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AA9CF5AE-7BE5-45C8-98A7-286A2B7AD888}" xr6:coauthVersionLast="28" xr6:coauthVersionMax="28" xr10:uidLastSave="{00000000-0000-0000-0000-000000000000}"/>
  <bookViews>
    <workbookView xWindow="480" yWindow="90" windowWidth="12315" windowHeight="13035" tabRatio="653" activeTab="3" xr2:uid="{00000000-000D-0000-FFFF-FFFF00000000}"/>
  </bookViews>
  <sheets>
    <sheet name="Table of Contents" sheetId="5" r:id="rId1"/>
    <sheet name="GetInfo &amp; GetInstrumentInfo" sheetId="6" r:id="rId2"/>
    <sheet name="FuturesCurve" sheetId="7" r:id="rId3"/>
    <sheet name="Priceable Rate Vol Assets" sheetId="4" r:id="rId4"/>
  </sheets>
  <externalReferences>
    <externalReference r:id="rId5"/>
  </externalReferences>
  <definedNames>
    <definedName name="BaseDate">'GetInfo &amp; GetInstrumentInfo'!$D$5</definedName>
    <definedName name="Currency">[1]FuturesTransactions!$K$4</definedName>
    <definedName name="CurveList">'GetInfo &amp; GetInstrumentInfo'!$A$8:$A$77</definedName>
    <definedName name="CurveType" localSheetId="2">#REF!</definedName>
    <definedName name="CurveType">'GetInfo &amp; GetInstrumentInfo'!$D$2</definedName>
    <definedName name="FuturesCurve">FuturesCurve!$B$2</definedName>
    <definedName name="Market" localSheetId="2">#REF!</definedName>
    <definedName name="Market">'GetInfo &amp; GetInstrumentInfo'!$D$4</definedName>
    <definedName name="Market1">#REF!</definedName>
    <definedName name="Market2">#REF!</definedName>
    <definedName name="Market3">#REF!</definedName>
    <definedName name="Market4">#REF!</definedName>
    <definedName name="Market5">#REF!</definedName>
    <definedName name="Markets">FuturesCurve!#REF!</definedName>
    <definedName name="Metrics">[1]FuturesTransactions!$M$2:$M$5</definedName>
    <definedName name="ReportSet">#REF!</definedName>
  </definedNames>
  <calcPr calcId="171027" calcOnSave="0"/>
</workbook>
</file>

<file path=xl/calcChain.xml><?xml version="1.0" encoding="utf-8"?>
<calcChain xmlns="http://schemas.openxmlformats.org/spreadsheetml/2006/main">
  <c r="C5" i="7" l="1"/>
  <c r="C4" i="7" s="1"/>
  <c r="B2" i="7"/>
  <c r="D5" i="6" l="1"/>
  <c r="H5" i="6" l="1"/>
  <c r="A8" i="6" a="1"/>
  <c r="A2" i="6"/>
  <c r="A8" i="6" l="1"/>
  <c r="A16" i="6"/>
  <c r="A24" i="6"/>
  <c r="A32" i="6"/>
  <c r="A40" i="6"/>
  <c r="A48" i="6"/>
  <c r="A56" i="6"/>
  <c r="A64" i="6"/>
  <c r="A72" i="6"/>
  <c r="A66" i="6"/>
  <c r="A11" i="6"/>
  <c r="A35" i="6"/>
  <c r="A51" i="6"/>
  <c r="A67" i="6"/>
  <c r="A12" i="6"/>
  <c r="A28" i="6"/>
  <c r="A52" i="6"/>
  <c r="A76" i="6"/>
  <c r="A29" i="6"/>
  <c r="A45" i="6"/>
  <c r="A77" i="6"/>
  <c r="A30" i="6"/>
  <c r="A54" i="6"/>
  <c r="A15" i="6"/>
  <c r="A39" i="6"/>
  <c r="A71" i="6"/>
  <c r="A9" i="6"/>
  <c r="A17" i="6"/>
  <c r="A25" i="6"/>
  <c r="A33" i="6"/>
  <c r="A41" i="6"/>
  <c r="A49" i="6"/>
  <c r="A57" i="6"/>
  <c r="A65" i="6"/>
  <c r="A73" i="6"/>
  <c r="A10" i="6"/>
  <c r="A18" i="6"/>
  <c r="A26" i="6"/>
  <c r="A34" i="6"/>
  <c r="A42" i="6"/>
  <c r="A50" i="6"/>
  <c r="A58" i="6"/>
  <c r="A74" i="6"/>
  <c r="A19" i="6"/>
  <c r="A27" i="6"/>
  <c r="A43" i="6"/>
  <c r="A59" i="6"/>
  <c r="A75" i="6"/>
  <c r="A20" i="6"/>
  <c r="A36" i="6"/>
  <c r="A44" i="6"/>
  <c r="A60" i="6"/>
  <c r="A21" i="6"/>
  <c r="A37" i="6"/>
  <c r="A53" i="6"/>
  <c r="A69" i="6"/>
  <c r="A14" i="6"/>
  <c r="A46" i="6"/>
  <c r="A68" i="6"/>
  <c r="A22" i="6"/>
  <c r="A38" i="6"/>
  <c r="A70" i="6"/>
  <c r="A31" i="6"/>
  <c r="A63" i="6"/>
  <c r="A13" i="6"/>
  <c r="A61" i="6"/>
  <c r="A62" i="6"/>
  <c r="A23" i="6"/>
  <c r="A55" i="6"/>
  <c r="A47" i="6"/>
  <c r="H14" i="6"/>
  <c r="H6" i="6"/>
  <c r="H22" i="6" l="1"/>
  <c r="F17" i="4" a="1"/>
  <c r="B18" i="4" a="1"/>
  <c r="G3" i="6"/>
  <c r="B29" i="4" l="1"/>
  <c r="B40" i="4"/>
  <c r="B50" i="4"/>
  <c r="B61" i="4"/>
  <c r="B42" i="4"/>
  <c r="B47" i="4"/>
  <c r="B20" i="4"/>
  <c r="B37" i="4"/>
  <c r="B56" i="4"/>
  <c r="B66" i="4"/>
  <c r="B30" i="4"/>
  <c r="B58" i="4"/>
  <c r="B55" i="4"/>
  <c r="B46" i="4"/>
  <c r="B27" i="4"/>
  <c r="B36" i="4"/>
  <c r="B69" i="4"/>
  <c r="B35" i="4"/>
  <c r="B43" i="4"/>
  <c r="B22" i="4"/>
  <c r="B48" i="4"/>
  <c r="B24" i="4"/>
  <c r="B67" i="4"/>
  <c r="B32" i="4"/>
  <c r="B54" i="4"/>
  <c r="B64" i="4"/>
  <c r="B34" i="4"/>
  <c r="B57" i="4"/>
  <c r="B52" i="4"/>
  <c r="B23" i="4"/>
  <c r="B26" i="4"/>
  <c r="B45" i="4"/>
  <c r="B28" i="4"/>
  <c r="B53" i="4"/>
  <c r="B33" i="4"/>
  <c r="B19" i="4"/>
  <c r="B63" i="4"/>
  <c r="B41" i="4"/>
  <c r="B71" i="4"/>
  <c r="B44" i="4"/>
  <c r="B51" i="4"/>
  <c r="B59" i="4"/>
  <c r="B38" i="4"/>
  <c r="B25" i="4"/>
  <c r="B60" i="4"/>
  <c r="B31" i="4"/>
  <c r="B70" i="4"/>
  <c r="B39" i="4"/>
  <c r="B62" i="4"/>
  <c r="B65" i="4"/>
  <c r="B49" i="4"/>
  <c r="B68" i="4"/>
  <c r="B18" i="4"/>
  <c r="B21" i="4"/>
  <c r="F17" i="4"/>
  <c r="F22" i="4"/>
  <c r="F25" i="4"/>
  <c r="F23" i="4"/>
  <c r="F24" i="4"/>
  <c r="F20" i="4"/>
  <c r="F21" i="4"/>
  <c r="F18" i="4"/>
  <c r="F19" i="4"/>
  <c r="C27" i="6" a="1"/>
  <c r="L3" i="6" a="1"/>
  <c r="J3" i="6" a="1"/>
  <c r="K14" i="6" l="1"/>
  <c r="K19" i="6"/>
  <c r="K6" i="6"/>
  <c r="J14" i="6"/>
  <c r="J15" i="6"/>
  <c r="J9" i="6"/>
  <c r="K9" i="6"/>
  <c r="J16" i="6"/>
  <c r="J11" i="6"/>
  <c r="K23" i="6"/>
  <c r="K17" i="6"/>
  <c r="J13" i="6"/>
  <c r="K7" i="6"/>
  <c r="J22" i="6"/>
  <c r="J23" i="6"/>
  <c r="K12" i="6"/>
  <c r="K20" i="6"/>
  <c r="K10" i="6"/>
  <c r="K4" i="6"/>
  <c r="J12" i="6"/>
  <c r="K8" i="6"/>
  <c r="J4" i="6"/>
  <c r="J20" i="6"/>
  <c r="J6" i="6"/>
  <c r="J19" i="6"/>
  <c r="J10" i="6"/>
  <c r="K5" i="6"/>
  <c r="J7" i="6"/>
  <c r="K3" i="6"/>
  <c r="K18" i="6"/>
  <c r="J21" i="6"/>
  <c r="K22" i="6"/>
  <c r="K16" i="6"/>
  <c r="K21" i="6"/>
  <c r="J3" i="6"/>
  <c r="K13" i="6"/>
  <c r="J18" i="6"/>
  <c r="J17" i="6"/>
  <c r="K11" i="6"/>
  <c r="J5" i="6"/>
  <c r="K15" i="6"/>
  <c r="J8" i="6"/>
  <c r="L20" i="6"/>
  <c r="L13" i="6"/>
  <c r="L11" i="6"/>
  <c r="M6" i="6"/>
  <c r="M23" i="6"/>
  <c r="L18" i="6"/>
  <c r="L5" i="6"/>
  <c r="L3" i="6"/>
  <c r="L7" i="6"/>
  <c r="L22" i="6"/>
  <c r="M19" i="6"/>
  <c r="L12" i="6"/>
  <c r="L10" i="6"/>
  <c r="L14" i="6"/>
  <c r="M15" i="6"/>
  <c r="L8" i="6"/>
  <c r="M10" i="6"/>
  <c r="M3" i="6"/>
  <c r="M7" i="6"/>
  <c r="M11" i="6"/>
  <c r="L4" i="6"/>
  <c r="M20" i="6"/>
  <c r="M22" i="6"/>
  <c r="M13" i="6"/>
  <c r="M17" i="6"/>
  <c r="M21" i="6"/>
  <c r="M16" i="6"/>
  <c r="L16" i="6"/>
  <c r="M5" i="6"/>
  <c r="L23" i="6"/>
  <c r="L9" i="6"/>
  <c r="M4" i="6"/>
  <c r="M8" i="6"/>
  <c r="M12" i="6"/>
  <c r="M9" i="6"/>
  <c r="M18" i="6"/>
  <c r="L15" i="6"/>
  <c r="L17" i="6"/>
  <c r="L21" i="6"/>
  <c r="M14" i="6"/>
  <c r="L6" i="6"/>
  <c r="L19" i="6"/>
  <c r="D33" i="6"/>
  <c r="D52" i="6"/>
  <c r="D28" i="6"/>
  <c r="D44" i="6"/>
  <c r="D55" i="6"/>
  <c r="C44" i="6"/>
  <c r="D50" i="6"/>
  <c r="C57" i="6"/>
  <c r="D34" i="6"/>
  <c r="D37" i="6"/>
  <c r="D35" i="6"/>
  <c r="C42" i="6"/>
  <c r="C50" i="6"/>
  <c r="C47" i="6"/>
  <c r="D54" i="6"/>
  <c r="C56" i="6"/>
  <c r="D56" i="6"/>
  <c r="C38" i="6"/>
  <c r="D45" i="6"/>
  <c r="C40" i="6"/>
  <c r="C51" i="6"/>
  <c r="D36" i="6"/>
  <c r="D29" i="6"/>
  <c r="C27" i="6"/>
  <c r="C28" i="6"/>
  <c r="C32" i="6"/>
  <c r="C46" i="6"/>
  <c r="D42" i="6"/>
  <c r="D47" i="6"/>
  <c r="C37" i="6"/>
  <c r="C48" i="6"/>
  <c r="D30" i="6"/>
  <c r="D40" i="6"/>
  <c r="C55" i="6"/>
  <c r="D31" i="6"/>
  <c r="D48" i="6"/>
  <c r="D43" i="6"/>
  <c r="C30" i="6"/>
  <c r="C45" i="6"/>
  <c r="C49" i="6"/>
  <c r="C39" i="6"/>
  <c r="D41" i="6"/>
  <c r="C35" i="6"/>
  <c r="C34" i="6"/>
  <c r="C53" i="6"/>
  <c r="C29" i="6"/>
  <c r="D51" i="6"/>
  <c r="D49" i="6"/>
  <c r="D46" i="6"/>
  <c r="D57" i="6"/>
  <c r="D27" i="6"/>
  <c r="C36" i="6"/>
  <c r="C43" i="6"/>
  <c r="C41" i="6"/>
  <c r="C31" i="6"/>
  <c r="D38" i="6"/>
  <c r="D32" i="6"/>
  <c r="D53" i="6"/>
  <c r="D39" i="6"/>
  <c r="C52" i="6"/>
  <c r="C33" i="6"/>
  <c r="C54" i="6"/>
  <c r="A8" i="4"/>
  <c r="B49" i="5"/>
  <c r="C8" i="4"/>
  <c r="A9" i="4" l="1"/>
  <c r="A12" i="4"/>
  <c r="A2" i="4"/>
  <c r="C2" i="4"/>
  <c r="C9" i="4"/>
  <c r="C12" i="4"/>
  <c r="H8" i="4" a="1"/>
  <c r="W8" i="4" l="1"/>
  <c r="J8" i="4"/>
  <c r="O8" i="4"/>
  <c r="I8" i="4"/>
  <c r="N8" i="4"/>
  <c r="L8" i="4"/>
  <c r="R8" i="4"/>
  <c r="Q8" i="4"/>
  <c r="V8" i="4"/>
  <c r="M8" i="4"/>
  <c r="K8" i="4"/>
  <c r="H8" i="4"/>
  <c r="S8" i="4"/>
  <c r="P8" i="4"/>
  <c r="T8" i="4"/>
  <c r="X8" i="4"/>
  <c r="U8" i="4"/>
  <c r="A10" i="4"/>
  <c r="A13" i="4"/>
  <c r="A3" i="4"/>
  <c r="C3" i="4"/>
  <c r="H2" i="4" a="1"/>
  <c r="H12" i="4" a="1"/>
  <c r="C13" i="4"/>
  <c r="H9" i="4" a="1"/>
  <c r="C10" i="4"/>
  <c r="K9" i="4" l="1"/>
  <c r="O9" i="4"/>
  <c r="R9" i="4"/>
  <c r="S9" i="4"/>
  <c r="W9" i="4"/>
  <c r="L9" i="4"/>
  <c r="H9" i="4"/>
  <c r="N9" i="4"/>
  <c r="Q9" i="4"/>
  <c r="T9" i="4"/>
  <c r="P9" i="4"/>
  <c r="V9" i="4"/>
  <c r="J9" i="4"/>
  <c r="M9" i="4"/>
  <c r="X9" i="4"/>
  <c r="U9" i="4"/>
  <c r="I9" i="4"/>
  <c r="P12" i="4"/>
  <c r="Q12" i="4"/>
  <c r="K12" i="4"/>
  <c r="R12" i="4"/>
  <c r="U12" i="4"/>
  <c r="L12" i="4"/>
  <c r="O12" i="4"/>
  <c r="V12" i="4"/>
  <c r="H12" i="4"/>
  <c r="W12" i="4"/>
  <c r="X12" i="4"/>
  <c r="J12" i="4"/>
  <c r="M12" i="4"/>
  <c r="S12" i="4"/>
  <c r="N12" i="4"/>
  <c r="T12" i="4"/>
  <c r="I12" i="4"/>
  <c r="O2" i="4"/>
  <c r="S2" i="4"/>
  <c r="W2" i="4"/>
  <c r="L2" i="4"/>
  <c r="M2" i="4"/>
  <c r="H2" i="4"/>
  <c r="T2" i="4"/>
  <c r="X2" i="4"/>
  <c r="U2" i="4"/>
  <c r="J2" i="4"/>
  <c r="I2" i="4"/>
  <c r="Q2" i="4"/>
  <c r="V2" i="4"/>
  <c r="K2" i="4"/>
  <c r="P2" i="4"/>
  <c r="R2" i="4"/>
  <c r="N2" i="4"/>
  <c r="A11" i="4"/>
  <c r="A4" i="4"/>
  <c r="A14" i="4"/>
  <c r="H13" i="4" a="1"/>
  <c r="C4" i="4"/>
  <c r="H10" i="4" a="1"/>
  <c r="H3" i="4" a="1"/>
  <c r="C14" i="4"/>
  <c r="H14" i="4" s="1" a="1"/>
  <c r="C11" i="4"/>
  <c r="V14" i="4" l="1"/>
  <c r="N14" i="4"/>
  <c r="U14" i="4"/>
  <c r="M14" i="4"/>
  <c r="L14" i="4"/>
  <c r="S14" i="4"/>
  <c r="K14" i="4"/>
  <c r="R14" i="4"/>
  <c r="J14" i="4"/>
  <c r="Q14" i="4"/>
  <c r="I14" i="4"/>
  <c r="X14" i="4"/>
  <c r="P14" i="4"/>
  <c r="H14" i="4"/>
  <c r="T14" i="4"/>
  <c r="W14" i="4"/>
  <c r="O14" i="4"/>
  <c r="H3" i="4"/>
  <c r="W3" i="4"/>
  <c r="U3" i="4"/>
  <c r="P3" i="4"/>
  <c r="K3" i="4"/>
  <c r="X3" i="4"/>
  <c r="S3" i="4"/>
  <c r="I3" i="4"/>
  <c r="N3" i="4"/>
  <c r="Q3" i="4"/>
  <c r="V3" i="4"/>
  <c r="T3" i="4"/>
  <c r="O3" i="4"/>
  <c r="M3" i="4"/>
  <c r="J3" i="4"/>
  <c r="L3" i="4"/>
  <c r="R3" i="4"/>
  <c r="V13" i="4"/>
  <c r="P13" i="4"/>
  <c r="O13" i="4"/>
  <c r="X13" i="4"/>
  <c r="W13" i="4"/>
  <c r="I13" i="4"/>
  <c r="J13" i="4"/>
  <c r="Q13" i="4"/>
  <c r="S13" i="4"/>
  <c r="R13" i="4"/>
  <c r="L13" i="4"/>
  <c r="K13" i="4"/>
  <c r="M13" i="4"/>
  <c r="T13" i="4"/>
  <c r="N13" i="4"/>
  <c r="H13" i="4"/>
  <c r="U13" i="4"/>
  <c r="L10" i="4"/>
  <c r="O10" i="4"/>
  <c r="T10" i="4"/>
  <c r="W10" i="4"/>
  <c r="N10" i="4"/>
  <c r="H10" i="4"/>
  <c r="X10" i="4"/>
  <c r="J10" i="4"/>
  <c r="I10" i="4"/>
  <c r="R10" i="4"/>
  <c r="K10" i="4"/>
  <c r="M10" i="4"/>
  <c r="S10" i="4"/>
  <c r="P10" i="4"/>
  <c r="U10" i="4"/>
  <c r="Q10" i="4"/>
  <c r="V10" i="4"/>
  <c r="A5" i="4"/>
  <c r="A15" i="4"/>
  <c r="H4" i="4" a="1"/>
  <c r="C5" i="4"/>
  <c r="H11" i="4" a="1"/>
  <c r="C15" i="4"/>
  <c r="H15" i="4" s="1" a="1"/>
  <c r="V15" i="4" l="1"/>
  <c r="N15" i="4"/>
  <c r="U15" i="4"/>
  <c r="M15" i="4"/>
  <c r="T15" i="4"/>
  <c r="L15" i="4"/>
  <c r="K15" i="4"/>
  <c r="J15" i="4"/>
  <c r="Q15" i="4"/>
  <c r="I15" i="4"/>
  <c r="X15" i="4"/>
  <c r="P15" i="4"/>
  <c r="H15" i="4"/>
  <c r="W15" i="4"/>
  <c r="O15" i="4"/>
  <c r="S15" i="4"/>
  <c r="R15" i="4"/>
  <c r="J11" i="4"/>
  <c r="N11" i="4"/>
  <c r="L11" i="4"/>
  <c r="M11" i="4"/>
  <c r="P11" i="4"/>
  <c r="K11" i="4"/>
  <c r="X11" i="4"/>
  <c r="Q11" i="4"/>
  <c r="S11" i="4"/>
  <c r="I11" i="4"/>
  <c r="T11" i="4"/>
  <c r="U11" i="4"/>
  <c r="O11" i="4"/>
  <c r="H11" i="4"/>
  <c r="V11" i="4"/>
  <c r="W11" i="4"/>
  <c r="R11" i="4"/>
  <c r="X4" i="4"/>
  <c r="L4" i="4"/>
  <c r="S4" i="4"/>
  <c r="T4" i="4"/>
  <c r="N4" i="4"/>
  <c r="O4" i="4"/>
  <c r="I4" i="4"/>
  <c r="V4" i="4"/>
  <c r="K4" i="4"/>
  <c r="W4" i="4"/>
  <c r="Q4" i="4"/>
  <c r="P4" i="4"/>
  <c r="J4" i="4"/>
  <c r="M4" i="4"/>
  <c r="U4" i="4"/>
  <c r="H4" i="4"/>
  <c r="R4" i="4"/>
  <c r="A6" i="4"/>
  <c r="H5" i="4" a="1"/>
  <c r="C6" i="4"/>
  <c r="O5" i="4" l="1"/>
  <c r="K5" i="4"/>
  <c r="L5" i="4"/>
  <c r="T5" i="4"/>
  <c r="X5" i="4"/>
  <c r="J5" i="4"/>
  <c r="R5" i="4"/>
  <c r="W5" i="4"/>
  <c r="S5" i="4"/>
  <c r="H5" i="4"/>
  <c r="P5" i="4"/>
  <c r="M5" i="4"/>
  <c r="I5" i="4"/>
  <c r="Q5" i="4"/>
  <c r="V5" i="4"/>
  <c r="U5" i="4"/>
  <c r="N5" i="4"/>
  <c r="A7" i="4"/>
  <c r="H6" i="4" a="1"/>
  <c r="C7" i="4"/>
  <c r="U6" i="4" l="1"/>
  <c r="J6" i="4"/>
  <c r="V6" i="4"/>
  <c r="K6" i="4"/>
  <c r="N6" i="4"/>
  <c r="R6" i="4"/>
  <c r="P6" i="4"/>
  <c r="S6" i="4"/>
  <c r="L6" i="4"/>
  <c r="X6" i="4"/>
  <c r="W6" i="4"/>
  <c r="T6" i="4"/>
  <c r="H6" i="4"/>
  <c r="M6" i="4"/>
  <c r="I6" i="4"/>
  <c r="Q6" i="4"/>
  <c r="O6" i="4"/>
  <c r="H7" i="4" a="1"/>
  <c r="H18" i="4" a="1"/>
  <c r="H37" i="4" l="1"/>
  <c r="I37" i="4"/>
  <c r="J45" i="4"/>
  <c r="H24" i="4"/>
  <c r="J37" i="4"/>
  <c r="J48" i="4"/>
  <c r="J19" i="4"/>
  <c r="H41" i="4"/>
  <c r="I33" i="4"/>
  <c r="H36" i="4"/>
  <c r="J49" i="4"/>
  <c r="H48" i="4"/>
  <c r="H32" i="4"/>
  <c r="H25" i="4"/>
  <c r="H18" i="4"/>
  <c r="I18" i="4"/>
  <c r="J39" i="4"/>
  <c r="J42" i="4"/>
  <c r="I19" i="4"/>
  <c r="J26" i="4"/>
  <c r="H43" i="4"/>
  <c r="H23" i="4"/>
  <c r="I22" i="4"/>
  <c r="J43" i="4"/>
  <c r="J23" i="4"/>
  <c r="H45" i="4"/>
  <c r="H19" i="4"/>
  <c r="H30" i="4"/>
  <c r="H40" i="4"/>
  <c r="H22" i="4"/>
  <c r="I36" i="4"/>
  <c r="J27" i="4"/>
  <c r="H49" i="4"/>
  <c r="J46" i="4"/>
  <c r="H26" i="4"/>
  <c r="J33" i="4"/>
  <c r="I26" i="4"/>
  <c r="J47" i="4"/>
  <c r="I24" i="4"/>
  <c r="I35" i="4"/>
  <c r="I45" i="4"/>
  <c r="I27" i="4"/>
  <c r="H47" i="4"/>
  <c r="I30" i="4"/>
  <c r="H20" i="4"/>
  <c r="I49" i="4"/>
  <c r="H34" i="4"/>
  <c r="J41" i="4"/>
  <c r="H29" i="4"/>
  <c r="I21" i="4"/>
  <c r="J29" i="4"/>
  <c r="J40" i="4"/>
  <c r="J21" i="4"/>
  <c r="J32" i="4"/>
  <c r="I23" i="4"/>
  <c r="H33" i="4"/>
  <c r="I25" i="4"/>
  <c r="H42" i="4"/>
  <c r="J20" i="4"/>
  <c r="J31" i="4"/>
  <c r="I29" i="4"/>
  <c r="H35" i="4"/>
  <c r="H46" i="4"/>
  <c r="H27" i="4"/>
  <c r="H38" i="4"/>
  <c r="I31" i="4"/>
  <c r="J35" i="4"/>
  <c r="H28" i="4"/>
  <c r="H31" i="4"/>
  <c r="I47" i="4"/>
  <c r="J28" i="4"/>
  <c r="H44" i="4"/>
  <c r="I42" i="4"/>
  <c r="J24" i="4"/>
  <c r="I28" i="4"/>
  <c r="I41" i="4"/>
  <c r="J25" i="4"/>
  <c r="I34" i="4"/>
  <c r="J34" i="4"/>
  <c r="I40" i="4"/>
  <c r="J18" i="4"/>
  <c r="I32" i="4"/>
  <c r="I43" i="4"/>
  <c r="I39" i="4"/>
  <c r="I38" i="4"/>
  <c r="J30" i="4"/>
  <c r="H39" i="4"/>
  <c r="J22" i="4"/>
  <c r="J36" i="4"/>
  <c r="I44" i="4"/>
  <c r="J44" i="4"/>
  <c r="J38" i="4"/>
  <c r="H21" i="4"/>
  <c r="I48" i="4"/>
  <c r="I46" i="4"/>
  <c r="I20" i="4"/>
  <c r="S7" i="4"/>
  <c r="H7" i="4"/>
  <c r="T7" i="4"/>
  <c r="P7" i="4"/>
  <c r="I7" i="4"/>
  <c r="V7" i="4"/>
  <c r="X7" i="4"/>
  <c r="W7" i="4"/>
  <c r="Q7" i="4"/>
  <c r="O7" i="4"/>
  <c r="U7" i="4"/>
  <c r="L7" i="4"/>
  <c r="K7" i="4"/>
  <c r="J7" i="4"/>
  <c r="M7" i="4"/>
  <c r="R7" i="4"/>
  <c r="N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7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  <comment ref="B18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Function "QRLib.PriceableAssets.SupportedAssets" not found.</t>
        </r>
      </text>
    </comment>
  </commentList>
</comments>
</file>

<file path=xl/sharedStrings.xml><?xml version="1.0" encoding="utf-8"?>
<sst xmlns="http://schemas.openxmlformats.org/spreadsheetml/2006/main" count="136" uniqueCount="111">
  <si>
    <t>Metrics</t>
  </si>
  <si>
    <t>AccrualFactor</t>
  </si>
  <si>
    <t>RateCurve</t>
  </si>
  <si>
    <t>Asset List</t>
  </si>
  <si>
    <t>Results</t>
  </si>
  <si>
    <t>DeltaR</t>
  </si>
  <si>
    <t>MarketQuote</t>
  </si>
  <si>
    <t>NPV</t>
  </si>
  <si>
    <t>Supported Assets</t>
  </si>
  <si>
    <t>PricingStructureType</t>
  </si>
  <si>
    <t>MarketName</t>
  </si>
  <si>
    <t>BaseDate</t>
  </si>
  <si>
    <t>Asset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</si>
  <si>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</si>
  <si>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</si>
  <si>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</si>
  <si>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</si>
  <si>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</si>
  <si>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</si>
  <si>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GetCurves</t>
  </si>
  <si>
    <t>Properties</t>
  </si>
  <si>
    <t>CurveList</t>
  </si>
  <si>
    <t>Page 1. Subscribe for Curves and Surfaces</t>
  </si>
  <si>
    <t>Page 2. Build and Price Assets</t>
  </si>
  <si>
    <t>Page 3. Build BER Matirx</t>
  </si>
  <si>
    <t>QR_LIVE</t>
  </si>
  <si>
    <t>Function</t>
  </si>
  <si>
    <t>Market</t>
  </si>
  <si>
    <t>Market.QR_LIVE.RateCurve.AUD-BBR-BBSW-3M</t>
  </si>
  <si>
    <t>AUD-IRFutureOption-IR-1</t>
  </si>
  <si>
    <t>AUD-IRFutureOption-IR-2</t>
  </si>
  <si>
    <t>AUD-IRFutureOption-IR-3</t>
  </si>
  <si>
    <t>AUD-IRFutureOption-IR-4</t>
  </si>
  <si>
    <t>AUD-IRCap-2Y</t>
  </si>
  <si>
    <t>AUD-IRCap-3Y</t>
  </si>
  <si>
    <t>Strike</t>
  </si>
  <si>
    <t>AUD-IRCap-5Y</t>
  </si>
  <si>
    <t>AUD-IRCap-7Y</t>
  </si>
  <si>
    <t>AUD-IRCap-10Y</t>
  </si>
  <si>
    <t>AUD-IRCap-15Y</t>
  </si>
  <si>
    <t>Vol</t>
  </si>
  <si>
    <t>AUD-Caplet-1DM-90D</t>
  </si>
  <si>
    <t>AUD-Caplet-18M-3M</t>
  </si>
  <si>
    <t>AUD-Caplet-21M-3M</t>
  </si>
  <si>
    <t>CapVolatilityCurve</t>
  </si>
  <si>
    <t>BuildDateTime</t>
  </si>
  <si>
    <t>Instrument</t>
  </si>
  <si>
    <t>AUD-BBR-BBSW-3M</t>
  </si>
  <si>
    <t>IndexName</t>
  </si>
  <si>
    <t>AUD-BBR-BBSW</t>
  </si>
  <si>
    <t>IndexTenor</t>
  </si>
  <si>
    <t>3M</t>
  </si>
  <si>
    <t>ReferenceCurveUniqueId</t>
  </si>
  <si>
    <t>ReferenceCurrency2CurveId</t>
  </si>
  <si>
    <t>Algorithm</t>
  </si>
  <si>
    <t>Default</t>
  </si>
  <si>
    <t>Currency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</si>
  <si>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</si>
  <si>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</si>
  <si>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</si>
  <si>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</si>
  <si>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</si>
  <si>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</si>
  <si>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</si>
  <si>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</si>
  <si>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</si>
  <si>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</si>
  <si>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</si>
  <si>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</si>
  <si>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</si>
  <si>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</si>
  <si>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</si>
  <si>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</si>
  <si>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Type</t>
  </si>
  <si>
    <t>Black Vol</t>
  </si>
  <si>
    <t>AUD-Caplet-1D-90D</t>
  </si>
  <si>
    <t>AUD-IRCap-4Y</t>
  </si>
  <si>
    <t>AUD-IRCap-20Y</t>
  </si>
  <si>
    <t>AUD-IRCap-25Y</t>
  </si>
  <si>
    <t>AUD-IRCap-30Y</t>
  </si>
  <si>
    <t>Market.QR_LIVE.RateCurve.AUD-LIBOR-BBA-3M</t>
  </si>
  <si>
    <t>Rate</t>
  </si>
  <si>
    <t>IRFuturesOptions</t>
  </si>
  <si>
    <t>Put/Call</t>
  </si>
  <si>
    <t>DeltaR is the wrong sign.</t>
  </si>
  <si>
    <t>AUD-Floorlet-12M-3M</t>
  </si>
  <si>
    <t>ImpliedStrike</t>
  </si>
  <si>
    <t>Delta0</t>
  </si>
  <si>
    <t>AUD-IRPutFutureOption-IR-2</t>
  </si>
  <si>
    <t>AUD-IRCallFutureOption-IR-3</t>
  </si>
  <si>
    <t>ExchangeTradedCurve</t>
  </si>
  <si>
    <t>ContractCode</t>
  </si>
  <si>
    <t>IR</t>
  </si>
  <si>
    <t>ExchangeContractType</t>
  </si>
  <si>
    <t>Exchange</t>
  </si>
  <si>
    <t>ASXT</t>
  </si>
  <si>
    <t>DependencyDepth</t>
  </si>
  <si>
    <t>Linear</t>
  </si>
  <si>
    <t>Price</t>
  </si>
  <si>
    <t>AUD</t>
  </si>
  <si>
    <t>HL Instrument Name</t>
  </si>
  <si>
    <t>YieldToMaturity</t>
  </si>
  <si>
    <t>Additional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</si>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</sst>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70" formatCode="_-&quot;$&quot;* #,##0_-;\-&quot;$&quot;* #,##0_-;_-&quot;$&quot;* &quot;-&quot;??_-;_-@_-"/>
    <numFmt numFmtId="171" formatCode="0.000000"/>
    <numFmt numFmtId="172" formatCode="0.0000"/>
    <numFmt numFmtId="173" formatCode="0.0000%"/>
    <numFmt numFmtId="174" formatCode="0.00000%"/>
    <numFmt numFmtId="175" formatCode="d/mm/yyyy;@"/>
    <numFmt numFmtId="176" formatCode="dd/mm/yyyy;@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  <font>
      <sz val="10"/>
      <color indexed="17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name val="Arial"/>
    </font>
    <font>
      <sz val="8"/>
      <color indexed="16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Alignment="0"/>
    <xf numFmtId="0" fontId="12" fillId="3" borderId="0" applyNumberFormat="0" applyBorder="0" applyAlignment="0" applyProtection="0"/>
    <xf numFmtId="0" fontId="13" fillId="21" borderId="1" applyNumberFormat="0" applyAlignment="0" applyProtection="0"/>
    <xf numFmtId="0" fontId="14" fillId="22" borderId="2" applyNumberFormat="0" applyAlignment="0" applyProtection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0" applyNumberFormat="0" applyBorder="0">
      <alignment horizontal="right" vertical="center"/>
    </xf>
    <xf numFmtId="19" fontId="20" fillId="23" borderId="6" applyNumberFormat="0" applyBorder="0">
      <alignment horizontal="left" vertical="center"/>
    </xf>
    <xf numFmtId="2" fontId="21" fillId="24" borderId="0">
      <alignment horizontal="center" vertical="center"/>
    </xf>
    <xf numFmtId="2" fontId="21" fillId="24" borderId="7" applyBorder="0">
      <alignment horizontal="left" vertical="center"/>
    </xf>
    <xf numFmtId="0" fontId="20" fillId="23" borderId="0">
      <alignment horizontal="right" vertical="center"/>
    </xf>
    <xf numFmtId="19" fontId="22" fillId="23" borderId="8" applyNumberFormat="0" applyBorder="0">
      <alignment horizontal="left" vertical="center" indent="1"/>
    </xf>
    <xf numFmtId="2" fontId="23" fillId="24" borderId="9" applyBorder="0">
      <alignment horizontal="left" vertical="center" indent="1"/>
    </xf>
    <xf numFmtId="2" fontId="23" fillId="24" borderId="10" applyBorder="0">
      <alignment horizontal="center" vertical="center"/>
    </xf>
    <xf numFmtId="0" fontId="24" fillId="7" borderId="1" applyNumberFormat="0" applyAlignment="0" applyProtection="0"/>
    <xf numFmtId="2" fontId="25" fillId="25" borderId="11" applyBorder="0">
      <alignment horizontal="left" vertical="center" indent="1"/>
    </xf>
    <xf numFmtId="0" fontId="25" fillId="25" borderId="0">
      <alignment horizontal="right" vertical="center"/>
    </xf>
    <xf numFmtId="2" fontId="25" fillId="25" borderId="6" applyNumberFormat="0" applyBorder="0">
      <alignment horizontal="right" vertical="center"/>
    </xf>
    <xf numFmtId="2" fontId="26" fillId="26" borderId="8" applyBorder="0">
      <alignment horizontal="left" vertical="center" indent="1"/>
    </xf>
    <xf numFmtId="2" fontId="26" fillId="26" borderId="0">
      <alignment horizontal="right" vertical="center"/>
    </xf>
    <xf numFmtId="2" fontId="26" fillId="26" borderId="7" applyBorder="0">
      <alignment horizontal="left" vertical="center"/>
    </xf>
    <xf numFmtId="2" fontId="26" fillId="26" borderId="12" applyBorder="0">
      <alignment horizontal="center" vertical="center"/>
    </xf>
    <xf numFmtId="19" fontId="22" fillId="27" borderId="13" applyNumberFormat="0" applyBorder="0">
      <alignment horizontal="left" vertical="center"/>
    </xf>
    <xf numFmtId="15" fontId="22" fillId="27" borderId="10" applyNumberFormat="0" applyBorder="0">
      <alignment horizontal="right" vertical="center"/>
    </xf>
    <xf numFmtId="19" fontId="22" fillId="27" borderId="14" applyNumberFormat="0" applyBorder="0">
      <alignment horizontal="right" vertical="center"/>
    </xf>
    <xf numFmtId="2" fontId="23" fillId="28" borderId="15" applyBorder="0">
      <alignment horizontal="left" vertical="center" indent="1"/>
    </xf>
    <xf numFmtId="2" fontId="23" fillId="28" borderId="7" applyNumberFormat="0">
      <alignment horizontal="center" vertical="center"/>
    </xf>
    <xf numFmtId="2" fontId="23" fillId="28" borderId="7" applyNumberFormat="0" applyBorder="0">
      <alignment horizontal="left" vertical="center"/>
    </xf>
    <xf numFmtId="2" fontId="25" fillId="29" borderId="14" applyNumberFormat="0" applyBorder="0">
      <alignment horizontal="right" vertical="center"/>
    </xf>
    <xf numFmtId="0" fontId="27" fillId="0" borderId="16" applyNumberFormat="0" applyFill="0" applyAlignment="0" applyProtection="0"/>
    <xf numFmtId="0" fontId="28" fillId="30" borderId="0" applyNumberFormat="0" applyBorder="0" applyAlignment="0" applyProtection="0"/>
    <xf numFmtId="0" fontId="2" fillId="0" borderId="0" applyNumberFormat="0" applyFont="0" applyFill="0" applyBorder="0" applyAlignment="0"/>
    <xf numFmtId="165" fontId="29" fillId="0" borderId="0"/>
    <xf numFmtId="0" fontId="2" fillId="32" borderId="17" applyNumberFormat="0" applyFont="0" applyAlignment="0" applyProtection="0"/>
    <xf numFmtId="0" fontId="30" fillId="33" borderId="18" applyNumberFormat="0" applyBorder="0">
      <alignment horizontal="left" vertical="center"/>
    </xf>
    <xf numFmtId="2" fontId="30" fillId="33" borderId="7" applyNumberFormat="0" applyBorder="0">
      <alignment horizontal="left" vertical="center"/>
    </xf>
    <xf numFmtId="2" fontId="26" fillId="26" borderId="19" applyNumberFormat="0" applyBorder="0">
      <alignment horizontal="left" vertical="center"/>
    </xf>
    <xf numFmtId="2" fontId="26" fillId="26" borderId="7" applyNumberFormat="0" applyBorder="0">
      <alignment horizontal="left" vertical="center"/>
    </xf>
    <xf numFmtId="0" fontId="31" fillId="21" borderId="20" applyNumberFormat="0" applyAlignment="0" applyProtection="0"/>
    <xf numFmtId="19" fontId="25" fillId="34" borderId="21" applyNumberFormat="0" applyBorder="0">
      <alignment horizontal="left" vertical="center" indent="1"/>
    </xf>
    <xf numFmtId="0" fontId="25" fillId="34" borderId="0">
      <alignment horizontal="right" vertical="center"/>
    </xf>
    <xf numFmtId="19" fontId="25" fillId="34" borderId="14" applyNumberFormat="0" applyBorder="0">
      <alignment horizontal="right" vertical="center"/>
    </xf>
    <xf numFmtId="2" fontId="32" fillId="35" borderId="9" applyBorder="0">
      <alignment horizontal="left" vertical="center" indent="1"/>
    </xf>
    <xf numFmtId="2" fontId="32" fillId="35" borderId="0">
      <alignment horizontal="center" vertical="center"/>
    </xf>
    <xf numFmtId="2" fontId="32" fillId="35" borderId="22">
      <alignment horizontal="left" vertical="center"/>
    </xf>
    <xf numFmtId="0" fontId="33" fillId="36" borderId="12">
      <alignment horizontal="center"/>
    </xf>
    <xf numFmtId="9" fontId="2" fillId="0" borderId="0" applyFont="0" applyFill="0" applyBorder="0" applyAlignment="0" applyProtection="0"/>
    <xf numFmtId="166" fontId="34" fillId="37" borderId="0" applyNumberFormat="0" applyBorder="0">
      <alignment horizontal="right" vertical="center"/>
    </xf>
    <xf numFmtId="166" fontId="34" fillId="37" borderId="0" applyNumberFormat="0" applyBorder="0">
      <alignment horizontal="right" vertical="center"/>
    </xf>
    <xf numFmtId="0" fontId="35" fillId="38" borderId="12" applyNumberFormat="0">
      <alignment horizontal="center" vertical="center"/>
    </xf>
    <xf numFmtId="0" fontId="35" fillId="38" borderId="0" applyNumberFormat="0" applyBorder="0">
      <alignment horizontal="left" vertical="center" indent="1"/>
    </xf>
    <xf numFmtId="167" fontId="36" fillId="39" borderId="0">
      <alignment horizontal="center" vertical="center"/>
    </xf>
    <xf numFmtId="168" fontId="37" fillId="40" borderId="0">
      <alignment horizontal="center" vertical="center"/>
      <protection locked="0"/>
    </xf>
    <xf numFmtId="0" fontId="2" fillId="0" borderId="0">
      <alignment horizontal="left" wrapText="1"/>
    </xf>
    <xf numFmtId="2" fontId="38" fillId="41" borderId="18" applyNumberFormat="0" applyFill="0" applyBorder="0" applyAlignment="0">
      <alignment horizontal="center"/>
      <protection locked="0"/>
    </xf>
    <xf numFmtId="2" fontId="25" fillId="42" borderId="7" applyNumberFormat="0" applyBorder="0">
      <alignment horizontal="right" vertical="center"/>
    </xf>
    <xf numFmtId="2" fontId="25" fillId="42" borderId="0">
      <alignment horizontal="right" vertical="center"/>
    </xf>
    <xf numFmtId="2" fontId="26" fillId="43" borderId="12">
      <alignment horizontal="center" vertical="center"/>
    </xf>
    <xf numFmtId="2" fontId="26" fillId="43" borderId="0" applyNumberFormat="0" applyBorder="0">
      <alignment horizontal="left" vertical="center"/>
    </xf>
    <xf numFmtId="2" fontId="26" fillId="43" borderId="12">
      <alignment horizontal="center" vertical="center"/>
    </xf>
    <xf numFmtId="0" fontId="39" fillId="0" borderId="0" applyNumberFormat="0" applyFill="0" applyBorder="0" applyAlignment="0" applyProtection="0"/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38" fontId="42" fillId="0" borderId="0" applyFont="0" applyFill="0" applyBorder="0" applyAlignment="0" applyProtection="0"/>
    <xf numFmtId="0" fontId="42" fillId="0" borderId="0"/>
    <xf numFmtId="0" fontId="2" fillId="31" borderId="0"/>
    <xf numFmtId="0" fontId="2" fillId="48" borderId="0"/>
    <xf numFmtId="0" fontId="2" fillId="0" borderId="0"/>
    <xf numFmtId="0" fontId="2" fillId="31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0" fontId="2" fillId="31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" fillId="54" borderId="0">
      <alignment vertical="top"/>
    </xf>
    <xf numFmtId="9" fontId="2" fillId="0" borderId="0" applyFont="0" applyFill="0" applyBorder="0" applyAlignment="0" applyProtection="0"/>
    <xf numFmtId="0" fontId="2" fillId="31" borderId="0"/>
    <xf numFmtId="9" fontId="59" fillId="0" borderId="0" applyFont="0" applyFill="0" applyBorder="0" applyAlignment="0" applyProtection="0"/>
  </cellStyleXfs>
  <cellXfs count="110">
    <xf numFmtId="0" fontId="0" fillId="0" borderId="0" xfId="0"/>
    <xf numFmtId="0" fontId="4" fillId="44" borderId="24" xfId="0" applyFont="1" applyFill="1" applyBorder="1"/>
    <xf numFmtId="0" fontId="5" fillId="44" borderId="7" xfId="0" applyFont="1" applyFill="1" applyBorder="1"/>
    <xf numFmtId="0" fontId="5" fillId="45" borderId="10" xfId="0" applyFont="1" applyFill="1" applyBorder="1"/>
    <xf numFmtId="0" fontId="4" fillId="44" borderId="19" xfId="0" applyFont="1" applyFill="1" applyBorder="1"/>
    <xf numFmtId="0" fontId="4" fillId="44" borderId="25" xfId="0" applyFont="1" applyFill="1" applyBorder="1"/>
    <xf numFmtId="0" fontId="3" fillId="0" borderId="0" xfId="0" applyFont="1"/>
    <xf numFmtId="0" fontId="7" fillId="0" borderId="22" xfId="0" applyFont="1" applyFill="1" applyBorder="1"/>
    <xf numFmtId="0" fontId="7" fillId="45" borderId="18" xfId="0" applyFont="1" applyFill="1" applyBorder="1"/>
    <xf numFmtId="0" fontId="3" fillId="46" borderId="18" xfId="0" applyFont="1" applyFill="1" applyBorder="1"/>
    <xf numFmtId="0" fontId="3" fillId="46" borderId="0" xfId="0" applyFont="1" applyFill="1" applyBorder="1"/>
    <xf numFmtId="0" fontId="3" fillId="46" borderId="10" xfId="0" applyFont="1" applyFill="1" applyBorder="1"/>
    <xf numFmtId="0" fontId="3" fillId="0" borderId="22" xfId="0" applyFont="1" applyBorder="1"/>
    <xf numFmtId="0" fontId="3" fillId="45" borderId="18" xfId="0" applyFont="1" applyFill="1" applyBorder="1"/>
    <xf numFmtId="0" fontId="6" fillId="46" borderId="18" xfId="0" applyFont="1" applyFill="1" applyBorder="1"/>
    <xf numFmtId="0" fontId="3" fillId="46" borderId="22" xfId="0" applyFont="1" applyFill="1" applyBorder="1"/>
    <xf numFmtId="0" fontId="3" fillId="0" borderId="26" xfId="0" applyFont="1" applyBorder="1"/>
    <xf numFmtId="0" fontId="6" fillId="46" borderId="28" xfId="0" applyFont="1" applyFill="1" applyBorder="1"/>
    <xf numFmtId="0" fontId="3" fillId="46" borderId="28" xfId="0" applyFont="1" applyFill="1" applyBorder="1"/>
    <xf numFmtId="0" fontId="4" fillId="44" borderId="29" xfId="0" applyFont="1" applyFill="1" applyBorder="1"/>
    <xf numFmtId="10" fontId="8" fillId="0" borderId="0" xfId="0" applyNumberFormat="1" applyFont="1" applyBorder="1"/>
    <xf numFmtId="170" fontId="3" fillId="46" borderId="18" xfId="31" applyNumberFormat="1" applyFont="1" applyFill="1" applyBorder="1"/>
    <xf numFmtId="2" fontId="3" fillId="46" borderId="22" xfId="81" applyNumberFormat="1" applyFont="1" applyFill="1" applyBorder="1"/>
    <xf numFmtId="173" fontId="3" fillId="46" borderId="18" xfId="81" applyNumberFormat="1" applyFont="1" applyFill="1" applyBorder="1"/>
    <xf numFmtId="172" fontId="3" fillId="46" borderId="18" xfId="0" applyNumberFormat="1" applyFont="1" applyFill="1" applyBorder="1"/>
    <xf numFmtId="171" fontId="3" fillId="46" borderId="18" xfId="0" applyNumberFormat="1" applyFont="1" applyFill="1" applyBorder="1"/>
    <xf numFmtId="0" fontId="45" fillId="0" borderId="0" xfId="0" applyFont="1"/>
    <xf numFmtId="174" fontId="3" fillId="46" borderId="18" xfId="81" applyNumberFormat="1" applyFont="1" applyFill="1" applyBorder="1"/>
    <xf numFmtId="174" fontId="6" fillId="46" borderId="18" xfId="81" applyNumberFormat="1" applyFont="1" applyFill="1" applyBorder="1"/>
    <xf numFmtId="0" fontId="2" fillId="0" borderId="0" xfId="0" applyFont="1"/>
    <xf numFmtId="175" fontId="3" fillId="0" borderId="0" xfId="0" applyNumberFormat="1" applyFont="1" applyBorder="1"/>
    <xf numFmtId="0" fontId="6" fillId="0" borderId="0" xfId="0" applyFont="1" applyBorder="1"/>
    <xf numFmtId="0" fontId="43" fillId="48" borderId="0" xfId="100" applyFont="1" applyFill="1"/>
    <xf numFmtId="0" fontId="46" fillId="47" borderId="30" xfId="101" applyFont="1" applyFill="1" applyBorder="1"/>
    <xf numFmtId="0" fontId="47" fillId="47" borderId="4" xfId="102" applyFont="1" applyFill="1" applyBorder="1" applyAlignment="1">
      <alignment vertical="center"/>
    </xf>
    <xf numFmtId="0" fontId="43" fillId="42" borderId="0" xfId="100" applyFont="1" applyFill="1"/>
    <xf numFmtId="0" fontId="43" fillId="0" borderId="31" xfId="100" applyFont="1" applyFill="1" applyBorder="1"/>
    <xf numFmtId="0" fontId="48" fillId="0" borderId="31" xfId="103" applyFont="1" applyFill="1" applyBorder="1" applyAlignment="1">
      <alignment horizontal="right"/>
    </xf>
    <xf numFmtId="0" fontId="43" fillId="0" borderId="0" xfId="100" applyFont="1" applyFill="1" applyBorder="1"/>
    <xf numFmtId="0" fontId="49" fillId="0" borderId="0" xfId="100" applyFont="1" applyFill="1" applyBorder="1"/>
    <xf numFmtId="0" fontId="50" fillId="0" borderId="0" xfId="100" applyFont="1" applyFill="1" applyBorder="1"/>
    <xf numFmtId="14" fontId="43" fillId="0" borderId="0" xfId="100" applyNumberFormat="1" applyFont="1" applyFill="1" applyBorder="1"/>
    <xf numFmtId="0" fontId="52" fillId="0" borderId="0" xfId="104" applyFont="1" applyFill="1" applyBorder="1" applyAlignment="1" applyProtection="1"/>
    <xf numFmtId="0" fontId="51" fillId="0" borderId="0" xfId="105" applyFill="1" applyBorder="1" applyAlignment="1" applyProtection="1"/>
    <xf numFmtId="0" fontId="51" fillId="0" borderId="0" xfId="104" applyFill="1" applyBorder="1" applyAlignment="1" applyProtection="1"/>
    <xf numFmtId="0" fontId="53" fillId="0" borderId="0" xfId="104" applyFont="1" applyFill="1" applyBorder="1" applyAlignment="1" applyProtection="1"/>
    <xf numFmtId="0" fontId="54" fillId="0" borderId="0" xfId="100" applyFont="1" applyFill="1" applyBorder="1"/>
    <xf numFmtId="0" fontId="54" fillId="0" borderId="0" xfId="100" applyFont="1" applyFill="1" applyBorder="1" applyAlignment="1">
      <alignment horizontal="right"/>
    </xf>
    <xf numFmtId="0" fontId="30" fillId="0" borderId="0" xfId="0" applyFont="1"/>
    <xf numFmtId="0" fontId="0" fillId="49" borderId="0" xfId="0" applyFill="1"/>
    <xf numFmtId="0" fontId="55" fillId="50" borderId="0" xfId="0" applyFont="1" applyFill="1"/>
    <xf numFmtId="0" fontId="55" fillId="51" borderId="32" xfId="0" applyFont="1" applyFill="1" applyBorder="1"/>
    <xf numFmtId="0" fontId="0" fillId="52" borderId="0" xfId="0" applyFill="1"/>
    <xf numFmtId="0" fontId="0" fillId="53" borderId="0" xfId="0" applyFill="1"/>
    <xf numFmtId="0" fontId="0" fillId="0" borderId="0" xfId="0" applyAlignment="1">
      <alignment horizontal="left"/>
    </xf>
    <xf numFmtId="0" fontId="55" fillId="50" borderId="0" xfId="0" applyFont="1" applyFill="1" applyAlignment="1">
      <alignment horizontal="left"/>
    </xf>
    <xf numFmtId="14" fontId="55" fillId="50" borderId="0" xfId="0" applyNumberFormat="1" applyFont="1" applyFill="1" applyAlignment="1">
      <alignment horizontal="left"/>
    </xf>
    <xf numFmtId="0" fontId="0" fillId="53" borderId="0" xfId="0" applyFill="1" applyAlignment="1">
      <alignment horizontal="left"/>
    </xf>
    <xf numFmtId="0" fontId="4" fillId="44" borderId="10" xfId="0" applyFont="1" applyFill="1" applyBorder="1"/>
    <xf numFmtId="175" fontId="3" fillId="0" borderId="18" xfId="0" applyNumberFormat="1" applyFont="1" applyBorder="1"/>
    <xf numFmtId="175" fontId="3" fillId="0" borderId="28" xfId="0" applyNumberFormat="1" applyFont="1" applyBorder="1"/>
    <xf numFmtId="175" fontId="3" fillId="0" borderId="27" xfId="0" applyNumberFormat="1" applyFont="1" applyBorder="1"/>
    <xf numFmtId="0" fontId="6" fillId="0" borderId="27" xfId="0" applyFont="1" applyBorder="1"/>
    <xf numFmtId="10" fontId="8" fillId="0" borderId="27" xfId="0" applyNumberFormat="1" applyFont="1" applyBorder="1"/>
    <xf numFmtId="3" fontId="2" fillId="54" borderId="33" xfId="110" applyNumberFormat="1" applyFont="1" applyFill="1" applyBorder="1" applyAlignment="1">
      <alignment horizontal="center"/>
    </xf>
    <xf numFmtId="3" fontId="56" fillId="54" borderId="34" xfId="110" applyNumberFormat="1" applyFont="1" applyFill="1" applyBorder="1" applyAlignment="1">
      <alignment horizontal="center"/>
    </xf>
    <xf numFmtId="14" fontId="56" fillId="54" borderId="34" xfId="110" applyNumberFormat="1" applyFont="1" applyFill="1" applyBorder="1" applyAlignment="1">
      <alignment horizontal="center"/>
    </xf>
    <xf numFmtId="0" fontId="4" fillId="55" borderId="35" xfId="111" applyFont="1" applyFill="1" applyBorder="1" applyAlignment="1">
      <alignment horizontal="center" vertical="top"/>
    </xf>
    <xf numFmtId="173" fontId="3" fillId="31" borderId="21" xfId="112" applyNumberFormat="1" applyFont="1" applyFill="1" applyBorder="1" applyAlignment="1">
      <alignment vertical="top"/>
    </xf>
    <xf numFmtId="10" fontId="3" fillId="31" borderId="21" xfId="109" applyNumberFormat="1" applyFont="1" applyFill="1" applyBorder="1" applyAlignment="1">
      <alignment vertical="top"/>
    </xf>
    <xf numFmtId="10" fontId="0" fillId="0" borderId="0" xfId="81" applyNumberFormat="1" applyFont="1"/>
    <xf numFmtId="14" fontId="0" fillId="0" borderId="0" xfId="0" applyNumberFormat="1"/>
    <xf numFmtId="173" fontId="57" fillId="56" borderId="21" xfId="112" applyNumberFormat="1" applyFont="1" applyFill="1" applyBorder="1" applyAlignment="1">
      <alignment vertical="top"/>
    </xf>
    <xf numFmtId="10" fontId="57" fillId="56" borderId="21" xfId="109" applyNumberFormat="1" applyFont="1" applyFill="1" applyBorder="1" applyAlignment="1">
      <alignment vertical="top"/>
    </xf>
    <xf numFmtId="173" fontId="57" fillId="56" borderId="33" xfId="112" applyNumberFormat="1" applyFont="1" applyFill="1" applyBorder="1" applyAlignment="1">
      <alignment vertical="top"/>
    </xf>
    <xf numFmtId="10" fontId="57" fillId="56" borderId="33" xfId="109" applyNumberFormat="1" applyFont="1" applyFill="1" applyBorder="1" applyAlignment="1">
      <alignment vertical="top"/>
    </xf>
    <xf numFmtId="0" fontId="58" fillId="0" borderId="0" xfId="0" applyFont="1"/>
    <xf numFmtId="0" fontId="3" fillId="0" borderId="10" xfId="0" applyFont="1" applyBorder="1"/>
    <xf numFmtId="2" fontId="3" fillId="46" borderId="7" xfId="81" applyNumberFormat="1" applyFont="1" applyFill="1" applyBorder="1"/>
    <xf numFmtId="2" fontId="3" fillId="46" borderId="26" xfId="81" applyNumberFormat="1" applyFont="1" applyFill="1" applyBorder="1"/>
    <xf numFmtId="0" fontId="5" fillId="47" borderId="10" xfId="113" applyFont="1" applyFill="1" applyBorder="1" applyAlignment="1">
      <alignment horizontal="center"/>
    </xf>
    <xf numFmtId="0" fontId="5" fillId="47" borderId="25" xfId="113" applyFont="1" applyFill="1" applyBorder="1" applyAlignment="1">
      <alignment horizontal="center"/>
    </xf>
    <xf numFmtId="0" fontId="7" fillId="57" borderId="7" xfId="113" applyFont="1" applyFill="1" applyBorder="1" applyAlignment="1">
      <alignment horizontal="center"/>
    </xf>
    <xf numFmtId="176" fontId="7" fillId="54" borderId="7" xfId="113" applyNumberFormat="1" applyFont="1" applyFill="1" applyBorder="1" applyAlignment="1">
      <alignment horizontal="center"/>
    </xf>
    <xf numFmtId="0" fontId="7" fillId="57" borderId="22" xfId="113" applyFont="1" applyFill="1" applyBorder="1" applyAlignment="1">
      <alignment horizontal="center"/>
    </xf>
    <xf numFmtId="176" fontId="7" fillId="54" borderId="22" xfId="113" applyNumberFormat="1" applyFont="1" applyFill="1" applyBorder="1" applyAlignment="1">
      <alignment horizontal="center"/>
    </xf>
    <xf numFmtId="14" fontId="7" fillId="57" borderId="22" xfId="113" applyNumberFormat="1" applyFont="1" applyFill="1" applyBorder="1" applyAlignment="1">
      <alignment horizontal="center"/>
    </xf>
    <xf numFmtId="0" fontId="7" fillId="54" borderId="22" xfId="113" applyFont="1" applyFill="1" applyBorder="1" applyAlignment="1">
      <alignment horizontal="center"/>
    </xf>
    <xf numFmtId="22" fontId="7" fillId="54" borderId="22" xfId="113" applyNumberFormat="1" applyFont="1" applyFill="1" applyBorder="1" applyAlignment="1">
      <alignment horizontal="center"/>
    </xf>
    <xf numFmtId="0" fontId="7" fillId="57" borderId="26" xfId="113" applyFont="1" applyFill="1" applyBorder="1" applyAlignment="1">
      <alignment horizontal="center"/>
    </xf>
    <xf numFmtId="0" fontId="7" fillId="54" borderId="26" xfId="113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8" borderId="0" xfId="0" applyFont="1" applyFill="1" applyBorder="1" applyAlignment="1">
      <alignment horizontal="center"/>
    </xf>
    <xf numFmtId="0" fontId="4" fillId="58" borderId="0" xfId="0" applyFont="1" applyFill="1" applyBorder="1"/>
    <xf numFmtId="0" fontId="4" fillId="58" borderId="14" xfId="0" applyFont="1" applyFill="1" applyBorder="1"/>
    <xf numFmtId="0" fontId="4" fillId="58" borderId="27" xfId="0" applyFont="1" applyFill="1" applyBorder="1" applyAlignment="1">
      <alignment horizontal="right"/>
    </xf>
    <xf numFmtId="0" fontId="4" fillId="58" borderId="36" xfId="0" applyFont="1" applyFill="1" applyBorder="1" applyAlignment="1">
      <alignment horizontal="right"/>
    </xf>
    <xf numFmtId="0" fontId="60" fillId="0" borderId="7" xfId="0" applyFont="1" applyBorder="1" applyAlignment="1">
      <alignment horizontal="center"/>
    </xf>
    <xf numFmtId="10" fontId="3" fillId="0" borderId="6" xfId="0" applyNumberFormat="1" applyFont="1" applyBorder="1"/>
    <xf numFmtId="0" fontId="3" fillId="0" borderId="6" xfId="0" applyFont="1" applyBorder="1"/>
    <xf numFmtId="0" fontId="60" fillId="0" borderId="22" xfId="0" applyFont="1" applyBorder="1" applyAlignment="1">
      <alignment horizontal="center"/>
    </xf>
    <xf numFmtId="10" fontId="3" fillId="0" borderId="14" xfId="0" applyNumberFormat="1" applyFont="1" applyBorder="1"/>
    <xf numFmtId="0" fontId="3" fillId="0" borderId="14" xfId="0" applyFont="1" applyBorder="1"/>
    <xf numFmtId="0" fontId="60" fillId="0" borderId="26" xfId="0" applyFont="1" applyBorder="1" applyAlignment="1">
      <alignment horizontal="center"/>
    </xf>
    <xf numFmtId="10" fontId="3" fillId="0" borderId="36" xfId="0" applyNumberFormat="1" applyFont="1" applyBorder="1"/>
    <xf numFmtId="0" fontId="3" fillId="0" borderId="36" xfId="0" applyFont="1" applyBorder="1"/>
    <xf numFmtId="0" fontId="30" fillId="31" borderId="19" xfId="110" applyFont="1" applyFill="1" applyBorder="1" applyAlignment="1">
      <alignment horizontal="center"/>
    </xf>
    <xf numFmtId="0" fontId="30" fillId="31" borderId="25" xfId="110" applyFont="1" applyFill="1" applyBorder="1" applyAlignment="1">
      <alignment horizontal="center"/>
    </xf>
    <xf numFmtId="0" fontId="5" fillId="47" borderId="28" xfId="113" quotePrefix="1" applyFont="1" applyFill="1" applyBorder="1" applyAlignment="1">
      <alignment horizontal="center"/>
    </xf>
    <xf numFmtId="0" fontId="5" fillId="47" borderId="27" xfId="113" quotePrefix="1" applyFont="1" applyFill="1" applyBorder="1" applyAlignment="1">
      <alignment horizontal="center"/>
    </xf>
  </cellXfs>
  <cellStyles count="11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" xfId="31" builtinId="4"/>
    <cellStyle name="Currency 2" xfId="106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105" builtinId="8"/>
    <cellStyle name="Hyperlink_nabCapital IR Curves Simple v2.5" xfId="104" xr:uid="{00000000-0005-0000-0000-00002A000000}"/>
    <cellStyle name="InfoDataColumn" xfId="41" xr:uid="{00000000-0005-0000-0000-00002B000000}"/>
    <cellStyle name="InfoDataRow" xfId="42" xr:uid="{00000000-0005-0000-0000-00002C000000}"/>
    <cellStyle name="InfoLabelColumn" xfId="43" xr:uid="{00000000-0005-0000-0000-00002D000000}"/>
    <cellStyle name="InfoLabelRow" xfId="44" xr:uid="{00000000-0005-0000-0000-00002E000000}"/>
    <cellStyle name="InfolDataColumn" xfId="45" xr:uid="{00000000-0005-0000-0000-00002F000000}"/>
    <cellStyle name="InformationalData" xfId="46" xr:uid="{00000000-0005-0000-0000-000030000000}"/>
    <cellStyle name="InformationalLabel" xfId="47" xr:uid="{00000000-0005-0000-0000-000031000000}"/>
    <cellStyle name="InformationalLabelTop" xfId="48" xr:uid="{00000000-0005-0000-0000-000032000000}"/>
    <cellStyle name="Input" xfId="49" builtinId="20" customBuiltin="1"/>
    <cellStyle name="InputData" xfId="50" xr:uid="{00000000-0005-0000-0000-000034000000}"/>
    <cellStyle name="InputDataColumn" xfId="51" xr:uid="{00000000-0005-0000-0000-000035000000}"/>
    <cellStyle name="InputDataRow" xfId="52" xr:uid="{00000000-0005-0000-0000-000036000000}"/>
    <cellStyle name="InputLabel" xfId="53" xr:uid="{00000000-0005-0000-0000-000037000000}"/>
    <cellStyle name="InputLabelColumn" xfId="54" xr:uid="{00000000-0005-0000-0000-000038000000}"/>
    <cellStyle name="InputLabelRow" xfId="55" xr:uid="{00000000-0005-0000-0000-000039000000}"/>
    <cellStyle name="InputLabelTop" xfId="56" xr:uid="{00000000-0005-0000-0000-00003A000000}"/>
    <cellStyle name="IntermediateData" xfId="57" xr:uid="{00000000-0005-0000-0000-00003B000000}"/>
    <cellStyle name="IntermediateDataColumn" xfId="58" xr:uid="{00000000-0005-0000-0000-00003C000000}"/>
    <cellStyle name="IntermediateDataRow" xfId="59" xr:uid="{00000000-0005-0000-0000-00003D000000}"/>
    <cellStyle name="IntermediateLabel" xfId="60" xr:uid="{00000000-0005-0000-0000-00003E000000}"/>
    <cellStyle name="IntermediateLabelColumn" xfId="61" xr:uid="{00000000-0005-0000-0000-00003F000000}"/>
    <cellStyle name="IntermediateLabelRow" xfId="62" xr:uid="{00000000-0005-0000-0000-000040000000}"/>
    <cellStyle name="InvalidCell" xfId="63" xr:uid="{00000000-0005-0000-0000-000041000000}"/>
    <cellStyle name="Linked Cell" xfId="64" builtinId="24" customBuiltin="1"/>
    <cellStyle name="Neutral" xfId="65" builtinId="28" customBuiltin="1"/>
    <cellStyle name="NewSheet" xfId="66" xr:uid="{00000000-0005-0000-0000-000044000000}"/>
    <cellStyle name="Normal" xfId="0" builtinId="0"/>
    <cellStyle name="Normal - Style1" xfId="67" xr:uid="{00000000-0005-0000-0000-000046000000}"/>
    <cellStyle name="Normal 2" xfId="107" xr:uid="{00000000-0005-0000-0000-000047000000}"/>
    <cellStyle name="Normal 7" xfId="110" xr:uid="{BE4D0DAF-844D-4980-A4A0-12333DA568CD}"/>
    <cellStyle name="Normal_Calibrating IR Curves" xfId="103" xr:uid="{00000000-0005-0000-0000-000048000000}"/>
    <cellStyle name="Normal_CDS Pricer" xfId="101" xr:uid="{00000000-0005-0000-0000-000049000000}"/>
    <cellStyle name="Normal_CurveCalQ - Publisher" xfId="111" xr:uid="{7B8F20A8-E219-4191-AFC1-7CAAE7CF5F9C}"/>
    <cellStyle name="Normal_Models" xfId="102" xr:uid="{00000000-0005-0000-0000-00004A000000}"/>
    <cellStyle name="Normal_nabCapital IR Curves Simple v2.5" xfId="100" xr:uid="{00000000-0005-0000-0000-00004B000000}"/>
    <cellStyle name="Normal_Sheet1 2_RateVols Examples" xfId="113" xr:uid="{E7A5FE0B-DBF7-45D7-8E4F-A49D9B8D50D1}"/>
    <cellStyle name="Note" xfId="68" builtinId="10" customBuiltin="1"/>
    <cellStyle name="ObjectDataColumn" xfId="69" xr:uid="{00000000-0005-0000-0000-00004D000000}"/>
    <cellStyle name="ObjectDataRow" xfId="70" xr:uid="{00000000-0005-0000-0000-00004E000000}"/>
    <cellStyle name="ObjectLabelColumn" xfId="71" xr:uid="{00000000-0005-0000-0000-00004F000000}"/>
    <cellStyle name="ObjectLabelRow" xfId="72" xr:uid="{00000000-0005-0000-0000-000050000000}"/>
    <cellStyle name="Output" xfId="73" builtinId="21" customBuiltin="1"/>
    <cellStyle name="OutputData" xfId="74" xr:uid="{00000000-0005-0000-0000-000052000000}"/>
    <cellStyle name="OutputDataColumn" xfId="75" xr:uid="{00000000-0005-0000-0000-000053000000}"/>
    <cellStyle name="OutputDataRow" xfId="76" xr:uid="{00000000-0005-0000-0000-000054000000}"/>
    <cellStyle name="OutputLabel" xfId="77" xr:uid="{00000000-0005-0000-0000-000055000000}"/>
    <cellStyle name="OutputLabelColumn" xfId="78" xr:uid="{00000000-0005-0000-0000-000056000000}"/>
    <cellStyle name="OutputLabelRow" xfId="79" xr:uid="{00000000-0005-0000-0000-000057000000}"/>
    <cellStyle name="PanelLabel" xfId="80" xr:uid="{00000000-0005-0000-0000-000058000000}"/>
    <cellStyle name="Percent" xfId="81" builtinId="5"/>
    <cellStyle name="Percent 2" xfId="108" xr:uid="{00000000-0005-0000-0000-00005A000000}"/>
    <cellStyle name="Percent 2 3" xfId="112" xr:uid="{1F9EB7FF-99EE-4C46-BFDC-0F5026FF82A7}"/>
    <cellStyle name="Percent 3" xfId="109" xr:uid="{00000000-0005-0000-0000-00005B000000}"/>
    <cellStyle name="Percent 4" xfId="114" xr:uid="{A20131F7-6901-4624-829E-90B98A16E4C7}"/>
    <cellStyle name="PersonalDataColumn" xfId="82" xr:uid="{00000000-0005-0000-0000-00005C000000}"/>
    <cellStyle name="PersonalDataRow" xfId="83" xr:uid="{00000000-0005-0000-0000-00005D000000}"/>
    <cellStyle name="PersonalLabelColumn" xfId="84" xr:uid="{00000000-0005-0000-0000-00005E000000}"/>
    <cellStyle name="PersonalLabelRow" xfId="85" xr:uid="{00000000-0005-0000-0000-00005F000000}"/>
    <cellStyle name="result" xfId="86" xr:uid="{00000000-0005-0000-0000-000060000000}"/>
    <cellStyle name="spreads" xfId="87" xr:uid="{00000000-0005-0000-0000-000061000000}"/>
    <cellStyle name="Style 1" xfId="88" xr:uid="{00000000-0005-0000-0000-000062000000}"/>
    <cellStyle name="swaptn" xfId="89" xr:uid="{00000000-0005-0000-0000-000063000000}"/>
    <cellStyle name="TableDataColumn" xfId="90" xr:uid="{00000000-0005-0000-0000-000064000000}"/>
    <cellStyle name="TableDataRow" xfId="91" xr:uid="{00000000-0005-0000-0000-000065000000}"/>
    <cellStyle name="TableLabelColumn" xfId="92" xr:uid="{00000000-0005-0000-0000-000066000000}"/>
    <cellStyle name="TableLabelRow" xfId="93" xr:uid="{00000000-0005-0000-0000-000067000000}"/>
    <cellStyle name="TableLabelTop" xfId="94" xr:uid="{00000000-0005-0000-0000-000068000000}"/>
    <cellStyle name="Title" xfId="95" builtinId="15" customBuiltin="1"/>
    <cellStyle name="Total" xfId="96" builtinId="25" customBuiltin="1"/>
    <cellStyle name="Warning Text" xfId="97" builtinId="11" customBuiltin="1"/>
    <cellStyle name="桁区切り_NewDemo" xfId="98" xr:uid="{00000000-0005-0000-0000-00006C000000}"/>
    <cellStyle name="標準_NewDemo" xfId="99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ocuments/Visual%20Studio%202017/Projects/Highlander/FpML.V5r3.Applications/ExcelAPI/Spreadsheets/Product%20Pricers/FuturesTransaction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sCurve"/>
      <sheetName val="FuturesTransaction"/>
      <sheetName val="FuturesTransaction (2)"/>
      <sheetName val="FuturesTransactions"/>
    </sheetNames>
    <sheetDataSet>
      <sheetData sheetId="0"/>
      <sheetData sheetId="1" refreshError="1"/>
      <sheetData sheetId="2" refreshError="1"/>
      <sheetData sheetId="3">
        <row r="2">
          <cell r="M2" t="str">
            <v>YieldToMaturity</v>
          </cell>
        </row>
        <row r="3">
          <cell r="M3" t="str">
            <v>AssetSwapSpread</v>
          </cell>
        </row>
        <row r="4">
          <cell r="K4" t="str">
            <v>AUD</v>
          </cell>
          <cell r="M4" t="str">
            <v>NPV</v>
          </cell>
        </row>
        <row r="5">
          <cell r="M5" t="str">
            <v>PandL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8" sqref="G8"/>
    </sheetView>
  </sheetViews>
  <sheetFormatPr defaultColWidth="7.85546875" defaultRowHeight="12.75"/>
  <cols>
    <col min="1" max="2" width="1.42578125" style="32" customWidth="1"/>
    <col min="3" max="3" width="45.7109375" style="32" customWidth="1"/>
    <col min="4" max="4" width="15.7109375" style="32" customWidth="1"/>
    <col min="5" max="5" width="16.42578125" style="32" customWidth="1"/>
    <col min="6" max="6" width="7.42578125" style="32" customWidth="1"/>
    <col min="7" max="7" width="15.85546875" style="32" customWidth="1"/>
    <col min="8" max="8" width="12.7109375" style="32" customWidth="1"/>
    <col min="9" max="9" width="15.28515625" style="32" customWidth="1"/>
    <col min="10" max="10" width="7.42578125" style="32" customWidth="1"/>
    <col min="11" max="11" width="7.85546875" style="32" customWidth="1"/>
    <col min="12" max="12" width="0.85546875" style="32" customWidth="1"/>
    <col min="13" max="13" width="1" style="32" customWidth="1"/>
    <col min="14" max="16384" width="7.85546875" style="32"/>
  </cols>
  <sheetData>
    <row r="1" spans="2:13" ht="6" customHeight="1"/>
    <row r="2" spans="2:13" ht="9.75" customHeight="1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3" ht="30" customHeight="1" thickBot="1">
      <c r="B3" s="34"/>
      <c r="C3" s="34" t="s">
        <v>13</v>
      </c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2:13" ht="13.5" thickTop="1">
      <c r="B4" s="36"/>
      <c r="C4" s="36"/>
      <c r="D4" s="36"/>
      <c r="E4" s="36"/>
      <c r="F4" s="36"/>
      <c r="G4" s="36"/>
      <c r="H4" s="36"/>
      <c r="I4" s="36"/>
      <c r="J4" s="36"/>
      <c r="K4" s="37"/>
      <c r="L4" s="36"/>
      <c r="M4" s="35"/>
    </row>
    <row r="5" spans="2:13" ht="15.75">
      <c r="B5" s="38"/>
      <c r="C5" s="39"/>
      <c r="D5" s="40"/>
      <c r="E5" s="40"/>
      <c r="F5" s="40"/>
      <c r="G5" s="40"/>
      <c r="H5" s="40"/>
      <c r="I5" s="38"/>
      <c r="J5" s="38"/>
      <c r="K5" s="38"/>
      <c r="L5" s="38"/>
      <c r="M5" s="35"/>
    </row>
    <row r="6" spans="2:13">
      <c r="B6" s="38"/>
      <c r="C6" s="38"/>
      <c r="D6" s="40"/>
      <c r="E6" s="40"/>
      <c r="F6" s="40"/>
      <c r="G6" s="40"/>
      <c r="H6" s="40"/>
      <c r="I6" s="38"/>
      <c r="J6" s="38"/>
      <c r="K6" s="38"/>
      <c r="L6" s="38"/>
      <c r="M6" s="35"/>
    </row>
    <row r="7" spans="2:13">
      <c r="B7" s="38"/>
      <c r="C7" s="40" t="s">
        <v>14</v>
      </c>
      <c r="D7" s="38"/>
      <c r="E7" s="38"/>
      <c r="F7" s="38"/>
      <c r="G7" s="38" t="s">
        <v>15</v>
      </c>
      <c r="H7" s="38"/>
      <c r="I7" s="38"/>
      <c r="J7" s="38"/>
      <c r="K7" s="38"/>
      <c r="L7" s="38"/>
      <c r="M7" s="35"/>
    </row>
    <row r="8" spans="2:13">
      <c r="B8" s="38"/>
      <c r="C8" s="40"/>
      <c r="D8" s="38"/>
      <c r="E8" s="38"/>
      <c r="F8" s="38"/>
      <c r="G8" s="41">
        <v>40149</v>
      </c>
      <c r="H8" s="38" t="s">
        <v>16</v>
      </c>
      <c r="I8" s="38"/>
      <c r="J8" s="38"/>
      <c r="K8" s="38"/>
      <c r="L8" s="38"/>
      <c r="M8" s="35"/>
    </row>
    <row r="9" spans="2:13">
      <c r="B9" s="38"/>
      <c r="C9" s="38"/>
      <c r="D9" s="42"/>
      <c r="E9" s="42"/>
      <c r="F9" s="42"/>
      <c r="G9" s="42"/>
      <c r="H9" s="42"/>
      <c r="I9" s="38"/>
      <c r="J9" s="38"/>
      <c r="K9" s="38"/>
      <c r="L9" s="38"/>
      <c r="M9" s="35"/>
    </row>
    <row r="10" spans="2:13">
      <c r="B10" s="38"/>
      <c r="C10" s="38" t="s">
        <v>17</v>
      </c>
      <c r="D10" s="42"/>
      <c r="E10" s="42"/>
      <c r="F10" s="38"/>
      <c r="G10" s="42"/>
      <c r="H10" s="42"/>
      <c r="I10" s="38"/>
      <c r="J10" s="38"/>
      <c r="K10" s="38"/>
      <c r="L10" s="38"/>
      <c r="M10" s="35"/>
    </row>
    <row r="11" spans="2:13">
      <c r="B11" s="38"/>
      <c r="C11" s="43" t="s">
        <v>22</v>
      </c>
      <c r="D11" s="42"/>
      <c r="E11" s="42"/>
      <c r="F11" s="42"/>
      <c r="G11" s="42"/>
      <c r="H11" s="42"/>
      <c r="I11" s="38"/>
      <c r="J11" s="38"/>
      <c r="K11" s="38"/>
      <c r="L11" s="38"/>
      <c r="M11" s="35"/>
    </row>
    <row r="12" spans="2:13">
      <c r="B12" s="38"/>
      <c r="C12" s="43" t="s">
        <v>23</v>
      </c>
      <c r="D12" s="42"/>
      <c r="E12" s="42"/>
      <c r="F12" s="42"/>
      <c r="G12" s="42"/>
      <c r="H12" s="42"/>
      <c r="I12" s="38"/>
      <c r="J12" s="38"/>
      <c r="K12" s="38"/>
      <c r="L12" s="38"/>
      <c r="M12" s="35"/>
    </row>
    <row r="13" spans="2:13">
      <c r="B13" s="38"/>
      <c r="C13" s="43" t="s">
        <v>24</v>
      </c>
      <c r="D13" s="42"/>
      <c r="E13" s="42"/>
      <c r="F13" s="42"/>
      <c r="G13" s="42"/>
      <c r="H13" s="42"/>
      <c r="I13" s="38"/>
      <c r="J13" s="38"/>
      <c r="K13" s="38"/>
      <c r="L13" s="38"/>
      <c r="M13" s="35"/>
    </row>
    <row r="14" spans="2:13">
      <c r="B14" s="38"/>
      <c r="C14" s="44"/>
      <c r="D14" s="42"/>
      <c r="E14" s="42"/>
      <c r="F14" s="42"/>
      <c r="G14" s="42"/>
      <c r="H14" s="42"/>
      <c r="I14" s="38"/>
      <c r="J14" s="38"/>
      <c r="K14" s="38"/>
      <c r="L14" s="38"/>
      <c r="M14" s="35"/>
    </row>
    <row r="15" spans="2:13">
      <c r="B15" s="38"/>
      <c r="C15" s="44"/>
      <c r="D15" s="42"/>
      <c r="E15" s="42"/>
      <c r="F15" s="42"/>
      <c r="G15" s="42"/>
      <c r="H15" s="42"/>
      <c r="I15" s="38"/>
      <c r="J15" s="38"/>
      <c r="K15" s="38"/>
      <c r="L15" s="38"/>
      <c r="M15" s="35"/>
    </row>
    <row r="16" spans="2:13">
      <c r="B16" s="38"/>
      <c r="C16" s="44"/>
      <c r="D16" s="42"/>
      <c r="E16" s="42"/>
      <c r="F16" s="38"/>
      <c r="G16" s="42"/>
      <c r="H16" s="42"/>
      <c r="I16" s="38"/>
      <c r="J16" s="38"/>
      <c r="K16" s="38"/>
      <c r="L16" s="38"/>
      <c r="M16" s="35"/>
    </row>
    <row r="17" spans="2:13">
      <c r="B17" s="38"/>
      <c r="C17" s="44"/>
      <c r="D17" s="42"/>
      <c r="E17" s="42"/>
      <c r="F17" s="42"/>
      <c r="G17" s="42"/>
      <c r="H17" s="42"/>
      <c r="I17" s="38"/>
      <c r="J17" s="38"/>
      <c r="K17" s="38"/>
      <c r="L17" s="38"/>
      <c r="M17" s="35"/>
    </row>
    <row r="18" spans="2:13">
      <c r="B18" s="38"/>
      <c r="C18" s="44"/>
      <c r="D18" s="42"/>
      <c r="E18" s="42"/>
      <c r="F18" s="42"/>
      <c r="G18" s="42"/>
      <c r="H18" s="42"/>
      <c r="I18" s="38"/>
      <c r="J18" s="38"/>
      <c r="K18" s="38"/>
      <c r="L18" s="38"/>
      <c r="M18" s="35"/>
    </row>
    <row r="19" spans="2:13">
      <c r="B19" s="38"/>
      <c r="C19" s="44"/>
      <c r="D19" s="42"/>
      <c r="E19" s="42"/>
      <c r="F19" s="42"/>
      <c r="G19" s="42"/>
      <c r="H19" s="42"/>
      <c r="I19" s="38"/>
      <c r="J19" s="38"/>
      <c r="K19" s="38"/>
      <c r="L19" s="38"/>
      <c r="M19" s="35"/>
    </row>
    <row r="20" spans="2:13">
      <c r="B20" s="38"/>
      <c r="C20" s="44"/>
      <c r="D20" s="42"/>
      <c r="E20" s="42"/>
      <c r="F20" s="42"/>
      <c r="G20" s="42"/>
      <c r="H20" s="42"/>
      <c r="I20" s="38"/>
      <c r="J20" s="38"/>
      <c r="K20" s="38"/>
      <c r="L20" s="38"/>
      <c r="M20" s="35"/>
    </row>
    <row r="21" spans="2:13">
      <c r="B21" s="38"/>
      <c r="C21" s="44"/>
      <c r="D21" s="42"/>
      <c r="E21" s="42"/>
      <c r="F21" s="42"/>
      <c r="G21" s="42"/>
      <c r="H21" s="42"/>
      <c r="I21" s="38"/>
      <c r="J21" s="38"/>
      <c r="K21" s="38"/>
      <c r="L21" s="38"/>
      <c r="M21" s="35"/>
    </row>
    <row r="22" spans="2:13">
      <c r="B22" s="38"/>
      <c r="C22" s="44"/>
      <c r="D22" s="42"/>
      <c r="E22" s="42"/>
      <c r="F22" s="42"/>
      <c r="G22" s="42"/>
      <c r="H22" s="42"/>
      <c r="I22" s="38"/>
      <c r="J22" s="38"/>
      <c r="K22" s="38"/>
      <c r="L22" s="38"/>
      <c r="M22" s="35"/>
    </row>
    <row r="23" spans="2:13">
      <c r="B23" s="38"/>
      <c r="C23" s="44"/>
      <c r="D23" s="42"/>
      <c r="E23" s="42"/>
      <c r="F23" s="42"/>
      <c r="G23" s="42"/>
      <c r="H23" s="42"/>
      <c r="I23" s="38"/>
      <c r="J23" s="38"/>
      <c r="K23" s="38"/>
      <c r="L23" s="38"/>
      <c r="M23" s="35"/>
    </row>
    <row r="24" spans="2:13">
      <c r="B24" s="38"/>
      <c r="C24" s="44"/>
      <c r="D24" s="42"/>
      <c r="E24" s="42"/>
      <c r="F24" s="42"/>
      <c r="G24" s="42"/>
      <c r="H24" s="42"/>
      <c r="I24" s="38"/>
      <c r="J24" s="38"/>
      <c r="K24" s="38"/>
      <c r="L24" s="38"/>
      <c r="M24" s="35"/>
    </row>
    <row r="25" spans="2:13">
      <c r="B25" s="38"/>
      <c r="C25" s="44"/>
      <c r="D25" s="42"/>
      <c r="E25" s="42"/>
      <c r="F25" s="42"/>
      <c r="G25" s="42"/>
      <c r="H25" s="42"/>
      <c r="I25" s="38"/>
      <c r="J25" s="38"/>
      <c r="K25" s="38"/>
      <c r="L25" s="38"/>
      <c r="M25" s="35"/>
    </row>
    <row r="26" spans="2:13">
      <c r="B26" s="38"/>
      <c r="C26" s="44"/>
      <c r="D26" s="42"/>
      <c r="E26" s="42"/>
      <c r="F26" s="42"/>
      <c r="G26" s="42"/>
      <c r="H26" s="42"/>
      <c r="I26" s="38"/>
      <c r="J26" s="38"/>
      <c r="K26" s="38"/>
      <c r="L26" s="38"/>
      <c r="M26" s="35"/>
    </row>
    <row r="27" spans="2:13">
      <c r="B27" s="38"/>
      <c r="C27" s="44"/>
      <c r="D27" s="42"/>
      <c r="E27" s="42"/>
      <c r="F27" s="42"/>
      <c r="G27" s="42"/>
      <c r="H27" s="42"/>
      <c r="I27" s="38"/>
      <c r="J27" s="38"/>
      <c r="K27" s="38"/>
      <c r="L27" s="38"/>
      <c r="M27" s="35"/>
    </row>
    <row r="28" spans="2:13">
      <c r="B28" s="38"/>
      <c r="C28" s="44"/>
      <c r="D28" s="42"/>
      <c r="E28" s="42"/>
      <c r="F28" s="42"/>
      <c r="G28" s="42"/>
      <c r="H28" s="42"/>
      <c r="I28" s="38"/>
      <c r="J28" s="38"/>
      <c r="K28" s="38"/>
      <c r="L28" s="38"/>
      <c r="M28" s="35"/>
    </row>
    <row r="29" spans="2:13">
      <c r="B29" s="38"/>
      <c r="C29" s="44"/>
      <c r="D29" s="42"/>
      <c r="E29" s="42"/>
      <c r="F29" s="42"/>
      <c r="G29" s="42"/>
      <c r="H29" s="42"/>
      <c r="I29" s="38"/>
      <c r="J29" s="38"/>
      <c r="K29" s="38"/>
      <c r="L29" s="38"/>
      <c r="M29" s="35"/>
    </row>
    <row r="30" spans="2:13">
      <c r="B30" s="38"/>
      <c r="C30" s="44"/>
      <c r="D30" s="42"/>
      <c r="E30" s="42"/>
      <c r="F30" s="42"/>
      <c r="G30" s="42"/>
      <c r="H30" s="42"/>
      <c r="I30" s="38"/>
      <c r="J30" s="38"/>
      <c r="K30" s="38"/>
      <c r="L30" s="38"/>
      <c r="M30" s="35"/>
    </row>
    <row r="31" spans="2:13">
      <c r="B31" s="38"/>
      <c r="C31" s="44"/>
      <c r="D31" s="42"/>
      <c r="E31" s="42"/>
      <c r="F31" s="42"/>
      <c r="G31" s="42"/>
      <c r="H31" s="42"/>
      <c r="I31" s="38"/>
      <c r="J31" s="38"/>
      <c r="K31" s="38"/>
      <c r="L31" s="38"/>
      <c r="M31" s="35"/>
    </row>
    <row r="32" spans="2:13">
      <c r="B32" s="38"/>
      <c r="C32" s="44"/>
      <c r="D32" s="42"/>
      <c r="E32" s="42"/>
      <c r="F32" s="42"/>
      <c r="G32" s="42"/>
      <c r="H32" s="42"/>
      <c r="I32" s="38"/>
      <c r="J32" s="38"/>
      <c r="K32" s="38"/>
      <c r="L32" s="38"/>
      <c r="M32" s="35"/>
    </row>
    <row r="33" spans="2:13">
      <c r="B33" s="38"/>
      <c r="C33" s="44"/>
      <c r="D33" s="42"/>
      <c r="E33" s="42"/>
      <c r="F33" s="42"/>
      <c r="G33" s="42"/>
      <c r="H33" s="42"/>
      <c r="I33" s="38"/>
      <c r="J33" s="38"/>
      <c r="K33" s="38"/>
      <c r="L33" s="38"/>
      <c r="M33" s="35"/>
    </row>
    <row r="34" spans="2:13">
      <c r="B34" s="38"/>
      <c r="C34" s="44"/>
      <c r="D34" s="42"/>
      <c r="E34" s="42"/>
      <c r="F34" s="42"/>
      <c r="G34" s="42"/>
      <c r="H34" s="42"/>
      <c r="I34" s="38"/>
      <c r="J34" s="38"/>
      <c r="K34" s="38"/>
      <c r="L34" s="38"/>
      <c r="M34" s="35"/>
    </row>
    <row r="35" spans="2:13">
      <c r="B35" s="38"/>
      <c r="C35" s="44"/>
      <c r="D35" s="42"/>
      <c r="E35" s="42"/>
      <c r="F35" s="42"/>
      <c r="G35" s="42"/>
      <c r="H35" s="42"/>
      <c r="I35" s="38"/>
      <c r="J35" s="38"/>
      <c r="K35" s="38"/>
      <c r="L35" s="38"/>
      <c r="M35" s="35"/>
    </row>
    <row r="36" spans="2:13">
      <c r="B36" s="38"/>
      <c r="C36" s="44"/>
      <c r="D36" s="42"/>
      <c r="E36" s="42"/>
      <c r="F36" s="42"/>
      <c r="G36" s="42"/>
      <c r="H36" s="42"/>
      <c r="I36" s="38"/>
      <c r="J36" s="38"/>
      <c r="K36" s="38"/>
      <c r="L36" s="38"/>
      <c r="M36" s="35"/>
    </row>
    <row r="37" spans="2:13">
      <c r="B37" s="38"/>
      <c r="C37" s="45"/>
      <c r="D37" s="42"/>
      <c r="E37" s="42"/>
      <c r="F37" s="42"/>
      <c r="G37" s="42"/>
      <c r="H37" s="42"/>
      <c r="I37" s="38"/>
      <c r="J37" s="38"/>
      <c r="K37" s="38"/>
      <c r="L37" s="38"/>
      <c r="M37" s="35"/>
    </row>
    <row r="38" spans="2:13">
      <c r="B38" s="38"/>
      <c r="C38" s="45"/>
      <c r="D38" s="42"/>
      <c r="E38" s="42"/>
      <c r="F38" s="42"/>
      <c r="G38" s="42"/>
      <c r="H38" s="42"/>
      <c r="I38" s="38"/>
      <c r="J38" s="38"/>
      <c r="K38" s="38"/>
      <c r="L38" s="38"/>
      <c r="M38" s="35"/>
    </row>
    <row r="39" spans="2:13">
      <c r="B39" s="38"/>
      <c r="C39" s="45"/>
      <c r="D39" s="42"/>
      <c r="E39" s="42"/>
      <c r="F39" s="42"/>
      <c r="G39" s="42"/>
      <c r="H39" s="42"/>
      <c r="I39" s="38"/>
      <c r="J39" s="38"/>
      <c r="K39" s="38"/>
      <c r="L39" s="38"/>
      <c r="M39" s="35"/>
    </row>
    <row r="40" spans="2:13">
      <c r="B40" s="38"/>
      <c r="C40" s="45"/>
      <c r="D40" s="42"/>
      <c r="E40" s="42"/>
      <c r="F40" s="42"/>
      <c r="G40" s="42"/>
      <c r="H40" s="42"/>
      <c r="I40" s="38"/>
      <c r="J40" s="38"/>
      <c r="K40" s="38"/>
      <c r="L40" s="38"/>
      <c r="M40" s="35"/>
    </row>
    <row r="41" spans="2:13">
      <c r="B41" s="38"/>
      <c r="C41" s="45"/>
      <c r="D41" s="42"/>
      <c r="E41" s="42"/>
      <c r="F41" s="42"/>
      <c r="G41" s="42"/>
      <c r="H41" s="42"/>
      <c r="I41" s="38"/>
      <c r="J41" s="38"/>
      <c r="K41" s="38"/>
      <c r="L41" s="38"/>
      <c r="M41" s="35"/>
    </row>
    <row r="42" spans="2:13">
      <c r="B42" s="38"/>
      <c r="C42" s="45"/>
      <c r="D42" s="42"/>
      <c r="E42" s="42"/>
      <c r="F42" s="42"/>
      <c r="G42" s="42"/>
      <c r="H42" s="42"/>
      <c r="I42" s="38"/>
      <c r="J42" s="38"/>
      <c r="K42" s="38"/>
      <c r="L42" s="38"/>
      <c r="M42" s="35"/>
    </row>
    <row r="43" spans="2:13">
      <c r="B43" s="38"/>
      <c r="C43" s="45"/>
      <c r="D43" s="42"/>
      <c r="E43" s="42"/>
      <c r="F43" s="42"/>
      <c r="G43" s="42"/>
      <c r="H43" s="42"/>
      <c r="I43" s="38"/>
      <c r="J43" s="38"/>
      <c r="K43" s="38"/>
      <c r="L43" s="38"/>
      <c r="M43" s="35"/>
    </row>
    <row r="44" spans="2:13">
      <c r="B44" s="38"/>
      <c r="C44" s="45"/>
      <c r="D44" s="42"/>
      <c r="E44" s="42"/>
      <c r="F44" s="42"/>
      <c r="G44" s="42"/>
      <c r="H44" s="42"/>
      <c r="I44" s="38"/>
      <c r="J44" s="38"/>
      <c r="K44" s="38"/>
      <c r="L44" s="38"/>
      <c r="M44" s="35"/>
    </row>
    <row r="45" spans="2:13">
      <c r="B45" s="38"/>
      <c r="C45" s="45"/>
      <c r="D45" s="42"/>
      <c r="E45" s="42"/>
      <c r="F45" s="42"/>
      <c r="G45" s="42"/>
      <c r="H45" s="42"/>
      <c r="I45" s="38"/>
      <c r="J45" s="38"/>
      <c r="K45" s="38"/>
      <c r="L45" s="38"/>
      <c r="M45" s="35"/>
    </row>
    <row r="46" spans="2:13">
      <c r="B46" s="38"/>
      <c r="C46" s="45"/>
      <c r="D46" s="42"/>
      <c r="E46" s="42"/>
      <c r="F46" s="42"/>
      <c r="G46" s="42"/>
      <c r="H46" s="42"/>
      <c r="I46" s="38"/>
      <c r="J46" s="38"/>
      <c r="K46" s="38"/>
      <c r="L46" s="38"/>
      <c r="M46" s="35"/>
    </row>
    <row r="47" spans="2:13">
      <c r="B47" s="38"/>
      <c r="C47" s="45"/>
      <c r="D47" s="42"/>
      <c r="E47" s="42"/>
      <c r="F47" s="42"/>
      <c r="G47" s="42"/>
      <c r="H47" s="42"/>
      <c r="I47" s="38"/>
      <c r="J47" s="38"/>
      <c r="K47" s="38"/>
      <c r="L47" s="38"/>
      <c r="M47" s="35"/>
    </row>
    <row r="48" spans="2:13">
      <c r="B48" s="38"/>
      <c r="C48" s="45"/>
      <c r="D48" s="42"/>
      <c r="E48" s="42"/>
      <c r="F48" s="42"/>
      <c r="G48" s="42"/>
      <c r="H48" s="42"/>
      <c r="I48" s="38"/>
      <c r="J48" s="38"/>
      <c r="K48" s="38"/>
      <c r="L48" s="38"/>
      <c r="M48" s="35"/>
    </row>
    <row r="49" spans="2:13">
      <c r="B49" s="46" t="str">
        <f ca="1">"Last Update "&amp;TEXT(TODAY(),"dd-mmm-yy")</f>
        <v>Last Update 25-Mar-18</v>
      </c>
      <c r="C49" s="38"/>
      <c r="D49" s="38"/>
      <c r="E49" s="38"/>
      <c r="F49" s="38"/>
      <c r="G49" s="38"/>
      <c r="H49" s="38"/>
      <c r="I49" s="38"/>
      <c r="J49" s="38"/>
      <c r="K49" s="38"/>
      <c r="L49" s="47"/>
      <c r="M49" s="35"/>
    </row>
    <row r="50" spans="2:13" ht="6" customHeight="1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</row>
  </sheetData>
  <hyperlinks>
    <hyperlink ref="C11" location="'GetInfo &amp; GetInstrumentInfo'!A1" display="Page 1. Subscribe for Curves and Surfaces" xr:uid="{00000000-0004-0000-0000-000000000000}"/>
    <hyperlink ref="C12" location="'Priceable Rate Assets'!A1" display="Page 2. Build and Price Assets" xr:uid="{00000000-0004-0000-0000-000001000000}"/>
    <hyperlink ref="C13" location="BERMatrix!A1" display="Page 3. Build BER Matirx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77"/>
  <sheetViews>
    <sheetView workbookViewId="0">
      <selection activeCell="H29" sqref="H29"/>
    </sheetView>
  </sheetViews>
  <sheetFormatPr defaultRowHeight="12.75"/>
  <cols>
    <col min="1" max="1" width="74.28515625" bestFit="1" customWidth="1"/>
    <col min="2" max="2" width="2.140625" customWidth="1"/>
    <col min="3" max="3" width="43.42578125" bestFit="1" customWidth="1"/>
    <col min="4" max="4" width="10.85546875" style="54" customWidth="1"/>
    <col min="5" max="5" width="5.42578125" bestFit="1" customWidth="1"/>
    <col min="6" max="6" width="2.42578125" customWidth="1"/>
    <col min="7" max="7" width="24.140625" bestFit="1" customWidth="1"/>
    <col min="8" max="8" width="43.140625" bestFit="1" customWidth="1"/>
    <col min="9" max="9" width="2.7109375" customWidth="1"/>
    <col min="10" max="10" width="10.140625" bestFit="1" customWidth="1"/>
    <col min="12" max="12" width="22.140625" bestFit="1" customWidth="1"/>
  </cols>
  <sheetData>
    <row r="1" spans="1:13">
      <c r="A1" s="48" t="s">
        <v>18</v>
      </c>
      <c r="C1" s="29" t="s">
        <v>20</v>
      </c>
    </row>
    <row r="2" spans="1:13" ht="13.5" thickBot="1">
      <c r="A2" t="str">
        <f>_xll.HLV5r3.Financial.Cache.GetCurveEngineVersionInfo()</f>
        <v>Version: FpML.V5r3 v1.0 Built on : 17/03/2018, 9:20 AM</v>
      </c>
      <c r="C2" s="50" t="s">
        <v>9</v>
      </c>
      <c r="D2" s="55" t="s">
        <v>2</v>
      </c>
    </row>
    <row r="3" spans="1:13" ht="13.5" thickBot="1">
      <c r="C3" s="50" t="s">
        <v>26</v>
      </c>
      <c r="D3" s="55" t="s">
        <v>27</v>
      </c>
      <c r="G3" s="106" t="str">
        <f ca="1">_xll.HLV5r3.Financial.Cache.CreateCurve(G4:H23,C10:E20)</f>
        <v>Market.QR_LIVE.CapVolatilityCurve.AUD-BBR-BBSW-3M</v>
      </c>
      <c r="H3" s="107"/>
      <c r="J3" s="71">
        <f t="array" aca="1" ref="J3:K23" ca="1">_xll.HLV5r3.Financial.Cache.GetTermCurve(G3)</f>
        <v>43185</v>
      </c>
      <c r="K3" s="70">
        <f ca="1"/>
        <v>9.4753258393363404E-2</v>
      </c>
      <c r="L3" t="str">
        <f t="array" aca="1" ref="L3:M23" ca="1">_xll.HLV5r3.Financial.Cache.GetQuotedAssetSet(G3)</f>
        <v>AUD-Caplet-1D-90D</v>
      </c>
      <c r="M3" s="70">
        <f ca="1"/>
        <v>9.4753258393363404E-2</v>
      </c>
    </row>
    <row r="4" spans="1:13">
      <c r="A4" s="48" t="s">
        <v>19</v>
      </c>
      <c r="C4" s="50" t="s">
        <v>10</v>
      </c>
      <c r="D4" s="55" t="s">
        <v>25</v>
      </c>
      <c r="G4" s="64" t="s">
        <v>9</v>
      </c>
      <c r="H4" s="65" t="s">
        <v>44</v>
      </c>
      <c r="J4" s="71">
        <f ca="1"/>
        <v>43258</v>
      </c>
      <c r="K4" s="70">
        <f ca="1"/>
        <v>9.4753258393363404E-2</v>
      </c>
      <c r="L4" t="str">
        <f ca="1"/>
        <v>AUD-IRFutureOption-IR-1</v>
      </c>
      <c r="M4" s="70">
        <f ca="1"/>
        <v>9.4753258393363404E-2</v>
      </c>
    </row>
    <row r="5" spans="1:13">
      <c r="A5" s="49"/>
      <c r="C5" s="50" t="s">
        <v>11</v>
      </c>
      <c r="D5" s="56">
        <f ca="1">TODAY()</f>
        <v>43184</v>
      </c>
      <c r="G5" s="64" t="s">
        <v>45</v>
      </c>
      <c r="H5" s="66">
        <f ca="1">D5</f>
        <v>43184</v>
      </c>
      <c r="J5" s="71">
        <f ca="1"/>
        <v>43349</v>
      </c>
      <c r="K5" s="70">
        <f ca="1"/>
        <v>0.13009032073985799</v>
      </c>
      <c r="L5" t="str">
        <f ca="1"/>
        <v>AUD-IRFutureOption-IR-2</v>
      </c>
      <c r="M5" s="70">
        <f ca="1"/>
        <v>0.13009032073985799</v>
      </c>
    </row>
    <row r="6" spans="1:13">
      <c r="C6" s="53" t="s">
        <v>28</v>
      </c>
      <c r="D6" s="57"/>
      <c r="G6" s="64" t="s">
        <v>11</v>
      </c>
      <c r="H6" s="66">
        <f ca="1">H5</f>
        <v>43184</v>
      </c>
      <c r="J6" s="71">
        <f ca="1"/>
        <v>43440</v>
      </c>
      <c r="K6" s="70">
        <f ca="1"/>
        <v>0.16173649165324799</v>
      </c>
      <c r="L6" t="str">
        <f ca="1"/>
        <v>AUD-IRFutureOption-IR-3</v>
      </c>
      <c r="M6" s="70">
        <f ca="1"/>
        <v>0.16173649165324799</v>
      </c>
    </row>
    <row r="7" spans="1:13">
      <c r="A7" s="51" t="s">
        <v>21</v>
      </c>
      <c r="B7" s="29"/>
      <c r="G7" s="64" t="s">
        <v>10</v>
      </c>
      <c r="H7" s="65" t="s">
        <v>25</v>
      </c>
      <c r="J7" s="71">
        <f ca="1"/>
        <v>43531</v>
      </c>
      <c r="K7" s="70">
        <f ca="1"/>
        <v>0.16879235417739799</v>
      </c>
      <c r="L7" t="str">
        <f ca="1"/>
        <v>AUD-IRFutureOption-IR-4</v>
      </c>
      <c r="M7" s="70">
        <f ca="1"/>
        <v>0.16879235417739799</v>
      </c>
    </row>
    <row r="8" spans="1:13">
      <c r="A8" s="52" t="str">
        <f t="array" ref="A8:A77">_xll.HLV5r3.Financial.Cache.ListUpTo100PricingStructures(C3:D4)</f>
        <v>Market.QR_LIVE.FxCurve.AUD-GBP</v>
      </c>
      <c r="G8" s="64" t="s">
        <v>46</v>
      </c>
      <c r="H8" s="65" t="s">
        <v>47</v>
      </c>
      <c r="J8" s="71">
        <f ca="1"/>
        <v>43826</v>
      </c>
      <c r="K8" s="70">
        <f ca="1"/>
        <v>0.20541948220575601</v>
      </c>
      <c r="L8" t="str">
        <f ca="1"/>
        <v>AUD-IRCap-2Y</v>
      </c>
      <c r="M8" s="70">
        <f ca="1"/>
        <v>0.17304742136418499</v>
      </c>
    </row>
    <row r="9" spans="1:13">
      <c r="A9" s="52" t="str">
        <v>Market.QR_LIVE.FxCurve.AUD-EUR</v>
      </c>
      <c r="C9" s="67" t="s">
        <v>73</v>
      </c>
      <c r="D9" s="67" t="s">
        <v>74</v>
      </c>
      <c r="E9" s="67" t="s">
        <v>81</v>
      </c>
      <c r="G9" s="64" t="s">
        <v>48</v>
      </c>
      <c r="H9" s="65" t="s">
        <v>49</v>
      </c>
      <c r="J9" s="71">
        <f ca="1"/>
        <v>44194</v>
      </c>
      <c r="K9" s="70">
        <f ca="1"/>
        <v>0.15068559444302601</v>
      </c>
      <c r="L9" t="str">
        <f ca="1"/>
        <v>AUD-IRCap-3Y</v>
      </c>
      <c r="M9" s="70">
        <f ca="1"/>
        <v>0.179781797851125</v>
      </c>
    </row>
    <row r="10" spans="1:13">
      <c r="A10" s="52" t="str">
        <v>Market.QR_LIVE.DiscountCurve.USD-LIBOR-SENIOR</v>
      </c>
      <c r="C10" s="68" t="s">
        <v>75</v>
      </c>
      <c r="D10" s="69">
        <v>9.4753258393363377E-2</v>
      </c>
      <c r="E10" s="69">
        <v>5.0060721611920871E-2</v>
      </c>
      <c r="G10" s="64" t="s">
        <v>50</v>
      </c>
      <c r="H10" s="65" t="s">
        <v>51</v>
      </c>
      <c r="J10" s="71">
        <f ca="1"/>
        <v>44559</v>
      </c>
      <c r="K10" s="70">
        <f ca="1"/>
        <v>0.18961117903928201</v>
      </c>
      <c r="L10" t="str">
        <f ca="1"/>
        <v>AUD-IRCap-4Y</v>
      </c>
      <c r="M10" s="70">
        <f ca="1"/>
        <v>0.17522834916777799</v>
      </c>
    </row>
    <row r="11" spans="1:13">
      <c r="A11" s="52" t="str">
        <v>Market.QR_LIVE.DiscountCurve.NZD-LIBOR-SENIOR</v>
      </c>
      <c r="C11" s="68" t="s">
        <v>29</v>
      </c>
      <c r="D11" s="69">
        <v>9.4753258393363377E-2</v>
      </c>
      <c r="E11" s="69">
        <v>5.0060721611920871E-2</v>
      </c>
      <c r="G11" s="64" t="s">
        <v>52</v>
      </c>
      <c r="H11" s="65" t="s">
        <v>80</v>
      </c>
      <c r="J11" s="71">
        <f ca="1"/>
        <v>44923</v>
      </c>
      <c r="K11" s="70">
        <f ca="1"/>
        <v>0.12802601957512499</v>
      </c>
      <c r="L11" t="str">
        <f ca="1"/>
        <v>AUD-IRCap-5Y</v>
      </c>
      <c r="M11" s="70">
        <f ca="1"/>
        <v>0.17025232997543099</v>
      </c>
    </row>
    <row r="12" spans="1:13">
      <c r="A12" s="52" t="str">
        <v>Market.QR_LIVE.DiscountCurve.JPY-LIBOR-SENIOR</v>
      </c>
      <c r="C12" s="68" t="s">
        <v>30</v>
      </c>
      <c r="D12" s="69">
        <v>0.1300903207398583</v>
      </c>
      <c r="E12" s="69">
        <v>5.1047480308955312E-2</v>
      </c>
      <c r="G12" s="64" t="s">
        <v>53</v>
      </c>
      <c r="H12" s="65" t="s">
        <v>80</v>
      </c>
      <c r="J12" s="71">
        <f ca="1"/>
        <v>45653</v>
      </c>
      <c r="K12" s="70">
        <f ca="1"/>
        <v>0.17137464740236599</v>
      </c>
      <c r="L12" t="str">
        <f ca="1"/>
        <v>AUD-IRCap-7Y</v>
      </c>
      <c r="M12" s="70">
        <f ca="1"/>
        <v>0.16065724860411201</v>
      </c>
    </row>
    <row r="13" spans="1:13">
      <c r="A13" s="52" t="str">
        <v>Market.QR_LIVE.DiscountCurve.GBP-LIBOR-SENIOR</v>
      </c>
      <c r="C13" s="68" t="s">
        <v>31</v>
      </c>
      <c r="D13" s="69">
        <v>0.16173649165324758</v>
      </c>
      <c r="E13" s="69">
        <v>5.1812894627468804E-2</v>
      </c>
      <c r="G13" s="64" t="s">
        <v>54</v>
      </c>
      <c r="H13" s="65" t="s">
        <v>55</v>
      </c>
      <c r="J13" s="71">
        <f ca="1"/>
        <v>46750</v>
      </c>
      <c r="K13" s="70">
        <f ca="1"/>
        <v>9.2326465501293406E-2</v>
      </c>
      <c r="L13" t="str">
        <f ca="1"/>
        <v>AUD-IRCap-10Y</v>
      </c>
      <c r="M13" s="70">
        <f ca="1"/>
        <v>0.15217435435607199</v>
      </c>
    </row>
    <row r="14" spans="1:13">
      <c r="A14" s="52" t="str">
        <v>Market.QR_LIVE.DiscountCurve.EUR-LIBOR-SENIOR</v>
      </c>
      <c r="C14" s="68" t="s">
        <v>32</v>
      </c>
      <c r="D14" s="69">
        <v>0.16879235417739782</v>
      </c>
      <c r="E14" s="69">
        <v>5.2550892367138217E-2</v>
      </c>
      <c r="G14" s="64" t="s">
        <v>56</v>
      </c>
      <c r="H14" s="65" t="str">
        <f>MID(H8,1,3)</f>
        <v>AUD</v>
      </c>
      <c r="J14" s="71" t="e">
        <f ca="1"/>
        <v>#N/A</v>
      </c>
      <c r="K14" s="70" t="e">
        <f ca="1"/>
        <v>#N/A</v>
      </c>
      <c r="L14" t="e">
        <f ca="1"/>
        <v>#N/A</v>
      </c>
      <c r="M14" s="70" t="e">
        <f ca="1"/>
        <v>#N/A</v>
      </c>
    </row>
    <row r="15" spans="1:13">
      <c r="A15" s="52" t="str">
        <v>Market.QR_LIVE.RateCurve.AUD-BBR-BBSW-1M</v>
      </c>
      <c r="C15" s="68" t="s">
        <v>33</v>
      </c>
      <c r="D15" s="69">
        <v>0.17304742136418458</v>
      </c>
      <c r="E15" s="69">
        <v>5.2446530628058492E-2</v>
      </c>
      <c r="G15" s="64" t="s">
        <v>57</v>
      </c>
      <c r="H15" s="65" t="s">
        <v>58</v>
      </c>
      <c r="J15" s="71" t="e">
        <f ca="1"/>
        <v>#N/A</v>
      </c>
      <c r="K15" s="70" t="e">
        <f ca="1"/>
        <v>#N/A</v>
      </c>
      <c r="L15" t="e">
        <f ca="1"/>
        <v>#N/A</v>
      </c>
      <c r="M15" s="70" t="e">
        <f ca="1"/>
        <v>#N/A</v>
      </c>
    </row>
    <row r="16" spans="1:13">
      <c r="A16" s="52" t="str">
        <v>Market.QR_LIVE.RateCurve.USD-LIBOR-BBA-3M</v>
      </c>
      <c r="C16" s="68" t="s">
        <v>34</v>
      </c>
      <c r="D16" s="69">
        <v>0.17978179785112525</v>
      </c>
      <c r="E16" s="69">
        <v>5.3208333859975768E-2</v>
      </c>
      <c r="G16" s="64" t="s">
        <v>59</v>
      </c>
      <c r="H16" s="65" t="s">
        <v>60</v>
      </c>
      <c r="J16" s="71" t="e">
        <f ca="1"/>
        <v>#N/A</v>
      </c>
      <c r="K16" s="70" t="e">
        <f ca="1"/>
        <v>#N/A</v>
      </c>
      <c r="L16" t="e">
        <f ca="1"/>
        <v>#N/A</v>
      </c>
      <c r="M16" s="70" t="e">
        <f ca="1"/>
        <v>#N/A</v>
      </c>
    </row>
    <row r="17" spans="1:13">
      <c r="A17" s="52" t="str">
        <v>Market.QR_LIVE.FxCurve.AUD-JPY</v>
      </c>
      <c r="C17" s="68" t="s">
        <v>76</v>
      </c>
      <c r="D17" s="69">
        <v>0.17522834916777816</v>
      </c>
      <c r="E17" s="69">
        <v>5.4139829688298079E-2</v>
      </c>
      <c r="G17" s="64" t="s">
        <v>61</v>
      </c>
      <c r="H17" s="65" t="s">
        <v>62</v>
      </c>
      <c r="J17" s="71" t="e">
        <f ca="1"/>
        <v>#N/A</v>
      </c>
      <c r="K17" s="70" t="e">
        <f ca="1"/>
        <v>#N/A</v>
      </c>
      <c r="L17" t="e">
        <f ca="1"/>
        <v>#N/A</v>
      </c>
      <c r="M17" s="70" t="e">
        <f ca="1"/>
        <v>#N/A</v>
      </c>
    </row>
    <row r="18" spans="1:13">
      <c r="A18" s="52" t="str">
        <v>Market.QR_LIVE.FxCurve.AUD-NZD</v>
      </c>
      <c r="C18" s="68" t="s">
        <v>36</v>
      </c>
      <c r="D18" s="69">
        <v>0.17025232997543119</v>
      </c>
      <c r="E18" s="69">
        <v>5.5257840173808769E-2</v>
      </c>
      <c r="G18" s="64" t="s">
        <v>63</v>
      </c>
      <c r="H18" s="65" t="s">
        <v>64</v>
      </c>
      <c r="J18" t="e">
        <f ca="1"/>
        <v>#N/A</v>
      </c>
      <c r="K18" s="70" t="e">
        <f ca="1"/>
        <v>#N/A</v>
      </c>
      <c r="L18" t="e">
        <f ca="1"/>
        <v>#N/A</v>
      </c>
      <c r="M18" s="70" t="e">
        <f ca="1"/>
        <v>#N/A</v>
      </c>
    </row>
    <row r="19" spans="1:13">
      <c r="A19" s="52" t="str">
        <v>Market.QR_LIVE.FxCurve.AUD-USD</v>
      </c>
      <c r="C19" s="68" t="s">
        <v>37</v>
      </c>
      <c r="D19" s="69">
        <v>0.16065724860411162</v>
      </c>
      <c r="E19" s="69">
        <v>5.6884967950663175E-2</v>
      </c>
      <c r="G19" s="64" t="s">
        <v>57</v>
      </c>
      <c r="H19" s="65" t="s">
        <v>65</v>
      </c>
      <c r="J19" t="e">
        <f ca="1"/>
        <v>#N/A</v>
      </c>
      <c r="K19" s="70" t="e">
        <f ca="1"/>
        <v>#N/A</v>
      </c>
      <c r="L19" t="e">
        <f ca="1"/>
        <v>#N/A</v>
      </c>
      <c r="M19" t="e">
        <f ca="1"/>
        <v>#N/A</v>
      </c>
    </row>
    <row r="20" spans="1:13">
      <c r="A20" s="52" t="str">
        <v>Market.QR_LIVE.FxCurve.EUR-USD</v>
      </c>
      <c r="C20" s="68" t="s">
        <v>38</v>
      </c>
      <c r="D20" s="69">
        <v>0.15217435435607238</v>
      </c>
      <c r="E20" s="69">
        <v>5.797793399027959E-2</v>
      </c>
      <c r="G20" s="64" t="s">
        <v>66</v>
      </c>
      <c r="H20" s="65" t="s">
        <v>67</v>
      </c>
      <c r="J20" t="e">
        <f ca="1"/>
        <v>#N/A</v>
      </c>
      <c r="K20" t="e">
        <f ca="1"/>
        <v>#N/A</v>
      </c>
      <c r="L20" t="e">
        <f ca="1"/>
        <v>#N/A</v>
      </c>
      <c r="M20" t="e">
        <f ca="1"/>
        <v>#N/A</v>
      </c>
    </row>
    <row r="21" spans="1:13">
      <c r="A21" s="52" t="str">
        <v>Market.QR_LIVE.FxCurve.GBP-USD</v>
      </c>
      <c r="C21" s="72" t="s">
        <v>39</v>
      </c>
      <c r="D21" s="73">
        <v>0.14469847715233403</v>
      </c>
      <c r="E21" s="73">
        <v>5.8897221739118454E-2</v>
      </c>
      <c r="G21" s="64" t="s">
        <v>68</v>
      </c>
      <c r="H21" s="65" t="s">
        <v>69</v>
      </c>
      <c r="J21" t="e">
        <f ca="1"/>
        <v>#N/A</v>
      </c>
      <c r="K21" t="e">
        <f ca="1"/>
        <v>#N/A</v>
      </c>
      <c r="L21" t="e">
        <f ca="1"/>
        <v>#N/A</v>
      </c>
      <c r="M21" t="e">
        <f ca="1"/>
        <v>#N/A</v>
      </c>
    </row>
    <row r="22" spans="1:13">
      <c r="A22" s="52" t="str">
        <v>Market.QR_LIVE.FxCurve.JPY-USD</v>
      </c>
      <c r="C22" s="72" t="s">
        <v>77</v>
      </c>
      <c r="D22" s="73">
        <v>0.14682713519583557</v>
      </c>
      <c r="E22" s="73">
        <v>5.8043346570692336E-2</v>
      </c>
      <c r="G22" s="64" t="s">
        <v>70</v>
      </c>
      <c r="H22" s="66">
        <f ca="1">H5</f>
        <v>43184</v>
      </c>
      <c r="J22" t="e">
        <f ca="1"/>
        <v>#N/A</v>
      </c>
      <c r="K22" t="e">
        <f ca="1"/>
        <v>#N/A</v>
      </c>
      <c r="L22" t="e">
        <f ca="1"/>
        <v>#N/A</v>
      </c>
      <c r="M22" t="e">
        <f ca="1"/>
        <v>#N/A</v>
      </c>
    </row>
    <row r="23" spans="1:13">
      <c r="A23" s="52" t="str">
        <v>Market.QR_LIVE.FxCurve.NZD-USD</v>
      </c>
      <c r="C23" s="72" t="s">
        <v>78</v>
      </c>
      <c r="D23" s="73">
        <v>0.15026123413304787</v>
      </c>
      <c r="E23" s="73">
        <v>5.6716812844806869E-2</v>
      </c>
      <c r="G23" s="64" t="s">
        <v>71</v>
      </c>
      <c r="H23" s="65" t="s">
        <v>72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</row>
    <row r="24" spans="1:13">
      <c r="A24" s="52" t="str">
        <v>Market.QR_LIVE.RateCurve.AUD-AONIA-OIS-COMPOUND</v>
      </c>
      <c r="C24" s="74" t="s">
        <v>79</v>
      </c>
      <c r="D24" s="75">
        <v>0.15395022440649961</v>
      </c>
      <c r="E24" s="75">
        <v>5.5357751682458593E-2</v>
      </c>
    </row>
    <row r="25" spans="1:13">
      <c r="A25" s="52" t="str">
        <v>Market.QR_LIVE.RateCurve.AUD-BBR-BBSW-2M</v>
      </c>
    </row>
    <row r="26" spans="1:13">
      <c r="A26" s="52" t="str">
        <v>Market.QR_LIVE.RateCurve.EUR-EURIBOR-Reuters-1M</v>
      </c>
    </row>
    <row r="27" spans="1:13">
      <c r="A27" s="52" t="str">
        <v>Market.QR_LIVE.RateCurve.EUR-EURIBOR-Reuters-3M</v>
      </c>
      <c r="C27" t="str">
        <f t="array" aca="1" ref="C27:D57" ca="1">_xll.HLV5r3.Financial.Cache.DisplayPricingStructureProperties(G3)</f>
        <v>PricingStructureType</v>
      </c>
      <c r="D27" s="54" t="str">
        <f ca="1"/>
        <v>CapVolatilityCurve</v>
      </c>
    </row>
    <row r="28" spans="1:13">
      <c r="A28" s="52" t="str">
        <v>Market.QR_LIVE.RateCurve.EUR-EURIBOR-Reuters-6M</v>
      </c>
      <c r="C28" t="str">
        <f ca="1"/>
        <v>BuildDateTime</v>
      </c>
      <c r="D28" s="54">
        <f ca="1"/>
        <v>43184</v>
      </c>
    </row>
    <row r="29" spans="1:13">
      <c r="A29" s="52" t="str">
        <v>Market.QR_LIVE.RateCurve.EUR-LIBOR-BBA-1M</v>
      </c>
      <c r="C29" t="str">
        <f ca="1"/>
        <v>BaseDate</v>
      </c>
      <c r="D29" s="54">
        <f ca="1"/>
        <v>43184</v>
      </c>
    </row>
    <row r="30" spans="1:13">
      <c r="A30" s="52" t="str">
        <v>Market.QR_LIVE.RateCurve.EUR-LIBOR-BBA-3M</v>
      </c>
      <c r="C30" t="str">
        <f ca="1"/>
        <v>MarketName</v>
      </c>
      <c r="D30" s="54" t="str">
        <f ca="1"/>
        <v>QR_LIVE</v>
      </c>
    </row>
    <row r="31" spans="1:13">
      <c r="A31" s="52" t="str">
        <v>Market.QR_LIVE.RateCurve.EUR-LIBOR-BBA-6M</v>
      </c>
      <c r="C31" t="str">
        <f ca="1"/>
        <v>Instrument</v>
      </c>
      <c r="D31" s="54" t="str">
        <f ca="1"/>
        <v>AUD-BBR-BBSW-3M</v>
      </c>
    </row>
    <row r="32" spans="1:13">
      <c r="A32" s="52" t="str">
        <v>Market.QR_LIVE.RateCurve.GBP-LIBOR-BBA-3M</v>
      </c>
      <c r="C32" t="str">
        <f ca="1"/>
        <v>IndexName</v>
      </c>
      <c r="D32" s="54" t="str">
        <f ca="1"/>
        <v>AUD-BBR-BBSW</v>
      </c>
    </row>
    <row r="33" spans="1:4">
      <c r="A33" s="52" t="str">
        <v>Market.QR_LIVE.RateCurve.JPY-LIBOR-BBA-1M</v>
      </c>
      <c r="C33" t="str">
        <f ca="1"/>
        <v>IndexTenor</v>
      </c>
      <c r="D33" s="54" t="str">
        <f ca="1"/>
        <v>3M</v>
      </c>
    </row>
    <row r="34" spans="1:4">
      <c r="A34" s="52" t="str">
        <v>Market.QR_LIVE.RateCurve.JPY-LIBOR-BBA-3M</v>
      </c>
      <c r="C34" t="str">
        <f ca="1"/>
        <v>ReferenceCurveUniqueId</v>
      </c>
      <c r="D34" s="54" t="str">
        <f ca="1"/>
        <v>Market.QR_LIVE.RateCurve.AUD-LIBOR-BBA-3M</v>
      </c>
    </row>
    <row r="35" spans="1:4">
      <c r="A35" s="52" t="str">
        <v>Market.QR_LIVE.RateCurve.JPY-LIBOR-BBA-6M</v>
      </c>
      <c r="C35" t="str">
        <f ca="1"/>
        <v>ReferenceCurrency2CurveId</v>
      </c>
      <c r="D35" s="54" t="str">
        <f ca="1"/>
        <v>Market.QR_LIVE.RateCurve.AUD-LIBOR-BBA-3M</v>
      </c>
    </row>
    <row r="36" spans="1:4">
      <c r="A36" s="52" t="str">
        <v>Market.QR_LIVE.RateCurve.JPY-LIBOR-ISDA-1M</v>
      </c>
      <c r="C36" t="str">
        <f ca="1"/>
        <v>Algorithm</v>
      </c>
      <c r="D36" s="54" t="str">
        <f ca="1"/>
        <v>Default</v>
      </c>
    </row>
    <row r="37" spans="1:4">
      <c r="A37" s="52" t="str">
        <v>Market.QR_LIVE.RateCurve.JPY-LIBOR-ISDA-3M</v>
      </c>
      <c r="C37" t="str">
        <f ca="1"/>
        <v>Currency</v>
      </c>
      <c r="D37" s="54" t="str">
        <f ca="1"/>
        <v>AUD</v>
      </c>
    </row>
    <row r="38" spans="1:4">
      <c r="A38" s="52" t="str">
        <v>Market.QR_LIVE.RateCurve.JPY-LIBOR-ISDA-6M</v>
      </c>
      <c r="C38" t="str">
        <f ca="1"/>
        <v>StrikeQuoteUnits</v>
      </c>
      <c r="D38" s="54" t="str">
        <f ca="1"/>
        <v>DecimalRate</v>
      </c>
    </row>
    <row r="39" spans="1:4">
      <c r="A39" s="52" t="str">
        <v>Market.QR_LIVE.RateCurve.NZD-BBR-FRA-1M</v>
      </c>
      <c r="C39" t="str">
        <f ca="1"/>
        <v>QuoteUnits</v>
      </c>
      <c r="D39" s="54" t="str">
        <f ca="1"/>
        <v>LogNormalVolatility</v>
      </c>
    </row>
    <row r="40" spans="1:4">
      <c r="A40" s="52" t="str">
        <v>Market.QR_LIVE.RateCurve.NZD-BBR-FRA-3M</v>
      </c>
      <c r="C40" t="str">
        <f ca="1"/>
        <v>InformationSource</v>
      </c>
      <c r="D40" s="54" t="str">
        <f ca="1"/>
        <v>SwapDesk</v>
      </c>
    </row>
    <row r="41" spans="1:4">
      <c r="A41" s="52" t="str">
        <v>Market.QR_LIVE.RateCurve.NZD-BBR-FRA-6M</v>
      </c>
      <c r="C41" t="str">
        <f ca="1"/>
        <v>MeasureType</v>
      </c>
      <c r="D41" s="54" t="str">
        <f ca="1"/>
        <v>Volatility</v>
      </c>
    </row>
    <row r="42" spans="1:4">
      <c r="A42" s="52" t="str">
        <v>Market.QR_LIVE.RateCurve.USD-LIBOR-BBA-1M</v>
      </c>
      <c r="C42" t="str">
        <f ca="1"/>
        <v>QuotationSide</v>
      </c>
      <c r="D42" s="54" t="str">
        <f ca="1"/>
        <v>Mid</v>
      </c>
    </row>
    <row r="43" spans="1:4">
      <c r="A43" s="52" t="str">
        <v>Market.QR_LIVE.DiscountCurve.CHF-LIBOR-SENIOR</v>
      </c>
      <c r="C43" t="str">
        <f ca="1"/>
        <v>Timing</v>
      </c>
      <c r="D43" s="54" t="str">
        <f ca="1"/>
        <v>Close</v>
      </c>
    </row>
    <row r="44" spans="1:4">
      <c r="A44" s="52" t="str">
        <v>Market.QR_LIVE.FxCurve.CHF-USD</v>
      </c>
      <c r="C44" t="str">
        <f ca="1"/>
        <v>ValuationDate</v>
      </c>
      <c r="D44" s="54">
        <f ca="1"/>
        <v>43184</v>
      </c>
    </row>
    <row r="45" spans="1:4">
      <c r="A45" s="52" t="str">
        <v>Market.QR_LIVE.RateCurve.USD-LIBOR-BBA-6M</v>
      </c>
      <c r="C45" t="str">
        <f ca="1"/>
        <v>BusinessCenter</v>
      </c>
      <c r="D45" s="54" t="str">
        <f ca="1"/>
        <v>Sydney</v>
      </c>
    </row>
    <row r="46" spans="1:4">
      <c r="A46" s="52" t="str">
        <v>Market.QR_LIVE.RateCurve.GBP-LIBOR-BBA-1M</v>
      </c>
      <c r="C46" t="str">
        <f ca="1"/>
        <v>SourceSystem</v>
      </c>
      <c r="D46" s="54" t="str">
        <f ca="1"/>
        <v>Spreadsheet</v>
      </c>
    </row>
    <row r="47" spans="1:4">
      <c r="A47" s="52" t="str">
        <v>Market.QR_LIVE.RateCurve.GBP-LIBOR-BBA-6M</v>
      </c>
      <c r="C47" t="str">
        <f ca="1"/>
        <v>Function</v>
      </c>
      <c r="D47" s="54" t="str">
        <f ca="1"/>
        <v>Market</v>
      </c>
    </row>
    <row r="48" spans="1:4">
      <c r="A48" s="52" t="str">
        <v>Market.QR_LIVE.RateVolatilityMatrix.AUD-BBR-BBSW-3M</v>
      </c>
      <c r="C48" t="str">
        <f ca="1"/>
        <v>Schema</v>
      </c>
      <c r="D48" s="54" t="str">
        <f ca="1"/>
        <v>V5r3.Reporting</v>
      </c>
    </row>
    <row r="49" spans="1:4">
      <c r="A49" s="52" t="str">
        <v>Market.QR_LIVE.RateVolatilityMatrix.AUD-BBR-BBSW-1M</v>
      </c>
      <c r="C49" t="str">
        <f ca="1"/>
        <v>NameSpace</v>
      </c>
      <c r="D49" s="54" t="str">
        <f ca="1"/>
        <v>Orion.V5r3</v>
      </c>
    </row>
    <row r="50" spans="1:4">
      <c r="A50" s="52" t="str">
        <v>Market.QR_LIVE.RateVolatilityMatrix.AUD-BBR-BBSW-6M</v>
      </c>
      <c r="C50" t="str">
        <f ca="1"/>
        <v>UniqueIdentifier</v>
      </c>
      <c r="D50" s="54" t="str">
        <f ca="1"/>
        <v>Market.QR_LIVE.CapVolatilityCurve.AUD-BBR-BBSW-3M</v>
      </c>
    </row>
    <row r="51" spans="1:4">
      <c r="A51" s="52" t="str">
        <v>Market.QR_LIVE.RateVolatilityMatrix.AUD-IRSwap-5Y</v>
      </c>
      <c r="C51" t="str">
        <f ca="1"/>
        <v>Domain</v>
      </c>
      <c r="D51" s="54" t="str">
        <f ca="1"/>
        <v>Spreadsheet.Market</v>
      </c>
    </row>
    <row r="52" spans="1:4">
      <c r="A52" s="52" t="str">
        <v>Market.QR_LIVE.RateVolatilityMatrix.AUD-IRSwap-10Y</v>
      </c>
      <c r="C52" t="str">
        <f ca="1"/>
        <v>Market</v>
      </c>
      <c r="D52" s="54" t="str">
        <f ca="1"/>
        <v>QR_LIVE</v>
      </c>
    </row>
    <row r="53" spans="1:4">
      <c r="A53" s="52" t="str">
        <v>Market.QR_LIVE.RateCurve.CHF-LIBOR-BBA-1M</v>
      </c>
      <c r="C53" t="str">
        <f ca="1"/>
        <v>CurveType</v>
      </c>
      <c r="D53" s="54" t="str">
        <f ca="1"/>
        <v>Parent</v>
      </c>
    </row>
    <row r="54" spans="1:4">
      <c r="A54" s="52" t="str">
        <v>Market.QR_LIVE.RateCurve.CHF-LIBOR-BBA-6M</v>
      </c>
      <c r="C54" t="str">
        <f ca="1"/>
        <v>AssetClass</v>
      </c>
      <c r="D54" s="54" t="str">
        <f ca="1"/>
        <v>Rates</v>
      </c>
    </row>
    <row r="55" spans="1:4">
      <c r="A55" s="52" t="str">
        <v>Market.QR_LIVE.RateCurve.CHF-LIBOR-BBA-3M</v>
      </c>
      <c r="C55" t="str">
        <f ca="1"/>
        <v>PricingStructureRiskSetType</v>
      </c>
      <c r="D55" s="54" t="str">
        <f ca="1"/>
        <v>Parent</v>
      </c>
    </row>
    <row r="56" spans="1:4">
      <c r="A56" s="52" t="str">
        <v>Market.QR_LIVE.RateCurve.EUR-EURIBOR-Telerate-6M</v>
      </c>
      <c r="C56" t="e">
        <f ca="1"/>
        <v>#N/A</v>
      </c>
      <c r="D56" s="54" t="e">
        <f ca="1"/>
        <v>#N/A</v>
      </c>
    </row>
    <row r="57" spans="1:4">
      <c r="A57" s="52" t="str">
        <v>Market.QR_LIVE.RateCurve.EUR-EURIBOR-Telerate-3M</v>
      </c>
      <c r="C57" t="e">
        <f ca="1"/>
        <v>#N/A</v>
      </c>
      <c r="D57" s="54" t="e">
        <f ca="1"/>
        <v>#N/A</v>
      </c>
    </row>
    <row r="58" spans="1:4">
      <c r="A58" s="52" t="str">
        <v>Market.QR_LIVE.RateCurve.EUR-EURIBOR-Telerate-1M</v>
      </c>
    </row>
    <row r="59" spans="1:4">
      <c r="A59" s="52" t="str">
        <v>Market.QR_LIVE.RateVolatilityMatrix.EUR-IRSwap-5Y</v>
      </c>
    </row>
    <row r="60" spans="1:4">
      <c r="A60" s="52" t="str">
        <v>Market.QR_LIVE.RateATMVolatilityMatrix.AUD-IRSwap-SydneySwapDesk</v>
      </c>
    </row>
    <row r="61" spans="1:4">
      <c r="A61" s="52" t="str">
        <v>Market.QR_LIVE.RateVolatilityMatrix.AUD-BBR-BBSW-6M-SydneySwapDesk</v>
      </c>
    </row>
    <row r="62" spans="1:4">
      <c r="A62" s="52" t="str">
        <v>Market.QR_LIVE.RateCurve.AUD-LIBOR-BBA-3M.AUD-Deposit-1M</v>
      </c>
    </row>
    <row r="63" spans="1:4">
      <c r="A63" s="52" t="str">
        <v>Market.QR_LIVE.RateCurve.AUD-LIBOR-BBA-3M.AUD-Deposit-2M</v>
      </c>
    </row>
    <row r="64" spans="1:4">
      <c r="A64" s="52" t="str">
        <v>Market.QR_LIVE.RateCurve.AUD-LIBOR-BBA-3M.AUD-Deposit-3M</v>
      </c>
    </row>
    <row r="65" spans="1:1">
      <c r="A65" s="52" t="str">
        <v>Market.QR_LIVE.RateCurve.AUD-LIBOR-BBA-3M.AUD-IRFuture-IR-1</v>
      </c>
    </row>
    <row r="66" spans="1:1">
      <c r="A66" s="52" t="str">
        <v>Market.QR_LIVE.RateCurve.AUD-LIBOR-BBA-3M.AUD-IRFuture-IR-2</v>
      </c>
    </row>
    <row r="67" spans="1:1">
      <c r="A67" s="52" t="str">
        <v>Market.QR_LIVE.RateCurve.AUD-LIBOR-BBA-3M.AUD-IRFuture-IR-3</v>
      </c>
    </row>
    <row r="68" spans="1:1">
      <c r="A68" s="52" t="str">
        <v>Market.QR_LIVE.RateCurve.AUD-LIBOR-BBA-3M.AUD-IRFuture-IR-4</v>
      </c>
    </row>
    <row r="69" spans="1:1">
      <c r="A69" s="52" t="str">
        <v>Market.QR_LIVE.RateCurve.AUD-LIBOR-BBA-3M.AUD-IRFuture-IR-5</v>
      </c>
    </row>
    <row r="70" spans="1:1">
      <c r="A70" s="52" t="str">
        <v>Market.QR_LIVE.RateCurve.AUD-LIBOR-BBA-3M.AUD-IRFuture-IR-6</v>
      </c>
    </row>
    <row r="71" spans="1:1">
      <c r="A71" s="52" t="str">
        <v>Market.QR_LIVE.RateCurve.AUD-LIBOR-BBA-3M.AUD-IRFuture-IR-7</v>
      </c>
    </row>
    <row r="72" spans="1:1">
      <c r="A72" s="52" t="str">
        <v>Market.QR_LIVE.RateCurve.AUD-LIBOR-BBA-3M.AUD-IRFuture-IR-8</v>
      </c>
    </row>
    <row r="73" spans="1:1">
      <c r="A73" s="52" t="str">
        <v>Market.QR_LIVE.RateCurve.AUD-LIBOR-BBA-3M.AUD-IRSwap-3Y</v>
      </c>
    </row>
    <row r="74" spans="1:1">
      <c r="A74" s="52" t="str">
        <v>Market.QR_LIVE.RateCurve.AUD-LIBOR-BBA-3M.AUD-IRSwap-4Y</v>
      </c>
    </row>
    <row r="75" spans="1:1">
      <c r="A75" s="52" t="str">
        <v>Market.QR_LIVE.RateCurve.AUD-LIBOR-BBA-3M.AUD-IRSwap-5Y</v>
      </c>
    </row>
    <row r="76" spans="1:1">
      <c r="A76" s="52" t="str">
        <v>Market.QR_LIVE.RateCurve.AUD-LIBOR-BBA-3M.AUD-IRSwap-6Y</v>
      </c>
    </row>
    <row r="77" spans="1:1">
      <c r="A77" s="52" t="str">
        <v>Market.QR_LIVE.RateCurve.AUD-LIBOR-BBA-3M.AUD-IRSwap-7Y</v>
      </c>
    </row>
  </sheetData>
  <mergeCells count="1">
    <mergeCell ref="G3:H3"/>
  </mergeCells>
  <dataValidations count="1">
    <dataValidation type="list" allowBlank="1" showInputMessage="1" showErrorMessage="1" sqref="C6" xr:uid="{00000000-0002-0000-01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3187-EF1C-4FC4-92B9-6C1E68F9A362}">
  <dimension ref="B2:D24"/>
  <sheetViews>
    <sheetView workbookViewId="0">
      <selection activeCell="I25" sqref="I25"/>
    </sheetView>
  </sheetViews>
  <sheetFormatPr defaultRowHeight="12.75"/>
  <cols>
    <col min="1" max="1" width="2.7109375" customWidth="1"/>
    <col min="2" max="2" width="24.42578125" style="91" bestFit="1" customWidth="1"/>
    <col min="3" max="3" width="22.42578125" bestFit="1" customWidth="1"/>
    <col min="5" max="5" width="2.7109375" customWidth="1"/>
  </cols>
  <sheetData>
    <row r="2" spans="2:4" ht="13.5" thickBot="1">
      <c r="B2" s="108" t="str">
        <f ca="1">_xll.HLV5r3.Financial.Cache.CreateCurve(B3:C13, B17:D24)</f>
        <v>Market.QR_LIVE.ExchangeTradedCurve.AUD-ASXT-IR</v>
      </c>
      <c r="C2" s="109"/>
    </row>
    <row r="3" spans="2:4" ht="13.5" thickBot="1">
      <c r="B3" s="80" t="s">
        <v>9</v>
      </c>
      <c r="C3" s="81" t="s">
        <v>90</v>
      </c>
    </row>
    <row r="4" spans="2:4">
      <c r="B4" s="82" t="s">
        <v>45</v>
      </c>
      <c r="C4" s="83">
        <f ca="1">C5</f>
        <v>43184</v>
      </c>
    </row>
    <row r="5" spans="2:4">
      <c r="B5" s="84" t="s">
        <v>11</v>
      </c>
      <c r="C5" s="85">
        <f ca="1">TODAY()</f>
        <v>43184</v>
      </c>
    </row>
    <row r="6" spans="2:4">
      <c r="B6" s="86" t="s">
        <v>27</v>
      </c>
      <c r="C6" s="87" t="s">
        <v>25</v>
      </c>
    </row>
    <row r="7" spans="2:4">
      <c r="B7" s="86" t="s">
        <v>91</v>
      </c>
      <c r="C7" s="87" t="s">
        <v>92</v>
      </c>
    </row>
    <row r="8" spans="2:4">
      <c r="B8" s="86" t="s">
        <v>93</v>
      </c>
      <c r="C8" s="87" t="s">
        <v>81</v>
      </c>
    </row>
    <row r="9" spans="2:4">
      <c r="B9" s="84" t="s">
        <v>94</v>
      </c>
      <c r="C9" s="88" t="s">
        <v>95</v>
      </c>
    </row>
    <row r="10" spans="2:4">
      <c r="B10" s="84" t="s">
        <v>96</v>
      </c>
      <c r="C10" s="87">
        <v>0</v>
      </c>
    </row>
    <row r="11" spans="2:4">
      <c r="B11" s="84" t="s">
        <v>54</v>
      </c>
      <c r="C11" s="87" t="s">
        <v>97</v>
      </c>
    </row>
    <row r="12" spans="2:4">
      <c r="B12" s="84" t="s">
        <v>6</v>
      </c>
      <c r="C12" s="87" t="s">
        <v>98</v>
      </c>
    </row>
    <row r="13" spans="2:4" ht="13.5" thickBot="1">
      <c r="B13" s="89" t="s">
        <v>56</v>
      </c>
      <c r="C13" s="90" t="s">
        <v>99</v>
      </c>
    </row>
    <row r="15" spans="2:4">
      <c r="B15" s="92"/>
      <c r="C15" s="93"/>
      <c r="D15" s="94"/>
    </row>
    <row r="16" spans="2:4" ht="13.5" thickBot="1">
      <c r="B16" s="92" t="s">
        <v>100</v>
      </c>
      <c r="C16" s="95" t="s">
        <v>101</v>
      </c>
      <c r="D16" s="96" t="s">
        <v>102</v>
      </c>
    </row>
    <row r="17" spans="2:4">
      <c r="B17" s="97" t="s">
        <v>103</v>
      </c>
      <c r="C17" s="98">
        <v>5.9000000000000018E-2</v>
      </c>
      <c r="D17" s="99">
        <v>0.15</v>
      </c>
    </row>
    <row r="18" spans="2:4">
      <c r="B18" s="100" t="s">
        <v>104</v>
      </c>
      <c r="C18" s="101">
        <v>5.9499999999999963E-2</v>
      </c>
      <c r="D18" s="102">
        <v>0.15</v>
      </c>
    </row>
    <row r="19" spans="2:4">
      <c r="B19" s="100" t="s">
        <v>105</v>
      </c>
      <c r="C19" s="101">
        <v>6.0000000000000019E-2</v>
      </c>
      <c r="D19" s="102">
        <v>0.15</v>
      </c>
    </row>
    <row r="20" spans="2:4">
      <c r="B20" s="100" t="s">
        <v>106</v>
      </c>
      <c r="C20" s="101">
        <v>6.0499999999999964E-2</v>
      </c>
      <c r="D20" s="102">
        <v>0.15</v>
      </c>
    </row>
    <row r="21" spans="2:4">
      <c r="B21" s="100" t="s">
        <v>107</v>
      </c>
      <c r="C21" s="101">
        <v>6.1000000000000019E-2</v>
      </c>
      <c r="D21" s="102">
        <v>0.15</v>
      </c>
    </row>
    <row r="22" spans="2:4">
      <c r="B22" s="100" t="s">
        <v>108</v>
      </c>
      <c r="C22" s="101">
        <v>6.1499999999999964E-2</v>
      </c>
      <c r="D22" s="102">
        <v>0.15</v>
      </c>
    </row>
    <row r="23" spans="2:4">
      <c r="B23" s="100" t="s">
        <v>109</v>
      </c>
      <c r="C23" s="101">
        <v>6.200000000000002E-2</v>
      </c>
      <c r="D23" s="102">
        <v>0.15</v>
      </c>
    </row>
    <row r="24" spans="2:4" ht="13.5" thickBot="1">
      <c r="B24" s="103" t="s">
        <v>110</v>
      </c>
      <c r="C24" s="104">
        <v>6.2499999999999965E-2</v>
      </c>
      <c r="D24" s="105">
        <v>0.15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1"/>
  <sheetViews>
    <sheetView tabSelected="1" workbookViewId="0">
      <selection activeCell="L27" sqref="L27"/>
    </sheetView>
  </sheetViews>
  <sheetFormatPr defaultRowHeight="11.25" outlineLevelCol="1"/>
  <cols>
    <col min="1" max="1" width="8.7109375" style="6" bestFit="1" customWidth="1"/>
    <col min="2" max="2" width="20.7109375" style="6" bestFit="1" customWidth="1"/>
    <col min="3" max="3" width="33.140625" style="6" bestFit="1" customWidth="1"/>
    <col min="4" max="4" width="6.28515625" style="6" bestFit="1" customWidth="1"/>
    <col min="5" max="5" width="6.5703125" style="6" bestFit="1" customWidth="1"/>
    <col min="6" max="6" width="15.42578125" style="6" customWidth="1"/>
    <col min="7" max="7" width="4.42578125" style="6" customWidth="1"/>
    <col min="8" max="8" width="30.7109375" style="6" bestFit="1" customWidth="1" outlineLevel="1"/>
    <col min="9" max="9" width="11.5703125" style="6" bestFit="1" customWidth="1" outlineLevel="1"/>
    <col min="10" max="10" width="12.140625" style="6" customWidth="1" outlineLevel="1"/>
    <col min="11" max="11" width="11.140625" style="6" customWidth="1" outlineLevel="1"/>
    <col min="12" max="12" width="14.85546875" style="6" customWidth="1" outlineLevel="1"/>
    <col min="13" max="13" width="15.7109375" style="6" customWidth="1" outlineLevel="1"/>
    <col min="14" max="19" width="9.140625" style="6" outlineLevel="1"/>
    <col min="20" max="20" width="13.42578125" style="6" bestFit="1" customWidth="1" outlineLevel="1"/>
    <col min="21" max="21" width="10.85546875" style="6" bestFit="1" customWidth="1" outlineLevel="1"/>
    <col min="22" max="22" width="10.42578125" style="6" bestFit="1" customWidth="1" outlineLevel="1"/>
    <col min="23" max="23" width="13.85546875" style="6" bestFit="1" customWidth="1"/>
    <col min="24" max="16384" width="9.140625" style="6"/>
  </cols>
  <sheetData>
    <row r="1" spans="1:24" ht="12" thickBot="1">
      <c r="A1" s="58" t="s">
        <v>11</v>
      </c>
      <c r="B1" s="19" t="s">
        <v>12</v>
      </c>
      <c r="C1" s="19" t="s">
        <v>3</v>
      </c>
      <c r="D1" s="19" t="s">
        <v>40</v>
      </c>
      <c r="E1" s="19" t="s">
        <v>35</v>
      </c>
      <c r="F1" s="2" t="s">
        <v>0</v>
      </c>
      <c r="G1" s="3"/>
      <c r="H1" s="4" t="s">
        <v>4</v>
      </c>
      <c r="I1" s="1"/>
      <c r="J1" s="1"/>
      <c r="K1" s="1"/>
      <c r="L1" s="1"/>
      <c r="M1" s="1"/>
      <c r="N1" s="1"/>
      <c r="O1" s="1"/>
      <c r="P1" s="1"/>
      <c r="Q1" s="5"/>
      <c r="R1" s="1"/>
      <c r="S1" s="1"/>
      <c r="T1" s="1"/>
      <c r="U1" s="1"/>
      <c r="V1" s="5"/>
      <c r="W1" s="1"/>
      <c r="X1" s="5"/>
    </row>
    <row r="2" spans="1:24">
      <c r="A2" s="59">
        <f ca="1">BaseDate</f>
        <v>43184</v>
      </c>
      <c r="B2" s="30" t="s">
        <v>41</v>
      </c>
      <c r="C2" s="31" t="str">
        <f ca="1">_xll.HLV5r3.Financial.Cache.CreateAsset(B2, A2,D2, E2)</f>
        <v>AUD-Caplet-1DM-90D-0.05-25/03/2018</v>
      </c>
      <c r="D2" s="20">
        <v>0.3</v>
      </c>
      <c r="E2" s="20">
        <v>0.05</v>
      </c>
      <c r="F2" s="7" t="s">
        <v>86</v>
      </c>
      <c r="G2" s="8"/>
      <c r="H2" s="14" t="str">
        <f t="array" aca="1" ref="H2:X2" ca="1">_xll.HLV5r3.Financial.Cache.EvaluateMetrics($F$2:$F$7,'GetInfo &amp; GetInstrumentInfo'!$C$6, C2,A2)</f>
        <v>AUD-Caplet-1DM-90D-0.05-25/03/2018</v>
      </c>
      <c r="I2" s="9" t="str">
        <f ca="1"/>
        <v>ImpliedStrike</v>
      </c>
      <c r="J2" s="27">
        <f ca="1"/>
        <v>4.760000000000137E-2</v>
      </c>
      <c r="K2" s="9" t="str">
        <f ca="1"/>
        <v>AccrualFactor</v>
      </c>
      <c r="L2" s="15">
        <f ca="1"/>
        <v>0.24636067481074922</v>
      </c>
      <c r="M2" s="9" t="str">
        <f ca="1"/>
        <v>Delta0</v>
      </c>
      <c r="N2" s="24">
        <f ca="1"/>
        <v>2.1921233246520894E-4</v>
      </c>
      <c r="O2" s="15" t="str">
        <f ca="1"/>
        <v>DeltaR</v>
      </c>
      <c r="P2" s="25">
        <f ca="1"/>
        <v>-2.1921233246520894E-4</v>
      </c>
      <c r="Q2" s="15" t="str">
        <f ca="1"/>
        <v>MarketQuote</v>
      </c>
      <c r="R2" s="23">
        <f ca="1"/>
        <v>0.3</v>
      </c>
      <c r="S2" s="9" t="str">
        <f ca="1"/>
        <v>NPV</v>
      </c>
      <c r="T2" s="21">
        <f ca="1"/>
        <v>4.4800556438261447E-8</v>
      </c>
      <c r="U2" s="9" t="e">
        <f ca="1"/>
        <v>#N/A</v>
      </c>
      <c r="V2" s="15" t="e">
        <f ca="1"/>
        <v>#N/A</v>
      </c>
      <c r="W2" s="21" t="e">
        <f ca="1"/>
        <v>#N/A</v>
      </c>
      <c r="X2" s="22" t="e">
        <f ca="1"/>
        <v>#N/A</v>
      </c>
    </row>
    <row r="3" spans="1:24">
      <c r="A3" s="59">
        <f ca="1">A2</f>
        <v>43184</v>
      </c>
      <c r="B3" s="30" t="s">
        <v>29</v>
      </c>
      <c r="C3" s="31" t="str">
        <f ca="1">_xll.HLV5r3.Financial.Cache.CreateAsset(B3, A3,D3, E3)</f>
        <v>AUD-IRFutureOption-IR-1-0.05-25/03/2018</v>
      </c>
      <c r="D3" s="20">
        <v>0.3</v>
      </c>
      <c r="E3" s="20">
        <v>0.05</v>
      </c>
      <c r="F3" s="7" t="s">
        <v>1</v>
      </c>
      <c r="G3" s="8"/>
      <c r="H3" s="14" t="str">
        <f t="array" aca="1" ref="H3:X3" ca="1">_xll.HLV5r3.Financial.Cache.EvaluateMetrics($F$2:$F$7,FuturesCurve, C3,A3)</f>
        <v>AUD-IRFutureOption-IR-1-0.05-25/03/2018</v>
      </c>
      <c r="I3" s="9" t="str">
        <f ca="1"/>
        <v>ImpliedStrike</v>
      </c>
      <c r="J3" s="27">
        <f ca="1"/>
        <v>5.8994505494505502E-2</v>
      </c>
      <c r="K3" s="9" t="str">
        <f ca="1"/>
        <v>AccrualFactor</v>
      </c>
      <c r="L3" s="15">
        <f ca="1"/>
        <v>0.24657534246575344</v>
      </c>
      <c r="M3" s="9" t="str">
        <f ca="1"/>
        <v>Delta0</v>
      </c>
      <c r="N3" s="24">
        <f ca="1"/>
        <v>0</v>
      </c>
      <c r="O3" s="15" t="str">
        <f ca="1"/>
        <v>DeltaR</v>
      </c>
      <c r="P3" s="25">
        <f ca="1"/>
        <v>0</v>
      </c>
      <c r="Q3" s="15" t="str">
        <f ca="1"/>
        <v>MarketQuote</v>
      </c>
      <c r="R3" s="23">
        <f ca="1"/>
        <v>0.3</v>
      </c>
      <c r="S3" s="9" t="str">
        <f ca="1"/>
        <v>NPV</v>
      </c>
      <c r="T3" s="21">
        <f ca="1"/>
        <v>-7169.0105381108906</v>
      </c>
      <c r="U3" s="9" t="e">
        <f ca="1"/>
        <v>#N/A</v>
      </c>
      <c r="V3" s="15" t="e">
        <f ca="1"/>
        <v>#N/A</v>
      </c>
      <c r="W3" s="21" t="e">
        <f ca="1"/>
        <v>#N/A</v>
      </c>
      <c r="X3" s="22" t="e">
        <f ca="1"/>
        <v>#N/A</v>
      </c>
    </row>
    <row r="4" spans="1:24">
      <c r="A4" s="59">
        <f t="shared" ref="A4:A7" ca="1" si="0">A3</f>
        <v>43184</v>
      </c>
      <c r="B4" s="30" t="s">
        <v>88</v>
      </c>
      <c r="C4" s="31" t="str">
        <f ca="1">_xll.HLV5r3.Financial.Cache.CreateAsset(B4, A4,D4, E4)</f>
        <v>AUD-IRPutFutureOption-IR-2-0.05-25/03/2018</v>
      </c>
      <c r="D4" s="20">
        <v>0.3</v>
      </c>
      <c r="E4" s="20">
        <v>0.05</v>
      </c>
      <c r="F4" s="12" t="s">
        <v>87</v>
      </c>
      <c r="G4" s="13"/>
      <c r="H4" s="14" t="str">
        <f t="array" aca="1" ref="H4:X4" ca="1">_xll.HLV5r3.Financial.Cache.EvaluateMetrics($F$2:$F$7,'GetInfo &amp; GetInstrumentInfo'!$C$6, C4,A4)</f>
        <v>AUD-IRPutFutureOption-IR-2-0.05-25/03/2018</v>
      </c>
      <c r="I4" s="9" t="str">
        <f ca="1"/>
        <v>ImpliedStrike</v>
      </c>
      <c r="J4" s="27">
        <f ca="1"/>
        <v>4.6894352591178808E-2</v>
      </c>
      <c r="K4" s="9" t="str">
        <f ca="1"/>
        <v>AccrualFactor</v>
      </c>
      <c r="L4" s="15">
        <f ca="1"/>
        <v>0.24657534246575344</v>
      </c>
      <c r="M4" s="9" t="str">
        <f ca="1"/>
        <v>Delta0</v>
      </c>
      <c r="N4" s="24">
        <f ca="1"/>
        <v>0</v>
      </c>
      <c r="O4" s="15" t="str">
        <f ca="1"/>
        <v>DeltaR</v>
      </c>
      <c r="P4" s="25">
        <f ca="1"/>
        <v>0</v>
      </c>
      <c r="Q4" s="15" t="str">
        <f ca="1"/>
        <v>MarketQuote</v>
      </c>
      <c r="R4" s="23">
        <f ca="1"/>
        <v>0.3</v>
      </c>
      <c r="S4" s="9" t="str">
        <f ca="1"/>
        <v>NPV</v>
      </c>
      <c r="T4" s="21">
        <f ca="1"/>
        <v>-5715.4083098071342</v>
      </c>
      <c r="U4" s="9" t="e">
        <f ca="1"/>
        <v>#N/A</v>
      </c>
      <c r="V4" s="15" t="e">
        <f ca="1"/>
        <v>#N/A</v>
      </c>
      <c r="W4" s="21" t="e">
        <f ca="1"/>
        <v>#N/A</v>
      </c>
      <c r="X4" s="22" t="e">
        <f ca="1"/>
        <v>#N/A</v>
      </c>
    </row>
    <row r="5" spans="1:24">
      <c r="A5" s="59">
        <f t="shared" ca="1" si="0"/>
        <v>43184</v>
      </c>
      <c r="B5" s="30" t="s">
        <v>89</v>
      </c>
      <c r="C5" s="31" t="str">
        <f ca="1">_xll.HLV5r3.Financial.Cache.CreateAsset(B5, A5,D5, E5)</f>
        <v>AUD-IRCallFutureOption-IR-3-0.05-25/03/2018</v>
      </c>
      <c r="D5" s="20">
        <v>0.3</v>
      </c>
      <c r="E5" s="20">
        <v>0.05</v>
      </c>
      <c r="F5" s="12" t="s">
        <v>5</v>
      </c>
      <c r="G5" s="13"/>
      <c r="H5" s="14" t="str">
        <f t="array" aca="1" ref="H5:X5" ca="1">_xll.HLV5r3.Financial.Cache.EvaluateMetrics($F$2:$F$7,'GetInfo &amp; GetInstrumentInfo'!$C$6, C5,A5)</f>
        <v>AUD-IRCallFutureOption-IR-3-0.05-25/03/2018</v>
      </c>
      <c r="I5" s="9" t="str">
        <f ca="1"/>
        <v>ImpliedStrike</v>
      </c>
      <c r="J5" s="27">
        <f ca="1"/>
        <v>4.7051976046744041E-2</v>
      </c>
      <c r="K5" s="9" t="str">
        <f ca="1"/>
        <v>AccrualFactor</v>
      </c>
      <c r="L5" s="15">
        <f ca="1"/>
        <v>0.24657534246575344</v>
      </c>
      <c r="M5" s="9" t="str">
        <f ca="1"/>
        <v>Delta0</v>
      </c>
      <c r="N5" s="24">
        <f ca="1"/>
        <v>0</v>
      </c>
      <c r="O5" s="15" t="str">
        <f ca="1"/>
        <v>DeltaR</v>
      </c>
      <c r="P5" s="25">
        <f ca="1"/>
        <v>0</v>
      </c>
      <c r="Q5" s="15" t="str">
        <f ca="1"/>
        <v>MarketQuote</v>
      </c>
      <c r="R5" s="23">
        <f ca="1"/>
        <v>0.3</v>
      </c>
      <c r="S5" s="9" t="str">
        <f ca="1"/>
        <v>NPV</v>
      </c>
      <c r="T5" s="21">
        <f ca="1"/>
        <v>-5734.3988773363735</v>
      </c>
      <c r="U5" s="9" t="e">
        <f ca="1"/>
        <v>#N/A</v>
      </c>
      <c r="V5" s="15" t="e">
        <f ca="1"/>
        <v>#N/A</v>
      </c>
      <c r="W5" s="21" t="e">
        <f ca="1"/>
        <v>#N/A</v>
      </c>
      <c r="X5" s="22" t="e">
        <f ca="1"/>
        <v>#N/A</v>
      </c>
    </row>
    <row r="6" spans="1:24">
      <c r="A6" s="59">
        <f t="shared" ca="1" si="0"/>
        <v>43184</v>
      </c>
      <c r="B6" s="30" t="s">
        <v>32</v>
      </c>
      <c r="C6" s="31" t="str">
        <f ca="1">_xll.HLV5r3.Financial.Cache.CreateAsset(B6, A6,D6, E6)</f>
        <v>AUD-IRFutureOption-IR-4-0.05-25/03/2018</v>
      </c>
      <c r="D6" s="20">
        <v>0.3</v>
      </c>
      <c r="E6" s="20">
        <v>0.05</v>
      </c>
      <c r="F6" s="12" t="s">
        <v>6</v>
      </c>
      <c r="G6" s="13"/>
      <c r="H6" s="14" t="str">
        <f t="array" aca="1" ref="H6:X6" ca="1">_xll.HLV5r3.Financial.Cache.EvaluateMetrics($F$2:$F$7,'GetInfo &amp; GetInstrumentInfo'!$C$6, C6,A6)</f>
        <v>AUD-IRFutureOption-IR-4-0.05-25/03/2018</v>
      </c>
      <c r="I6" s="9" t="str">
        <f ca="1"/>
        <v>ImpliedStrike</v>
      </c>
      <c r="J6" s="27">
        <f ca="1"/>
        <v>4.7346127372594221E-2</v>
      </c>
      <c r="K6" s="9" t="str">
        <f ca="1"/>
        <v>AccrualFactor</v>
      </c>
      <c r="L6" s="15">
        <f ca="1"/>
        <v>0.24657534246575344</v>
      </c>
      <c r="M6" s="9" t="str">
        <f ca="1"/>
        <v>Delta0</v>
      </c>
      <c r="N6" s="24">
        <f ca="1"/>
        <v>0</v>
      </c>
      <c r="O6" s="15" t="str">
        <f ca="1"/>
        <v>DeltaR</v>
      </c>
      <c r="P6" s="25">
        <f ca="1"/>
        <v>0</v>
      </c>
      <c r="Q6" s="15" t="str">
        <f ca="1"/>
        <v>MarketQuote</v>
      </c>
      <c r="R6" s="23">
        <f ca="1"/>
        <v>0.3</v>
      </c>
      <c r="S6" s="9" t="str">
        <f ca="1"/>
        <v>NPV</v>
      </c>
      <c r="T6" s="21">
        <f ca="1"/>
        <v>-5769.8345014697325</v>
      </c>
      <c r="U6" s="9" t="e">
        <f ca="1"/>
        <v>#N/A</v>
      </c>
      <c r="V6" s="15" t="e">
        <f ca="1"/>
        <v>#N/A</v>
      </c>
      <c r="W6" s="21" t="e">
        <f ca="1"/>
        <v>#N/A</v>
      </c>
      <c r="X6" s="22" t="e">
        <f ca="1"/>
        <v>#N/A</v>
      </c>
    </row>
    <row r="7" spans="1:24">
      <c r="A7" s="59">
        <f t="shared" ca="1" si="0"/>
        <v>43184</v>
      </c>
      <c r="B7" s="30" t="s">
        <v>42</v>
      </c>
      <c r="C7" s="31" t="str">
        <f ca="1">_xll.HLV5r3.Financial.Cache.CreateAsset(B7, A7,D7, E7)</f>
        <v>AUD-Caplet-18M-3M-0.05-25/03/2018</v>
      </c>
      <c r="D7" s="20">
        <v>0.3</v>
      </c>
      <c r="E7" s="20">
        <v>0.05</v>
      </c>
      <c r="F7" s="12" t="s">
        <v>7</v>
      </c>
      <c r="G7" s="13"/>
      <c r="H7" s="14" t="str">
        <f t="array" aca="1" ref="H7:X7" ca="1">_xll.HLV5r3.Financial.Cache.EvaluateMetrics($F$2:$F$7,'GetInfo &amp; GetInstrumentInfo'!$C$6, C7,A7)</f>
        <v>AUD-Caplet-18M-3M-0.05-25/03/2018</v>
      </c>
      <c r="I7" s="9" t="str">
        <f ca="1"/>
        <v>ImpliedStrike</v>
      </c>
      <c r="J7" s="27">
        <f ca="1"/>
        <v>4.8414614803052147E-2</v>
      </c>
      <c r="K7" s="9" t="str">
        <f ca="1"/>
        <v>AccrualFactor</v>
      </c>
      <c r="L7" s="15">
        <f ca="1"/>
        <v>0.23451722319778162</v>
      </c>
      <c r="M7" s="9" t="str">
        <f ca="1"/>
        <v>Delta0</v>
      </c>
      <c r="N7" s="24">
        <f ca="1"/>
        <v>0.12626260610427625</v>
      </c>
      <c r="O7" s="15" t="str">
        <f ca="1"/>
        <v>DeltaR</v>
      </c>
      <c r="P7" s="25">
        <f ca="1"/>
        <v>-0.12626260610427625</v>
      </c>
      <c r="Q7" s="15" t="str">
        <f ca="1"/>
        <v>MarketQuote</v>
      </c>
      <c r="R7" s="23">
        <f ca="1"/>
        <v>0.3</v>
      </c>
      <c r="S7" s="9" t="str">
        <f ca="1"/>
        <v>NPV</v>
      </c>
      <c r="T7" s="21">
        <f ca="1"/>
        <v>1.504827689669261E-3</v>
      </c>
      <c r="U7" s="9" t="e">
        <f ca="1"/>
        <v>#N/A</v>
      </c>
      <c r="V7" s="15" t="e">
        <f ca="1"/>
        <v>#N/A</v>
      </c>
      <c r="W7" s="21" t="e">
        <f ca="1"/>
        <v>#N/A</v>
      </c>
      <c r="X7" s="22" t="e">
        <f ca="1"/>
        <v>#N/A</v>
      </c>
    </row>
    <row r="8" spans="1:24">
      <c r="A8" s="59">
        <f ca="1">BaseDate</f>
        <v>43184</v>
      </c>
      <c r="B8" s="30" t="s">
        <v>43</v>
      </c>
      <c r="C8" s="31" t="str">
        <f ca="1">_xll.HLV5r3.Financial.Cache.CreateAsset(B8, A8,D8, E8)</f>
        <v>AUD-Caplet-21M-3M-0.05-25/03/2018</v>
      </c>
      <c r="D8" s="20">
        <v>0.3</v>
      </c>
      <c r="E8" s="20">
        <v>0.05</v>
      </c>
      <c r="F8" s="12"/>
      <c r="G8" s="13"/>
      <c r="H8" s="14" t="str">
        <f t="array" aca="1" ref="H8:X8" ca="1">_xll.HLV5r3.Financial.Cache.EvaluateMetrics($F$2:$F$7,'GetInfo &amp; GetInstrumentInfo'!$C$6, C8,A8)</f>
        <v>AUD-Caplet-21M-3M-0.05-25/03/2018</v>
      </c>
      <c r="I8" s="9" t="str">
        <f ca="1"/>
        <v>ImpliedStrike</v>
      </c>
      <c r="J8" s="27">
        <f ca="1"/>
        <v>4.8604980632606855E-2</v>
      </c>
      <c r="K8" s="9" t="str">
        <f ca="1"/>
        <v>AccrualFactor</v>
      </c>
      <c r="L8" s="15">
        <f ca="1"/>
        <v>0.2218017496564898</v>
      </c>
      <c r="M8" s="9" t="str">
        <f ca="1"/>
        <v>Delta0</v>
      </c>
      <c r="N8" s="24">
        <f ca="1"/>
        <v>0.12217996201950411</v>
      </c>
      <c r="O8" s="15" t="str">
        <f ca="1"/>
        <v>DeltaR</v>
      </c>
      <c r="P8" s="25">
        <f ca="1"/>
        <v>-0.12217996201950411</v>
      </c>
      <c r="Q8" s="15" t="str">
        <f ca="1"/>
        <v>MarketQuote</v>
      </c>
      <c r="R8" s="23">
        <f ca="1"/>
        <v>0.3</v>
      </c>
      <c r="S8" s="9" t="str">
        <f ca="1"/>
        <v>NPV</v>
      </c>
      <c r="T8" s="21">
        <f ca="1"/>
        <v>1.5739578904968399E-3</v>
      </c>
      <c r="U8" s="9" t="e">
        <f ca="1"/>
        <v>#N/A</v>
      </c>
      <c r="V8" s="15" t="e">
        <f ca="1"/>
        <v>#N/A</v>
      </c>
      <c r="W8" s="21" t="e">
        <f ca="1"/>
        <v>#N/A</v>
      </c>
      <c r="X8" s="22" t="e">
        <f ca="1"/>
        <v>#N/A</v>
      </c>
    </row>
    <row r="9" spans="1:24">
      <c r="A9" s="59">
        <f ca="1">A8</f>
        <v>43184</v>
      </c>
      <c r="B9" s="30" t="s">
        <v>33</v>
      </c>
      <c r="C9" s="31" t="str">
        <f ca="1">_xll.HLV5r3.Financial.Cache.CreateAsset(B9, A9,D9, E9)</f>
        <v>AUD-IRCap-2Y-0.05-25/03/2018</v>
      </c>
      <c r="D9" s="20">
        <v>0.3</v>
      </c>
      <c r="E9" s="20">
        <v>0.05</v>
      </c>
      <c r="F9" s="12"/>
      <c r="G9" s="13"/>
      <c r="H9" s="14" t="str">
        <f t="array" aca="1" ref="H9:X9" ca="1">_xll.HLV5r3.Financial.Cache.EvaluateMetrics($F$2:$F$7,'GetInfo &amp; GetInstrumentInfo'!$C$6, C9,A9)</f>
        <v>AUD-IRCap-2Y-0.05-25/03/2018</v>
      </c>
      <c r="I9" s="9" t="str">
        <f ca="1"/>
        <v>ImpliedStrike</v>
      </c>
      <c r="J9" s="27">
        <f ca="1"/>
        <v>4.7561936514675801E-2</v>
      </c>
      <c r="K9" s="9" t="str">
        <f ca="1"/>
        <v>AccrualFactor</v>
      </c>
      <c r="L9" s="15">
        <f ca="1"/>
        <v>1.89986141893424</v>
      </c>
      <c r="M9" s="9" t="str">
        <f ca="1"/>
        <v>Delta0</v>
      </c>
      <c r="N9" s="24">
        <f ca="1"/>
        <v>3.3325802533056201</v>
      </c>
      <c r="O9" s="15" t="str">
        <f ca="1"/>
        <v>DeltaR</v>
      </c>
      <c r="P9" s="25">
        <f ca="1"/>
        <v>-3.3325802533056201</v>
      </c>
      <c r="Q9" s="15" t="str">
        <f ca="1"/>
        <v>MarketQuote</v>
      </c>
      <c r="R9" s="23">
        <f ca="1"/>
        <v>0.3</v>
      </c>
      <c r="S9" s="9" t="str">
        <f ca="1"/>
        <v>NPV</v>
      </c>
      <c r="T9" s="21">
        <f ca="1"/>
        <v>3.9271777667034502E-6</v>
      </c>
      <c r="U9" s="9" t="str">
        <f ca="1"/>
        <v>NPV</v>
      </c>
      <c r="V9" s="15">
        <f ca="1"/>
        <v>3.7607795634047002E-2</v>
      </c>
      <c r="W9" s="21" t="str">
        <f ca="1"/>
        <v>NPV</v>
      </c>
      <c r="X9" s="22">
        <f ca="1"/>
        <v>6.7699099179575895E-2</v>
      </c>
    </row>
    <row r="10" spans="1:24">
      <c r="A10" s="59">
        <f t="shared" ref="A10:A11" ca="1" si="1">A9</f>
        <v>43184</v>
      </c>
      <c r="B10" s="30" t="s">
        <v>34</v>
      </c>
      <c r="C10" s="31" t="str">
        <f ca="1">_xll.HLV5r3.Financial.Cache.CreateAsset(B10, A10,D10, E10)</f>
        <v>AUD-IRCap-3Y-0.05-25/03/2018</v>
      </c>
      <c r="D10" s="20">
        <v>0.3</v>
      </c>
      <c r="E10" s="20">
        <v>0.05</v>
      </c>
      <c r="F10" s="12"/>
      <c r="G10" s="13"/>
      <c r="H10" s="14" t="str">
        <f t="array" aca="1" ref="H10:X10" ca="1">_xll.HLV5r3.Financial.Cache.EvaluateMetrics($F$2:$F$7,'GetInfo &amp; GetInstrumentInfo'!$C$6, C10,A10)</f>
        <v>AUD-IRCap-3Y-0.05-25/03/2018</v>
      </c>
      <c r="I10" s="9" t="str">
        <f ca="1"/>
        <v>ImpliedStrike</v>
      </c>
      <c r="J10" s="27">
        <f ca="1"/>
        <v>4.8104420462307E-2</v>
      </c>
      <c r="K10" s="9" t="str">
        <f ca="1"/>
        <v>AccrualFactor</v>
      </c>
      <c r="L10" s="15">
        <f ca="1"/>
        <v>2.7821160222918002</v>
      </c>
      <c r="M10" s="9" t="str">
        <f ca="1"/>
        <v>Delta0</v>
      </c>
      <c r="N10" s="24">
        <f ca="1"/>
        <v>5.6480665335559896</v>
      </c>
      <c r="O10" s="15" t="str">
        <f ca="1"/>
        <v>DeltaR</v>
      </c>
      <c r="P10" s="25">
        <f ca="1"/>
        <v>-5.6480665335559896</v>
      </c>
      <c r="Q10" s="15" t="str">
        <f ca="1"/>
        <v>MarketQuote</v>
      </c>
      <c r="R10" s="23">
        <f ca="1"/>
        <v>0.3</v>
      </c>
      <c r="S10" s="9" t="str">
        <f ca="1"/>
        <v>NPV</v>
      </c>
      <c r="T10" s="21">
        <f ca="1"/>
        <v>3.9271777667034502E-6</v>
      </c>
      <c r="U10" s="9" t="str">
        <f ca="1"/>
        <v>NPV</v>
      </c>
      <c r="V10" s="15">
        <f ca="1"/>
        <v>3.7607795634047002E-2</v>
      </c>
      <c r="W10" s="21" t="str">
        <f ca="1"/>
        <v>NPV</v>
      </c>
      <c r="X10" s="22">
        <f ca="1"/>
        <v>6.7699099179575895E-2</v>
      </c>
    </row>
    <row r="11" spans="1:24">
      <c r="A11" s="59">
        <f t="shared" ca="1" si="1"/>
        <v>43184</v>
      </c>
      <c r="B11" s="30" t="s">
        <v>36</v>
      </c>
      <c r="C11" s="31" t="str">
        <f ca="1">_xll.HLV5r3.Financial.Cache.CreateAsset(B11, A11,D11, E11)</f>
        <v>AUD-IRCap-5Y-0.05-25/03/2018</v>
      </c>
      <c r="D11" s="20">
        <v>0.3</v>
      </c>
      <c r="E11" s="20">
        <v>0.05</v>
      </c>
      <c r="F11" s="12"/>
      <c r="G11" s="13"/>
      <c r="H11" s="14" t="str">
        <f t="array" aca="1" ref="H11:X11" ca="1">_xll.HLV5r3.Financial.Cache.EvaluateMetrics($F$2:$F$7,'GetInfo &amp; GetInstrumentInfo'!$C$6, C11,A11)</f>
        <v>AUD-IRCap-5Y-0.05-25/03/2018</v>
      </c>
      <c r="I11" s="9" t="str">
        <f ca="1"/>
        <v>ImpliedStrike</v>
      </c>
      <c r="J11" s="27">
        <f ca="1"/>
        <v>5.0482754038579901E-2</v>
      </c>
      <c r="K11" s="9" t="str">
        <f ca="1"/>
        <v>AccrualFactor</v>
      </c>
      <c r="L11" s="15">
        <f ca="1"/>
        <v>4.4150558542230396</v>
      </c>
      <c r="M11" s="9" t="str">
        <f ca="1"/>
        <v>Delta0</v>
      </c>
      <c r="N11" s="24">
        <f ca="1"/>
        <v>11.0147320570667</v>
      </c>
      <c r="O11" s="15" t="str">
        <f ca="1"/>
        <v>DeltaR</v>
      </c>
      <c r="P11" s="25">
        <f ca="1"/>
        <v>-11.0147320570667</v>
      </c>
      <c r="Q11" s="15" t="str">
        <f ca="1"/>
        <v>MarketQuote</v>
      </c>
      <c r="R11" s="23">
        <f ca="1"/>
        <v>0.3</v>
      </c>
      <c r="S11" s="9" t="str">
        <f ca="1"/>
        <v>NPV</v>
      </c>
      <c r="T11" s="21">
        <f ca="1"/>
        <v>3.9271777667034502E-6</v>
      </c>
      <c r="U11" s="9" t="str">
        <f ca="1"/>
        <v>NPV</v>
      </c>
      <c r="V11" s="15">
        <f ca="1"/>
        <v>3.7607795634047002E-2</v>
      </c>
      <c r="W11" s="21" t="str">
        <f ca="1"/>
        <v>NPV</v>
      </c>
      <c r="X11" s="22">
        <f ca="1"/>
        <v>6.7699099179575895E-2</v>
      </c>
    </row>
    <row r="12" spans="1:24">
      <c r="A12" s="59">
        <f ca="1">BaseDate</f>
        <v>43184</v>
      </c>
      <c r="B12" s="30" t="s">
        <v>37</v>
      </c>
      <c r="C12" s="31" t="str">
        <f ca="1">_xll.HLV5r3.Financial.Cache.CreateAsset(B12, A12,D12, E12)</f>
        <v>AUD-IRCap-7Y-0.05-25/03/2018</v>
      </c>
      <c r="D12" s="20">
        <v>0.3</v>
      </c>
      <c r="E12" s="20">
        <v>0.05</v>
      </c>
      <c r="F12" s="12"/>
      <c r="G12" s="13"/>
      <c r="H12" s="14" t="str">
        <f t="array" aca="1" ref="H12:X12" ca="1">_xll.HLV5r3.Financial.Cache.EvaluateMetrics($F$2:$F$7,'GetInfo &amp; GetInstrumentInfo'!$C$6, C12,A12)</f>
        <v>AUD-IRCap-7Y-0.05-25/03/2018</v>
      </c>
      <c r="I12" s="9" t="str">
        <f ca="1"/>
        <v>ImpliedStrike</v>
      </c>
      <c r="J12" s="27">
        <f ca="1"/>
        <v>5.1813335586416598E-2</v>
      </c>
      <c r="K12" s="9" t="str">
        <f ca="1"/>
        <v>AccrualFactor</v>
      </c>
      <c r="L12" s="15">
        <f ca="1"/>
        <v>5.8762056575962998</v>
      </c>
      <c r="M12" s="9" t="str">
        <f ca="1"/>
        <v>Delta0</v>
      </c>
      <c r="N12" s="24">
        <f ca="1"/>
        <v>16.5892824230868</v>
      </c>
      <c r="O12" s="15" t="str">
        <f ca="1"/>
        <v>DeltaR</v>
      </c>
      <c r="P12" s="25">
        <f ca="1"/>
        <v>-16.5892824230868</v>
      </c>
      <c r="Q12" s="15" t="str">
        <f ca="1"/>
        <v>MarketQuote</v>
      </c>
      <c r="R12" s="23">
        <f ca="1"/>
        <v>0.3</v>
      </c>
      <c r="S12" s="9" t="str">
        <f ca="1"/>
        <v>NPV</v>
      </c>
      <c r="T12" s="21">
        <f ca="1"/>
        <v>3.9271777667034502E-6</v>
      </c>
      <c r="U12" s="9" t="str">
        <f ca="1"/>
        <v>NPV</v>
      </c>
      <c r="V12" s="15">
        <f ca="1"/>
        <v>3.7607795634047002E-2</v>
      </c>
      <c r="W12" s="21" t="str">
        <f ca="1"/>
        <v>NPV</v>
      </c>
      <c r="X12" s="22">
        <f ca="1"/>
        <v>6.7699099179575895E-2</v>
      </c>
    </row>
    <row r="13" spans="1:24">
      <c r="A13" s="59">
        <f ca="1">A12</f>
        <v>43184</v>
      </c>
      <c r="B13" s="30" t="s">
        <v>38</v>
      </c>
      <c r="C13" s="31" t="str">
        <f ca="1">_xll.HLV5r3.Financial.Cache.CreateAsset(B13, A13,D13, E13)</f>
        <v>AUD-IRCap-10Y-0.05-25/03/2018</v>
      </c>
      <c r="D13" s="20">
        <v>0.3</v>
      </c>
      <c r="E13" s="20">
        <v>0.05</v>
      </c>
      <c r="F13" s="12"/>
      <c r="G13" s="13"/>
      <c r="H13" s="14" t="str">
        <f t="array" aca="1" ref="H13:X13" ca="1">_xll.HLV5r3.Financial.Cache.EvaluateMetrics($F$2:$F$7,'GetInfo &amp; GetInstrumentInfo'!$C$6, C13,A13)</f>
        <v>AUD-IRCap-10Y-0.05-25/03/2018</v>
      </c>
      <c r="I13" s="9" t="str">
        <f ca="1"/>
        <v>ImpliedStrike</v>
      </c>
      <c r="J13" s="27">
        <f ca="1"/>
        <v>5.2727123787923103E-2</v>
      </c>
      <c r="K13" s="9" t="str">
        <f ca="1"/>
        <v>AccrualFactor</v>
      </c>
      <c r="L13" s="15">
        <f ca="1"/>
        <v>7.7890190105145303</v>
      </c>
      <c r="M13" s="9" t="str">
        <f ca="1"/>
        <v>Delta0</v>
      </c>
      <c r="N13" s="24">
        <f ca="1"/>
        <v>25.1165070099456</v>
      </c>
      <c r="O13" s="15" t="str">
        <f ca="1"/>
        <v>DeltaR</v>
      </c>
      <c r="P13" s="25">
        <f ca="1"/>
        <v>-25.1165070099456</v>
      </c>
      <c r="Q13" s="15" t="str">
        <f ca="1"/>
        <v>MarketQuote</v>
      </c>
      <c r="R13" s="23">
        <f ca="1"/>
        <v>0.3</v>
      </c>
      <c r="S13" s="9" t="str">
        <f ca="1"/>
        <v>NPV</v>
      </c>
      <c r="T13" s="21">
        <f ca="1"/>
        <v>3.9271777667034502E-6</v>
      </c>
      <c r="U13" s="9" t="str">
        <f ca="1"/>
        <v>NPV</v>
      </c>
      <c r="V13" s="15">
        <f ca="1"/>
        <v>3.7607795634047002E-2</v>
      </c>
      <c r="W13" s="21" t="str">
        <f ca="1"/>
        <v>NPV</v>
      </c>
      <c r="X13" s="22">
        <f ca="1"/>
        <v>6.7699099179575895E-2</v>
      </c>
    </row>
    <row r="14" spans="1:24">
      <c r="A14" s="59">
        <f t="shared" ref="A14:A15" ca="1" si="2">A13</f>
        <v>43184</v>
      </c>
      <c r="B14" s="30" t="s">
        <v>39</v>
      </c>
      <c r="C14" s="31" t="str">
        <f ca="1">_xll.HLV5r3.Financial.Cache.CreateAsset(B14, A14,D14, E14)</f>
        <v>AUD-IRCap-15Y-0.05-25/03/2018</v>
      </c>
      <c r="D14" s="20">
        <v>0.3</v>
      </c>
      <c r="E14" s="20">
        <v>0.05</v>
      </c>
      <c r="F14" s="12"/>
      <c r="G14" s="13"/>
      <c r="H14" s="14" t="str">
        <f t="array" aca="1" ref="H14:X14" ca="1">_xll.HLV5r3.Financial.Cache.EvaluateMetrics($F$2:$F$7,'GetInfo &amp; GetInstrumentInfo'!$C$6, C14,A14)</f>
        <v>AUD-IRCap-15Y-0.05-25/03/2018</v>
      </c>
      <c r="I14" s="9" t="str">
        <f ca="1"/>
        <v>ImpliedStrike</v>
      </c>
      <c r="J14" s="27">
        <f ca="1"/>
        <v>5.3614571416405202E-2</v>
      </c>
      <c r="K14" s="9" t="str">
        <f ca="1"/>
        <v>AccrualFactor</v>
      </c>
      <c r="L14" s="15">
        <f ca="1"/>
        <v>10.345267246573099</v>
      </c>
      <c r="M14" s="9" t="str">
        <f ca="1"/>
        <v>Delta0</v>
      </c>
      <c r="N14" s="24">
        <f ca="1"/>
        <v>39.895881813959399</v>
      </c>
      <c r="O14" s="15" t="str">
        <f ca="1"/>
        <v>DeltaR</v>
      </c>
      <c r="P14" s="25">
        <f ca="1"/>
        <v>-39.895881813959399</v>
      </c>
      <c r="Q14" s="15" t="str">
        <f ca="1"/>
        <v>MarketQuote</v>
      </c>
      <c r="R14" s="23">
        <f ca="1"/>
        <v>0.3</v>
      </c>
      <c r="S14" s="9" t="str">
        <f ca="1"/>
        <v>NPV</v>
      </c>
      <c r="T14" s="21">
        <f ca="1"/>
        <v>3.9271777667034502E-6</v>
      </c>
      <c r="U14" s="9" t="str">
        <f ca="1"/>
        <v>NPV</v>
      </c>
      <c r="V14" s="15">
        <f ca="1"/>
        <v>3.7607795634047002E-2</v>
      </c>
      <c r="W14" s="21" t="str">
        <f ca="1"/>
        <v>NPV</v>
      </c>
      <c r="X14" s="22">
        <f ca="1"/>
        <v>6.7699099179575895E-2</v>
      </c>
    </row>
    <row r="15" spans="1:24" ht="12" thickBot="1">
      <c r="A15" s="60">
        <f t="shared" ca="1" si="2"/>
        <v>43184</v>
      </c>
      <c r="B15" s="61" t="s">
        <v>85</v>
      </c>
      <c r="C15" s="62" t="str">
        <f ca="1">_xll.HLV5r3.Financial.Cache.CreateAsset(B15, A15,D15, E15)</f>
        <v>AUD-Floorlet-12M-3M-0.05-25/03/2018</v>
      </c>
      <c r="D15" s="63">
        <v>0.3</v>
      </c>
      <c r="E15" s="63">
        <v>0.05</v>
      </c>
      <c r="F15" s="16"/>
      <c r="G15" s="13"/>
      <c r="H15" s="14" t="str">
        <f t="array" aca="1" ref="H15:X15" ca="1">_xll.HLV5r3.Financial.Cache.EvaluateMetrics($F$2:$F$7,'GetInfo &amp; GetInstrumentInfo'!$C$6, C15,A15)</f>
        <v>AUD-Floorlet-12M-3M-0.05-25/03/2018</v>
      </c>
      <c r="I15" s="9" t="str">
        <f ca="1"/>
        <v>ImpliedStrike</v>
      </c>
      <c r="J15" s="27">
        <f ca="1"/>
        <v>4.7435982972177257E-2</v>
      </c>
      <c r="K15" s="9" t="str">
        <f ca="1"/>
        <v>AccrualFactor</v>
      </c>
      <c r="L15" s="15">
        <f ca="1"/>
        <v>0.23769406914350868</v>
      </c>
      <c r="M15" s="9" t="str">
        <f ca="1"/>
        <v>Delta0</v>
      </c>
      <c r="N15" s="24">
        <f ca="1"/>
        <v>-0.12126229109042855</v>
      </c>
      <c r="O15" s="15" t="str">
        <f ca="1"/>
        <v>DeltaR</v>
      </c>
      <c r="P15" s="25">
        <f ca="1"/>
        <v>-0.12126229109042855</v>
      </c>
      <c r="Q15" s="15" t="str">
        <f ca="1"/>
        <v>MarketQuote</v>
      </c>
      <c r="R15" s="23">
        <f ca="1"/>
        <v>0.3</v>
      </c>
      <c r="S15" s="9" t="str">
        <f ca="1"/>
        <v>NPV</v>
      </c>
      <c r="T15" s="21">
        <f ca="1"/>
        <v>1.7065070165315211E-3</v>
      </c>
      <c r="U15" s="9" t="e">
        <f ca="1"/>
        <v>#N/A</v>
      </c>
      <c r="V15" s="15" t="e">
        <f ca="1"/>
        <v>#N/A</v>
      </c>
      <c r="W15" s="21" t="e">
        <f ca="1"/>
        <v>#N/A</v>
      </c>
      <c r="X15" s="22" t="e">
        <f ca="1"/>
        <v>#N/A</v>
      </c>
    </row>
    <row r="16" spans="1:24" ht="12" thickBot="1">
      <c r="H16" s="4" t="s">
        <v>4</v>
      </c>
      <c r="I16" s="1"/>
      <c r="J16" s="1"/>
      <c r="K16" s="1"/>
      <c r="L16" s="1"/>
      <c r="M16" s="1"/>
      <c r="N16" s="1"/>
      <c r="O16" s="1"/>
      <c r="P16" s="1"/>
      <c r="Q16" s="5"/>
      <c r="R16" s="1"/>
      <c r="S16" s="1"/>
      <c r="T16" s="1"/>
      <c r="U16" s="1"/>
      <c r="V16" s="5"/>
    </row>
    <row r="17" spans="2:10" ht="12" thickBot="1">
      <c r="B17" s="26" t="s">
        <v>8</v>
      </c>
      <c r="F17" s="6" t="str">
        <f t="array" ref="F17:F25">_xll.HLV5r3.Financial.Cache.SupportedRateMetrics()</f>
        <v>DiscountFactorAtMaturity</v>
      </c>
      <c r="H17" s="9"/>
      <c r="I17" s="10"/>
      <c r="J17" s="10"/>
    </row>
    <row r="18" spans="2:10">
      <c r="B18" s="6" t="str">
        <f t="array" ref="B18:B71">_xll.HLV5r3.Financial.Cache.SupportedAssets()</f>
        <v>BasisSwap</v>
      </c>
      <c r="F18" s="6" t="str">
        <v>NPV</v>
      </c>
      <c r="H18" s="77" t="str">
        <f t="array" aca="1" ref="H18:J49" ca="1">_xll.HLV5r3.Financial.Cache.EvaluateMetricsRawData(F2:F7,'GetInfo &amp; GetInstrumentInfo'!$C$6,C2:C15,$A$2)</f>
        <v>AUD-Caplet-1DM-90D-0.05-25/03/2018</v>
      </c>
      <c r="I18" s="11" t="str">
        <f ca="1"/>
        <v>ImpliedStrike</v>
      </c>
      <c r="J18" s="78">
        <f ca="1"/>
        <v>4.760000000000137E-2</v>
      </c>
    </row>
    <row r="19" spans="2:10">
      <c r="B19" s="6" t="str">
        <v>Bond</v>
      </c>
      <c r="F19" s="6" t="str">
        <v>AccrualFactor</v>
      </c>
      <c r="H19" s="28" t="str">
        <f ca="1"/>
        <v>AUD-Caplet-1DM-90D-0.05-25/03/2018</v>
      </c>
      <c r="I19" s="9" t="str">
        <f ca="1"/>
        <v>AccrualFactor</v>
      </c>
      <c r="J19" s="22">
        <f ca="1"/>
        <v>0.24636067481074922</v>
      </c>
    </row>
    <row r="20" spans="2:10">
      <c r="B20" s="6" t="str">
        <v>Deposit</v>
      </c>
      <c r="F20" s="6" t="str">
        <v>ImpliedQuote</v>
      </c>
      <c r="H20" s="28" t="str">
        <f ca="1"/>
        <v>AUD-Caplet-1DM-90D-0.05-25/03/2018</v>
      </c>
      <c r="I20" s="9" t="str">
        <f ca="1"/>
        <v>Delta0</v>
      </c>
      <c r="J20" s="22">
        <f ca="1"/>
        <v>2.1921233246520894E-4</v>
      </c>
    </row>
    <row r="21" spans="2:10">
      <c r="B21" s="6" t="str">
        <v>XccyDepo</v>
      </c>
      <c r="F21" s="6" t="str">
        <v>ConvexityAdjustment</v>
      </c>
      <c r="H21" s="28" t="str">
        <f ca="1"/>
        <v>AUD-Caplet-1DM-90D-0.05-25/03/2018</v>
      </c>
      <c r="I21" s="9" t="str">
        <f ca="1"/>
        <v>DeltaR</v>
      </c>
      <c r="J21" s="22">
        <f ca="1"/>
        <v>-2.1921233246520894E-4</v>
      </c>
    </row>
    <row r="22" spans="2:10">
      <c r="B22" s="6" t="str">
        <v>IRFuture</v>
      </c>
      <c r="F22" s="6" t="str">
        <v>DeltaR</v>
      </c>
      <c r="H22" s="28" t="str">
        <f ca="1"/>
        <v>AUD-Caplet-1DM-90D-0.05-25/03/2018</v>
      </c>
      <c r="I22" s="9" t="str">
        <f ca="1"/>
        <v>MarketQuote</v>
      </c>
      <c r="J22" s="22">
        <f ca="1"/>
        <v>0.3</v>
      </c>
    </row>
    <row r="23" spans="2:10">
      <c r="B23" s="6" t="str">
        <v>IRFutureOption</v>
      </c>
      <c r="F23" s="6" t="str">
        <v>MarketQuote</v>
      </c>
      <c r="H23" s="28" t="str">
        <f ca="1"/>
        <v>AUD-Caplet-1DM-90D-0.05-25/03/2018</v>
      </c>
      <c r="I23" s="9" t="str">
        <f ca="1"/>
        <v>NPV</v>
      </c>
      <c r="J23" s="22">
        <f ca="1"/>
        <v>4.4800556438261447E-8</v>
      </c>
    </row>
    <row r="24" spans="2:10">
      <c r="B24" s="6" t="str">
        <v>Caplet</v>
      </c>
      <c r="F24" s="6" t="str">
        <v>NPVChange</v>
      </c>
      <c r="H24" s="28" t="str">
        <f ca="1"/>
        <v>AUD-IRFutureOption-IR-1-0.05-25/03/2018</v>
      </c>
      <c r="I24" s="9" t="str">
        <f ca="1"/>
        <v>ImpliedStrike</v>
      </c>
      <c r="J24" s="22">
        <f ca="1"/>
        <v>4.7052533982733818E-2</v>
      </c>
    </row>
    <row r="25" spans="2:10">
      <c r="B25" s="6" t="str">
        <v>Floorlet</v>
      </c>
      <c r="F25" s="6" t="e">
        <v>#N/A</v>
      </c>
      <c r="H25" s="28" t="str">
        <f ca="1"/>
        <v>AUD-IRFutureOption-IR-1-0.05-25/03/2018</v>
      </c>
      <c r="I25" s="9" t="str">
        <f ca="1"/>
        <v>AccrualFactor</v>
      </c>
      <c r="J25" s="22">
        <f ca="1"/>
        <v>0.24657534246575344</v>
      </c>
    </row>
    <row r="26" spans="2:10">
      <c r="B26" s="6" t="str">
        <v>BillCaplet</v>
      </c>
      <c r="H26" s="28" t="str">
        <f ca="1"/>
        <v>AUD-IRFutureOption-IR-1-0.05-25/03/2018</v>
      </c>
      <c r="I26" s="9" t="str">
        <f ca="1"/>
        <v>Delta0</v>
      </c>
      <c r="J26" s="22">
        <f ca="1"/>
        <v>0</v>
      </c>
    </row>
    <row r="27" spans="2:10">
      <c r="B27" s="6" t="str">
        <v>BillFloorlet</v>
      </c>
      <c r="H27" s="28" t="str">
        <f ca="1"/>
        <v>AUD-IRFutureOption-IR-1-0.05-25/03/2018</v>
      </c>
      <c r="I27" s="9" t="str">
        <f ca="1"/>
        <v>DeltaR</v>
      </c>
      <c r="J27" s="22">
        <f ca="1"/>
        <v>0</v>
      </c>
    </row>
    <row r="28" spans="2:10">
      <c r="B28" s="6" t="str">
        <v>FxSpot</v>
      </c>
      <c r="C28" s="76" t="s">
        <v>82</v>
      </c>
      <c r="D28" s="6" t="s">
        <v>83</v>
      </c>
      <c r="H28" s="28" t="str">
        <f ca="1"/>
        <v>AUD-IRFutureOption-IR-1-0.05-25/03/2018</v>
      </c>
      <c r="I28" s="9" t="str">
        <f ca="1"/>
        <v>MarketQuote</v>
      </c>
      <c r="J28" s="22">
        <f ca="1"/>
        <v>0.3</v>
      </c>
    </row>
    <row r="29" spans="2:10">
      <c r="B29" s="6" t="str">
        <v>FxForward</v>
      </c>
      <c r="C29" s="76" t="s">
        <v>84</v>
      </c>
      <c r="H29" s="28" t="str">
        <f ca="1"/>
        <v>AUD-IRFutureOption-IR-1-0.05-25/03/2018</v>
      </c>
      <c r="I29" s="9" t="str">
        <f ca="1"/>
        <v>NPV</v>
      </c>
      <c r="J29" s="22">
        <f ca="1"/>
        <v>-5734.4660952039721</v>
      </c>
    </row>
    <row r="30" spans="2:10">
      <c r="B30" s="6" t="str">
        <v>FxFuture</v>
      </c>
      <c r="H30" s="28" t="str">
        <f ca="1"/>
        <v>AUD-IRPutFutureOption-IR-2-0.05-25/03/2018</v>
      </c>
      <c r="I30" s="9" t="str">
        <f ca="1"/>
        <v>ImpliedStrike</v>
      </c>
      <c r="J30" s="22">
        <f ca="1"/>
        <v>4.6894352591178808E-2</v>
      </c>
    </row>
    <row r="31" spans="2:10">
      <c r="B31" s="6" t="str">
        <v>CommoditySpot</v>
      </c>
      <c r="H31" s="28" t="str">
        <f ca="1"/>
        <v>AUD-IRPutFutureOption-IR-2-0.05-25/03/2018</v>
      </c>
      <c r="I31" s="9" t="str">
        <f ca="1"/>
        <v>AccrualFactor</v>
      </c>
      <c r="J31" s="22">
        <f ca="1"/>
        <v>0.24657534246575344</v>
      </c>
    </row>
    <row r="32" spans="2:10">
      <c r="B32" s="6" t="str">
        <v>CommodityForward</v>
      </c>
      <c r="H32" s="28" t="str">
        <f ca="1"/>
        <v>AUD-IRPutFutureOption-IR-2-0.05-25/03/2018</v>
      </c>
      <c r="I32" s="9" t="str">
        <f ca="1"/>
        <v>Delta0</v>
      </c>
      <c r="J32" s="22">
        <f ca="1"/>
        <v>0</v>
      </c>
    </row>
    <row r="33" spans="2:10">
      <c r="B33" s="6" t="str">
        <v>CommodityFuture</v>
      </c>
      <c r="H33" s="28" t="str">
        <f ca="1"/>
        <v>AUD-IRPutFutureOption-IR-2-0.05-25/03/2018</v>
      </c>
      <c r="I33" s="9" t="str">
        <f ca="1"/>
        <v>DeltaR</v>
      </c>
      <c r="J33" s="22">
        <f ca="1"/>
        <v>0</v>
      </c>
    </row>
    <row r="34" spans="2:10">
      <c r="B34" s="6" t="str">
        <v>CommodityAverageForward</v>
      </c>
      <c r="H34" s="28" t="str">
        <f ca="1"/>
        <v>AUD-IRPutFutureOption-IR-2-0.05-25/03/2018</v>
      </c>
      <c r="I34" s="9" t="str">
        <f ca="1"/>
        <v>MarketQuote</v>
      </c>
      <c r="J34" s="22">
        <f ca="1"/>
        <v>0.3</v>
      </c>
    </row>
    <row r="35" spans="2:10">
      <c r="B35" s="6" t="str">
        <v>CommoditySpread</v>
      </c>
      <c r="H35" s="28" t="str">
        <f ca="1"/>
        <v>AUD-IRPutFutureOption-IR-2-0.05-25/03/2018</v>
      </c>
      <c r="I35" s="9" t="str">
        <f ca="1"/>
        <v>NPV</v>
      </c>
      <c r="J35" s="22">
        <f ca="1"/>
        <v>-5715.4083098071342</v>
      </c>
    </row>
    <row r="36" spans="2:10">
      <c r="B36" s="6" t="str">
        <v>CommodityFutureSpread</v>
      </c>
      <c r="H36" s="28" t="str">
        <f ca="1"/>
        <v>AUD-IRCallFutureOption-IR-3-0.05-25/03/2018</v>
      </c>
      <c r="I36" s="9" t="str">
        <f ca="1"/>
        <v>ImpliedStrike</v>
      </c>
      <c r="J36" s="22">
        <f ca="1"/>
        <v>4.7051976046744041E-2</v>
      </c>
    </row>
    <row r="37" spans="2:10">
      <c r="B37" s="6" t="str">
        <v>BankBill</v>
      </c>
      <c r="H37" s="28" t="str">
        <f ca="1"/>
        <v>AUD-IRCallFutureOption-IR-3-0.05-25/03/2018</v>
      </c>
      <c r="I37" s="9" t="str">
        <f ca="1"/>
        <v>AccrualFactor</v>
      </c>
      <c r="J37" s="22">
        <f ca="1"/>
        <v>0.24657534246575344</v>
      </c>
    </row>
    <row r="38" spans="2:10">
      <c r="B38" s="6" t="str">
        <v>SimpleFra</v>
      </c>
      <c r="H38" s="28" t="str">
        <f ca="1"/>
        <v>AUD-IRCallFutureOption-IR-3-0.05-25/03/2018</v>
      </c>
      <c r="I38" s="9" t="str">
        <f ca="1"/>
        <v>Delta0</v>
      </c>
      <c r="J38" s="22">
        <f ca="1"/>
        <v>0</v>
      </c>
    </row>
    <row r="39" spans="2:10">
      <c r="B39" s="6" t="str">
        <v>Fra</v>
      </c>
      <c r="H39" s="28" t="str">
        <f ca="1"/>
        <v>AUD-IRCallFutureOption-IR-3-0.05-25/03/2018</v>
      </c>
      <c r="I39" s="9" t="str">
        <f ca="1"/>
        <v>DeltaR</v>
      </c>
      <c r="J39" s="22">
        <f ca="1"/>
        <v>0</v>
      </c>
    </row>
    <row r="40" spans="2:10">
      <c r="B40" s="6" t="str">
        <v>SpreadDeposit</v>
      </c>
      <c r="H40" s="28" t="str">
        <f ca="1"/>
        <v>AUD-IRCallFutureOption-IR-3-0.05-25/03/2018</v>
      </c>
      <c r="I40" s="9" t="str">
        <f ca="1"/>
        <v>MarketQuote</v>
      </c>
      <c r="J40" s="22">
        <f ca="1"/>
        <v>0.3</v>
      </c>
    </row>
    <row r="41" spans="2:10">
      <c r="B41" s="6" t="str">
        <v>SpreadFra</v>
      </c>
      <c r="H41" s="28" t="str">
        <f ca="1"/>
        <v>AUD-IRCallFutureOption-IR-3-0.05-25/03/2018</v>
      </c>
      <c r="I41" s="9" t="str">
        <f ca="1"/>
        <v>NPV</v>
      </c>
      <c r="J41" s="22">
        <f ca="1"/>
        <v>-5734.3988773363735</v>
      </c>
    </row>
    <row r="42" spans="2:10">
      <c r="B42" s="6" t="str">
        <v>BillFra</v>
      </c>
      <c r="H42" s="28" t="str">
        <f ca="1"/>
        <v>AUD-IRFutureOption-IR-4-0.05-25/03/2018</v>
      </c>
      <c r="I42" s="9" t="str">
        <f ca="1"/>
        <v>ImpliedStrike</v>
      </c>
      <c r="J42" s="22">
        <f ca="1"/>
        <v>4.7346127372594221E-2</v>
      </c>
    </row>
    <row r="43" spans="2:10">
      <c r="B43" s="6" t="str">
        <v>SimpleIRSwap</v>
      </c>
      <c r="H43" s="14" t="str">
        <f ca="1"/>
        <v>AUD-IRFutureOption-IR-4-0.05-25/03/2018</v>
      </c>
      <c r="I43" s="9" t="str">
        <f ca="1"/>
        <v>AccrualFactor</v>
      </c>
      <c r="J43" s="22">
        <f ca="1"/>
        <v>0.24657534246575344</v>
      </c>
    </row>
    <row r="44" spans="2:10">
      <c r="B44" s="6" t="str">
        <v>IRSwap</v>
      </c>
      <c r="H44" s="14" t="str">
        <f ca="1"/>
        <v>AUD-IRFutureOption-IR-4-0.05-25/03/2018</v>
      </c>
      <c r="I44" s="9" t="str">
        <f ca="1"/>
        <v>Delta0</v>
      </c>
      <c r="J44" s="22">
        <f ca="1"/>
        <v>0</v>
      </c>
    </row>
    <row r="45" spans="2:10">
      <c r="B45" s="6" t="str">
        <v>XccySwap</v>
      </c>
      <c r="H45" s="14" t="str">
        <f ca="1"/>
        <v>AUD-IRFutureOption-IR-4-0.05-25/03/2018</v>
      </c>
      <c r="I45" s="9" t="str">
        <f ca="1"/>
        <v>DeltaR</v>
      </c>
      <c r="J45" s="22">
        <f ca="1"/>
        <v>0</v>
      </c>
    </row>
    <row r="46" spans="2:10">
      <c r="B46" s="6" t="str">
        <v>XccyBasisSwap</v>
      </c>
      <c r="H46" s="14" t="str">
        <f ca="1"/>
        <v>AUD-IRFutureOption-IR-4-0.05-25/03/2018</v>
      </c>
      <c r="I46" s="9" t="str">
        <f ca="1"/>
        <v>MarketQuote</v>
      </c>
      <c r="J46" s="22">
        <f ca="1"/>
        <v>0.3</v>
      </c>
    </row>
    <row r="47" spans="2:10">
      <c r="B47" s="6" t="str">
        <v>IRCap</v>
      </c>
      <c r="H47" s="14" t="str">
        <f ca="1"/>
        <v>AUD-IRFutureOption-IR-4-0.05-25/03/2018</v>
      </c>
      <c r="I47" s="9" t="str">
        <f ca="1"/>
        <v>NPV</v>
      </c>
      <c r="J47" s="22">
        <f ca="1"/>
        <v>-5769.8345014697325</v>
      </c>
    </row>
    <row r="48" spans="2:10">
      <c r="B48" s="6" t="str">
        <v>Xibor</v>
      </c>
      <c r="H48" s="14" t="str">
        <f ca="1"/>
        <v>AUD-Caplet-18M-3M-0.05-25/03/2018</v>
      </c>
      <c r="I48" s="9" t="str">
        <f ca="1"/>
        <v>ImpliedStrike</v>
      </c>
      <c r="J48" s="22">
        <f ca="1"/>
        <v>4.8414614803052147E-2</v>
      </c>
    </row>
    <row r="49" spans="2:10" ht="12" thickBot="1">
      <c r="B49" s="6" t="str">
        <v>OIS</v>
      </c>
      <c r="H49" s="17" t="str">
        <f ca="1"/>
        <v>AUD-Caplet-18M-3M-0.05-25/03/2018</v>
      </c>
      <c r="I49" s="18" t="str">
        <f ca="1"/>
        <v>AccrualFactor</v>
      </c>
      <c r="J49" s="79">
        <f ca="1"/>
        <v>0.23451722319778162</v>
      </c>
    </row>
    <row r="50" spans="2:10">
      <c r="B50" s="6" t="str">
        <v>OISSwap</v>
      </c>
    </row>
    <row r="51" spans="2:10">
      <c r="B51" s="6" t="str">
        <v>CPIndex</v>
      </c>
    </row>
    <row r="52" spans="2:10">
      <c r="B52" s="6" t="str">
        <v>CPISwap</v>
      </c>
    </row>
    <row r="53" spans="2:10">
      <c r="B53" s="6" t="str">
        <v>SimpleCPISwap</v>
      </c>
    </row>
    <row r="54" spans="2:10">
      <c r="B54" s="6" t="str">
        <v>ZCCPISwap</v>
      </c>
    </row>
    <row r="55" spans="2:10">
      <c r="B55" s="6" t="str">
        <v>ZeroRate</v>
      </c>
    </row>
    <row r="56" spans="2:10">
      <c r="B56" s="6" t="str">
        <v>Equity</v>
      </c>
    </row>
    <row r="57" spans="2:10">
      <c r="B57" s="6" t="str">
        <v>EquityForward</v>
      </c>
    </row>
    <row r="58" spans="2:10">
      <c r="B58" s="6" t="str">
        <v>EquitySpread</v>
      </c>
    </row>
    <row r="59" spans="2:10">
      <c r="B59" s="6" t="str">
        <v>BondSpot</v>
      </c>
    </row>
    <row r="60" spans="2:10">
      <c r="B60" s="6" t="str">
        <v>BondForward</v>
      </c>
    </row>
    <row r="61" spans="2:10">
      <c r="B61" s="6" t="str">
        <v>Repo</v>
      </c>
    </row>
    <row r="62" spans="2:10">
      <c r="B62" s="6" t="str">
        <v>RepoSpread</v>
      </c>
    </row>
    <row r="63" spans="2:10">
      <c r="B63" s="6" t="str">
        <v>ClearedIRSwap</v>
      </c>
    </row>
    <row r="64" spans="2:10">
      <c r="B64" s="6" t="str">
        <v>ResettableXccyBasisSwap</v>
      </c>
    </row>
    <row r="65" spans="2:2">
      <c r="B65" s="6" t="str">
        <v>IRFloor</v>
      </c>
    </row>
    <row r="66" spans="2:2">
      <c r="B66" s="6" t="str">
        <v>IRPutFutureOption</v>
      </c>
    </row>
    <row r="67" spans="2:2">
      <c r="B67" s="6" t="str">
        <v>IRCallFutureOption</v>
      </c>
    </row>
    <row r="68" spans="2:2">
      <c r="B68" s="6" t="e">
        <v>#N/A</v>
      </c>
    </row>
    <row r="69" spans="2:2">
      <c r="B69" s="6" t="e">
        <v>#N/A</v>
      </c>
    </row>
    <row r="70" spans="2:2">
      <c r="B70" s="6" t="e">
        <v>#N/A</v>
      </c>
    </row>
    <row r="71" spans="2:2">
      <c r="B71" s="6" t="e">
        <v>#N/A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Table of Contents</vt:lpstr>
      <vt:lpstr>GetInfo &amp; GetInstrumentInfo</vt:lpstr>
      <vt:lpstr>FuturesCurve</vt:lpstr>
      <vt:lpstr>Priceable Rate Vol Assets</vt:lpstr>
      <vt:lpstr>BaseDate</vt:lpstr>
      <vt:lpstr>CurveList</vt:lpstr>
      <vt:lpstr>CurveType</vt:lpstr>
      <vt:lpstr>FuturesCurve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2018-03-25T01:09:16Z</dcterms:modified>
</cp:coreProperties>
</file>