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6FA0DFD4-B24F-4AD1-B2AC-A7563899F927}" xr6:coauthVersionLast="43" xr6:coauthVersionMax="43" xr10:uidLastSave="{00000000-0000-0000-0000-000000000000}"/>
  <bookViews>
    <workbookView xWindow="2415" yWindow="0" windowWidth="26370" windowHeight="14820" tabRatio="449" xr2:uid="{00000000-000D-0000-FFFF-FFFF00000000}"/>
  </bookViews>
  <sheets>
    <sheet name="AUDCurve" sheetId="3" r:id="rId1"/>
    <sheet name="Cap" sheetId="2" r:id="rId2"/>
    <sheet name="Caplet Floorlet" sheetId="1" r:id="rId3"/>
  </sheets>
  <definedNames>
    <definedName name="DiscountCurve">Cap!$B$20</definedName>
    <definedName name="ValuationDate">Cap!$F$4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F4" i="2" s="1"/>
  <c r="B4" i="2" s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C12" i="1"/>
  <c r="A16" i="1" s="1"/>
  <c r="Y16" i="1"/>
  <c r="U16" i="1" s="1"/>
  <c r="T16" i="1" s="1"/>
  <c r="Z2" i="1"/>
  <c r="B1" i="3"/>
  <c r="Y17" i="1" a="1"/>
  <c r="M16" i="1"/>
  <c r="Y17" i="1" l="1"/>
  <c r="Y21" i="1"/>
  <c r="Y25" i="1"/>
  <c r="U25" i="1" s="1"/>
  <c r="T25" i="1" s="1"/>
  <c r="Y29" i="1"/>
  <c r="U29" i="1" s="1"/>
  <c r="T29" i="1" s="1"/>
  <c r="Y33" i="1"/>
  <c r="Y37" i="1"/>
  <c r="U37" i="1" s="1"/>
  <c r="T37" i="1" s="1"/>
  <c r="Y41" i="1"/>
  <c r="U41" i="1" s="1"/>
  <c r="T41" i="1" s="1"/>
  <c r="Y45" i="1"/>
  <c r="U45" i="1" s="1"/>
  <c r="T45" i="1" s="1"/>
  <c r="Y49" i="1"/>
  <c r="U49" i="1" s="1"/>
  <c r="T49" i="1" s="1"/>
  <c r="Y53" i="1"/>
  <c r="Y57" i="1"/>
  <c r="Y61" i="1"/>
  <c r="U61" i="1" s="1"/>
  <c r="T61" i="1" s="1"/>
  <c r="Y65" i="1"/>
  <c r="Y69" i="1"/>
  <c r="U69" i="1" s="1"/>
  <c r="T69" i="1" s="1"/>
  <c r="Y73" i="1"/>
  <c r="U73" i="1" s="1"/>
  <c r="T73" i="1" s="1"/>
  <c r="Y77" i="1"/>
  <c r="U77" i="1" s="1"/>
  <c r="T77" i="1" s="1"/>
  <c r="Y81" i="1"/>
  <c r="U81" i="1" s="1"/>
  <c r="T81" i="1" s="1"/>
  <c r="Y85" i="1"/>
  <c r="Y89" i="1"/>
  <c r="Y93" i="1"/>
  <c r="U93" i="1" s="1"/>
  <c r="T93" i="1" s="1"/>
  <c r="Y97" i="1"/>
  <c r="Y101" i="1"/>
  <c r="U101" i="1" s="1"/>
  <c r="T101" i="1" s="1"/>
  <c r="Y105" i="1"/>
  <c r="U105" i="1" s="1"/>
  <c r="T105" i="1" s="1"/>
  <c r="Y109" i="1"/>
  <c r="Y113" i="1"/>
  <c r="Y117" i="1"/>
  <c r="Y121" i="1"/>
  <c r="Y125" i="1"/>
  <c r="Y129" i="1"/>
  <c r="Y133" i="1"/>
  <c r="Y137" i="1"/>
  <c r="Y141" i="1"/>
  <c r="Y145" i="1"/>
  <c r="Y149" i="1"/>
  <c r="Y153" i="1"/>
  <c r="Y157" i="1"/>
  <c r="Y161" i="1"/>
  <c r="Y165" i="1"/>
  <c r="Y169" i="1"/>
  <c r="Y173" i="1"/>
  <c r="Y177" i="1"/>
  <c r="Y181" i="1"/>
  <c r="Y185" i="1"/>
  <c r="Y189" i="1"/>
  <c r="Y193" i="1"/>
  <c r="Y197" i="1"/>
  <c r="Y201" i="1"/>
  <c r="Y205" i="1"/>
  <c r="Y209" i="1"/>
  <c r="Y213" i="1"/>
  <c r="Y217" i="1"/>
  <c r="Y221" i="1"/>
  <c r="Y225" i="1"/>
  <c r="Y229" i="1"/>
  <c r="Y233" i="1"/>
  <c r="Y237" i="1"/>
  <c r="Y241" i="1"/>
  <c r="Y245" i="1"/>
  <c r="Y249" i="1"/>
  <c r="Y253" i="1"/>
  <c r="Y257" i="1"/>
  <c r="Y261" i="1"/>
  <c r="Y265" i="1"/>
  <c r="Y269" i="1"/>
  <c r="Y273" i="1"/>
  <c r="Y277" i="1"/>
  <c r="Y281" i="1"/>
  <c r="Y285" i="1"/>
  <c r="Y289" i="1"/>
  <c r="Y293" i="1"/>
  <c r="Y297" i="1"/>
  <c r="Y301" i="1"/>
  <c r="Y305" i="1"/>
  <c r="Y309" i="1"/>
  <c r="Y313" i="1"/>
  <c r="Y317" i="1"/>
  <c r="Y321" i="1"/>
  <c r="Y325" i="1"/>
  <c r="Y329" i="1"/>
  <c r="Y333" i="1"/>
  <c r="Y337" i="1"/>
  <c r="Y341" i="1"/>
  <c r="Y345" i="1"/>
  <c r="Y349" i="1"/>
  <c r="Y353" i="1"/>
  <c r="Y18" i="1"/>
  <c r="U18" i="1" s="1"/>
  <c r="T18" i="1" s="1"/>
  <c r="Y22" i="1"/>
  <c r="U22" i="1" s="1"/>
  <c r="T22" i="1" s="1"/>
  <c r="Y26" i="1"/>
  <c r="U26" i="1" s="1"/>
  <c r="T26" i="1" s="1"/>
  <c r="Y30" i="1"/>
  <c r="U30" i="1" s="1"/>
  <c r="T30" i="1" s="1"/>
  <c r="Y34" i="1"/>
  <c r="Y38" i="1"/>
  <c r="Y42" i="1"/>
  <c r="U42" i="1" s="1"/>
  <c r="T42" i="1" s="1"/>
  <c r="Y46" i="1"/>
  <c r="Y50" i="1"/>
  <c r="U50" i="1" s="1"/>
  <c r="T50" i="1" s="1"/>
  <c r="Y54" i="1"/>
  <c r="U54" i="1" s="1"/>
  <c r="T54" i="1" s="1"/>
  <c r="Y58" i="1"/>
  <c r="U58" i="1" s="1"/>
  <c r="T58" i="1" s="1"/>
  <c r="Y62" i="1"/>
  <c r="Y66" i="1"/>
  <c r="Y70" i="1"/>
  <c r="Y74" i="1"/>
  <c r="U74" i="1" s="1"/>
  <c r="T74" i="1" s="1"/>
  <c r="Y19" i="1"/>
  <c r="Y23" i="1"/>
  <c r="U23" i="1" s="1"/>
  <c r="T23" i="1" s="1"/>
  <c r="Y27" i="1"/>
  <c r="U27" i="1" s="1"/>
  <c r="T27" i="1" s="1"/>
  <c r="Y31" i="1"/>
  <c r="U31" i="1" s="1"/>
  <c r="T31" i="1" s="1"/>
  <c r="Y35" i="1"/>
  <c r="U35" i="1" s="1"/>
  <c r="T35" i="1" s="1"/>
  <c r="Y39" i="1"/>
  <c r="Y43" i="1"/>
  <c r="Y47" i="1"/>
  <c r="U47" i="1" s="1"/>
  <c r="T47" i="1" s="1"/>
  <c r="Y51" i="1"/>
  <c r="Y55" i="1"/>
  <c r="U55" i="1" s="1"/>
  <c r="T55" i="1" s="1"/>
  <c r="Y59" i="1"/>
  <c r="U59" i="1" s="1"/>
  <c r="T59" i="1" s="1"/>
  <c r="Y63" i="1"/>
  <c r="U63" i="1" s="1"/>
  <c r="T63" i="1" s="1"/>
  <c r="Y67" i="1"/>
  <c r="U67" i="1" s="1"/>
  <c r="T67" i="1" s="1"/>
  <c r="Y71" i="1"/>
  <c r="U71" i="1" s="1"/>
  <c r="T71" i="1" s="1"/>
  <c r="Y75" i="1"/>
  <c r="U75" i="1" s="1"/>
  <c r="T75" i="1" s="1"/>
  <c r="Y79" i="1"/>
  <c r="U79" i="1" s="1"/>
  <c r="T79" i="1" s="1"/>
  <c r="Y83" i="1"/>
  <c r="U83" i="1" s="1"/>
  <c r="T83" i="1" s="1"/>
  <c r="Y87" i="1"/>
  <c r="U87" i="1" s="1"/>
  <c r="T87" i="1" s="1"/>
  <c r="Y91" i="1"/>
  <c r="U91" i="1" s="1"/>
  <c r="T91" i="1" s="1"/>
  <c r="Y95" i="1"/>
  <c r="U95" i="1" s="1"/>
  <c r="T95" i="1" s="1"/>
  <c r="Y99" i="1"/>
  <c r="U99" i="1" s="1"/>
  <c r="T99" i="1" s="1"/>
  <c r="Y103" i="1"/>
  <c r="Y107" i="1"/>
  <c r="Y111" i="1"/>
  <c r="Y115" i="1"/>
  <c r="Y119" i="1"/>
  <c r="Y123" i="1"/>
  <c r="Y127" i="1"/>
  <c r="Y131" i="1"/>
  <c r="Y135" i="1"/>
  <c r="Y139" i="1"/>
  <c r="Y143" i="1"/>
  <c r="Y147" i="1"/>
  <c r="Y151" i="1"/>
  <c r="Y155" i="1"/>
  <c r="Y159" i="1"/>
  <c r="Y163" i="1"/>
  <c r="Y167" i="1"/>
  <c r="Y171" i="1"/>
  <c r="Y175" i="1"/>
  <c r="Y179" i="1"/>
  <c r="Y183" i="1"/>
  <c r="Y187" i="1"/>
  <c r="Y191" i="1"/>
  <c r="Y195" i="1"/>
  <c r="Y199" i="1"/>
  <c r="Y203" i="1"/>
  <c r="Y207" i="1"/>
  <c r="Y211" i="1"/>
  <c r="Y215" i="1"/>
  <c r="Y219" i="1"/>
  <c r="Y223" i="1"/>
  <c r="Y227" i="1"/>
  <c r="Y231" i="1"/>
  <c r="Y235" i="1"/>
  <c r="Y239" i="1"/>
  <c r="Y243" i="1"/>
  <c r="Y247" i="1"/>
  <c r="Y251" i="1"/>
  <c r="Y255" i="1"/>
  <c r="Y259" i="1"/>
  <c r="Y263" i="1"/>
  <c r="Y267" i="1"/>
  <c r="Y271" i="1"/>
  <c r="Y275" i="1"/>
  <c r="Y279" i="1"/>
  <c r="Y283" i="1"/>
  <c r="Y287" i="1"/>
  <c r="Y291" i="1"/>
  <c r="Y295" i="1"/>
  <c r="Y299" i="1"/>
  <c r="Y303" i="1"/>
  <c r="Y307" i="1"/>
  <c r="Y311" i="1"/>
  <c r="Y315" i="1"/>
  <c r="Y319" i="1"/>
  <c r="Y323" i="1"/>
  <c r="Y327" i="1"/>
  <c r="Y331" i="1"/>
  <c r="Y335" i="1"/>
  <c r="Y339" i="1"/>
  <c r="Y343" i="1"/>
  <c r="Y347" i="1"/>
  <c r="Y351" i="1"/>
  <c r="Y355" i="1"/>
  <c r="Y20" i="1"/>
  <c r="U20" i="1" s="1"/>
  <c r="T20" i="1" s="1"/>
  <c r="Y36" i="1"/>
  <c r="U36" i="1" s="1"/>
  <c r="T36" i="1" s="1"/>
  <c r="Y52" i="1"/>
  <c r="U52" i="1" s="1"/>
  <c r="T52" i="1" s="1"/>
  <c r="Y68" i="1"/>
  <c r="U68" i="1" s="1"/>
  <c r="T68" i="1" s="1"/>
  <c r="Y80" i="1"/>
  <c r="U80" i="1" s="1"/>
  <c r="T80" i="1" s="1"/>
  <c r="Y88" i="1"/>
  <c r="U88" i="1" s="1"/>
  <c r="T88" i="1" s="1"/>
  <c r="Y96" i="1"/>
  <c r="U96" i="1" s="1"/>
  <c r="T96" i="1" s="1"/>
  <c r="Y104" i="1"/>
  <c r="U104" i="1" s="1"/>
  <c r="T104" i="1" s="1"/>
  <c r="Y112" i="1"/>
  <c r="Y120" i="1"/>
  <c r="Y128" i="1"/>
  <c r="Y136" i="1"/>
  <c r="Y144" i="1"/>
  <c r="Y152" i="1"/>
  <c r="Y160" i="1"/>
  <c r="Y168" i="1"/>
  <c r="Y176" i="1"/>
  <c r="Y184" i="1"/>
  <c r="Y192" i="1"/>
  <c r="Y200" i="1"/>
  <c r="Y208" i="1"/>
  <c r="Y216" i="1"/>
  <c r="Y224" i="1"/>
  <c r="Y232" i="1"/>
  <c r="Y240" i="1"/>
  <c r="Y248" i="1"/>
  <c r="Y256" i="1"/>
  <c r="Y264" i="1"/>
  <c r="Y272" i="1"/>
  <c r="Y280" i="1"/>
  <c r="Y288" i="1"/>
  <c r="Y296" i="1"/>
  <c r="Y304" i="1"/>
  <c r="Y312" i="1"/>
  <c r="Y320" i="1"/>
  <c r="Y328" i="1"/>
  <c r="Y336" i="1"/>
  <c r="Y344" i="1"/>
  <c r="Y352" i="1"/>
  <c r="Y358" i="1"/>
  <c r="Y362" i="1"/>
  <c r="Y366" i="1"/>
  <c r="Y370" i="1"/>
  <c r="Y374" i="1"/>
  <c r="Y378" i="1"/>
  <c r="Y382" i="1"/>
  <c r="Y386" i="1"/>
  <c r="Y390" i="1"/>
  <c r="Y394" i="1"/>
  <c r="Y402" i="1"/>
  <c r="Y406" i="1"/>
  <c r="Y410" i="1"/>
  <c r="Y414" i="1"/>
  <c r="Y418" i="1"/>
  <c r="Y422" i="1"/>
  <c r="Y426" i="1"/>
  <c r="Y430" i="1"/>
  <c r="Y438" i="1"/>
  <c r="Y446" i="1"/>
  <c r="Y454" i="1"/>
  <c r="Y466" i="1"/>
  <c r="Y478" i="1"/>
  <c r="Y24" i="1"/>
  <c r="U24" i="1" s="1"/>
  <c r="T24" i="1" s="1"/>
  <c r="Y40" i="1"/>
  <c r="U40" i="1" s="1"/>
  <c r="T40" i="1" s="1"/>
  <c r="Y56" i="1"/>
  <c r="Y72" i="1"/>
  <c r="U72" i="1" s="1"/>
  <c r="T72" i="1" s="1"/>
  <c r="Y82" i="1"/>
  <c r="U82" i="1" s="1"/>
  <c r="T82" i="1" s="1"/>
  <c r="Y90" i="1"/>
  <c r="U90" i="1" s="1"/>
  <c r="T90" i="1" s="1"/>
  <c r="Y98" i="1"/>
  <c r="U98" i="1" s="1"/>
  <c r="T98" i="1" s="1"/>
  <c r="Y106" i="1"/>
  <c r="U106" i="1" s="1"/>
  <c r="T106" i="1" s="1"/>
  <c r="Y114" i="1"/>
  <c r="Y122" i="1"/>
  <c r="Y130" i="1"/>
  <c r="Y138" i="1"/>
  <c r="Y146" i="1"/>
  <c r="Y154" i="1"/>
  <c r="Y162" i="1"/>
  <c r="Y170" i="1"/>
  <c r="Y178" i="1"/>
  <c r="Y186" i="1"/>
  <c r="Y194" i="1"/>
  <c r="Y202" i="1"/>
  <c r="Y210" i="1"/>
  <c r="Y218" i="1"/>
  <c r="Y226" i="1"/>
  <c r="Y234" i="1"/>
  <c r="Y242" i="1"/>
  <c r="Y250" i="1"/>
  <c r="Y258" i="1"/>
  <c r="Y266" i="1"/>
  <c r="Y274" i="1"/>
  <c r="Y282" i="1"/>
  <c r="Y290" i="1"/>
  <c r="Y298" i="1"/>
  <c r="Y306" i="1"/>
  <c r="Y314" i="1"/>
  <c r="Y322" i="1"/>
  <c r="Y330" i="1"/>
  <c r="Y338" i="1"/>
  <c r="Y346" i="1"/>
  <c r="Y354" i="1"/>
  <c r="Y359" i="1"/>
  <c r="Y363" i="1"/>
  <c r="Y367" i="1"/>
  <c r="Y371" i="1"/>
  <c r="Y375" i="1"/>
  <c r="Y379" i="1"/>
  <c r="Y383" i="1"/>
  <c r="Y387" i="1"/>
  <c r="Y391" i="1"/>
  <c r="Y395" i="1"/>
  <c r="Y399" i="1"/>
  <c r="Y403" i="1"/>
  <c r="Y407" i="1"/>
  <c r="Y411" i="1"/>
  <c r="Y415" i="1"/>
  <c r="Y419" i="1"/>
  <c r="Y423" i="1"/>
  <c r="Y427" i="1"/>
  <c r="Y431" i="1"/>
  <c r="Y435" i="1"/>
  <c r="Y439" i="1"/>
  <c r="Y443" i="1"/>
  <c r="Y447" i="1"/>
  <c r="Y451" i="1"/>
  <c r="Y455" i="1"/>
  <c r="Y459" i="1"/>
  <c r="Y463" i="1"/>
  <c r="Y467" i="1"/>
  <c r="Y471" i="1"/>
  <c r="Y475" i="1"/>
  <c r="Y479" i="1"/>
  <c r="Y483" i="1"/>
  <c r="Y487" i="1"/>
  <c r="Y491" i="1"/>
  <c r="Y495" i="1"/>
  <c r="Y499" i="1"/>
  <c r="Y503" i="1"/>
  <c r="Y28" i="1"/>
  <c r="U28" i="1" s="1"/>
  <c r="T28" i="1" s="1"/>
  <c r="Y44" i="1"/>
  <c r="U44" i="1" s="1"/>
  <c r="T44" i="1" s="1"/>
  <c r="Y60" i="1"/>
  <c r="U60" i="1" s="1"/>
  <c r="T60" i="1" s="1"/>
  <c r="Y76" i="1"/>
  <c r="U76" i="1" s="1"/>
  <c r="T76" i="1" s="1"/>
  <c r="Y84" i="1"/>
  <c r="U84" i="1" s="1"/>
  <c r="T84" i="1" s="1"/>
  <c r="Y92" i="1"/>
  <c r="U92" i="1" s="1"/>
  <c r="T92" i="1" s="1"/>
  <c r="Y100" i="1"/>
  <c r="Y108" i="1"/>
  <c r="Y116" i="1"/>
  <c r="Y124" i="1"/>
  <c r="Y132" i="1"/>
  <c r="Y140" i="1"/>
  <c r="Y148" i="1"/>
  <c r="Y156" i="1"/>
  <c r="Y164" i="1"/>
  <c r="Y172" i="1"/>
  <c r="Y180" i="1"/>
  <c r="Y188" i="1"/>
  <c r="Y196" i="1"/>
  <c r="Y204" i="1"/>
  <c r="Y212" i="1"/>
  <c r="Y220" i="1"/>
  <c r="Y228" i="1"/>
  <c r="Y236" i="1"/>
  <c r="Y244" i="1"/>
  <c r="Y252" i="1"/>
  <c r="Y260" i="1"/>
  <c r="Y268" i="1"/>
  <c r="Y276" i="1"/>
  <c r="Y284" i="1"/>
  <c r="Y292" i="1"/>
  <c r="Y300" i="1"/>
  <c r="Y308" i="1"/>
  <c r="Y316" i="1"/>
  <c r="Y324" i="1"/>
  <c r="Y332" i="1"/>
  <c r="Y340" i="1"/>
  <c r="Y348" i="1"/>
  <c r="Y356" i="1"/>
  <c r="Y360" i="1"/>
  <c r="Y364" i="1"/>
  <c r="Y368" i="1"/>
  <c r="Y372" i="1"/>
  <c r="Y376" i="1"/>
  <c r="Y380" i="1"/>
  <c r="Y384" i="1"/>
  <c r="Y388" i="1"/>
  <c r="Y392" i="1"/>
  <c r="Y396" i="1"/>
  <c r="Y400" i="1"/>
  <c r="Y404" i="1"/>
  <c r="Y408" i="1"/>
  <c r="Y412" i="1"/>
  <c r="Y416" i="1"/>
  <c r="Y420" i="1"/>
  <c r="Y424" i="1"/>
  <c r="Y428" i="1"/>
  <c r="Y432" i="1"/>
  <c r="Y436" i="1"/>
  <c r="Y440" i="1"/>
  <c r="Y444" i="1"/>
  <c r="Y448" i="1"/>
  <c r="Y452" i="1"/>
  <c r="Y456" i="1"/>
  <c r="Y460" i="1"/>
  <c r="Y464" i="1"/>
  <c r="Y468" i="1"/>
  <c r="Y472" i="1"/>
  <c r="Y476" i="1"/>
  <c r="Y480" i="1"/>
  <c r="Y484" i="1"/>
  <c r="Y32" i="1"/>
  <c r="Y48" i="1"/>
  <c r="U48" i="1" s="1"/>
  <c r="T48" i="1" s="1"/>
  <c r="Y64" i="1"/>
  <c r="U64" i="1" s="1"/>
  <c r="T64" i="1" s="1"/>
  <c r="Y78" i="1"/>
  <c r="U78" i="1" s="1"/>
  <c r="T78" i="1" s="1"/>
  <c r="Y86" i="1"/>
  <c r="U86" i="1" s="1"/>
  <c r="T86" i="1" s="1"/>
  <c r="Y94" i="1"/>
  <c r="U94" i="1" s="1"/>
  <c r="T94" i="1" s="1"/>
  <c r="Y102" i="1"/>
  <c r="U102" i="1" s="1"/>
  <c r="T102" i="1" s="1"/>
  <c r="Y110" i="1"/>
  <c r="Y118" i="1"/>
  <c r="Y126" i="1"/>
  <c r="Y134" i="1"/>
  <c r="Y142" i="1"/>
  <c r="Y150" i="1"/>
  <c r="Y158" i="1"/>
  <c r="Y166" i="1"/>
  <c r="Y174" i="1"/>
  <c r="Y182" i="1"/>
  <c r="Y190" i="1"/>
  <c r="Y198" i="1"/>
  <c r="Y206" i="1"/>
  <c r="Y214" i="1"/>
  <c r="Y222" i="1"/>
  <c r="Y230" i="1"/>
  <c r="Y238" i="1"/>
  <c r="Y246" i="1"/>
  <c r="Y254" i="1"/>
  <c r="Y262" i="1"/>
  <c r="Y270" i="1"/>
  <c r="Y278" i="1"/>
  <c r="Y286" i="1"/>
  <c r="Y294" i="1"/>
  <c r="Y302" i="1"/>
  <c r="Y310" i="1"/>
  <c r="Y318" i="1"/>
  <c r="Y326" i="1"/>
  <c r="Y334" i="1"/>
  <c r="Y342" i="1"/>
  <c r="Y350" i="1"/>
  <c r="Y357" i="1"/>
  <c r="Y361" i="1"/>
  <c r="Y365" i="1"/>
  <c r="Y369" i="1"/>
  <c r="Y373" i="1"/>
  <c r="Y377" i="1"/>
  <c r="Y381" i="1"/>
  <c r="Y385" i="1"/>
  <c r="Y389" i="1"/>
  <c r="Y393" i="1"/>
  <c r="Y397" i="1"/>
  <c r="Y401" i="1"/>
  <c r="Y405" i="1"/>
  <c r="Y409" i="1"/>
  <c r="Y413" i="1"/>
  <c r="Y417" i="1"/>
  <c r="Y421" i="1"/>
  <c r="Y425" i="1"/>
  <c r="Y429" i="1"/>
  <c r="Y433" i="1"/>
  <c r="Y437" i="1"/>
  <c r="Y441" i="1"/>
  <c r="Y445" i="1"/>
  <c r="Y449" i="1"/>
  <c r="Y453" i="1"/>
  <c r="Y457" i="1"/>
  <c r="Y461" i="1"/>
  <c r="Y465" i="1"/>
  <c r="Y469" i="1"/>
  <c r="Y473" i="1"/>
  <c r="Y477" i="1"/>
  <c r="Y481" i="1"/>
  <c r="Y485" i="1"/>
  <c r="Y489" i="1"/>
  <c r="Y493" i="1"/>
  <c r="Y497" i="1"/>
  <c r="Y501" i="1"/>
  <c r="Y398" i="1"/>
  <c r="Y434" i="1"/>
  <c r="Y442" i="1"/>
  <c r="Y450" i="1"/>
  <c r="Y458" i="1"/>
  <c r="Y462" i="1"/>
  <c r="Y470" i="1"/>
  <c r="Y474" i="1"/>
  <c r="Y482" i="1"/>
  <c r="Y486" i="1"/>
  <c r="Y490" i="1"/>
  <c r="Y498" i="1"/>
  <c r="Y492" i="1"/>
  <c r="Y500" i="1"/>
  <c r="Y488" i="1"/>
  <c r="Y496" i="1"/>
  <c r="Y494" i="1"/>
  <c r="Y502" i="1"/>
  <c r="B20" i="2"/>
  <c r="U38" i="1"/>
  <c r="T38" i="1" s="1"/>
  <c r="U21" i="1"/>
  <c r="T21" i="1" s="1"/>
  <c r="U70" i="1"/>
  <c r="T70" i="1" s="1"/>
  <c r="U34" i="1"/>
  <c r="T34" i="1" s="1"/>
  <c r="U43" i="1"/>
  <c r="T43" i="1" s="1"/>
  <c r="U32" i="1"/>
  <c r="T32" i="1" s="1"/>
  <c r="U53" i="1"/>
  <c r="T53" i="1" s="1"/>
  <c r="U107" i="1"/>
  <c r="T107" i="1" s="1"/>
  <c r="U56" i="1"/>
  <c r="T56" i="1" s="1"/>
  <c r="U97" i="1"/>
  <c r="T97" i="1" s="1"/>
  <c r="U108" i="1"/>
  <c r="T108" i="1" s="1"/>
  <c r="U17" i="1"/>
  <c r="T17" i="1" s="1"/>
  <c r="U51" i="1"/>
  <c r="T51" i="1" s="1"/>
  <c r="U100" i="1"/>
  <c r="T100" i="1" s="1"/>
  <c r="U57" i="1"/>
  <c r="T57" i="1" s="1"/>
  <c r="U65" i="1"/>
  <c r="T65" i="1" s="1"/>
  <c r="U62" i="1"/>
  <c r="T62" i="1" s="1"/>
  <c r="U85" i="1"/>
  <c r="T85" i="1" s="1"/>
  <c r="U66" i="1"/>
  <c r="T66" i="1" s="1"/>
  <c r="U39" i="1"/>
  <c r="T39" i="1" s="1"/>
  <c r="U103" i="1"/>
  <c r="T103" i="1" s="1"/>
  <c r="U19" i="1"/>
  <c r="T19" i="1" s="1"/>
  <c r="U33" i="1"/>
  <c r="T33" i="1" s="1"/>
  <c r="U46" i="1"/>
  <c r="T46" i="1" s="1"/>
  <c r="U89" i="1"/>
  <c r="T89" i="1" s="1"/>
  <c r="A68" i="1" l="1"/>
  <c r="A65" i="1"/>
  <c r="A64" i="1"/>
  <c r="A70" i="1"/>
  <c r="A23" i="1"/>
  <c r="A73" i="1"/>
  <c r="A55" i="1"/>
  <c r="A32" i="1"/>
  <c r="A60" i="1"/>
  <c r="A27" i="1"/>
  <c r="A46" i="1"/>
  <c r="A57" i="1"/>
  <c r="A99" i="1"/>
  <c r="A49" i="1"/>
  <c r="A88" i="1"/>
  <c r="A18" i="1"/>
  <c r="A19" i="1"/>
  <c r="A51" i="1"/>
  <c r="A75" i="1"/>
  <c r="A104" i="1"/>
  <c r="A83" i="1"/>
  <c r="A94" i="1"/>
  <c r="A40" i="1"/>
  <c r="A35" i="1"/>
  <c r="A97" i="1"/>
  <c r="A95" i="1"/>
  <c r="A82" i="1"/>
  <c r="A93" i="1"/>
  <c r="A89" i="1"/>
  <c r="A26" i="1"/>
  <c r="A66" i="1"/>
  <c r="A31" i="1"/>
  <c r="A37" i="1"/>
  <c r="A102" i="1"/>
  <c r="A77" i="1"/>
  <c r="A106" i="1"/>
  <c r="A74" i="1"/>
  <c r="A80" i="1"/>
  <c r="A53" i="1"/>
  <c r="A45" i="1"/>
  <c r="A84" i="1"/>
  <c r="A91" i="1"/>
  <c r="A42" i="1"/>
  <c r="A34" i="1"/>
  <c r="A48" i="1"/>
  <c r="A20" i="1"/>
  <c r="A108" i="1"/>
  <c r="N108" i="1" s="1"/>
  <c r="A107" i="1"/>
  <c r="A103" i="1"/>
  <c r="A21" i="1"/>
  <c r="A86" i="1"/>
  <c r="A61" i="1"/>
  <c r="A62" i="1"/>
  <c r="A81" i="1"/>
  <c r="A52" i="1"/>
  <c r="A29" i="1"/>
  <c r="A30" i="1"/>
  <c r="A79" i="1"/>
  <c r="A54" i="1"/>
  <c r="A24" i="1"/>
  <c r="A50" i="1"/>
  <c r="A101" i="1"/>
  <c r="A44" i="1"/>
  <c r="A105" i="1"/>
  <c r="A47" i="1"/>
  <c r="A59" i="1"/>
  <c r="A17" i="1"/>
  <c r="A36" i="1"/>
  <c r="A69" i="1"/>
  <c r="A38" i="1"/>
  <c r="A78" i="1"/>
  <c r="A43" i="1"/>
  <c r="A96" i="1"/>
  <c r="A58" i="1"/>
  <c r="A76" i="1"/>
  <c r="A67" i="1"/>
  <c r="A85" i="1"/>
  <c r="A100" i="1"/>
  <c r="A39" i="1"/>
  <c r="A22" i="1"/>
  <c r="A98" i="1"/>
  <c r="A28" i="1"/>
  <c r="A56" i="1"/>
  <c r="A25" i="1"/>
  <c r="A41" i="1"/>
  <c r="A90" i="1"/>
  <c r="A87" i="1"/>
  <c r="A71" i="1"/>
  <c r="A33" i="1"/>
  <c r="A92" i="1"/>
  <c r="A63" i="1"/>
  <c r="A72" i="1"/>
  <c r="M53" i="1"/>
  <c r="M27" i="1"/>
  <c r="M58" i="1"/>
  <c r="M60" i="1"/>
  <c r="M76" i="1"/>
  <c r="M63" i="1"/>
  <c r="M51" i="1"/>
  <c r="M52" i="1"/>
  <c r="M45" i="1"/>
  <c r="M38" i="1"/>
  <c r="M28" i="1"/>
  <c r="M42" i="1"/>
  <c r="M68" i="1"/>
  <c r="M78" i="1"/>
  <c r="M64" i="1"/>
  <c r="M36" i="1"/>
  <c r="M25" i="1"/>
  <c r="M75" i="1"/>
  <c r="M37" i="1"/>
  <c r="M66" i="1"/>
  <c r="M65" i="1"/>
  <c r="M57" i="1"/>
  <c r="M54" i="1"/>
  <c r="M17" i="1"/>
  <c r="M23" i="1"/>
  <c r="M74" i="1"/>
  <c r="M86" i="1"/>
  <c r="M30" i="1"/>
  <c r="M56" i="1"/>
  <c r="M21" i="1"/>
  <c r="M77" i="1"/>
  <c r="M80" i="1"/>
  <c r="M61" i="1"/>
  <c r="M79" i="1"/>
  <c r="M24" i="1"/>
  <c r="M41" i="1"/>
  <c r="M40" i="1"/>
  <c r="M82" i="1"/>
  <c r="M84" i="1"/>
  <c r="M70" i="1"/>
  <c r="M62" i="1"/>
  <c r="M47" i="1"/>
  <c r="M59" i="1"/>
  <c r="M67" i="1"/>
  <c r="M83" i="1"/>
  <c r="M50" i="1"/>
  <c r="M71" i="1"/>
  <c r="M35" i="1"/>
  <c r="M49" i="1"/>
  <c r="M72" i="1"/>
  <c r="M20" i="1"/>
  <c r="M69" i="1"/>
  <c r="M85" i="1"/>
  <c r="M39" i="1"/>
  <c r="M73" i="1"/>
  <c r="M48" i="1"/>
  <c r="M81" i="1"/>
  <c r="M33" i="1"/>
  <c r="M26" i="1"/>
  <c r="M34" i="1"/>
  <c r="M44" i="1"/>
  <c r="M19" i="1"/>
  <c r="M55" i="1"/>
  <c r="M87" i="1"/>
  <c r="M46" i="1"/>
  <c r="M32" i="1"/>
  <c r="M31" i="1"/>
  <c r="M43" i="1"/>
  <c r="M18" i="1"/>
  <c r="M29" i="1"/>
  <c r="M22" i="1"/>
  <c r="M107" i="1" l="1"/>
  <c r="N107" i="1"/>
  <c r="M88" i="1"/>
  <c r="N88" i="1"/>
  <c r="M99" i="1"/>
  <c r="N99" i="1"/>
  <c r="M92" i="1"/>
  <c r="N92" i="1"/>
  <c r="M91" i="1"/>
  <c r="N91" i="1"/>
  <c r="M105" i="1"/>
  <c r="N105" i="1"/>
  <c r="M100" i="1"/>
  <c r="N100" i="1"/>
  <c r="M94" i="1"/>
  <c r="N94" i="1"/>
  <c r="M89" i="1"/>
  <c r="N89" i="1"/>
  <c r="M106" i="1"/>
  <c r="N106" i="1"/>
  <c r="M93" i="1"/>
  <c r="N93" i="1"/>
  <c r="M104" i="1"/>
  <c r="N104" i="1"/>
  <c r="M90" i="1"/>
  <c r="N90" i="1"/>
  <c r="M101" i="1"/>
  <c r="N101" i="1"/>
  <c r="M95" i="1"/>
  <c r="N95" i="1"/>
  <c r="M102" i="1"/>
  <c r="N102" i="1"/>
  <c r="M98" i="1"/>
  <c r="N98" i="1"/>
  <c r="M96" i="1"/>
  <c r="N96" i="1"/>
  <c r="M103" i="1"/>
  <c r="N103" i="1"/>
  <c r="M97" i="1"/>
  <c r="N97" i="1"/>
  <c r="L108" i="1"/>
  <c r="M108" i="1"/>
  <c r="F91" i="1" a="1"/>
  <c r="F91" i="1" s="1"/>
  <c r="L91" i="1"/>
  <c r="F95" i="1" a="1"/>
  <c r="F95" i="1" s="1"/>
  <c r="L95" i="1"/>
  <c r="F98" i="1" a="1"/>
  <c r="F98" i="1" s="1"/>
  <c r="L98" i="1"/>
  <c r="F96" i="1" a="1"/>
  <c r="F96" i="1" s="1"/>
  <c r="L96" i="1"/>
  <c r="F103" i="1" a="1"/>
  <c r="F103" i="1" s="1"/>
  <c r="L103" i="1"/>
  <c r="F97" i="1" a="1"/>
  <c r="F97" i="1" s="1"/>
  <c r="L97" i="1"/>
  <c r="F105" i="1" a="1"/>
  <c r="F105" i="1" s="1"/>
  <c r="L105" i="1"/>
  <c r="F107" i="1" a="1"/>
  <c r="F107" i="1" s="1"/>
  <c r="L107" i="1"/>
  <c r="F88" i="1" a="1"/>
  <c r="F88" i="1" s="1"/>
  <c r="L88" i="1"/>
  <c r="F90" i="1" a="1"/>
  <c r="F90" i="1" s="1"/>
  <c r="L90" i="1"/>
  <c r="F100" i="1" a="1"/>
  <c r="F100" i="1" s="1"/>
  <c r="L100" i="1"/>
  <c r="F101" i="1" a="1"/>
  <c r="F101" i="1" s="1"/>
  <c r="L101" i="1"/>
  <c r="F94" i="1" a="1"/>
  <c r="F94" i="1" s="1"/>
  <c r="L94" i="1"/>
  <c r="F89" i="1" a="1"/>
  <c r="F89" i="1" s="1"/>
  <c r="L89" i="1"/>
  <c r="F99" i="1" a="1"/>
  <c r="F99" i="1" s="1"/>
  <c r="L99" i="1"/>
  <c r="F92" i="1" a="1"/>
  <c r="F92" i="1" s="1"/>
  <c r="L92" i="1"/>
  <c r="F106" i="1" a="1"/>
  <c r="F106" i="1" s="1"/>
  <c r="L106" i="1"/>
  <c r="F93" i="1" a="1"/>
  <c r="F93" i="1" s="1"/>
  <c r="L93" i="1"/>
  <c r="F104" i="1" a="1"/>
  <c r="F104" i="1" s="1"/>
  <c r="L104" i="1"/>
  <c r="F102" i="1" a="1"/>
  <c r="F102" i="1" s="1"/>
  <c r="L102" i="1"/>
  <c r="B108" i="1"/>
  <c r="F108" i="1" a="1"/>
  <c r="F108" i="1" s="1"/>
  <c r="B65" i="1"/>
  <c r="B64" i="1"/>
  <c r="C64" i="1" s="1"/>
  <c r="B46" i="1"/>
  <c r="B82" i="1"/>
  <c r="B18" i="1"/>
  <c r="B70" i="1"/>
  <c r="B42" i="1"/>
  <c r="B74" i="1"/>
  <c r="B88" i="1"/>
  <c r="C88" i="1" s="1"/>
  <c r="V88" i="1" s="1"/>
  <c r="B77" i="1"/>
  <c r="B68" i="1"/>
  <c r="B51" i="1"/>
  <c r="B34" i="1"/>
  <c r="C34" i="1" s="1"/>
  <c r="B45" i="1"/>
  <c r="B31" i="1"/>
  <c r="B35" i="1"/>
  <c r="C35" i="1" s="1"/>
  <c r="B32" i="1"/>
  <c r="B40" i="1"/>
  <c r="B19" i="1"/>
  <c r="B102" i="1"/>
  <c r="C102" i="1" s="1"/>
  <c r="B26" i="1"/>
  <c r="B94" i="1"/>
  <c r="C94" i="1" s="1"/>
  <c r="B48" i="1"/>
  <c r="B49" i="1"/>
  <c r="B93" i="1"/>
  <c r="C93" i="1" s="1"/>
  <c r="V93" i="1" s="1"/>
  <c r="B95" i="1"/>
  <c r="B66" i="1"/>
  <c r="B84" i="1"/>
  <c r="B37" i="1"/>
  <c r="B83" i="1"/>
  <c r="B73" i="1"/>
  <c r="B98" i="1"/>
  <c r="B33" i="1"/>
  <c r="B58" i="1"/>
  <c r="B101" i="1"/>
  <c r="B79" i="1"/>
  <c r="B21" i="1"/>
  <c r="B92" i="1"/>
  <c r="B28" i="1"/>
  <c r="B76" i="1"/>
  <c r="B44" i="1"/>
  <c r="B54" i="1"/>
  <c r="B86" i="1"/>
  <c r="B63" i="1"/>
  <c r="B56" i="1"/>
  <c r="B67" i="1"/>
  <c r="B105" i="1"/>
  <c r="B61" i="1"/>
  <c r="B107" i="1"/>
  <c r="B72" i="1"/>
  <c r="B25" i="1"/>
  <c r="B47" i="1"/>
  <c r="B62" i="1"/>
  <c r="B41" i="1"/>
  <c r="B85" i="1"/>
  <c r="B38" i="1"/>
  <c r="B59" i="1"/>
  <c r="C65" i="1"/>
  <c r="B81" i="1"/>
  <c r="B90" i="1"/>
  <c r="B100" i="1"/>
  <c r="B78" i="1"/>
  <c r="B16" i="1"/>
  <c r="B17" i="1"/>
  <c r="B52" i="1"/>
  <c r="B87" i="1"/>
  <c r="B39" i="1"/>
  <c r="B43" i="1"/>
  <c r="B36" i="1"/>
  <c r="B24" i="1"/>
  <c r="B29" i="1"/>
  <c r="B71" i="1"/>
  <c r="B22" i="1"/>
  <c r="B96" i="1"/>
  <c r="B69" i="1"/>
  <c r="B50" i="1"/>
  <c r="B30" i="1"/>
  <c r="B103" i="1"/>
  <c r="B91" i="1"/>
  <c r="B75" i="1"/>
  <c r="B53" i="1"/>
  <c r="B104" i="1"/>
  <c r="B57" i="1"/>
  <c r="B97" i="1"/>
  <c r="B27" i="1"/>
  <c r="B80" i="1"/>
  <c r="B89" i="1"/>
  <c r="B20" i="1"/>
  <c r="B99" i="1"/>
  <c r="B60" i="1"/>
  <c r="B23" i="1"/>
  <c r="B106" i="1"/>
  <c r="B55" i="1"/>
  <c r="V94" i="1"/>
  <c r="V102" i="1"/>
  <c r="L80" i="1"/>
  <c r="L87" i="1"/>
  <c r="L29" i="1"/>
  <c r="L71" i="1"/>
  <c r="L68" i="1"/>
  <c r="L56" i="1"/>
  <c r="L53" i="1"/>
  <c r="L75" i="1"/>
  <c r="L45" i="1"/>
  <c r="L65" i="1"/>
  <c r="L70" i="1"/>
  <c r="L17" i="1"/>
  <c r="L46" i="1"/>
  <c r="L82" i="1"/>
  <c r="L83" i="1"/>
  <c r="L40" i="1"/>
  <c r="L36" i="1"/>
  <c r="L47" i="1"/>
  <c r="L57" i="1"/>
  <c r="L37" i="1"/>
  <c r="L69" i="1"/>
  <c r="L85" i="1"/>
  <c r="L34" i="1"/>
  <c r="V64" i="1"/>
  <c r="L35" i="1"/>
  <c r="L61" i="1"/>
  <c r="L31" i="1"/>
  <c r="L26" i="1"/>
  <c r="L76" i="1"/>
  <c r="L78" i="1"/>
  <c r="L19" i="1"/>
  <c r="L43" i="1"/>
  <c r="L55" i="1"/>
  <c r="V65" i="1"/>
  <c r="L44" i="1"/>
  <c r="L32" i="1"/>
  <c r="V35" i="1"/>
  <c r="L24" i="1"/>
  <c r="L38" i="1"/>
  <c r="L48" i="1"/>
  <c r="L49" i="1"/>
  <c r="L30" i="1"/>
  <c r="L66" i="1"/>
  <c r="L67" i="1"/>
  <c r="L54" i="1"/>
  <c r="L72" i="1"/>
  <c r="L79" i="1"/>
  <c r="V34" i="1"/>
  <c r="L23" i="1"/>
  <c r="L60" i="1"/>
  <c r="L16" i="1"/>
  <c r="L73" i="1"/>
  <c r="L63" i="1"/>
  <c r="L39" i="1"/>
  <c r="L84" i="1"/>
  <c r="L22" i="1"/>
  <c r="L50" i="1"/>
  <c r="L81" i="1"/>
  <c r="L20" i="1"/>
  <c r="L62" i="1"/>
  <c r="L27" i="1"/>
  <c r="L59" i="1"/>
  <c r="L64" i="1"/>
  <c r="L77" i="1"/>
  <c r="L74" i="1"/>
  <c r="L28" i="1"/>
  <c r="L58" i="1"/>
  <c r="L86" i="1"/>
  <c r="L25" i="1"/>
  <c r="L41" i="1"/>
  <c r="L52" i="1"/>
  <c r="L42" i="1"/>
  <c r="L21" i="1"/>
  <c r="L18" i="1"/>
  <c r="L51" i="1"/>
  <c r="L33" i="1"/>
  <c r="C49" i="1" l="1"/>
  <c r="C45" i="1"/>
  <c r="C70" i="1"/>
  <c r="C37" i="1"/>
  <c r="C26" i="1"/>
  <c r="C18" i="1"/>
  <c r="C51" i="1"/>
  <c r="C82" i="1"/>
  <c r="C66" i="1"/>
  <c r="C19" i="1"/>
  <c r="C68" i="1"/>
  <c r="C84" i="1"/>
  <c r="C40" i="1"/>
  <c r="C77" i="1"/>
  <c r="C32" i="1"/>
  <c r="C74" i="1"/>
  <c r="C73" i="1"/>
  <c r="C48" i="1"/>
  <c r="C31" i="1"/>
  <c r="C42" i="1"/>
  <c r="C46" i="1"/>
  <c r="C83" i="1"/>
  <c r="C95" i="1"/>
  <c r="V95" i="1" s="1"/>
  <c r="O16" i="1"/>
  <c r="C69" i="1"/>
  <c r="C67" i="1"/>
  <c r="C36" i="1"/>
  <c r="C23" i="1"/>
  <c r="C104" i="1"/>
  <c r="V104" i="1" s="1"/>
  <c r="C98" i="1"/>
  <c r="C50" i="1"/>
  <c r="C72" i="1"/>
  <c r="C60" i="1"/>
  <c r="C17" i="1"/>
  <c r="C79" i="1"/>
  <c r="C57" i="1"/>
  <c r="C24" i="1"/>
  <c r="C54" i="1"/>
  <c r="C21" i="1"/>
  <c r="C106" i="1"/>
  <c r="C97" i="1"/>
  <c r="C29" i="1"/>
  <c r="C81" i="1"/>
  <c r="C62" i="1"/>
  <c r="C25" i="1"/>
  <c r="C86" i="1"/>
  <c r="C33" i="1"/>
  <c r="C55" i="1"/>
  <c r="C27" i="1"/>
  <c r="C30" i="1"/>
  <c r="C52" i="1"/>
  <c r="C105" i="1"/>
  <c r="C108" i="1"/>
  <c r="C92" i="1"/>
  <c r="C80" i="1"/>
  <c r="C103" i="1"/>
  <c r="C90" i="1"/>
  <c r="C41" i="1"/>
  <c r="C28" i="1"/>
  <c r="C58" i="1"/>
  <c r="C89" i="1"/>
  <c r="V89" i="1" s="1"/>
  <c r="C91" i="1"/>
  <c r="C71" i="1"/>
  <c r="C87" i="1"/>
  <c r="C100" i="1"/>
  <c r="V100" i="1" s="1"/>
  <c r="C85" i="1"/>
  <c r="C63" i="1"/>
  <c r="C20" i="1"/>
  <c r="C75" i="1"/>
  <c r="C22" i="1"/>
  <c r="C39" i="1"/>
  <c r="C78" i="1"/>
  <c r="C38" i="1"/>
  <c r="C61" i="1"/>
  <c r="C56" i="1"/>
  <c r="C76" i="1"/>
  <c r="C101" i="1"/>
  <c r="V101" i="1" s="1"/>
  <c r="C99" i="1"/>
  <c r="V99" i="1" s="1"/>
  <c r="C53" i="1"/>
  <c r="C96" i="1"/>
  <c r="C43" i="1"/>
  <c r="C16" i="1"/>
  <c r="C59" i="1"/>
  <c r="C47" i="1"/>
  <c r="C107" i="1"/>
  <c r="V107" i="1" s="1"/>
  <c r="C44" i="1"/>
  <c r="I93" i="1"/>
  <c r="V105" i="1"/>
  <c r="V108" i="1"/>
  <c r="V92" i="1"/>
  <c r="I102" i="1"/>
  <c r="I88" i="1"/>
  <c r="V103" i="1"/>
  <c r="V90" i="1"/>
  <c r="J88" i="1"/>
  <c r="J93" i="1"/>
  <c r="V98" i="1"/>
  <c r="V91" i="1"/>
  <c r="I94" i="1"/>
  <c r="K93" i="1"/>
  <c r="J102" i="1"/>
  <c r="K88" i="1"/>
  <c r="K102" i="1"/>
  <c r="J94" i="1"/>
  <c r="V106" i="1"/>
  <c r="V97" i="1"/>
  <c r="K94" i="1"/>
  <c r="V96" i="1"/>
  <c r="I48" i="1"/>
  <c r="V33" i="1"/>
  <c r="I16" i="1"/>
  <c r="V47" i="1"/>
  <c r="V22" i="1"/>
  <c r="V80" i="1"/>
  <c r="J35" i="1"/>
  <c r="V27" i="1"/>
  <c r="V50" i="1"/>
  <c r="I45" i="1"/>
  <c r="V76" i="1"/>
  <c r="V61" i="1"/>
  <c r="V55" i="1"/>
  <c r="I19" i="1"/>
  <c r="V42" i="1"/>
  <c r="J34" i="1"/>
  <c r="V78" i="1"/>
  <c r="J42" i="1"/>
  <c r="V62" i="1"/>
  <c r="V87" i="1"/>
  <c r="K77" i="1"/>
  <c r="V37" i="1"/>
  <c r="V25" i="1"/>
  <c r="J77" i="1"/>
  <c r="V16" i="1"/>
  <c r="K48" i="1"/>
  <c r="J37" i="1"/>
  <c r="V74" i="1"/>
  <c r="I37" i="1"/>
  <c r="I42" i="1"/>
  <c r="V39" i="1"/>
  <c r="J31" i="1"/>
  <c r="V70" i="1"/>
  <c r="V44" i="1"/>
  <c r="V85" i="1"/>
  <c r="K16" i="1"/>
  <c r="V84" i="1"/>
  <c r="I82" i="1"/>
  <c r="K84" i="1"/>
  <c r="K42" i="1"/>
  <c r="V77" i="1"/>
  <c r="V19" i="1"/>
  <c r="V68" i="1"/>
  <c r="J51" i="1"/>
  <c r="I74" i="1"/>
  <c r="J74" i="1"/>
  <c r="J49" i="1"/>
  <c r="V23" i="1"/>
  <c r="K66" i="1"/>
  <c r="V41" i="1"/>
  <c r="V43" i="1"/>
  <c r="V51" i="1"/>
  <c r="V48" i="1"/>
  <c r="I26" i="1"/>
  <c r="J48" i="1"/>
  <c r="V66" i="1"/>
  <c r="J16" i="1"/>
  <c r="J66" i="1"/>
  <c r="V82" i="1"/>
  <c r="V73" i="1"/>
  <c r="K82" i="1"/>
  <c r="V56" i="1"/>
  <c r="K18" i="1"/>
  <c r="K74" i="1"/>
  <c r="V45" i="1"/>
  <c r="K35" i="1"/>
  <c r="J64" i="1"/>
  <c r="I84" i="1"/>
  <c r="V86" i="1"/>
  <c r="V17" i="1"/>
  <c r="K65" i="1"/>
  <c r="V58" i="1"/>
  <c r="K19" i="1"/>
  <c r="V26" i="1"/>
  <c r="I77" i="1"/>
  <c r="I49" i="1"/>
  <c r="V29" i="1"/>
  <c r="J68" i="1"/>
  <c r="V18" i="1"/>
  <c r="J82" i="1"/>
  <c r="J40" i="1"/>
  <c r="K37" i="1"/>
  <c r="V53" i="1"/>
  <c r="I40" i="1"/>
  <c r="J45" i="1"/>
  <c r="K46" i="1"/>
  <c r="I35" i="1"/>
  <c r="J84" i="1"/>
  <c r="K34" i="1"/>
  <c r="V57" i="1"/>
  <c r="V20" i="1"/>
  <c r="J19" i="1"/>
  <c r="V67" i="1"/>
  <c r="V83" i="1"/>
  <c r="I64" i="1"/>
  <c r="V54" i="1"/>
  <c r="V72" i="1"/>
  <c r="K26" i="1"/>
  <c r="K73" i="1"/>
  <c r="I68" i="1"/>
  <c r="V30" i="1"/>
  <c r="K45" i="1"/>
  <c r="I34" i="1"/>
  <c r="K64" i="1"/>
  <c r="I65" i="1"/>
  <c r="J65" i="1"/>
  <c r="K68" i="1"/>
  <c r="V49" i="1"/>
  <c r="J26" i="1"/>
  <c r="K40" i="1"/>
  <c r="V69" i="1"/>
  <c r="I31" i="1"/>
  <c r="I18" i="1"/>
  <c r="V79" i="1"/>
  <c r="J70" i="1"/>
  <c r="V24" i="1"/>
  <c r="I70" i="1"/>
  <c r="K31" i="1"/>
  <c r="V36" i="1"/>
  <c r="V81" i="1"/>
  <c r="V52" i="1"/>
  <c r="V28" i="1"/>
  <c r="V63" i="1"/>
  <c r="V59" i="1"/>
  <c r="I46" i="1"/>
  <c r="V75" i="1"/>
  <c r="V40" i="1"/>
  <c r="K32" i="1"/>
  <c r="V21" i="1"/>
  <c r="V71" i="1"/>
  <c r="K49" i="1"/>
  <c r="I66" i="1"/>
  <c r="I73" i="1"/>
  <c r="V60" i="1"/>
  <c r="V38" i="1"/>
  <c r="N35" i="1" l="1"/>
  <c r="N42" i="1"/>
  <c r="P42" i="1" s="1"/>
  <c r="N65" i="1"/>
  <c r="N48" i="1"/>
  <c r="N37" i="1"/>
  <c r="N26" i="1"/>
  <c r="N49" i="1"/>
  <c r="N45" i="1"/>
  <c r="N40" i="1"/>
  <c r="N84" i="1"/>
  <c r="N31" i="1"/>
  <c r="N34" i="1"/>
  <c r="N77" i="1"/>
  <c r="N64" i="1"/>
  <c r="N82" i="1"/>
  <c r="N16" i="1"/>
  <c r="N74" i="1"/>
  <c r="N68" i="1"/>
  <c r="N19" i="1"/>
  <c r="N66" i="1"/>
  <c r="P66" i="1" s="1"/>
  <c r="P102" i="1"/>
  <c r="P93" i="1"/>
  <c r="P88" i="1"/>
  <c r="P45" i="1"/>
  <c r="I92" i="1"/>
  <c r="J91" i="1"/>
  <c r="J104" i="1"/>
  <c r="J90" i="1"/>
  <c r="I106" i="1"/>
  <c r="I101" i="1"/>
  <c r="K103" i="1"/>
  <c r="J107" i="1"/>
  <c r="K97" i="1"/>
  <c r="K96" i="1"/>
  <c r="I104" i="1"/>
  <c r="J105" i="1"/>
  <c r="K95" i="1"/>
  <c r="I108" i="1"/>
  <c r="K99" i="1"/>
  <c r="J100" i="1"/>
  <c r="J103" i="1"/>
  <c r="I91" i="1"/>
  <c r="I90" i="1"/>
  <c r="J96" i="1"/>
  <c r="I105" i="1"/>
  <c r="I107" i="1"/>
  <c r="J95" i="1"/>
  <c r="K98" i="1"/>
  <c r="I89" i="1"/>
  <c r="K106" i="1"/>
  <c r="K92" i="1"/>
  <c r="J97" i="1"/>
  <c r="K101" i="1"/>
  <c r="J92" i="1"/>
  <c r="K108" i="1"/>
  <c r="I96" i="1"/>
  <c r="J99" i="1"/>
  <c r="I100" i="1"/>
  <c r="I103" i="1"/>
  <c r="K91" i="1"/>
  <c r="I95" i="1"/>
  <c r="J98" i="1"/>
  <c r="K90" i="1"/>
  <c r="J106" i="1"/>
  <c r="K104" i="1"/>
  <c r="I97" i="1"/>
  <c r="K107" i="1"/>
  <c r="J108" i="1"/>
  <c r="J101" i="1"/>
  <c r="I99" i="1"/>
  <c r="K89" i="1"/>
  <c r="K105" i="1"/>
  <c r="I98" i="1"/>
  <c r="K100" i="1"/>
  <c r="J89" i="1"/>
  <c r="V46" i="1"/>
  <c r="I20" i="1"/>
  <c r="K23" i="1"/>
  <c r="F66" i="1" a="1"/>
  <c r="K69" i="1"/>
  <c r="J60" i="1"/>
  <c r="J57" i="1"/>
  <c r="I36" i="1"/>
  <c r="K28" i="1"/>
  <c r="J47" i="1"/>
  <c r="K51" i="1"/>
  <c r="J85" i="1"/>
  <c r="K67" i="1"/>
  <c r="F64" i="1" a="1"/>
  <c r="J25" i="1"/>
  <c r="F45" i="1" a="1"/>
  <c r="K33" i="1"/>
  <c r="I55" i="1"/>
  <c r="J69" i="1"/>
  <c r="I33" i="1"/>
  <c r="K55" i="1"/>
  <c r="F37" i="1" a="1"/>
  <c r="I39" i="1"/>
  <c r="K60" i="1"/>
  <c r="K29" i="1"/>
  <c r="K53" i="1"/>
  <c r="J75" i="1"/>
  <c r="I23" i="1"/>
  <c r="F26" i="1" a="1"/>
  <c r="J76" i="1"/>
  <c r="V32" i="1"/>
  <c r="K86" i="1"/>
  <c r="I79" i="1"/>
  <c r="K21" i="1"/>
  <c r="J56" i="1"/>
  <c r="K75" i="1"/>
  <c r="K41" i="1"/>
  <c r="I80" i="1"/>
  <c r="I86" i="1"/>
  <c r="I72" i="1"/>
  <c r="F31" i="1" a="1"/>
  <c r="I54" i="1"/>
  <c r="K80" i="1"/>
  <c r="F35" i="1" a="1"/>
  <c r="K27" i="1"/>
  <c r="F49" i="1" a="1"/>
  <c r="K52" i="1"/>
  <c r="F77" i="1" a="1"/>
  <c r="K43" i="1"/>
  <c r="K44" i="1"/>
  <c r="J20" i="1"/>
  <c r="J39" i="1"/>
  <c r="J55" i="1"/>
  <c r="I21" i="1"/>
  <c r="J73" i="1"/>
  <c r="K70" i="1"/>
  <c r="J28" i="1"/>
  <c r="J61" i="1"/>
  <c r="J78" i="1"/>
  <c r="J53" i="1"/>
  <c r="K58" i="1"/>
  <c r="I32" i="1"/>
  <c r="K38" i="1"/>
  <c r="I25" i="1"/>
  <c r="I61" i="1"/>
  <c r="F48" i="1" a="1"/>
  <c r="J22" i="1"/>
  <c r="J80" i="1"/>
  <c r="I87" i="1"/>
  <c r="J87" i="1"/>
  <c r="I52" i="1"/>
  <c r="I81" i="1"/>
  <c r="F40" i="1" a="1"/>
  <c r="K36" i="1"/>
  <c r="J23" i="1"/>
  <c r="K47" i="1"/>
  <c r="K50" i="1"/>
  <c r="I28" i="1"/>
  <c r="J33" i="1"/>
  <c r="I56" i="1"/>
  <c r="F65" i="1" a="1"/>
  <c r="K62" i="1"/>
  <c r="K71" i="1"/>
  <c r="I60" i="1"/>
  <c r="F74" i="1" a="1"/>
  <c r="K63" i="1"/>
  <c r="J46" i="1"/>
  <c r="F42" i="1" a="1"/>
  <c r="I43" i="1"/>
  <c r="I24" i="1"/>
  <c r="K22" i="1"/>
  <c r="J63" i="1"/>
  <c r="K24" i="1"/>
  <c r="K54" i="1"/>
  <c r="I50" i="1"/>
  <c r="K20" i="1"/>
  <c r="K83" i="1"/>
  <c r="V31" i="1"/>
  <c r="F82" i="1" a="1"/>
  <c r="J71" i="1"/>
  <c r="J41" i="1"/>
  <c r="J29" i="1"/>
  <c r="J32" i="1"/>
  <c r="J86" i="1"/>
  <c r="F19" i="1" a="1"/>
  <c r="J81" i="1"/>
  <c r="I30" i="1"/>
  <c r="K87" i="1"/>
  <c r="I83" i="1"/>
  <c r="I85" i="1"/>
  <c r="I75" i="1"/>
  <c r="I17" i="1"/>
  <c r="K85" i="1"/>
  <c r="I53" i="1"/>
  <c r="J72" i="1"/>
  <c r="J79" i="1"/>
  <c r="J67" i="1"/>
  <c r="K56" i="1"/>
  <c r="I44" i="1"/>
  <c r="J21" i="1"/>
  <c r="J52" i="1"/>
  <c r="I47" i="1"/>
  <c r="K76" i="1"/>
  <c r="F34" i="1" a="1"/>
  <c r="J54" i="1"/>
  <c r="J50" i="1"/>
  <c r="K59" i="1"/>
  <c r="F84" i="1" a="1"/>
  <c r="J44" i="1"/>
  <c r="K78" i="1"/>
  <c r="J24" i="1"/>
  <c r="I78" i="1"/>
  <c r="J43" i="1"/>
  <c r="J58" i="1"/>
  <c r="J62" i="1"/>
  <c r="K17" i="1"/>
  <c r="I69" i="1"/>
  <c r="J38" i="1"/>
  <c r="K79" i="1"/>
  <c r="I41" i="1"/>
  <c r="I57" i="1"/>
  <c r="I62" i="1"/>
  <c r="I22" i="1"/>
  <c r="K39" i="1"/>
  <c r="J83" i="1"/>
  <c r="K57" i="1"/>
  <c r="J27" i="1"/>
  <c r="F16" i="1" a="1"/>
  <c r="K30" i="1"/>
  <c r="I71" i="1"/>
  <c r="I27" i="1"/>
  <c r="I29" i="1"/>
  <c r="I58" i="1"/>
  <c r="I59" i="1"/>
  <c r="I67" i="1"/>
  <c r="J59" i="1"/>
  <c r="I76" i="1"/>
  <c r="I51" i="1"/>
  <c r="K25" i="1"/>
  <c r="F68" i="1" a="1"/>
  <c r="J30" i="1"/>
  <c r="J17" i="1"/>
  <c r="I63" i="1"/>
  <c r="K72" i="1"/>
  <c r="I38" i="1"/>
  <c r="K81" i="1"/>
  <c r="J36" i="1"/>
  <c r="J18" i="1"/>
  <c r="K61" i="1"/>
  <c r="N46" i="1" l="1"/>
  <c r="N73" i="1"/>
  <c r="N18" i="1"/>
  <c r="N51" i="1"/>
  <c r="N32" i="1"/>
  <c r="N70" i="1"/>
  <c r="N23" i="1"/>
  <c r="N50" i="1"/>
  <c r="N62" i="1"/>
  <c r="N53" i="1"/>
  <c r="N69" i="1"/>
  <c r="N36" i="1"/>
  <c r="N80" i="1"/>
  <c r="N20" i="1"/>
  <c r="N41" i="1"/>
  <c r="N38" i="1"/>
  <c r="P38" i="1" s="1"/>
  <c r="N56" i="1"/>
  <c r="N27" i="1"/>
  <c r="N52" i="1"/>
  <c r="N87" i="1"/>
  <c r="N83" i="1"/>
  <c r="N57" i="1"/>
  <c r="N67" i="1"/>
  <c r="N72" i="1"/>
  <c r="P72" i="1" s="1"/>
  <c r="N75" i="1"/>
  <c r="N39" i="1"/>
  <c r="P39" i="1" s="1"/>
  <c r="N47" i="1"/>
  <c r="N61" i="1"/>
  <c r="P61" i="1" s="1"/>
  <c r="N25" i="1"/>
  <c r="N33" i="1"/>
  <c r="N58" i="1"/>
  <c r="N30" i="1"/>
  <c r="P30" i="1" s="1"/>
  <c r="N81" i="1"/>
  <c r="N22" i="1"/>
  <c r="N44" i="1"/>
  <c r="N86" i="1"/>
  <c r="N63" i="1"/>
  <c r="N71" i="1"/>
  <c r="N76" i="1"/>
  <c r="N85" i="1"/>
  <c r="N24" i="1"/>
  <c r="N21" i="1"/>
  <c r="N29" i="1"/>
  <c r="N55" i="1"/>
  <c r="N28" i="1"/>
  <c r="N60" i="1"/>
  <c r="N79" i="1"/>
  <c r="N54" i="1"/>
  <c r="P54" i="1" s="1"/>
  <c r="N17" i="1"/>
  <c r="N78" i="1"/>
  <c r="P78" i="1" s="1"/>
  <c r="N43" i="1"/>
  <c r="N59" i="1"/>
  <c r="P59" i="1" s="1"/>
  <c r="F65" i="1"/>
  <c r="F49" i="1"/>
  <c r="F35" i="1"/>
  <c r="F48" i="1"/>
  <c r="F19" i="1"/>
  <c r="F68" i="1"/>
  <c r="F66" i="1"/>
  <c r="F84" i="1"/>
  <c r="F40" i="1"/>
  <c r="F45" i="1"/>
  <c r="F64" i="1"/>
  <c r="F31" i="1"/>
  <c r="F82" i="1"/>
  <c r="F77" i="1"/>
  <c r="F74" i="1"/>
  <c r="F26" i="1"/>
  <c r="F37" i="1"/>
  <c r="F34" i="1"/>
  <c r="F42" i="1"/>
  <c r="F16" i="1"/>
  <c r="P35" i="1"/>
  <c r="P48" i="1"/>
  <c r="P31" i="1"/>
  <c r="P70" i="1"/>
  <c r="P74" i="1"/>
  <c r="P37" i="1"/>
  <c r="P46" i="1"/>
  <c r="P96" i="1"/>
  <c r="P104" i="1"/>
  <c r="P89" i="1"/>
  <c r="P101" i="1"/>
  <c r="P95" i="1"/>
  <c r="P92" i="1"/>
  <c r="P33" i="1"/>
  <c r="P58" i="1"/>
  <c r="P97" i="1"/>
  <c r="P90" i="1"/>
  <c r="P28" i="1"/>
  <c r="P106" i="1"/>
  <c r="P103" i="1"/>
  <c r="P108" i="1"/>
  <c r="P107" i="1"/>
  <c r="P98" i="1"/>
  <c r="P99" i="1"/>
  <c r="P105" i="1"/>
  <c r="P100" i="1"/>
  <c r="P23" i="1"/>
  <c r="P57" i="1"/>
  <c r="P76" i="1"/>
  <c r="P47" i="1"/>
  <c r="P60" i="1"/>
  <c r="P75" i="1"/>
  <c r="P43" i="1"/>
  <c r="P91" i="1"/>
  <c r="P50" i="1"/>
  <c r="P56" i="1"/>
  <c r="P19" i="1"/>
  <c r="P84" i="1"/>
  <c r="P51" i="1"/>
  <c r="P82" i="1"/>
  <c r="P94" i="1"/>
  <c r="P18" i="1"/>
  <c r="P64" i="1"/>
  <c r="P49" i="1"/>
  <c r="P68" i="1"/>
  <c r="P40" i="1"/>
  <c r="P73" i="1"/>
  <c r="P77" i="1"/>
  <c r="P26" i="1"/>
  <c r="P34" i="1"/>
  <c r="P65" i="1"/>
  <c r="P16" i="1"/>
  <c r="F46" i="1" a="1"/>
  <c r="F51" i="1" a="1"/>
  <c r="F32" i="1" a="1"/>
  <c r="F70" i="1" a="1"/>
  <c r="F87" i="1" a="1"/>
  <c r="F69" i="1" a="1"/>
  <c r="F52" i="1" a="1"/>
  <c r="F58" i="1" a="1"/>
  <c r="F36" i="1" a="1"/>
  <c r="F73" i="1" a="1"/>
  <c r="F18" i="1" a="1"/>
  <c r="F67" i="1" a="1"/>
  <c r="F72" i="1" a="1"/>
  <c r="F62" i="1" a="1"/>
  <c r="F22" i="1" a="1"/>
  <c r="F24" i="1" a="1"/>
  <c r="F75" i="1" a="1"/>
  <c r="F17" i="1" a="1"/>
  <c r="F57" i="1" a="1"/>
  <c r="F86" i="1" a="1"/>
  <c r="F20" i="1" a="1"/>
  <c r="F41" i="1" a="1"/>
  <c r="F81" i="1" a="1"/>
  <c r="F56" i="1" a="1"/>
  <c r="F83" i="1" a="1"/>
  <c r="F44" i="1" a="1"/>
  <c r="F25" i="1" a="1"/>
  <c r="F30" i="1" a="1"/>
  <c r="F61" i="1" a="1"/>
  <c r="F27" i="1" a="1"/>
  <c r="F63" i="1" a="1"/>
  <c r="F38" i="1" a="1"/>
  <c r="F23" i="1" a="1"/>
  <c r="F21" i="1" a="1"/>
  <c r="F76" i="1" a="1"/>
  <c r="F47" i="1" a="1"/>
  <c r="F79" i="1" a="1"/>
  <c r="F50" i="1" a="1"/>
  <c r="F39" i="1" a="1"/>
  <c r="F60" i="1" a="1"/>
  <c r="F28" i="1" a="1"/>
  <c r="F80" i="1" a="1"/>
  <c r="F71" i="1" a="1"/>
  <c r="F53" i="1" a="1"/>
  <c r="F54" i="1" a="1"/>
  <c r="F33" i="1" a="1"/>
  <c r="F59" i="1" a="1"/>
  <c r="F29" i="1" a="1"/>
  <c r="F78" i="1" a="1"/>
  <c r="F55" i="1" a="1"/>
  <c r="F85" i="1" a="1"/>
  <c r="F43" i="1" a="1"/>
  <c r="F73" i="1" l="1"/>
  <c r="F46" i="1"/>
  <c r="F70" i="1"/>
  <c r="F32" i="1"/>
  <c r="F51" i="1"/>
  <c r="F18" i="1"/>
  <c r="P32" i="1"/>
  <c r="F29" i="1"/>
  <c r="F59" i="1"/>
  <c r="F43" i="1"/>
  <c r="F39" i="1"/>
  <c r="F75" i="1"/>
  <c r="F56" i="1"/>
  <c r="F38" i="1"/>
  <c r="F71" i="1"/>
  <c r="F80" i="1"/>
  <c r="F28" i="1"/>
  <c r="F33" i="1"/>
  <c r="F25" i="1"/>
  <c r="F52" i="1"/>
  <c r="F24" i="1"/>
  <c r="F81" i="1"/>
  <c r="F50" i="1"/>
  <c r="F21" i="1"/>
  <c r="F79" i="1"/>
  <c r="F60" i="1"/>
  <c r="F83" i="1"/>
  <c r="F36" i="1"/>
  <c r="F69" i="1"/>
  <c r="F22" i="1"/>
  <c r="F63" i="1"/>
  <c r="F27" i="1"/>
  <c r="F61" i="1"/>
  <c r="F47" i="1"/>
  <c r="F78" i="1"/>
  <c r="F85" i="1"/>
  <c r="F76" i="1"/>
  <c r="F87" i="1"/>
  <c r="F41" i="1"/>
  <c r="F20" i="1"/>
  <c r="F86" i="1"/>
  <c r="F30" i="1"/>
  <c r="F58" i="1"/>
  <c r="F54" i="1"/>
  <c r="F55" i="1"/>
  <c r="F17" i="1"/>
  <c r="G17" i="1" s="1"/>
  <c r="F62" i="1"/>
  <c r="F72" i="1"/>
  <c r="F67" i="1"/>
  <c r="F57" i="1"/>
  <c r="F23" i="1"/>
  <c r="F44" i="1"/>
  <c r="F53" i="1"/>
  <c r="P71" i="1"/>
  <c r="P80" i="1"/>
  <c r="P25" i="1"/>
  <c r="P52" i="1"/>
  <c r="P24" i="1"/>
  <c r="P81" i="1"/>
  <c r="P21" i="1"/>
  <c r="P79" i="1"/>
  <c r="P83" i="1"/>
  <c r="P36" i="1"/>
  <c r="P69" i="1"/>
  <c r="P22" i="1"/>
  <c r="P63" i="1"/>
  <c r="P27" i="1"/>
  <c r="P85" i="1"/>
  <c r="P87" i="1"/>
  <c r="P41" i="1"/>
  <c r="P20" i="1"/>
  <c r="P86" i="1"/>
  <c r="P55" i="1"/>
  <c r="P17" i="1"/>
  <c r="P62" i="1"/>
  <c r="P29" i="1"/>
  <c r="P67" i="1"/>
  <c r="P44" i="1"/>
  <c r="P53" i="1"/>
  <c r="C5" i="1" l="1"/>
  <c r="O17" i="1"/>
  <c r="G18" i="1"/>
  <c r="O18" i="1" l="1"/>
  <c r="G19" i="1"/>
  <c r="O19" i="1" l="1"/>
  <c r="G20" i="1"/>
  <c r="O20" i="1" l="1"/>
  <c r="G21" i="1"/>
  <c r="G22" i="1" l="1"/>
  <c r="O21" i="1"/>
  <c r="O22" i="1" l="1"/>
  <c r="G23" i="1"/>
  <c r="O23" i="1" l="1"/>
  <c r="G24" i="1"/>
  <c r="O24" i="1" l="1"/>
  <c r="G25" i="1"/>
  <c r="O25" i="1" l="1"/>
  <c r="G26" i="1"/>
  <c r="O26" i="1" l="1"/>
  <c r="G27" i="1"/>
  <c r="O27" i="1" l="1"/>
  <c r="G28" i="1"/>
  <c r="O28" i="1" l="1"/>
  <c r="G29" i="1"/>
  <c r="O29" i="1" l="1"/>
  <c r="G30" i="1"/>
  <c r="O30" i="1" l="1"/>
  <c r="G31" i="1"/>
  <c r="O31" i="1" l="1"/>
  <c r="G32" i="1"/>
  <c r="O32" i="1" l="1"/>
  <c r="G33" i="1"/>
  <c r="O33" i="1" l="1"/>
  <c r="G34" i="1"/>
  <c r="O34" i="1" l="1"/>
  <c r="G35" i="1"/>
  <c r="O35" i="1" l="1"/>
  <c r="G36" i="1"/>
  <c r="O36" i="1" l="1"/>
  <c r="G37" i="1"/>
  <c r="O37" i="1" l="1"/>
  <c r="G38" i="1"/>
  <c r="O38" i="1" l="1"/>
  <c r="G39" i="1"/>
  <c r="O39" i="1" l="1"/>
  <c r="G40" i="1"/>
  <c r="O40" i="1" l="1"/>
  <c r="G41" i="1"/>
  <c r="O41" i="1" l="1"/>
  <c r="G42" i="1"/>
  <c r="O42" i="1" l="1"/>
  <c r="G43" i="1"/>
  <c r="O43" i="1" l="1"/>
  <c r="G44" i="1"/>
  <c r="O44" i="1" l="1"/>
  <c r="G45" i="1"/>
  <c r="O45" i="1" l="1"/>
  <c r="G46" i="1"/>
  <c r="O46" i="1" l="1"/>
  <c r="G47" i="1"/>
  <c r="O47" i="1" l="1"/>
  <c r="G48" i="1"/>
  <c r="O48" i="1" l="1"/>
  <c r="G49" i="1"/>
  <c r="O49" i="1" l="1"/>
  <c r="G50" i="1"/>
  <c r="O50" i="1" l="1"/>
  <c r="G51" i="1"/>
  <c r="O51" i="1" l="1"/>
  <c r="G52" i="1"/>
  <c r="O52" i="1" l="1"/>
  <c r="G53" i="1"/>
  <c r="O53" i="1" l="1"/>
  <c r="G54" i="1"/>
  <c r="O54" i="1" l="1"/>
  <c r="G55" i="1"/>
  <c r="O55" i="1" l="1"/>
  <c r="G56" i="1"/>
  <c r="O56" i="1" l="1"/>
  <c r="G57" i="1"/>
  <c r="O57" i="1" l="1"/>
  <c r="G58" i="1"/>
  <c r="O58" i="1" l="1"/>
  <c r="G59" i="1"/>
  <c r="O59" i="1" l="1"/>
  <c r="G60" i="1"/>
  <c r="O60" i="1" l="1"/>
  <c r="G61" i="1"/>
  <c r="O61" i="1" l="1"/>
  <c r="G62" i="1"/>
  <c r="O62" i="1" l="1"/>
  <c r="G63" i="1"/>
  <c r="O63" i="1" l="1"/>
  <c r="G64" i="1"/>
  <c r="O64" i="1" l="1"/>
  <c r="G65" i="1"/>
  <c r="O65" i="1" l="1"/>
  <c r="G66" i="1"/>
  <c r="O66" i="1" l="1"/>
  <c r="G67" i="1"/>
  <c r="O67" i="1" l="1"/>
  <c r="G68" i="1"/>
  <c r="O68" i="1" l="1"/>
  <c r="G69" i="1"/>
  <c r="O69" i="1" l="1"/>
  <c r="G70" i="1"/>
  <c r="O70" i="1" l="1"/>
  <c r="G71" i="1"/>
  <c r="O71" i="1" l="1"/>
  <c r="G72" i="1"/>
  <c r="O72" i="1" l="1"/>
  <c r="G73" i="1"/>
  <c r="O73" i="1" l="1"/>
  <c r="G74" i="1"/>
  <c r="O74" i="1" l="1"/>
  <c r="G75" i="1"/>
  <c r="O75" i="1" l="1"/>
  <c r="G76" i="1"/>
  <c r="O76" i="1" l="1"/>
  <c r="G77" i="1"/>
  <c r="O77" i="1" l="1"/>
  <c r="G78" i="1"/>
  <c r="O78" i="1" l="1"/>
  <c r="G79" i="1"/>
  <c r="O79" i="1" l="1"/>
  <c r="G80" i="1"/>
  <c r="O80" i="1" l="1"/>
  <c r="G81" i="1"/>
  <c r="O81" i="1" l="1"/>
  <c r="G82" i="1"/>
  <c r="O82" i="1" l="1"/>
  <c r="G83" i="1"/>
  <c r="O83" i="1" l="1"/>
  <c r="G84" i="1"/>
  <c r="O84" i="1" l="1"/>
  <c r="G85" i="1"/>
  <c r="O85" i="1" l="1"/>
  <c r="G86" i="1"/>
  <c r="O86" i="1" l="1"/>
  <c r="G87" i="1"/>
  <c r="O87" i="1" l="1"/>
  <c r="G88" i="1"/>
  <c r="O88" i="1" l="1"/>
  <c r="G89" i="1"/>
  <c r="O89" i="1" l="1"/>
  <c r="G90" i="1"/>
  <c r="O90" i="1" l="1"/>
  <c r="G91" i="1"/>
  <c r="O91" i="1" l="1"/>
  <c r="G92" i="1"/>
  <c r="O92" i="1" l="1"/>
  <c r="G93" i="1"/>
  <c r="O93" i="1" l="1"/>
  <c r="G94" i="1"/>
  <c r="O94" i="1" l="1"/>
  <c r="G95" i="1"/>
  <c r="O95" i="1" l="1"/>
  <c r="G96" i="1"/>
  <c r="O96" i="1" l="1"/>
  <c r="G97" i="1"/>
  <c r="O97" i="1" l="1"/>
  <c r="G98" i="1"/>
  <c r="O98" i="1" l="1"/>
  <c r="G99" i="1"/>
  <c r="O99" i="1" l="1"/>
  <c r="G100" i="1"/>
  <c r="O100" i="1" l="1"/>
  <c r="G101" i="1"/>
  <c r="O101" i="1" l="1"/>
  <c r="G102" i="1"/>
  <c r="O102" i="1" l="1"/>
  <c r="G103" i="1"/>
  <c r="O103" i="1" l="1"/>
  <c r="G104" i="1"/>
  <c r="O104" i="1" l="1"/>
  <c r="G105" i="1"/>
  <c r="O105" i="1" l="1"/>
  <c r="G106" i="1"/>
  <c r="O106" i="1" l="1"/>
  <c r="G107" i="1"/>
  <c r="O107" i="1" l="1"/>
  <c r="G108" i="1"/>
  <c r="O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B1" authorId="0" shapeId="0" xr:uid="{00000000-0006-0000-0000-000001000000}">
      <text>
        <r>
          <rPr>
            <b/>
            <sz val="8"/>
            <color indexed="16"/>
            <rFont val="Tahoma"/>
            <family val="2"/>
          </rPr>
          <t>ExcelApi:
ServerStore.Instance not defined!</t>
        </r>
      </text>
    </comment>
    <comment ref="F1" authorId="0" shapeId="0" xr:uid="{00000000-0006-0000-0000-000002000000}">
      <text>
        <r>
          <rPr>
            <b/>
            <sz val="8"/>
            <color indexed="16"/>
            <rFont val="Tahoma"/>
            <family val="2"/>
          </rPr>
          <t>ExcelApi:
Function "QRLib.PricingStructures.CreateCurve"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I16" authorId="0" shapeId="0" xr:uid="{00000000-0006-0000-0200-000001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J16" authorId="0" shapeId="0" xr:uid="{00000000-0006-0000-0200-000002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K16" authorId="0" shapeId="0" xr:uid="{00000000-0006-0000-0200-000003000000}">
      <text>
        <r>
          <rPr>
            <b/>
            <sz val="8"/>
            <color indexed="16"/>
            <rFont val="Tahoma"/>
            <family val="2"/>
          </rPr>
          <t>ExcelApi:
Object reference not set to an instance of an object.</t>
        </r>
      </text>
    </comment>
    <comment ref="M17" authorId="0" shapeId="0" xr:uid="{00000000-0006-0000-0200-00000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Y17" authorId="0" shapeId="0" xr:uid="{00000000-0006-0000-0200-000006000000}">
      <text>
        <r>
          <rPr>
            <b/>
            <sz val="8"/>
            <color indexed="16"/>
            <rFont val="Tahoma"/>
            <family val="2"/>
          </rPr>
          <t>ExcelApi:
ServerStore.Instance not defined!</t>
        </r>
      </text>
    </comment>
    <comment ref="M18" authorId="0" shapeId="0" xr:uid="{00000000-0006-0000-0200-00000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19" authorId="0" shapeId="0" xr:uid="{00000000-0006-0000-0200-00000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0" authorId="0" shapeId="0" xr:uid="{00000000-0006-0000-0200-00000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1" authorId="0" shapeId="0" xr:uid="{00000000-0006-0000-0200-00000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2" authorId="0" shapeId="0" xr:uid="{00000000-0006-0000-0200-00001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3" authorId="0" shapeId="0" xr:uid="{00000000-0006-0000-0200-00001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4" authorId="0" shapeId="0" xr:uid="{00000000-0006-0000-0200-00001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5" authorId="0" shapeId="0" xr:uid="{00000000-0006-0000-0200-00001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6" authorId="0" shapeId="0" xr:uid="{00000000-0006-0000-0200-00001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7" authorId="0" shapeId="0" xr:uid="{00000000-0006-0000-0200-00001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8" authorId="0" shapeId="0" xr:uid="{00000000-0006-0000-0200-00001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29" authorId="0" shapeId="0" xr:uid="{00000000-0006-0000-0200-00001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0" authorId="0" shapeId="0" xr:uid="{00000000-0006-0000-0200-00002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1" authorId="0" shapeId="0" xr:uid="{00000000-0006-0000-0200-00002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2" authorId="0" shapeId="0" xr:uid="{00000000-0006-0000-0200-00002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3" authorId="0" shapeId="0" xr:uid="{00000000-0006-0000-0200-00002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4" authorId="0" shapeId="0" xr:uid="{00000000-0006-0000-0200-00002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5" authorId="0" shapeId="0" xr:uid="{00000000-0006-0000-0200-00002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6" authorId="0" shapeId="0" xr:uid="{00000000-0006-0000-0200-00002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7" authorId="0" shapeId="0" xr:uid="{00000000-0006-0000-0200-00002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8" authorId="0" shapeId="0" xr:uid="{00000000-0006-0000-0200-00003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39" authorId="0" shapeId="0" xr:uid="{00000000-0006-0000-0200-00003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0" authorId="0" shapeId="0" xr:uid="{00000000-0006-0000-0200-00003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1" authorId="0" shapeId="0" xr:uid="{00000000-0006-0000-0200-00003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2" authorId="0" shapeId="0" xr:uid="{00000000-0006-0000-0200-00003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3" authorId="0" shapeId="0" xr:uid="{00000000-0006-0000-0200-00003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4" authorId="0" shapeId="0" xr:uid="{00000000-0006-0000-0200-00003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5" authorId="0" shapeId="0" xr:uid="{00000000-0006-0000-0200-00003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6" authorId="0" shapeId="0" xr:uid="{00000000-0006-0000-0200-00004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7" authorId="0" shapeId="0" xr:uid="{00000000-0006-0000-0200-00004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8" authorId="0" shapeId="0" xr:uid="{00000000-0006-0000-0200-00004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49" authorId="0" shapeId="0" xr:uid="{00000000-0006-0000-0200-00004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0" authorId="0" shapeId="0" xr:uid="{00000000-0006-0000-0200-00004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1" authorId="0" shapeId="0" xr:uid="{00000000-0006-0000-0200-00004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2" authorId="0" shapeId="0" xr:uid="{00000000-0006-0000-0200-00004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3" authorId="0" shapeId="0" xr:uid="{00000000-0006-0000-0200-00004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4" authorId="0" shapeId="0" xr:uid="{00000000-0006-0000-0200-00005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5" authorId="0" shapeId="0" xr:uid="{00000000-0006-0000-0200-00005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6" authorId="0" shapeId="0" xr:uid="{00000000-0006-0000-0200-00005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7" authorId="0" shapeId="0" xr:uid="{00000000-0006-0000-0200-00005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8" authorId="0" shapeId="0" xr:uid="{00000000-0006-0000-0200-00005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59" authorId="0" shapeId="0" xr:uid="{00000000-0006-0000-0200-00005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0" authorId="0" shapeId="0" xr:uid="{00000000-0006-0000-0200-00005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1" authorId="0" shapeId="0" xr:uid="{00000000-0006-0000-0200-00005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2" authorId="0" shapeId="0" xr:uid="{00000000-0006-0000-0200-00006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3" authorId="0" shapeId="0" xr:uid="{00000000-0006-0000-0200-00006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4" authorId="0" shapeId="0" xr:uid="{00000000-0006-0000-0200-00006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5" authorId="0" shapeId="0" xr:uid="{00000000-0006-0000-0200-00006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6" authorId="0" shapeId="0" xr:uid="{00000000-0006-0000-0200-00006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7" authorId="0" shapeId="0" xr:uid="{00000000-0006-0000-0200-00006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8" authorId="0" shapeId="0" xr:uid="{00000000-0006-0000-0200-00006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69" authorId="0" shapeId="0" xr:uid="{00000000-0006-0000-0200-00006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0" authorId="0" shapeId="0" xr:uid="{00000000-0006-0000-0200-00007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1" authorId="0" shapeId="0" xr:uid="{00000000-0006-0000-0200-00007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2" authorId="0" shapeId="0" xr:uid="{00000000-0006-0000-0200-00007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3" authorId="0" shapeId="0" xr:uid="{00000000-0006-0000-0200-00007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4" authorId="0" shapeId="0" xr:uid="{00000000-0006-0000-0200-00007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5" authorId="0" shapeId="0" xr:uid="{00000000-0006-0000-0200-00007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6" authorId="0" shapeId="0" xr:uid="{00000000-0006-0000-0200-00007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7" authorId="0" shapeId="0" xr:uid="{00000000-0006-0000-0200-00007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8" authorId="0" shapeId="0" xr:uid="{00000000-0006-0000-0200-00008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79" authorId="0" shapeId="0" xr:uid="{00000000-0006-0000-0200-00008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0" authorId="0" shapeId="0" xr:uid="{00000000-0006-0000-0200-00008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1" authorId="0" shapeId="0" xr:uid="{00000000-0006-0000-0200-00008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2" authorId="0" shapeId="0" xr:uid="{00000000-0006-0000-0200-00008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3" authorId="0" shapeId="0" xr:uid="{00000000-0006-0000-0200-00008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4" authorId="0" shapeId="0" xr:uid="{00000000-0006-0000-0200-00008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5" authorId="0" shapeId="0" xr:uid="{00000000-0006-0000-0200-00008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6" authorId="0" shapeId="0" xr:uid="{00000000-0006-0000-0200-00009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M87" authorId="0" shapeId="0" xr:uid="{00000000-0006-0000-0200-00009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88" authorId="0" shapeId="0" xr:uid="{00000000-0006-0000-0200-00009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88" authorId="0" shapeId="0" xr:uid="{00000000-0006-0000-0200-00009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89" authorId="0" shapeId="0" xr:uid="{00000000-0006-0000-0200-00009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89" authorId="0" shapeId="0" xr:uid="{00000000-0006-0000-0200-00009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0" authorId="0" shapeId="0" xr:uid="{00000000-0006-0000-0200-00009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0" authorId="0" shapeId="0" xr:uid="{00000000-0006-0000-0200-00009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1" authorId="0" shapeId="0" xr:uid="{00000000-0006-0000-0200-00009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1" authorId="0" shapeId="0" xr:uid="{00000000-0006-0000-0200-00009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2" authorId="0" shapeId="0" xr:uid="{00000000-0006-0000-0200-00009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2" authorId="0" shapeId="0" xr:uid="{00000000-0006-0000-0200-00009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3" authorId="0" shapeId="0" xr:uid="{00000000-0006-0000-0200-00009D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3" authorId="0" shapeId="0" xr:uid="{00000000-0006-0000-0200-00009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4" authorId="0" shapeId="0" xr:uid="{00000000-0006-0000-0200-00009F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4" authorId="0" shapeId="0" xr:uid="{00000000-0006-0000-0200-0000A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5" authorId="0" shapeId="0" xr:uid="{00000000-0006-0000-0200-0000A1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5" authorId="0" shapeId="0" xr:uid="{00000000-0006-0000-0200-0000A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6" authorId="0" shapeId="0" xr:uid="{00000000-0006-0000-0200-0000A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6" authorId="0" shapeId="0" xr:uid="{00000000-0006-0000-0200-0000A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7" authorId="0" shapeId="0" xr:uid="{00000000-0006-0000-0200-0000A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7" authorId="0" shapeId="0" xr:uid="{00000000-0006-0000-0200-0000A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8" authorId="0" shapeId="0" xr:uid="{00000000-0006-0000-0200-0000A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8" authorId="0" shapeId="0" xr:uid="{00000000-0006-0000-0200-0000A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99" authorId="0" shapeId="0" xr:uid="{00000000-0006-0000-0200-0000A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99" authorId="0" shapeId="0" xr:uid="{00000000-0006-0000-0200-0000A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0" authorId="0" shapeId="0" xr:uid="{00000000-0006-0000-0200-0000A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0" authorId="0" shapeId="0" xr:uid="{00000000-0006-0000-0200-0000A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1" authorId="0" shapeId="0" xr:uid="{00000000-0006-0000-0200-0000AD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1" authorId="0" shapeId="0" xr:uid="{00000000-0006-0000-0200-0000AE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2" authorId="0" shapeId="0" xr:uid="{00000000-0006-0000-0200-0000AF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2" authorId="0" shapeId="0" xr:uid="{00000000-0006-0000-0200-0000B0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3" authorId="0" shapeId="0" xr:uid="{00000000-0006-0000-0200-0000B1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3" authorId="0" shapeId="0" xr:uid="{00000000-0006-0000-0200-0000B2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4" authorId="0" shapeId="0" xr:uid="{00000000-0006-0000-0200-0000B3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4" authorId="0" shapeId="0" xr:uid="{00000000-0006-0000-0200-0000B4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5" authorId="0" shapeId="0" xr:uid="{00000000-0006-0000-0200-0000B5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5" authorId="0" shapeId="0" xr:uid="{00000000-0006-0000-0200-0000B6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6" authorId="0" shapeId="0" xr:uid="{00000000-0006-0000-0200-0000B7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6" authorId="0" shapeId="0" xr:uid="{00000000-0006-0000-0200-0000B8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7" authorId="0" shapeId="0" xr:uid="{00000000-0006-0000-0200-0000B9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7" authorId="0" shapeId="0" xr:uid="{00000000-0006-0000-0200-0000BA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  <comment ref="L108" authorId="0" shapeId="0" xr:uid="{00000000-0006-0000-0200-0000BB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String was not recognized as a valid DateTime._x000D_
Object of type 'System.__ComObject' cannot be converted to type 'System.DateTime'.</t>
        </r>
      </text>
    </comment>
    <comment ref="M108" authorId="0" shapeId="0" xr:uid="{00000000-0006-0000-0200-0000BC000000}">
      <text>
        <r>
          <rPr>
            <b/>
            <sz val="8"/>
            <color indexed="16"/>
            <rFont val="Tahoma"/>
            <family val="2"/>
          </rPr>
          <t>ExcelApi:
String was not recognized as a valid DateTime._x000D_
Object of type 'System.__ComObject' cannot be converted to type 'System.DateTime'.</t>
        </r>
      </text>
    </comment>
  </commentList>
</comments>
</file>

<file path=xl/sharedStrings.xml><?xml version="1.0" encoding="utf-8"?>
<sst xmlns="http://schemas.openxmlformats.org/spreadsheetml/2006/main" count="217" uniqueCount="106">
  <si>
    <t>Start Date</t>
  </si>
  <si>
    <t>Location</t>
  </si>
  <si>
    <t>Sydney</t>
  </si>
  <si>
    <t>Day Convention</t>
  </si>
  <si>
    <t>MODFOLLOWING</t>
  </si>
  <si>
    <t>Meta Schedule Range</t>
  </si>
  <si>
    <t>1M</t>
  </si>
  <si>
    <t>EOM</t>
  </si>
  <si>
    <t>10M</t>
  </si>
  <si>
    <t>3M</t>
  </si>
  <si>
    <t>6M</t>
  </si>
  <si>
    <t>Valuation Date</t>
  </si>
  <si>
    <t>Type</t>
  </si>
  <si>
    <t>Amount</t>
  </si>
  <si>
    <t>Result Dates</t>
  </si>
  <si>
    <t>Raw Dates</t>
  </si>
  <si>
    <t>PaymentTime</t>
  </si>
  <si>
    <t>Accrual Start Date</t>
  </si>
  <si>
    <t>Accrual End Date</t>
  </si>
  <si>
    <t>Payment Date</t>
  </si>
  <si>
    <t>Date Adjust</t>
  </si>
  <si>
    <t>Notional</t>
  </si>
  <si>
    <t>Not Adjust</t>
  </si>
  <si>
    <t>AmortisedNotional</t>
  </si>
  <si>
    <t>PayDF</t>
  </si>
  <si>
    <t>StartDF</t>
  </si>
  <si>
    <t>EndDF</t>
  </si>
  <si>
    <t>YearFraction</t>
  </si>
  <si>
    <t>ForwardRate</t>
  </si>
  <si>
    <t>ExpectedValue</t>
  </si>
  <si>
    <t>NPV</t>
  </si>
  <si>
    <t>PE Payment Date</t>
  </si>
  <si>
    <t xml:space="preserve"> Terms</t>
  </si>
  <si>
    <t>cap</t>
  </si>
  <si>
    <t>floor</t>
  </si>
  <si>
    <t>Referenc Identifier</t>
  </si>
  <si>
    <t>Effective Date</t>
  </si>
  <si>
    <t>Adjust Calculation Dates</t>
  </si>
  <si>
    <t>Counterparty</t>
  </si>
  <si>
    <t>Currency</t>
  </si>
  <si>
    <t>Schedule Generation</t>
  </si>
  <si>
    <t>Coupon Period</t>
  </si>
  <si>
    <t xml:space="preserve">Roll Day </t>
  </si>
  <si>
    <t>Coupon Date Adjustment</t>
  </si>
  <si>
    <t>Day Count Convention</t>
  </si>
  <si>
    <t>Discounting Type</t>
  </si>
  <si>
    <t>Discount Curve Reference</t>
  </si>
  <si>
    <t>Standard</t>
  </si>
  <si>
    <t>100, 000, 000</t>
  </si>
  <si>
    <t>RateCurve</t>
  </si>
  <si>
    <t>LIVE</t>
  </si>
  <si>
    <t>IndexName</t>
  </si>
  <si>
    <t>AUD-LIBOR-BBA</t>
  </si>
  <si>
    <t>IndexTenor</t>
  </si>
  <si>
    <t>CurveName</t>
  </si>
  <si>
    <t>AUD-LIBOR-BBA-3M</t>
  </si>
  <si>
    <t>Algorithm</t>
  </si>
  <si>
    <t>IR Term Structure</t>
  </si>
  <si>
    <t>Instrument</t>
  </si>
  <si>
    <t>AdjRate</t>
  </si>
  <si>
    <t>Additional</t>
  </si>
  <si>
    <t>AUD-Deposit-1D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</si>
  <si>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</si>
  <si>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</si>
  <si>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</si>
  <si>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</si>
  <si>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</si>
  <si>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</si>
  <si>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</si>
  <si>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</si>
  <si>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</si>
  <si>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</si>
  <si>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</si>
  <si>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</si>
  <si>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</si>
  <si>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</si>
  <si>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</si>
  <si>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AUD-IRSwap-25Y</t>
  </si>
  <si>
    <t>AUD-IRSwap-30Y</t>
  </si>
  <si>
    <t>Curve Characteristics</t>
  </si>
  <si>
    <t>Risk Metrics</t>
  </si>
  <si>
    <t>ACT/365.FIXED</t>
  </si>
  <si>
    <t>Identifier</t>
  </si>
  <si>
    <t>RateCurve.AUD-LIBOR-BBA-3M</t>
  </si>
  <si>
    <t>PricingStructureType</t>
  </si>
  <si>
    <t>MarketName</t>
  </si>
  <si>
    <t>FastLinearZero</t>
  </si>
  <si>
    <t>Strike</t>
  </si>
  <si>
    <t>Volatility</t>
  </si>
  <si>
    <t>ExpiryTime</t>
  </si>
  <si>
    <t>Termination Date</t>
  </si>
  <si>
    <t>Base Party [NAB]</t>
  </si>
  <si>
    <t>FOLLOWING</t>
  </si>
  <si>
    <t>Business Centre</t>
  </si>
  <si>
    <t>Forward</t>
  </si>
  <si>
    <t>BaseDate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</si>
  <si>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</si>
  <si>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</si>
  <si>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</si>
  <si>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</si>
  <si>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</si>
  <si>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</si>
  <si>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</si>
  <si>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</si>
  <si>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10Y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</si>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</sst>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/yyyy;@"/>
    <numFmt numFmtId="171" formatCode="0.00000"/>
    <numFmt numFmtId="172" formatCode="yyyy\-mm\-dd;@"/>
    <numFmt numFmtId="173" formatCode="[$-C09]dddd\,\ d\ mmmm\ yyyy;@"/>
    <numFmt numFmtId="174" formatCode="#,##0_ ;[Red]\-#,##0\ "/>
    <numFmt numFmtId="175" formatCode="_(&quot;$&quot;* #,##0_);_(&quot;$&quot;* \(#,##0\);_(&quot;$&quot;* &quot;-&quot;??_);_(@_)"/>
    <numFmt numFmtId="176" formatCode="d/mm/yyyy;@"/>
    <numFmt numFmtId="177" formatCode="[$-F800]dddd\,\ mmmm\ dd\,\ yyyy"/>
  </numFmts>
  <fonts count="8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0"/>
      <name val="Times New Roman"/>
      <family val="1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339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sz val="10"/>
      <color theme="0"/>
      <name val="Arial"/>
      <family val="2"/>
    </font>
    <font>
      <b/>
      <sz val="8"/>
      <color theme="0"/>
      <name val="Times New Roman"/>
      <family val="1"/>
    </font>
    <font>
      <b/>
      <i/>
      <sz val="8"/>
      <color theme="0"/>
      <name val="Verdana"/>
      <family val="2"/>
    </font>
    <font>
      <sz val="10"/>
      <color theme="0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20">
    <xf numFmtId="0" fontId="0" fillId="0" borderId="0"/>
    <xf numFmtId="0" fontId="18" fillId="0" borderId="0" applyNumberFormat="0" applyFill="0" applyBorder="0" applyAlignment="0" applyProtection="0">
      <alignment horizontal="left" wrapText="1"/>
    </xf>
    <xf numFmtId="0" fontId="67" fillId="0" borderId="0" applyNumberFormat="0" applyFill="0" applyBorder="0" applyAlignment="0" applyProtection="0">
      <alignment horizontal="left" wrapText="1"/>
    </xf>
    <xf numFmtId="0" fontId="67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19" borderId="0" applyNumberFormat="0" applyBorder="0" applyAlignment="0" applyProtection="0"/>
    <xf numFmtId="0" fontId="21" fillId="20" borderId="0" applyAlignment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11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23" fillId="21" borderId="1" applyNumberFormat="0" applyAlignment="0" applyProtection="0"/>
    <xf numFmtId="0" fontId="11" fillId="21" borderId="1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13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24" fillId="22" borderId="2" applyNumberFormat="0" applyAlignment="0" applyProtection="0"/>
    <xf numFmtId="0" fontId="13" fillId="22" borderId="2" applyNumberFormat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44" fontId="68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6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18" fillId="0" borderId="0" applyFont="0" applyFill="0" applyBorder="0" applyAlignment="0" applyProtection="0"/>
    <xf numFmtId="2" fontId="67" fillId="0" borderId="0" applyFont="0" applyFill="0" applyBorder="0" applyAlignment="0" applyProtection="0"/>
    <xf numFmtId="2" fontId="67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29" fillId="0" borderId="5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23" borderId="0" applyNumberFormat="0" applyBorder="0">
      <alignment horizontal="right" vertical="center"/>
    </xf>
    <xf numFmtId="19" fontId="30" fillId="23" borderId="6" applyNumberFormat="0" applyBorder="0">
      <alignment horizontal="left" vertical="center"/>
    </xf>
    <xf numFmtId="2" fontId="31" fillId="24" borderId="0">
      <alignment horizontal="center" vertical="center"/>
    </xf>
    <xf numFmtId="2" fontId="31" fillId="24" borderId="7" applyBorder="0">
      <alignment horizontal="left" vertical="center"/>
    </xf>
    <xf numFmtId="0" fontId="30" fillId="23" borderId="0">
      <alignment horizontal="right" vertical="center"/>
    </xf>
    <xf numFmtId="19" fontId="32" fillId="23" borderId="8" applyNumberFormat="0" applyBorder="0">
      <alignment horizontal="left" vertical="center" indent="1"/>
    </xf>
    <xf numFmtId="2" fontId="33" fillId="24" borderId="9" applyBorder="0">
      <alignment horizontal="left" vertical="center" indent="1"/>
    </xf>
    <xf numFmtId="2" fontId="33" fillId="24" borderId="10" applyBorder="0">
      <alignment horizontal="center" vertical="center"/>
    </xf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34" fillId="7" borderId="1" applyNumberFormat="0" applyAlignment="0" applyProtection="0"/>
    <xf numFmtId="0" fontId="9" fillId="7" borderId="1" applyNumberFormat="0" applyAlignment="0" applyProtection="0"/>
    <xf numFmtId="2" fontId="18" fillId="25" borderId="11" applyBorder="0">
      <alignment horizontal="left" vertical="center" indent="1"/>
    </xf>
    <xf numFmtId="0" fontId="18" fillId="25" borderId="0">
      <alignment horizontal="right" vertical="center"/>
    </xf>
    <xf numFmtId="2" fontId="18" fillId="25" borderId="6" applyNumberFormat="0" applyBorder="0">
      <alignment horizontal="right" vertical="center"/>
    </xf>
    <xf numFmtId="2" fontId="35" fillId="26" borderId="8" applyBorder="0">
      <alignment horizontal="left" vertical="center" indent="1"/>
    </xf>
    <xf numFmtId="2" fontId="35" fillId="26" borderId="0">
      <alignment horizontal="right" vertical="center"/>
    </xf>
    <xf numFmtId="2" fontId="35" fillId="26" borderId="7" applyBorder="0">
      <alignment horizontal="left" vertical="center"/>
    </xf>
    <xf numFmtId="2" fontId="35" fillId="26" borderId="12" applyBorder="0">
      <alignment horizontal="center" vertical="center"/>
    </xf>
    <xf numFmtId="19" fontId="32" fillId="27" borderId="13" applyNumberFormat="0" applyBorder="0">
      <alignment horizontal="left" vertical="center"/>
    </xf>
    <xf numFmtId="15" fontId="32" fillId="27" borderId="10" applyNumberFormat="0" applyBorder="0">
      <alignment horizontal="right" vertical="center"/>
    </xf>
    <xf numFmtId="19" fontId="32" fillId="27" borderId="14" applyNumberFormat="0" applyBorder="0">
      <alignment horizontal="right" vertical="center"/>
    </xf>
    <xf numFmtId="2" fontId="33" fillId="28" borderId="15" applyBorder="0">
      <alignment horizontal="left" vertical="center" indent="1"/>
    </xf>
    <xf numFmtId="2" fontId="33" fillId="28" borderId="7" applyNumberFormat="0">
      <alignment horizontal="center" vertical="center"/>
    </xf>
    <xf numFmtId="2" fontId="33" fillId="28" borderId="7" applyNumberFormat="0" applyBorder="0">
      <alignment horizontal="left" vertical="center"/>
    </xf>
    <xf numFmtId="2" fontId="18" fillId="29" borderId="14" applyNumberFormat="0" applyBorder="0">
      <alignment horizontal="right" vertical="center"/>
    </xf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12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12" fillId="0" borderId="16" applyNumberFormat="0" applyFill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37" fillId="30" borderId="0" applyNumberFormat="0" applyBorder="0" applyAlignment="0" applyProtection="0"/>
    <xf numFmtId="0" fontId="8" fillId="30" borderId="0" applyNumberFormat="0" applyBorder="0" applyAlignment="0" applyProtection="0"/>
    <xf numFmtId="0" fontId="18" fillId="0" borderId="0" applyNumberFormat="0" applyFont="0" applyFill="0" applyBorder="0" applyAlignment="0"/>
    <xf numFmtId="0" fontId="67" fillId="0" borderId="0" applyNumberFormat="0" applyFont="0" applyFill="0" applyBorder="0" applyAlignment="0"/>
    <xf numFmtId="0" fontId="67" fillId="0" borderId="0" applyNumberFormat="0" applyFont="0" applyFill="0" applyBorder="0" applyAlignment="0"/>
    <xf numFmtId="166" fontId="38" fillId="0" borderId="0"/>
    <xf numFmtId="0" fontId="6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2" fillId="0" borderId="0"/>
    <xf numFmtId="0" fontId="18" fillId="0" borderId="0"/>
    <xf numFmtId="0" fontId="67" fillId="31" borderId="0"/>
    <xf numFmtId="0" fontId="18" fillId="0" borderId="0"/>
    <xf numFmtId="0" fontId="18" fillId="31" borderId="0"/>
    <xf numFmtId="0" fontId="67" fillId="31" borderId="0"/>
    <xf numFmtId="0" fontId="67" fillId="31" borderId="0"/>
    <xf numFmtId="0" fontId="67" fillId="32" borderId="17" applyNumberFormat="0" applyFont="0" applyAlignment="0" applyProtection="0"/>
    <xf numFmtId="0" fontId="67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18" fillId="32" borderId="17" applyNumberFormat="0" applyFont="0" applyAlignment="0" applyProtection="0"/>
    <xf numFmtId="0" fontId="39" fillId="33" borderId="18" applyNumberFormat="0" applyBorder="0">
      <alignment horizontal="left" vertical="center"/>
    </xf>
    <xf numFmtId="2" fontId="39" fillId="33" borderId="7" applyNumberFormat="0" applyBorder="0">
      <alignment horizontal="left" vertical="center"/>
    </xf>
    <xf numFmtId="2" fontId="35" fillId="26" borderId="19" applyNumberFormat="0" applyBorder="0">
      <alignment horizontal="left" vertical="center"/>
    </xf>
    <xf numFmtId="2" fontId="35" fillId="26" borderId="7" applyNumberFormat="0" applyBorder="0">
      <alignment horizontal="left" vertical="center"/>
    </xf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1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40" fillId="21" borderId="20" applyNumberFormat="0" applyAlignment="0" applyProtection="0"/>
    <xf numFmtId="0" fontId="10" fillId="21" borderId="20" applyNumberFormat="0" applyAlignment="0" applyProtection="0"/>
    <xf numFmtId="19" fontId="18" fillId="34" borderId="21" applyNumberFormat="0" applyBorder="0">
      <alignment horizontal="left" vertical="center" indent="1"/>
    </xf>
    <xf numFmtId="0" fontId="18" fillId="34" borderId="0">
      <alignment horizontal="right" vertical="center"/>
    </xf>
    <xf numFmtId="19" fontId="18" fillId="34" borderId="14" applyNumberFormat="0" applyBorder="0">
      <alignment horizontal="right" vertical="center"/>
    </xf>
    <xf numFmtId="2" fontId="41" fillId="35" borderId="9" applyBorder="0">
      <alignment horizontal="left" vertical="center" indent="1"/>
    </xf>
    <xf numFmtId="2" fontId="41" fillId="35" borderId="0">
      <alignment horizontal="center" vertical="center"/>
    </xf>
    <xf numFmtId="2" fontId="41" fillId="35" borderId="22">
      <alignment horizontal="left" vertical="center"/>
    </xf>
    <xf numFmtId="0" fontId="42" fillId="36" borderId="12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3" fillId="37" borderId="0" applyNumberFormat="0" applyBorder="0">
      <alignment horizontal="right" vertical="center"/>
    </xf>
    <xf numFmtId="167" fontId="43" fillId="37" borderId="0" applyNumberFormat="0" applyBorder="0">
      <alignment horizontal="right" vertical="center"/>
    </xf>
    <xf numFmtId="0" fontId="44" fillId="38" borderId="12" applyNumberFormat="0">
      <alignment horizontal="center" vertical="center"/>
    </xf>
    <xf numFmtId="0" fontId="44" fillId="38" borderId="0" applyNumberFormat="0" applyBorder="0">
      <alignment horizontal="left" vertical="center" indent="1"/>
    </xf>
    <xf numFmtId="168" fontId="45" fillId="39" borderId="0">
      <alignment horizontal="center" vertical="center"/>
    </xf>
    <xf numFmtId="169" fontId="46" fillId="40" borderId="0">
      <alignment horizontal="center" vertical="center"/>
      <protection locked="0"/>
    </xf>
    <xf numFmtId="0" fontId="18" fillId="0" borderId="0">
      <alignment horizontal="left" wrapText="1"/>
    </xf>
    <xf numFmtId="0" fontId="67" fillId="0" borderId="0">
      <alignment horizontal="left" wrapText="1"/>
    </xf>
    <xf numFmtId="0" fontId="67" fillId="0" borderId="0">
      <alignment horizontal="left" wrapText="1"/>
    </xf>
    <xf numFmtId="2" fontId="47" fillId="41" borderId="18" applyNumberFormat="0" applyFill="0" applyBorder="0" applyAlignment="0">
      <alignment horizontal="center"/>
      <protection locked="0"/>
    </xf>
    <xf numFmtId="2" fontId="18" fillId="42" borderId="7" applyNumberFormat="0" applyBorder="0">
      <alignment horizontal="right" vertical="center"/>
    </xf>
    <xf numFmtId="2" fontId="18" fillId="42" borderId="0">
      <alignment horizontal="right" vertical="center"/>
    </xf>
    <xf numFmtId="2" fontId="35" fillId="43" borderId="12">
      <alignment horizontal="center" vertical="center"/>
    </xf>
    <xf numFmtId="2" fontId="35" fillId="43" borderId="0" applyNumberFormat="0" applyBorder="0">
      <alignment horizontal="left" vertical="center"/>
    </xf>
    <xf numFmtId="2" fontId="35" fillId="43" borderId="12">
      <alignment horizontal="center"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16" fillId="0" borderId="23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8" fontId="51" fillId="0" borderId="0" applyFont="0" applyFill="0" applyBorder="0" applyAlignment="0" applyProtection="0"/>
    <xf numFmtId="0" fontId="51" fillId="0" borderId="0"/>
  </cellStyleXfs>
  <cellXfs count="130">
    <xf numFmtId="0" fontId="0" fillId="0" borderId="0" xfId="0"/>
    <xf numFmtId="14" fontId="70" fillId="0" borderId="24" xfId="0" applyNumberFormat="1" applyFont="1" applyBorder="1" applyAlignment="1">
      <alignment horizontal="center"/>
    </xf>
    <xf numFmtId="14" fontId="70" fillId="0" borderId="25" xfId="0" applyNumberFormat="1" applyFont="1" applyBorder="1" applyAlignment="1">
      <alignment horizontal="center"/>
    </xf>
    <xf numFmtId="14" fontId="71" fillId="0" borderId="0" xfId="0" applyNumberFormat="1" applyFont="1" applyBorder="1" applyAlignment="1">
      <alignment horizontal="center"/>
    </xf>
    <xf numFmtId="14" fontId="72" fillId="0" borderId="0" xfId="0" applyNumberFormat="1" applyFont="1"/>
    <xf numFmtId="0" fontId="72" fillId="0" borderId="0" xfId="0" applyFont="1" applyAlignment="1">
      <alignment horizontal="center"/>
    </xf>
    <xf numFmtId="176" fontId="55" fillId="44" borderId="7" xfId="593" applyNumberFormat="1" applyFont="1" applyFill="1" applyBorder="1" applyAlignment="1" applyProtection="1">
      <alignment horizontal="center"/>
    </xf>
    <xf numFmtId="172" fontId="55" fillId="44" borderId="7" xfId="593" applyNumberFormat="1" applyFont="1" applyFill="1" applyBorder="1" applyAlignment="1" applyProtection="1">
      <alignment horizontal="center"/>
    </xf>
    <xf numFmtId="0" fontId="55" fillId="44" borderId="7" xfId="594" applyFont="1" applyFill="1" applyBorder="1" applyAlignment="1" applyProtection="1">
      <alignment horizontal="center"/>
    </xf>
    <xf numFmtId="0" fontId="55" fillId="44" borderId="6" xfId="594" applyFont="1" applyFill="1" applyBorder="1" applyAlignment="1" applyProtection="1">
      <alignment horizontal="center"/>
    </xf>
    <xf numFmtId="172" fontId="55" fillId="44" borderId="7" xfId="594" applyNumberFormat="1" applyFont="1" applyFill="1" applyBorder="1" applyAlignment="1" applyProtection="1">
      <alignment horizontal="center"/>
    </xf>
    <xf numFmtId="170" fontId="55" fillId="44" borderId="7" xfId="594" applyNumberFormat="1" applyFont="1" applyFill="1" applyBorder="1" applyAlignment="1" applyProtection="1">
      <alignment horizontal="center"/>
    </xf>
    <xf numFmtId="173" fontId="56" fillId="0" borderId="26" xfId="595" applyNumberFormat="1" applyFont="1" applyFill="1" applyBorder="1" applyAlignment="1" applyProtection="1">
      <alignment horizontal="center"/>
    </xf>
    <xf numFmtId="173" fontId="56" fillId="0" borderId="7" xfId="595" applyNumberFormat="1" applyFont="1" applyFill="1" applyBorder="1" applyAlignment="1" applyProtection="1">
      <alignment horizontal="center"/>
    </xf>
    <xf numFmtId="172" fontId="55" fillId="44" borderId="7" xfId="595" applyNumberFormat="1" applyFont="1" applyFill="1" applyBorder="1" applyAlignment="1" applyProtection="1">
      <alignment horizontal="center"/>
    </xf>
    <xf numFmtId="1" fontId="53" fillId="45" borderId="0" xfId="598" applyNumberFormat="1" applyFont="1" applyFill="1" applyBorder="1" applyAlignment="1">
      <alignment horizontal="center"/>
    </xf>
    <xf numFmtId="2" fontId="53" fillId="45" borderId="0" xfId="598" applyNumberFormat="1" applyFont="1" applyFill="1" applyBorder="1" applyAlignment="1">
      <alignment horizontal="center"/>
    </xf>
    <xf numFmtId="0" fontId="53" fillId="0" borderId="0" xfId="590" applyFont="1" applyBorder="1"/>
    <xf numFmtId="1" fontId="53" fillId="45" borderId="25" xfId="598" applyNumberFormat="1" applyFont="1" applyFill="1" applyBorder="1" applyAlignment="1">
      <alignment horizontal="center"/>
    </xf>
    <xf numFmtId="2" fontId="53" fillId="45" borderId="25" xfId="598" applyNumberFormat="1" applyFont="1" applyFill="1" applyBorder="1" applyAlignment="1">
      <alignment horizontal="center"/>
    </xf>
    <xf numFmtId="0" fontId="53" fillId="0" borderId="25" xfId="590" applyFont="1" applyBorder="1"/>
    <xf numFmtId="0" fontId="55" fillId="44" borderId="6" xfId="591" applyFont="1" applyFill="1" applyBorder="1" applyAlignment="1" applyProtection="1">
      <alignment horizontal="center"/>
    </xf>
    <xf numFmtId="40" fontId="55" fillId="44" borderId="7" xfId="410" applyNumberFormat="1" applyFont="1" applyFill="1" applyBorder="1" applyAlignment="1" applyProtection="1">
      <alignment horizontal="center"/>
    </xf>
    <xf numFmtId="170" fontId="55" fillId="44" borderId="7" xfId="591" applyNumberFormat="1" applyFont="1" applyFill="1" applyBorder="1" applyAlignment="1" applyProtection="1">
      <alignment horizontal="center"/>
    </xf>
    <xf numFmtId="175" fontId="53" fillId="45" borderId="25" xfId="415" applyNumberFormat="1" applyFont="1" applyFill="1" applyBorder="1" applyAlignment="1">
      <alignment horizontal="center"/>
    </xf>
    <xf numFmtId="0" fontId="54" fillId="0" borderId="0" xfId="598" applyFont="1" applyBorder="1" applyAlignment="1">
      <alignment horizontal="center"/>
    </xf>
    <xf numFmtId="14" fontId="53" fillId="45" borderId="25" xfId="415" applyNumberFormat="1" applyFont="1" applyFill="1" applyBorder="1" applyAlignment="1">
      <alignment horizontal="center"/>
    </xf>
    <xf numFmtId="0" fontId="53" fillId="45" borderId="25" xfId="598" applyFont="1" applyFill="1" applyBorder="1"/>
    <xf numFmtId="0" fontId="72" fillId="0" borderId="0" xfId="0" applyFont="1"/>
    <xf numFmtId="14" fontId="72" fillId="0" borderId="0" xfId="0" applyNumberFormat="1" applyFont="1" applyAlignment="1">
      <alignment horizontal="center"/>
    </xf>
    <xf numFmtId="177" fontId="72" fillId="0" borderId="0" xfId="0" applyNumberFormat="1" applyFont="1" applyAlignment="1">
      <alignment horizontal="center"/>
    </xf>
    <xf numFmtId="0" fontId="55" fillId="46" borderId="6" xfId="596" applyFont="1" applyFill="1" applyBorder="1"/>
    <xf numFmtId="0" fontId="65" fillId="46" borderId="10" xfId="596" applyFont="1" applyFill="1" applyBorder="1"/>
    <xf numFmtId="0" fontId="67" fillId="0" borderId="0" xfId="586"/>
    <xf numFmtId="0" fontId="57" fillId="0" borderId="0" xfId="586" applyFont="1"/>
    <xf numFmtId="0" fontId="60" fillId="0" borderId="0" xfId="586" applyFont="1"/>
    <xf numFmtId="0" fontId="61" fillId="47" borderId="6" xfId="600" applyFont="1" applyFill="1" applyBorder="1"/>
    <xf numFmtId="0" fontId="61" fillId="47" borderId="27" xfId="600" applyFont="1" applyFill="1" applyBorder="1"/>
    <xf numFmtId="0" fontId="59" fillId="47" borderId="28" xfId="600" applyFont="1" applyFill="1" applyBorder="1" applyAlignment="1">
      <alignment horizontal="center"/>
    </xf>
    <xf numFmtId="0" fontId="62" fillId="47" borderId="29" xfId="600" applyFont="1" applyFill="1" applyBorder="1" applyAlignment="1">
      <alignment horizontal="center"/>
    </xf>
    <xf numFmtId="0" fontId="62" fillId="47" borderId="30" xfId="600" applyFont="1" applyFill="1" applyBorder="1" applyAlignment="1">
      <alignment horizontal="center"/>
    </xf>
    <xf numFmtId="2" fontId="60" fillId="45" borderId="6" xfId="600" applyNumberFormat="1" applyFont="1" applyFill="1" applyBorder="1" applyAlignment="1">
      <alignment horizontal="right"/>
    </xf>
    <xf numFmtId="2" fontId="60" fillId="45" borderId="14" xfId="600" applyNumberFormat="1" applyFont="1" applyFill="1" applyBorder="1" applyAlignment="1">
      <alignment horizontal="right"/>
    </xf>
    <xf numFmtId="2" fontId="60" fillId="45" borderId="27" xfId="600" applyNumberFormat="1" applyFont="1" applyFill="1" applyBorder="1" applyAlignment="1">
      <alignment horizontal="right"/>
    </xf>
    <xf numFmtId="0" fontId="59" fillId="47" borderId="18" xfId="600" applyFont="1" applyFill="1" applyBorder="1" applyAlignment="1">
      <alignment horizontal="center"/>
    </xf>
    <xf numFmtId="0" fontId="59" fillId="47" borderId="14" xfId="600" applyFont="1" applyFill="1" applyBorder="1" applyAlignment="1">
      <alignment horizontal="center"/>
    </xf>
    <xf numFmtId="0" fontId="59" fillId="47" borderId="10" xfId="600" applyFont="1" applyFill="1" applyBorder="1" applyAlignment="1">
      <alignment horizontal="center"/>
    </xf>
    <xf numFmtId="0" fontId="61" fillId="47" borderId="31" xfId="600" applyFont="1" applyFill="1" applyBorder="1" applyAlignment="1">
      <alignment horizontal="center"/>
    </xf>
    <xf numFmtId="0" fontId="61" fillId="47" borderId="30" xfId="600" applyFont="1" applyFill="1" applyBorder="1" applyAlignment="1">
      <alignment horizontal="center"/>
    </xf>
    <xf numFmtId="0" fontId="60" fillId="45" borderId="32" xfId="600" applyFont="1" applyFill="1" applyBorder="1" applyAlignment="1">
      <alignment horizontal="center"/>
    </xf>
    <xf numFmtId="10" fontId="60" fillId="45" borderId="33" xfId="600" applyNumberFormat="1" applyFont="1" applyFill="1" applyBorder="1" applyAlignment="1">
      <alignment horizontal="center"/>
    </xf>
    <xf numFmtId="0" fontId="60" fillId="45" borderId="34" xfId="600" applyFont="1" applyFill="1" applyBorder="1" applyAlignment="1">
      <alignment horizontal="center"/>
    </xf>
    <xf numFmtId="10" fontId="60" fillId="45" borderId="35" xfId="600" applyNumberFormat="1" applyFont="1" applyFill="1" applyBorder="1" applyAlignment="1">
      <alignment horizontal="center"/>
    </xf>
    <xf numFmtId="0" fontId="60" fillId="0" borderId="0" xfId="586" applyFont="1" applyAlignment="1">
      <alignment horizontal="center"/>
    </xf>
    <xf numFmtId="0" fontId="60" fillId="45" borderId="36" xfId="600" applyFont="1" applyFill="1" applyBorder="1" applyAlignment="1">
      <alignment horizontal="center"/>
    </xf>
    <xf numFmtId="0" fontId="57" fillId="0" borderId="0" xfId="586" applyFont="1" applyAlignment="1">
      <alignment horizontal="center"/>
    </xf>
    <xf numFmtId="10" fontId="60" fillId="45" borderId="29" xfId="600" applyNumberFormat="1" applyFont="1" applyFill="1" applyBorder="1" applyAlignment="1">
      <alignment horizontal="center"/>
    </xf>
    <xf numFmtId="10" fontId="63" fillId="45" borderId="7" xfId="597" applyNumberFormat="1" applyFont="1" applyFill="1" applyBorder="1" applyAlignment="1">
      <alignment horizontal="center"/>
    </xf>
    <xf numFmtId="10" fontId="63" fillId="45" borderId="22" xfId="597" applyNumberFormat="1" applyFont="1" applyFill="1" applyBorder="1" applyAlignment="1">
      <alignment horizontal="center"/>
    </xf>
    <xf numFmtId="10" fontId="63" fillId="45" borderId="26" xfId="597" applyNumberFormat="1" applyFont="1" applyFill="1" applyBorder="1" applyAlignment="1">
      <alignment horizontal="center"/>
    </xf>
    <xf numFmtId="0" fontId="59" fillId="47" borderId="19" xfId="601" applyFont="1" applyFill="1" applyBorder="1" applyAlignment="1">
      <alignment horizontal="center"/>
    </xf>
    <xf numFmtId="0" fontId="64" fillId="46" borderId="6" xfId="587" applyFont="1" applyFill="1" applyBorder="1"/>
    <xf numFmtId="0" fontId="65" fillId="46" borderId="10" xfId="587" applyFont="1" applyFill="1" applyBorder="1"/>
    <xf numFmtId="172" fontId="58" fillId="44" borderId="7" xfId="588" applyNumberFormat="1" applyFont="1" applyFill="1" applyBorder="1" applyAlignment="1" applyProtection="1">
      <alignment horizontal="center"/>
    </xf>
    <xf numFmtId="0" fontId="72" fillId="0" borderId="27" xfId="0" applyFont="1" applyBorder="1" applyAlignment="1">
      <alignment horizontal="left"/>
    </xf>
    <xf numFmtId="0" fontId="73" fillId="49" borderId="28" xfId="0" applyFont="1" applyFill="1" applyBorder="1"/>
    <xf numFmtId="14" fontId="72" fillId="0" borderId="14" xfId="0" applyNumberFormat="1" applyFont="1" applyBorder="1" applyAlignment="1">
      <alignment horizontal="left"/>
    </xf>
    <xf numFmtId="0" fontId="72" fillId="0" borderId="14" xfId="0" applyFont="1" applyBorder="1" applyAlignment="1">
      <alignment horizontal="left"/>
    </xf>
    <xf numFmtId="0" fontId="73" fillId="49" borderId="18" xfId="0" applyFont="1" applyFill="1" applyBorder="1"/>
    <xf numFmtId="0" fontId="72" fillId="0" borderId="6" xfId="0" applyFont="1" applyBorder="1" applyAlignment="1">
      <alignment horizontal="left"/>
    </xf>
    <xf numFmtId="0" fontId="73" fillId="49" borderId="10" xfId="0" applyFont="1" applyFill="1" applyBorder="1"/>
    <xf numFmtId="164" fontId="57" fillId="45" borderId="12" xfId="599" applyNumberFormat="1" applyFont="1" applyFill="1" applyBorder="1" applyAlignment="1">
      <alignment horizontal="center"/>
    </xf>
    <xf numFmtId="14" fontId="72" fillId="0" borderId="26" xfId="0" applyNumberFormat="1" applyFont="1" applyBorder="1"/>
    <xf numFmtId="14" fontId="72" fillId="0" borderId="22" xfId="0" applyNumberFormat="1" applyFont="1" applyBorder="1"/>
    <xf numFmtId="177" fontId="72" fillId="0" borderId="26" xfId="0" applyNumberFormat="1" applyFont="1" applyBorder="1"/>
    <xf numFmtId="177" fontId="72" fillId="0" borderId="22" xfId="0" applyNumberFormat="1" applyFont="1" applyBorder="1"/>
    <xf numFmtId="0" fontId="72" fillId="0" borderId="26" xfId="0" applyFont="1" applyBorder="1"/>
    <xf numFmtId="0" fontId="72" fillId="0" borderId="22" xfId="0" applyFont="1" applyBorder="1"/>
    <xf numFmtId="0" fontId="72" fillId="0" borderId="26" xfId="0" applyFont="1" applyBorder="1" applyAlignment="1">
      <alignment horizontal="center"/>
    </xf>
    <xf numFmtId="0" fontId="72" fillId="0" borderId="22" xfId="0" applyFont="1" applyBorder="1" applyAlignment="1">
      <alignment horizontal="center"/>
    </xf>
    <xf numFmtId="0" fontId="72" fillId="0" borderId="7" xfId="0" applyFont="1" applyBorder="1" applyAlignment="1">
      <alignment horizontal="center"/>
    </xf>
    <xf numFmtId="177" fontId="72" fillId="0" borderId="26" xfId="0" applyNumberFormat="1" applyFont="1" applyBorder="1" applyAlignment="1">
      <alignment horizontal="center"/>
    </xf>
    <xf numFmtId="177" fontId="72" fillId="0" borderId="22" xfId="0" applyNumberFormat="1" applyFont="1" applyBorder="1" applyAlignment="1">
      <alignment horizontal="center"/>
    </xf>
    <xf numFmtId="177" fontId="72" fillId="0" borderId="7" xfId="0" applyNumberFormat="1" applyFont="1" applyBorder="1" applyAlignment="1">
      <alignment horizontal="center"/>
    </xf>
    <xf numFmtId="14" fontId="72" fillId="0" borderId="26" xfId="0" applyNumberFormat="1" applyFont="1" applyBorder="1" applyAlignment="1">
      <alignment horizontal="center"/>
    </xf>
    <xf numFmtId="14" fontId="72" fillId="0" borderId="22" xfId="0" applyNumberFormat="1" applyFont="1" applyBorder="1" applyAlignment="1">
      <alignment horizontal="center"/>
    </xf>
    <xf numFmtId="14" fontId="72" fillId="0" borderId="7" xfId="0" applyNumberFormat="1" applyFont="1" applyBorder="1" applyAlignment="1">
      <alignment horizontal="center"/>
    </xf>
    <xf numFmtId="44" fontId="72" fillId="0" borderId="37" xfId="414" applyFont="1" applyBorder="1"/>
    <xf numFmtId="0" fontId="72" fillId="0" borderId="38" xfId="0" applyFont="1" applyBorder="1"/>
    <xf numFmtId="170" fontId="56" fillId="0" borderId="12" xfId="592" applyNumberFormat="1" applyFont="1" applyFill="1" applyBorder="1" applyAlignment="1" applyProtection="1">
      <alignment horizontal="center"/>
    </xf>
    <xf numFmtId="174" fontId="55" fillId="50" borderId="0" xfId="594" applyNumberFormat="1" applyFont="1" applyFill="1" applyBorder="1" applyAlignment="1" applyProtection="1">
      <alignment horizontal="center"/>
    </xf>
    <xf numFmtId="0" fontId="55" fillId="50" borderId="0" xfId="594" applyFont="1" applyFill="1" applyBorder="1" applyAlignment="1" applyProtection="1">
      <alignment horizontal="center"/>
    </xf>
    <xf numFmtId="0" fontId="74" fillId="50" borderId="0" xfId="0" applyFont="1" applyFill="1"/>
    <xf numFmtId="0" fontId="60" fillId="48" borderId="34" xfId="599" applyFont="1" applyFill="1" applyBorder="1" applyAlignment="1">
      <alignment horizontal="center"/>
    </xf>
    <xf numFmtId="164" fontId="60" fillId="45" borderId="14" xfId="599" applyNumberFormat="1" applyFont="1" applyFill="1" applyBorder="1" applyAlignment="1">
      <alignment horizontal="center"/>
    </xf>
    <xf numFmtId="14" fontId="60" fillId="48" borderId="34" xfId="599" applyNumberFormat="1" applyFont="1" applyFill="1" applyBorder="1" applyAlignment="1">
      <alignment horizontal="center"/>
    </xf>
    <xf numFmtId="0" fontId="60" fillId="45" borderId="14" xfId="599" applyFont="1" applyFill="1" applyBorder="1" applyAlignment="1">
      <alignment horizontal="center"/>
    </xf>
    <xf numFmtId="22" fontId="60" fillId="45" borderId="14" xfId="599" applyNumberFormat="1" applyFont="1" applyFill="1" applyBorder="1" applyAlignment="1">
      <alignment horizontal="center"/>
    </xf>
    <xf numFmtId="0" fontId="60" fillId="48" borderId="36" xfId="599" applyFont="1" applyFill="1" applyBorder="1" applyAlignment="1">
      <alignment horizontal="center"/>
    </xf>
    <xf numFmtId="0" fontId="60" fillId="45" borderId="27" xfId="599" applyFont="1" applyFill="1" applyBorder="1" applyAlignment="1">
      <alignment horizontal="center"/>
    </xf>
    <xf numFmtId="3" fontId="72" fillId="0" borderId="6" xfId="0" applyNumberFormat="1" applyFont="1" applyBorder="1" applyAlignment="1">
      <alignment horizontal="left"/>
    </xf>
    <xf numFmtId="0" fontId="57" fillId="0" borderId="14" xfId="589" applyFont="1" applyBorder="1" applyAlignment="1" applyProtection="1">
      <alignment horizontal="left"/>
      <protection locked="0"/>
    </xf>
    <xf numFmtId="0" fontId="75" fillId="50" borderId="0" xfId="601" applyFont="1" applyFill="1" applyBorder="1" applyAlignment="1">
      <alignment horizontal="center"/>
    </xf>
    <xf numFmtId="0" fontId="69" fillId="50" borderId="0" xfId="0" applyFont="1" applyFill="1" applyBorder="1"/>
    <xf numFmtId="0" fontId="75" fillId="50" borderId="0" xfId="600" applyFont="1" applyFill="1" applyBorder="1" applyAlignment="1">
      <alignment horizontal="center"/>
    </xf>
    <xf numFmtId="0" fontId="76" fillId="50" borderId="0" xfId="586" applyFont="1" applyFill="1" applyBorder="1"/>
    <xf numFmtId="0" fontId="76" fillId="50" borderId="0" xfId="600" applyFont="1" applyFill="1" applyBorder="1" applyAlignment="1">
      <alignment horizontal="center"/>
    </xf>
    <xf numFmtId="164" fontId="76" fillId="50" borderId="0" xfId="600" applyNumberFormat="1" applyFont="1" applyFill="1" applyBorder="1" applyAlignment="1">
      <alignment horizontal="center"/>
    </xf>
    <xf numFmtId="14" fontId="76" fillId="50" borderId="0" xfId="600" applyNumberFormat="1" applyFont="1" applyFill="1" applyBorder="1" applyAlignment="1">
      <alignment horizontal="center"/>
    </xf>
    <xf numFmtId="22" fontId="76" fillId="50" borderId="0" xfId="600" applyNumberFormat="1" applyFont="1" applyFill="1" applyBorder="1" applyAlignment="1">
      <alignment horizontal="center"/>
    </xf>
    <xf numFmtId="0" fontId="76" fillId="50" borderId="0" xfId="586" applyFont="1" applyFill="1" applyBorder="1" applyAlignment="1">
      <alignment horizontal="center"/>
    </xf>
    <xf numFmtId="0" fontId="77" fillId="50" borderId="0" xfId="586" applyFont="1" applyFill="1" applyBorder="1"/>
    <xf numFmtId="0" fontId="78" fillId="50" borderId="0" xfId="600" applyFont="1" applyFill="1" applyBorder="1" applyAlignment="1">
      <alignment horizontal="center"/>
    </xf>
    <xf numFmtId="0" fontId="78" fillId="50" borderId="0" xfId="600" applyFont="1" applyFill="1" applyBorder="1"/>
    <xf numFmtId="0" fontId="79" fillId="50" borderId="0" xfId="600" applyFont="1" applyFill="1" applyBorder="1" applyAlignment="1">
      <alignment horizontal="center"/>
    </xf>
    <xf numFmtId="10" fontId="76" fillId="50" borderId="0" xfId="600" applyNumberFormat="1" applyFont="1" applyFill="1" applyBorder="1" applyAlignment="1">
      <alignment horizontal="center"/>
    </xf>
    <xf numFmtId="2" fontId="76" fillId="50" borderId="0" xfId="600" applyNumberFormat="1" applyFont="1" applyFill="1" applyBorder="1" applyAlignment="1">
      <alignment horizontal="right"/>
    </xf>
    <xf numFmtId="10" fontId="80" fillId="50" borderId="0" xfId="597" applyNumberFormat="1" applyFont="1" applyFill="1" applyBorder="1" applyAlignment="1">
      <alignment horizontal="center"/>
    </xf>
    <xf numFmtId="0" fontId="57" fillId="0" borderId="0" xfId="586" applyFont="1" applyBorder="1" applyAlignment="1">
      <alignment horizontal="center"/>
    </xf>
    <xf numFmtId="0" fontId="57" fillId="0" borderId="0" xfId="586" applyFont="1" applyBorder="1"/>
    <xf numFmtId="0" fontId="0" fillId="0" borderId="0" xfId="0" applyBorder="1"/>
    <xf numFmtId="0" fontId="72" fillId="51" borderId="22" xfId="0" applyFont="1" applyFill="1" applyBorder="1" applyAlignment="1">
      <alignment horizontal="center"/>
    </xf>
    <xf numFmtId="0" fontId="72" fillId="0" borderId="7" xfId="0" applyFont="1" applyBorder="1"/>
    <xf numFmtId="0" fontId="72" fillId="51" borderId="7" xfId="0" applyFont="1" applyFill="1" applyBorder="1" applyAlignment="1">
      <alignment horizontal="center"/>
    </xf>
    <xf numFmtId="0" fontId="72" fillId="51" borderId="26" xfId="0" applyFont="1" applyFill="1" applyBorder="1" applyAlignment="1">
      <alignment horizontal="center"/>
    </xf>
    <xf numFmtId="0" fontId="72" fillId="0" borderId="0" xfId="0" applyFont="1" applyBorder="1"/>
    <xf numFmtId="0" fontId="60" fillId="0" borderId="18" xfId="0" applyFont="1" applyBorder="1" applyAlignment="1">
      <alignment horizontal="center"/>
    </xf>
    <xf numFmtId="0" fontId="60" fillId="0" borderId="28" xfId="0" applyFont="1" applyBorder="1" applyAlignment="1">
      <alignment horizontal="center"/>
    </xf>
    <xf numFmtId="171" fontId="72" fillId="0" borderId="22" xfId="0" applyNumberFormat="1" applyFont="1" applyBorder="1" applyAlignment="1">
      <alignment horizontal="center"/>
    </xf>
    <xf numFmtId="171" fontId="72" fillId="0" borderId="26" xfId="0" applyNumberFormat="1" applyFont="1" applyBorder="1" applyAlignment="1">
      <alignment horizontal="center"/>
    </xf>
  </cellXfs>
  <cellStyles count="720">
    <cellStyle name="_Copy of Portfolios to Archeus 6-3-04 (2)" xfId="1" xr:uid="{00000000-0005-0000-0000-000000000000}"/>
    <cellStyle name="_Copy of Portfolios to Archeus 6-3-04 (2) 2" xfId="2" xr:uid="{00000000-0005-0000-0000-000001000000}"/>
    <cellStyle name="_Copy of Portfolios to Archeus 6-3-04 (2) 3" xfId="3" xr:uid="{00000000-0005-0000-0000-000002000000}"/>
    <cellStyle name="20% - Accent1 10" xfId="4" xr:uid="{00000000-0005-0000-0000-000003000000}"/>
    <cellStyle name="20% - Accent1 11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2" xfId="11" xr:uid="{00000000-0005-0000-0000-00000A000000}"/>
    <cellStyle name="20% - Accent1 3" xfId="12" xr:uid="{00000000-0005-0000-0000-00000B000000}"/>
    <cellStyle name="20% - Accent1 4" xfId="13" xr:uid="{00000000-0005-0000-0000-00000C000000}"/>
    <cellStyle name="20% - Accent1 5" xfId="14" xr:uid="{00000000-0005-0000-0000-00000D000000}"/>
    <cellStyle name="20% - Accent1 6" xfId="15" xr:uid="{00000000-0005-0000-0000-00000E000000}"/>
    <cellStyle name="20% - Accent1 7" xfId="16" xr:uid="{00000000-0005-0000-0000-00000F000000}"/>
    <cellStyle name="20% - Accent1 8" xfId="17" xr:uid="{00000000-0005-0000-0000-000010000000}"/>
    <cellStyle name="20% - Accent1 9" xfId="18" xr:uid="{00000000-0005-0000-0000-000011000000}"/>
    <cellStyle name="20% - Accent2 10" xfId="19" xr:uid="{00000000-0005-0000-0000-000012000000}"/>
    <cellStyle name="20% - Accent2 11" xfId="20" xr:uid="{00000000-0005-0000-0000-000013000000}"/>
    <cellStyle name="20% - Accent2 12" xfId="21" xr:uid="{00000000-0005-0000-0000-000014000000}"/>
    <cellStyle name="20% - Accent2 13" xfId="22" xr:uid="{00000000-0005-0000-0000-000015000000}"/>
    <cellStyle name="20% - Accent2 14" xfId="23" xr:uid="{00000000-0005-0000-0000-000016000000}"/>
    <cellStyle name="20% - Accent2 15" xfId="24" xr:uid="{00000000-0005-0000-0000-000017000000}"/>
    <cellStyle name="20% - Accent2 16" xfId="25" xr:uid="{00000000-0005-0000-0000-000018000000}"/>
    <cellStyle name="20% - Accent2 2" xfId="26" xr:uid="{00000000-0005-0000-0000-000019000000}"/>
    <cellStyle name="20% - Accent2 3" xfId="27" xr:uid="{00000000-0005-0000-0000-00001A000000}"/>
    <cellStyle name="20% - Accent2 4" xfId="28" xr:uid="{00000000-0005-0000-0000-00001B000000}"/>
    <cellStyle name="20% - Accent2 5" xfId="29" xr:uid="{00000000-0005-0000-0000-00001C000000}"/>
    <cellStyle name="20% - Accent2 6" xfId="30" xr:uid="{00000000-0005-0000-0000-00001D000000}"/>
    <cellStyle name="20% - Accent2 7" xfId="31" xr:uid="{00000000-0005-0000-0000-00001E000000}"/>
    <cellStyle name="20% - Accent2 8" xfId="32" xr:uid="{00000000-0005-0000-0000-00001F000000}"/>
    <cellStyle name="20% - Accent2 9" xfId="33" xr:uid="{00000000-0005-0000-0000-000020000000}"/>
    <cellStyle name="20% - Accent3 10" xfId="34" xr:uid="{00000000-0005-0000-0000-000021000000}"/>
    <cellStyle name="20% - Accent3 11" xfId="35" xr:uid="{00000000-0005-0000-0000-000022000000}"/>
    <cellStyle name="20% - Accent3 12" xfId="36" xr:uid="{00000000-0005-0000-0000-000023000000}"/>
    <cellStyle name="20% - Accent3 13" xfId="37" xr:uid="{00000000-0005-0000-0000-000024000000}"/>
    <cellStyle name="20% - Accent3 14" xfId="38" xr:uid="{00000000-0005-0000-0000-000025000000}"/>
    <cellStyle name="20% - Accent3 15" xfId="39" xr:uid="{00000000-0005-0000-0000-000026000000}"/>
    <cellStyle name="20% - Accent3 16" xfId="40" xr:uid="{00000000-0005-0000-0000-000027000000}"/>
    <cellStyle name="20% - Accent3 2" xfId="41" xr:uid="{00000000-0005-0000-0000-000028000000}"/>
    <cellStyle name="20% - Accent3 3" xfId="42" xr:uid="{00000000-0005-0000-0000-000029000000}"/>
    <cellStyle name="20% - Accent3 4" xfId="43" xr:uid="{00000000-0005-0000-0000-00002A000000}"/>
    <cellStyle name="20% - Accent3 5" xfId="44" xr:uid="{00000000-0005-0000-0000-00002B000000}"/>
    <cellStyle name="20% - Accent3 6" xfId="45" xr:uid="{00000000-0005-0000-0000-00002C000000}"/>
    <cellStyle name="20% - Accent3 7" xfId="46" xr:uid="{00000000-0005-0000-0000-00002D000000}"/>
    <cellStyle name="20% - Accent3 8" xfId="47" xr:uid="{00000000-0005-0000-0000-00002E000000}"/>
    <cellStyle name="20% - Accent3 9" xfId="48" xr:uid="{00000000-0005-0000-0000-00002F000000}"/>
    <cellStyle name="20% - Accent4 10" xfId="49" xr:uid="{00000000-0005-0000-0000-000030000000}"/>
    <cellStyle name="20% - Accent4 11" xfId="50" xr:uid="{00000000-0005-0000-0000-000031000000}"/>
    <cellStyle name="20% - Accent4 12" xfId="51" xr:uid="{00000000-0005-0000-0000-000032000000}"/>
    <cellStyle name="20% - Accent4 13" xfId="52" xr:uid="{00000000-0005-0000-0000-000033000000}"/>
    <cellStyle name="20% - Accent4 14" xfId="53" xr:uid="{00000000-0005-0000-0000-000034000000}"/>
    <cellStyle name="20% - Accent4 15" xfId="54" xr:uid="{00000000-0005-0000-0000-000035000000}"/>
    <cellStyle name="20% - Accent4 16" xfId="55" xr:uid="{00000000-0005-0000-0000-000036000000}"/>
    <cellStyle name="20% - Accent4 2" xfId="56" xr:uid="{00000000-0005-0000-0000-000037000000}"/>
    <cellStyle name="20% - Accent4 3" xfId="57" xr:uid="{00000000-0005-0000-0000-000038000000}"/>
    <cellStyle name="20% - Accent4 4" xfId="58" xr:uid="{00000000-0005-0000-0000-000039000000}"/>
    <cellStyle name="20% - Accent4 5" xfId="59" xr:uid="{00000000-0005-0000-0000-00003A000000}"/>
    <cellStyle name="20% - Accent4 6" xfId="60" xr:uid="{00000000-0005-0000-0000-00003B000000}"/>
    <cellStyle name="20% - Accent4 7" xfId="61" xr:uid="{00000000-0005-0000-0000-00003C000000}"/>
    <cellStyle name="20% - Accent4 8" xfId="62" xr:uid="{00000000-0005-0000-0000-00003D000000}"/>
    <cellStyle name="20% - Accent4 9" xfId="63" xr:uid="{00000000-0005-0000-0000-00003E000000}"/>
    <cellStyle name="20% - Accent5 10" xfId="64" xr:uid="{00000000-0005-0000-0000-00003F000000}"/>
    <cellStyle name="20% - Accent5 11" xfId="65" xr:uid="{00000000-0005-0000-0000-000040000000}"/>
    <cellStyle name="20% - Accent5 12" xfId="66" xr:uid="{00000000-0005-0000-0000-000041000000}"/>
    <cellStyle name="20% - Accent5 13" xfId="67" xr:uid="{00000000-0005-0000-0000-000042000000}"/>
    <cellStyle name="20% - Accent5 14" xfId="68" xr:uid="{00000000-0005-0000-0000-000043000000}"/>
    <cellStyle name="20% - Accent5 15" xfId="69" xr:uid="{00000000-0005-0000-0000-000044000000}"/>
    <cellStyle name="20% - Accent5 16" xfId="70" xr:uid="{00000000-0005-0000-0000-000045000000}"/>
    <cellStyle name="20% - Accent5 2" xfId="71" xr:uid="{00000000-0005-0000-0000-000046000000}"/>
    <cellStyle name="20% - Accent5 3" xfId="72" xr:uid="{00000000-0005-0000-0000-000047000000}"/>
    <cellStyle name="20% - Accent5 4" xfId="73" xr:uid="{00000000-0005-0000-0000-000048000000}"/>
    <cellStyle name="20% - Accent5 5" xfId="74" xr:uid="{00000000-0005-0000-0000-000049000000}"/>
    <cellStyle name="20% - Accent5 6" xfId="75" xr:uid="{00000000-0005-0000-0000-00004A000000}"/>
    <cellStyle name="20% - Accent5 7" xfId="76" xr:uid="{00000000-0005-0000-0000-00004B000000}"/>
    <cellStyle name="20% - Accent5 8" xfId="77" xr:uid="{00000000-0005-0000-0000-00004C000000}"/>
    <cellStyle name="20% - Accent5 9" xfId="78" xr:uid="{00000000-0005-0000-0000-00004D000000}"/>
    <cellStyle name="20% - Accent6 10" xfId="79" xr:uid="{00000000-0005-0000-0000-00004E000000}"/>
    <cellStyle name="20% - Accent6 11" xfId="80" xr:uid="{00000000-0005-0000-0000-00004F000000}"/>
    <cellStyle name="20% - Accent6 12" xfId="81" xr:uid="{00000000-0005-0000-0000-000050000000}"/>
    <cellStyle name="20% - Accent6 13" xfId="82" xr:uid="{00000000-0005-0000-0000-000051000000}"/>
    <cellStyle name="20% - Accent6 14" xfId="83" xr:uid="{00000000-0005-0000-0000-000052000000}"/>
    <cellStyle name="20% - Accent6 15" xfId="84" xr:uid="{00000000-0005-0000-0000-000053000000}"/>
    <cellStyle name="20% - Accent6 16" xfId="85" xr:uid="{00000000-0005-0000-0000-000054000000}"/>
    <cellStyle name="20% - Accent6 2" xfId="86" xr:uid="{00000000-0005-0000-0000-000055000000}"/>
    <cellStyle name="20% - Accent6 3" xfId="87" xr:uid="{00000000-0005-0000-0000-000056000000}"/>
    <cellStyle name="20% - Accent6 4" xfId="88" xr:uid="{00000000-0005-0000-0000-000057000000}"/>
    <cellStyle name="20% - Accent6 5" xfId="89" xr:uid="{00000000-0005-0000-0000-000058000000}"/>
    <cellStyle name="20% - Accent6 6" xfId="90" xr:uid="{00000000-0005-0000-0000-000059000000}"/>
    <cellStyle name="20% - Accent6 7" xfId="91" xr:uid="{00000000-0005-0000-0000-00005A000000}"/>
    <cellStyle name="20% - Accent6 8" xfId="92" xr:uid="{00000000-0005-0000-0000-00005B000000}"/>
    <cellStyle name="20% - Accent6 9" xfId="93" xr:uid="{00000000-0005-0000-0000-00005C000000}"/>
    <cellStyle name="40% - Accent1 10" xfId="94" xr:uid="{00000000-0005-0000-0000-00005D000000}"/>
    <cellStyle name="40% - Accent1 11" xfId="95" xr:uid="{00000000-0005-0000-0000-00005E000000}"/>
    <cellStyle name="40% - Accent1 12" xfId="96" xr:uid="{00000000-0005-0000-0000-00005F000000}"/>
    <cellStyle name="40% - Accent1 13" xfId="97" xr:uid="{00000000-0005-0000-0000-000060000000}"/>
    <cellStyle name="40% - Accent1 14" xfId="98" xr:uid="{00000000-0005-0000-0000-000061000000}"/>
    <cellStyle name="40% - Accent1 15" xfId="99" xr:uid="{00000000-0005-0000-0000-000062000000}"/>
    <cellStyle name="40% - Accent1 16" xfId="100" xr:uid="{00000000-0005-0000-0000-000063000000}"/>
    <cellStyle name="40% - Accent1 2" xfId="101" xr:uid="{00000000-0005-0000-0000-000064000000}"/>
    <cellStyle name="40% - Accent1 3" xfId="102" xr:uid="{00000000-0005-0000-0000-000065000000}"/>
    <cellStyle name="40% - Accent1 4" xfId="103" xr:uid="{00000000-0005-0000-0000-000066000000}"/>
    <cellStyle name="40% - Accent1 5" xfId="104" xr:uid="{00000000-0005-0000-0000-000067000000}"/>
    <cellStyle name="40% - Accent1 6" xfId="105" xr:uid="{00000000-0005-0000-0000-000068000000}"/>
    <cellStyle name="40% - Accent1 7" xfId="106" xr:uid="{00000000-0005-0000-0000-000069000000}"/>
    <cellStyle name="40% - Accent1 8" xfId="107" xr:uid="{00000000-0005-0000-0000-00006A000000}"/>
    <cellStyle name="40% - Accent1 9" xfId="108" xr:uid="{00000000-0005-0000-0000-00006B000000}"/>
    <cellStyle name="40% - Accent2 10" xfId="109" xr:uid="{00000000-0005-0000-0000-00006C000000}"/>
    <cellStyle name="40% - Accent2 11" xfId="110" xr:uid="{00000000-0005-0000-0000-00006D000000}"/>
    <cellStyle name="40% - Accent2 12" xfId="111" xr:uid="{00000000-0005-0000-0000-00006E000000}"/>
    <cellStyle name="40% - Accent2 13" xfId="112" xr:uid="{00000000-0005-0000-0000-00006F000000}"/>
    <cellStyle name="40% - Accent2 14" xfId="113" xr:uid="{00000000-0005-0000-0000-000070000000}"/>
    <cellStyle name="40% - Accent2 15" xfId="114" xr:uid="{00000000-0005-0000-0000-000071000000}"/>
    <cellStyle name="40% - Accent2 16" xfId="115" xr:uid="{00000000-0005-0000-0000-000072000000}"/>
    <cellStyle name="40% - Accent2 2" xfId="116" xr:uid="{00000000-0005-0000-0000-000073000000}"/>
    <cellStyle name="40% - Accent2 3" xfId="117" xr:uid="{00000000-0005-0000-0000-000074000000}"/>
    <cellStyle name="40% - Accent2 4" xfId="118" xr:uid="{00000000-0005-0000-0000-000075000000}"/>
    <cellStyle name="40% - Accent2 5" xfId="119" xr:uid="{00000000-0005-0000-0000-000076000000}"/>
    <cellStyle name="40% - Accent2 6" xfId="120" xr:uid="{00000000-0005-0000-0000-000077000000}"/>
    <cellStyle name="40% - Accent2 7" xfId="121" xr:uid="{00000000-0005-0000-0000-000078000000}"/>
    <cellStyle name="40% - Accent2 8" xfId="122" xr:uid="{00000000-0005-0000-0000-000079000000}"/>
    <cellStyle name="40% - Accent2 9" xfId="123" xr:uid="{00000000-0005-0000-0000-00007A000000}"/>
    <cellStyle name="40% - Accent3 10" xfId="124" xr:uid="{00000000-0005-0000-0000-00007B000000}"/>
    <cellStyle name="40% - Accent3 11" xfId="125" xr:uid="{00000000-0005-0000-0000-00007C000000}"/>
    <cellStyle name="40% - Accent3 12" xfId="126" xr:uid="{00000000-0005-0000-0000-00007D000000}"/>
    <cellStyle name="40% - Accent3 13" xfId="127" xr:uid="{00000000-0005-0000-0000-00007E000000}"/>
    <cellStyle name="40% - Accent3 14" xfId="128" xr:uid="{00000000-0005-0000-0000-00007F000000}"/>
    <cellStyle name="40% - Accent3 15" xfId="129" xr:uid="{00000000-0005-0000-0000-000080000000}"/>
    <cellStyle name="40% - Accent3 16" xfId="130" xr:uid="{00000000-0005-0000-0000-000081000000}"/>
    <cellStyle name="40% - Accent3 2" xfId="131" xr:uid="{00000000-0005-0000-0000-000082000000}"/>
    <cellStyle name="40% - Accent3 3" xfId="132" xr:uid="{00000000-0005-0000-0000-000083000000}"/>
    <cellStyle name="40% - Accent3 4" xfId="133" xr:uid="{00000000-0005-0000-0000-000084000000}"/>
    <cellStyle name="40% - Accent3 5" xfId="134" xr:uid="{00000000-0005-0000-0000-000085000000}"/>
    <cellStyle name="40% - Accent3 6" xfId="135" xr:uid="{00000000-0005-0000-0000-000086000000}"/>
    <cellStyle name="40% - Accent3 7" xfId="136" xr:uid="{00000000-0005-0000-0000-000087000000}"/>
    <cellStyle name="40% - Accent3 8" xfId="137" xr:uid="{00000000-0005-0000-0000-000088000000}"/>
    <cellStyle name="40% - Accent3 9" xfId="138" xr:uid="{00000000-0005-0000-0000-000089000000}"/>
    <cellStyle name="40% - Accent4 10" xfId="139" xr:uid="{00000000-0005-0000-0000-00008A000000}"/>
    <cellStyle name="40% - Accent4 11" xfId="140" xr:uid="{00000000-0005-0000-0000-00008B000000}"/>
    <cellStyle name="40% - Accent4 12" xfId="141" xr:uid="{00000000-0005-0000-0000-00008C000000}"/>
    <cellStyle name="40% - Accent4 13" xfId="142" xr:uid="{00000000-0005-0000-0000-00008D000000}"/>
    <cellStyle name="40% - Accent4 14" xfId="143" xr:uid="{00000000-0005-0000-0000-00008E000000}"/>
    <cellStyle name="40% - Accent4 15" xfId="144" xr:uid="{00000000-0005-0000-0000-00008F000000}"/>
    <cellStyle name="40% - Accent4 16" xfId="145" xr:uid="{00000000-0005-0000-0000-000090000000}"/>
    <cellStyle name="40% - Accent4 2" xfId="146" xr:uid="{00000000-0005-0000-0000-000091000000}"/>
    <cellStyle name="40% - Accent4 3" xfId="147" xr:uid="{00000000-0005-0000-0000-000092000000}"/>
    <cellStyle name="40% - Accent4 4" xfId="148" xr:uid="{00000000-0005-0000-0000-000093000000}"/>
    <cellStyle name="40% - Accent4 5" xfId="149" xr:uid="{00000000-0005-0000-0000-000094000000}"/>
    <cellStyle name="40% - Accent4 6" xfId="150" xr:uid="{00000000-0005-0000-0000-000095000000}"/>
    <cellStyle name="40% - Accent4 7" xfId="151" xr:uid="{00000000-0005-0000-0000-000096000000}"/>
    <cellStyle name="40% - Accent4 8" xfId="152" xr:uid="{00000000-0005-0000-0000-000097000000}"/>
    <cellStyle name="40% - Accent4 9" xfId="153" xr:uid="{00000000-0005-0000-0000-000098000000}"/>
    <cellStyle name="40% - Accent5 10" xfId="154" xr:uid="{00000000-0005-0000-0000-000099000000}"/>
    <cellStyle name="40% - Accent5 11" xfId="155" xr:uid="{00000000-0005-0000-0000-00009A000000}"/>
    <cellStyle name="40% - Accent5 12" xfId="156" xr:uid="{00000000-0005-0000-0000-00009B000000}"/>
    <cellStyle name="40% - Accent5 13" xfId="157" xr:uid="{00000000-0005-0000-0000-00009C000000}"/>
    <cellStyle name="40% - Accent5 14" xfId="158" xr:uid="{00000000-0005-0000-0000-00009D000000}"/>
    <cellStyle name="40% - Accent5 15" xfId="159" xr:uid="{00000000-0005-0000-0000-00009E000000}"/>
    <cellStyle name="40% - Accent5 16" xfId="160" xr:uid="{00000000-0005-0000-0000-00009F000000}"/>
    <cellStyle name="40% - Accent5 2" xfId="161" xr:uid="{00000000-0005-0000-0000-0000A0000000}"/>
    <cellStyle name="40% - Accent5 3" xfId="162" xr:uid="{00000000-0005-0000-0000-0000A1000000}"/>
    <cellStyle name="40% - Accent5 4" xfId="163" xr:uid="{00000000-0005-0000-0000-0000A2000000}"/>
    <cellStyle name="40% - Accent5 5" xfId="164" xr:uid="{00000000-0005-0000-0000-0000A3000000}"/>
    <cellStyle name="40% - Accent5 6" xfId="165" xr:uid="{00000000-0005-0000-0000-0000A4000000}"/>
    <cellStyle name="40% - Accent5 7" xfId="166" xr:uid="{00000000-0005-0000-0000-0000A5000000}"/>
    <cellStyle name="40% - Accent5 8" xfId="167" xr:uid="{00000000-0005-0000-0000-0000A6000000}"/>
    <cellStyle name="40% - Accent5 9" xfId="168" xr:uid="{00000000-0005-0000-0000-0000A7000000}"/>
    <cellStyle name="40% - Accent6 10" xfId="169" xr:uid="{00000000-0005-0000-0000-0000A8000000}"/>
    <cellStyle name="40% - Accent6 11" xfId="170" xr:uid="{00000000-0005-0000-0000-0000A9000000}"/>
    <cellStyle name="40% - Accent6 12" xfId="171" xr:uid="{00000000-0005-0000-0000-0000AA000000}"/>
    <cellStyle name="40% - Accent6 13" xfId="172" xr:uid="{00000000-0005-0000-0000-0000AB000000}"/>
    <cellStyle name="40% - Accent6 14" xfId="173" xr:uid="{00000000-0005-0000-0000-0000AC000000}"/>
    <cellStyle name="40% - Accent6 15" xfId="174" xr:uid="{00000000-0005-0000-0000-0000AD000000}"/>
    <cellStyle name="40% - Accent6 16" xfId="175" xr:uid="{00000000-0005-0000-0000-0000AE000000}"/>
    <cellStyle name="40% - Accent6 2" xfId="176" xr:uid="{00000000-0005-0000-0000-0000AF000000}"/>
    <cellStyle name="40% - Accent6 3" xfId="177" xr:uid="{00000000-0005-0000-0000-0000B0000000}"/>
    <cellStyle name="40% - Accent6 4" xfId="178" xr:uid="{00000000-0005-0000-0000-0000B1000000}"/>
    <cellStyle name="40% - Accent6 5" xfId="179" xr:uid="{00000000-0005-0000-0000-0000B2000000}"/>
    <cellStyle name="40% - Accent6 6" xfId="180" xr:uid="{00000000-0005-0000-0000-0000B3000000}"/>
    <cellStyle name="40% - Accent6 7" xfId="181" xr:uid="{00000000-0005-0000-0000-0000B4000000}"/>
    <cellStyle name="40% - Accent6 8" xfId="182" xr:uid="{00000000-0005-0000-0000-0000B5000000}"/>
    <cellStyle name="40% - Accent6 9" xfId="183" xr:uid="{00000000-0005-0000-0000-0000B6000000}"/>
    <cellStyle name="60% - Accent1 10" xfId="184" xr:uid="{00000000-0005-0000-0000-0000B7000000}"/>
    <cellStyle name="60% - Accent1 11" xfId="185" xr:uid="{00000000-0005-0000-0000-0000B8000000}"/>
    <cellStyle name="60% - Accent1 12" xfId="186" xr:uid="{00000000-0005-0000-0000-0000B9000000}"/>
    <cellStyle name="60% - Accent1 13" xfId="187" xr:uid="{00000000-0005-0000-0000-0000BA000000}"/>
    <cellStyle name="60% - Accent1 14" xfId="188" xr:uid="{00000000-0005-0000-0000-0000BB000000}"/>
    <cellStyle name="60% - Accent1 15" xfId="189" xr:uid="{00000000-0005-0000-0000-0000BC000000}"/>
    <cellStyle name="60% - Accent1 16" xfId="190" xr:uid="{00000000-0005-0000-0000-0000BD000000}"/>
    <cellStyle name="60% - Accent1 2" xfId="191" xr:uid="{00000000-0005-0000-0000-0000BE000000}"/>
    <cellStyle name="60% - Accent1 3" xfId="192" xr:uid="{00000000-0005-0000-0000-0000BF000000}"/>
    <cellStyle name="60% - Accent1 4" xfId="193" xr:uid="{00000000-0005-0000-0000-0000C0000000}"/>
    <cellStyle name="60% - Accent1 5" xfId="194" xr:uid="{00000000-0005-0000-0000-0000C1000000}"/>
    <cellStyle name="60% - Accent1 6" xfId="195" xr:uid="{00000000-0005-0000-0000-0000C2000000}"/>
    <cellStyle name="60% - Accent1 7" xfId="196" xr:uid="{00000000-0005-0000-0000-0000C3000000}"/>
    <cellStyle name="60% - Accent1 8" xfId="197" xr:uid="{00000000-0005-0000-0000-0000C4000000}"/>
    <cellStyle name="60% - Accent1 9" xfId="198" xr:uid="{00000000-0005-0000-0000-0000C5000000}"/>
    <cellStyle name="60% - Accent2 10" xfId="199" xr:uid="{00000000-0005-0000-0000-0000C6000000}"/>
    <cellStyle name="60% - Accent2 11" xfId="200" xr:uid="{00000000-0005-0000-0000-0000C7000000}"/>
    <cellStyle name="60% - Accent2 12" xfId="201" xr:uid="{00000000-0005-0000-0000-0000C8000000}"/>
    <cellStyle name="60% - Accent2 13" xfId="202" xr:uid="{00000000-0005-0000-0000-0000C9000000}"/>
    <cellStyle name="60% - Accent2 14" xfId="203" xr:uid="{00000000-0005-0000-0000-0000CA000000}"/>
    <cellStyle name="60% - Accent2 15" xfId="204" xr:uid="{00000000-0005-0000-0000-0000CB000000}"/>
    <cellStyle name="60% - Accent2 16" xfId="205" xr:uid="{00000000-0005-0000-0000-0000CC000000}"/>
    <cellStyle name="60% - Accent2 2" xfId="206" xr:uid="{00000000-0005-0000-0000-0000CD000000}"/>
    <cellStyle name="60% - Accent2 3" xfId="207" xr:uid="{00000000-0005-0000-0000-0000CE000000}"/>
    <cellStyle name="60% - Accent2 4" xfId="208" xr:uid="{00000000-0005-0000-0000-0000CF000000}"/>
    <cellStyle name="60% - Accent2 5" xfId="209" xr:uid="{00000000-0005-0000-0000-0000D0000000}"/>
    <cellStyle name="60% - Accent2 6" xfId="210" xr:uid="{00000000-0005-0000-0000-0000D1000000}"/>
    <cellStyle name="60% - Accent2 7" xfId="211" xr:uid="{00000000-0005-0000-0000-0000D2000000}"/>
    <cellStyle name="60% - Accent2 8" xfId="212" xr:uid="{00000000-0005-0000-0000-0000D3000000}"/>
    <cellStyle name="60% - Accent2 9" xfId="213" xr:uid="{00000000-0005-0000-0000-0000D4000000}"/>
    <cellStyle name="60% - Accent3 10" xfId="214" xr:uid="{00000000-0005-0000-0000-0000D5000000}"/>
    <cellStyle name="60% - Accent3 11" xfId="215" xr:uid="{00000000-0005-0000-0000-0000D6000000}"/>
    <cellStyle name="60% - Accent3 12" xfId="216" xr:uid="{00000000-0005-0000-0000-0000D7000000}"/>
    <cellStyle name="60% - Accent3 13" xfId="217" xr:uid="{00000000-0005-0000-0000-0000D8000000}"/>
    <cellStyle name="60% - Accent3 14" xfId="218" xr:uid="{00000000-0005-0000-0000-0000D9000000}"/>
    <cellStyle name="60% - Accent3 15" xfId="219" xr:uid="{00000000-0005-0000-0000-0000DA000000}"/>
    <cellStyle name="60% - Accent3 16" xfId="220" xr:uid="{00000000-0005-0000-0000-0000DB000000}"/>
    <cellStyle name="60% - Accent3 2" xfId="221" xr:uid="{00000000-0005-0000-0000-0000DC000000}"/>
    <cellStyle name="60% - Accent3 3" xfId="222" xr:uid="{00000000-0005-0000-0000-0000DD000000}"/>
    <cellStyle name="60% - Accent3 4" xfId="223" xr:uid="{00000000-0005-0000-0000-0000DE000000}"/>
    <cellStyle name="60% - Accent3 5" xfId="224" xr:uid="{00000000-0005-0000-0000-0000DF000000}"/>
    <cellStyle name="60% - Accent3 6" xfId="225" xr:uid="{00000000-0005-0000-0000-0000E0000000}"/>
    <cellStyle name="60% - Accent3 7" xfId="226" xr:uid="{00000000-0005-0000-0000-0000E1000000}"/>
    <cellStyle name="60% - Accent3 8" xfId="227" xr:uid="{00000000-0005-0000-0000-0000E2000000}"/>
    <cellStyle name="60% - Accent3 9" xfId="228" xr:uid="{00000000-0005-0000-0000-0000E3000000}"/>
    <cellStyle name="60% - Accent4 10" xfId="229" xr:uid="{00000000-0005-0000-0000-0000E4000000}"/>
    <cellStyle name="60% - Accent4 11" xfId="230" xr:uid="{00000000-0005-0000-0000-0000E5000000}"/>
    <cellStyle name="60% - Accent4 12" xfId="231" xr:uid="{00000000-0005-0000-0000-0000E6000000}"/>
    <cellStyle name="60% - Accent4 13" xfId="232" xr:uid="{00000000-0005-0000-0000-0000E7000000}"/>
    <cellStyle name="60% - Accent4 14" xfId="233" xr:uid="{00000000-0005-0000-0000-0000E8000000}"/>
    <cellStyle name="60% - Accent4 15" xfId="234" xr:uid="{00000000-0005-0000-0000-0000E9000000}"/>
    <cellStyle name="60% - Accent4 16" xfId="235" xr:uid="{00000000-0005-0000-0000-0000EA000000}"/>
    <cellStyle name="60% - Accent4 2" xfId="236" xr:uid="{00000000-0005-0000-0000-0000EB000000}"/>
    <cellStyle name="60% - Accent4 3" xfId="237" xr:uid="{00000000-0005-0000-0000-0000EC000000}"/>
    <cellStyle name="60% - Accent4 4" xfId="238" xr:uid="{00000000-0005-0000-0000-0000ED000000}"/>
    <cellStyle name="60% - Accent4 5" xfId="239" xr:uid="{00000000-0005-0000-0000-0000EE000000}"/>
    <cellStyle name="60% - Accent4 6" xfId="240" xr:uid="{00000000-0005-0000-0000-0000EF000000}"/>
    <cellStyle name="60% - Accent4 7" xfId="241" xr:uid="{00000000-0005-0000-0000-0000F0000000}"/>
    <cellStyle name="60% - Accent4 8" xfId="242" xr:uid="{00000000-0005-0000-0000-0000F1000000}"/>
    <cellStyle name="60% - Accent4 9" xfId="243" xr:uid="{00000000-0005-0000-0000-0000F2000000}"/>
    <cellStyle name="60% - Accent5 10" xfId="244" xr:uid="{00000000-0005-0000-0000-0000F3000000}"/>
    <cellStyle name="60% - Accent5 11" xfId="245" xr:uid="{00000000-0005-0000-0000-0000F4000000}"/>
    <cellStyle name="60% - Accent5 12" xfId="246" xr:uid="{00000000-0005-0000-0000-0000F5000000}"/>
    <cellStyle name="60% - Accent5 13" xfId="247" xr:uid="{00000000-0005-0000-0000-0000F6000000}"/>
    <cellStyle name="60% - Accent5 14" xfId="248" xr:uid="{00000000-0005-0000-0000-0000F7000000}"/>
    <cellStyle name="60% - Accent5 15" xfId="249" xr:uid="{00000000-0005-0000-0000-0000F8000000}"/>
    <cellStyle name="60% - Accent5 16" xfId="250" xr:uid="{00000000-0005-0000-0000-0000F9000000}"/>
    <cellStyle name="60% - Accent5 2" xfId="251" xr:uid="{00000000-0005-0000-0000-0000FA000000}"/>
    <cellStyle name="60% - Accent5 3" xfId="252" xr:uid="{00000000-0005-0000-0000-0000FB000000}"/>
    <cellStyle name="60% - Accent5 4" xfId="253" xr:uid="{00000000-0005-0000-0000-0000FC000000}"/>
    <cellStyle name="60% - Accent5 5" xfId="254" xr:uid="{00000000-0005-0000-0000-0000FD000000}"/>
    <cellStyle name="60% - Accent5 6" xfId="255" xr:uid="{00000000-0005-0000-0000-0000FE000000}"/>
    <cellStyle name="60% - Accent5 7" xfId="256" xr:uid="{00000000-0005-0000-0000-0000FF000000}"/>
    <cellStyle name="60% - Accent5 8" xfId="257" xr:uid="{00000000-0005-0000-0000-000000010000}"/>
    <cellStyle name="60% - Accent5 9" xfId="258" xr:uid="{00000000-0005-0000-0000-000001010000}"/>
    <cellStyle name="60% - Accent6 10" xfId="259" xr:uid="{00000000-0005-0000-0000-000002010000}"/>
    <cellStyle name="60% - Accent6 11" xfId="260" xr:uid="{00000000-0005-0000-0000-000003010000}"/>
    <cellStyle name="60% - Accent6 12" xfId="261" xr:uid="{00000000-0005-0000-0000-000004010000}"/>
    <cellStyle name="60% - Accent6 13" xfId="262" xr:uid="{00000000-0005-0000-0000-000005010000}"/>
    <cellStyle name="60% - Accent6 14" xfId="263" xr:uid="{00000000-0005-0000-0000-000006010000}"/>
    <cellStyle name="60% - Accent6 15" xfId="264" xr:uid="{00000000-0005-0000-0000-000007010000}"/>
    <cellStyle name="60% - Accent6 16" xfId="265" xr:uid="{00000000-0005-0000-0000-000008010000}"/>
    <cellStyle name="60% - Accent6 2" xfId="266" xr:uid="{00000000-0005-0000-0000-000009010000}"/>
    <cellStyle name="60% - Accent6 3" xfId="267" xr:uid="{00000000-0005-0000-0000-00000A010000}"/>
    <cellStyle name="60% - Accent6 4" xfId="268" xr:uid="{00000000-0005-0000-0000-00000B010000}"/>
    <cellStyle name="60% - Accent6 5" xfId="269" xr:uid="{00000000-0005-0000-0000-00000C010000}"/>
    <cellStyle name="60% - Accent6 6" xfId="270" xr:uid="{00000000-0005-0000-0000-00000D010000}"/>
    <cellStyle name="60% - Accent6 7" xfId="271" xr:uid="{00000000-0005-0000-0000-00000E010000}"/>
    <cellStyle name="60% - Accent6 8" xfId="272" xr:uid="{00000000-0005-0000-0000-00000F010000}"/>
    <cellStyle name="60% - Accent6 9" xfId="273" xr:uid="{00000000-0005-0000-0000-000010010000}"/>
    <cellStyle name="Accent1 10" xfId="274" xr:uid="{00000000-0005-0000-0000-000011010000}"/>
    <cellStyle name="Accent1 11" xfId="275" xr:uid="{00000000-0005-0000-0000-000012010000}"/>
    <cellStyle name="Accent1 12" xfId="276" xr:uid="{00000000-0005-0000-0000-000013010000}"/>
    <cellStyle name="Accent1 13" xfId="277" xr:uid="{00000000-0005-0000-0000-000014010000}"/>
    <cellStyle name="Accent1 14" xfId="278" xr:uid="{00000000-0005-0000-0000-000015010000}"/>
    <cellStyle name="Accent1 15" xfId="279" xr:uid="{00000000-0005-0000-0000-000016010000}"/>
    <cellStyle name="Accent1 16" xfId="280" xr:uid="{00000000-0005-0000-0000-000017010000}"/>
    <cellStyle name="Accent1 2" xfId="281" xr:uid="{00000000-0005-0000-0000-000018010000}"/>
    <cellStyle name="Accent1 3" xfId="282" xr:uid="{00000000-0005-0000-0000-000019010000}"/>
    <cellStyle name="Accent1 4" xfId="283" xr:uid="{00000000-0005-0000-0000-00001A010000}"/>
    <cellStyle name="Accent1 5" xfId="284" xr:uid="{00000000-0005-0000-0000-00001B010000}"/>
    <cellStyle name="Accent1 6" xfId="285" xr:uid="{00000000-0005-0000-0000-00001C010000}"/>
    <cellStyle name="Accent1 7" xfId="286" xr:uid="{00000000-0005-0000-0000-00001D010000}"/>
    <cellStyle name="Accent1 8" xfId="287" xr:uid="{00000000-0005-0000-0000-00001E010000}"/>
    <cellStyle name="Accent1 9" xfId="288" xr:uid="{00000000-0005-0000-0000-00001F010000}"/>
    <cellStyle name="Accent2 10" xfId="289" xr:uid="{00000000-0005-0000-0000-000020010000}"/>
    <cellStyle name="Accent2 11" xfId="290" xr:uid="{00000000-0005-0000-0000-000021010000}"/>
    <cellStyle name="Accent2 12" xfId="291" xr:uid="{00000000-0005-0000-0000-000022010000}"/>
    <cellStyle name="Accent2 13" xfId="292" xr:uid="{00000000-0005-0000-0000-000023010000}"/>
    <cellStyle name="Accent2 14" xfId="293" xr:uid="{00000000-0005-0000-0000-000024010000}"/>
    <cellStyle name="Accent2 15" xfId="294" xr:uid="{00000000-0005-0000-0000-000025010000}"/>
    <cellStyle name="Accent2 16" xfId="295" xr:uid="{00000000-0005-0000-0000-000026010000}"/>
    <cellStyle name="Accent2 2" xfId="296" xr:uid="{00000000-0005-0000-0000-000027010000}"/>
    <cellStyle name="Accent2 3" xfId="297" xr:uid="{00000000-0005-0000-0000-000028010000}"/>
    <cellStyle name="Accent2 4" xfId="298" xr:uid="{00000000-0005-0000-0000-000029010000}"/>
    <cellStyle name="Accent2 5" xfId="299" xr:uid="{00000000-0005-0000-0000-00002A010000}"/>
    <cellStyle name="Accent2 6" xfId="300" xr:uid="{00000000-0005-0000-0000-00002B010000}"/>
    <cellStyle name="Accent2 7" xfId="301" xr:uid="{00000000-0005-0000-0000-00002C010000}"/>
    <cellStyle name="Accent2 8" xfId="302" xr:uid="{00000000-0005-0000-0000-00002D010000}"/>
    <cellStyle name="Accent2 9" xfId="303" xr:uid="{00000000-0005-0000-0000-00002E010000}"/>
    <cellStyle name="Accent3 10" xfId="304" xr:uid="{00000000-0005-0000-0000-00002F010000}"/>
    <cellStyle name="Accent3 11" xfId="305" xr:uid="{00000000-0005-0000-0000-000030010000}"/>
    <cellStyle name="Accent3 12" xfId="306" xr:uid="{00000000-0005-0000-0000-000031010000}"/>
    <cellStyle name="Accent3 13" xfId="307" xr:uid="{00000000-0005-0000-0000-000032010000}"/>
    <cellStyle name="Accent3 14" xfId="308" xr:uid="{00000000-0005-0000-0000-000033010000}"/>
    <cellStyle name="Accent3 15" xfId="309" xr:uid="{00000000-0005-0000-0000-000034010000}"/>
    <cellStyle name="Accent3 16" xfId="310" xr:uid="{00000000-0005-0000-0000-000035010000}"/>
    <cellStyle name="Accent3 2" xfId="311" xr:uid="{00000000-0005-0000-0000-000036010000}"/>
    <cellStyle name="Accent3 3" xfId="312" xr:uid="{00000000-0005-0000-0000-000037010000}"/>
    <cellStyle name="Accent3 4" xfId="313" xr:uid="{00000000-0005-0000-0000-000038010000}"/>
    <cellStyle name="Accent3 5" xfId="314" xr:uid="{00000000-0005-0000-0000-000039010000}"/>
    <cellStyle name="Accent3 6" xfId="315" xr:uid="{00000000-0005-0000-0000-00003A010000}"/>
    <cellStyle name="Accent3 7" xfId="316" xr:uid="{00000000-0005-0000-0000-00003B010000}"/>
    <cellStyle name="Accent3 8" xfId="317" xr:uid="{00000000-0005-0000-0000-00003C010000}"/>
    <cellStyle name="Accent3 9" xfId="318" xr:uid="{00000000-0005-0000-0000-00003D010000}"/>
    <cellStyle name="Accent4 10" xfId="319" xr:uid="{00000000-0005-0000-0000-00003E010000}"/>
    <cellStyle name="Accent4 11" xfId="320" xr:uid="{00000000-0005-0000-0000-00003F010000}"/>
    <cellStyle name="Accent4 12" xfId="321" xr:uid="{00000000-0005-0000-0000-000040010000}"/>
    <cellStyle name="Accent4 13" xfId="322" xr:uid="{00000000-0005-0000-0000-000041010000}"/>
    <cellStyle name="Accent4 14" xfId="323" xr:uid="{00000000-0005-0000-0000-000042010000}"/>
    <cellStyle name="Accent4 15" xfId="324" xr:uid="{00000000-0005-0000-0000-000043010000}"/>
    <cellStyle name="Accent4 16" xfId="325" xr:uid="{00000000-0005-0000-0000-000044010000}"/>
    <cellStyle name="Accent4 2" xfId="326" xr:uid="{00000000-0005-0000-0000-000045010000}"/>
    <cellStyle name="Accent4 3" xfId="327" xr:uid="{00000000-0005-0000-0000-000046010000}"/>
    <cellStyle name="Accent4 4" xfId="328" xr:uid="{00000000-0005-0000-0000-000047010000}"/>
    <cellStyle name="Accent4 5" xfId="329" xr:uid="{00000000-0005-0000-0000-000048010000}"/>
    <cellStyle name="Accent4 6" xfId="330" xr:uid="{00000000-0005-0000-0000-000049010000}"/>
    <cellStyle name="Accent4 7" xfId="331" xr:uid="{00000000-0005-0000-0000-00004A010000}"/>
    <cellStyle name="Accent4 8" xfId="332" xr:uid="{00000000-0005-0000-0000-00004B010000}"/>
    <cellStyle name="Accent4 9" xfId="333" xr:uid="{00000000-0005-0000-0000-00004C010000}"/>
    <cellStyle name="Accent5 10" xfId="334" xr:uid="{00000000-0005-0000-0000-00004D010000}"/>
    <cellStyle name="Accent5 11" xfId="335" xr:uid="{00000000-0005-0000-0000-00004E010000}"/>
    <cellStyle name="Accent5 12" xfId="336" xr:uid="{00000000-0005-0000-0000-00004F010000}"/>
    <cellStyle name="Accent5 13" xfId="337" xr:uid="{00000000-0005-0000-0000-000050010000}"/>
    <cellStyle name="Accent5 14" xfId="338" xr:uid="{00000000-0005-0000-0000-000051010000}"/>
    <cellStyle name="Accent5 15" xfId="339" xr:uid="{00000000-0005-0000-0000-000052010000}"/>
    <cellStyle name="Accent5 16" xfId="340" xr:uid="{00000000-0005-0000-0000-000053010000}"/>
    <cellStyle name="Accent5 2" xfId="341" xr:uid="{00000000-0005-0000-0000-000054010000}"/>
    <cellStyle name="Accent5 3" xfId="342" xr:uid="{00000000-0005-0000-0000-000055010000}"/>
    <cellStyle name="Accent5 4" xfId="343" xr:uid="{00000000-0005-0000-0000-000056010000}"/>
    <cellStyle name="Accent5 5" xfId="344" xr:uid="{00000000-0005-0000-0000-000057010000}"/>
    <cellStyle name="Accent5 6" xfId="345" xr:uid="{00000000-0005-0000-0000-000058010000}"/>
    <cellStyle name="Accent5 7" xfId="346" xr:uid="{00000000-0005-0000-0000-000059010000}"/>
    <cellStyle name="Accent5 8" xfId="347" xr:uid="{00000000-0005-0000-0000-00005A010000}"/>
    <cellStyle name="Accent5 9" xfId="348" xr:uid="{00000000-0005-0000-0000-00005B010000}"/>
    <cellStyle name="Accent6 10" xfId="349" xr:uid="{00000000-0005-0000-0000-00005C010000}"/>
    <cellStyle name="Accent6 11" xfId="350" xr:uid="{00000000-0005-0000-0000-00005D010000}"/>
    <cellStyle name="Accent6 12" xfId="351" xr:uid="{00000000-0005-0000-0000-00005E010000}"/>
    <cellStyle name="Accent6 13" xfId="352" xr:uid="{00000000-0005-0000-0000-00005F010000}"/>
    <cellStyle name="Accent6 14" xfId="353" xr:uid="{00000000-0005-0000-0000-000060010000}"/>
    <cellStyle name="Accent6 15" xfId="354" xr:uid="{00000000-0005-0000-0000-000061010000}"/>
    <cellStyle name="Accent6 16" xfId="355" xr:uid="{00000000-0005-0000-0000-000062010000}"/>
    <cellStyle name="Accent6 2" xfId="356" xr:uid="{00000000-0005-0000-0000-000063010000}"/>
    <cellStyle name="Accent6 3" xfId="357" xr:uid="{00000000-0005-0000-0000-000064010000}"/>
    <cellStyle name="Accent6 4" xfId="358" xr:uid="{00000000-0005-0000-0000-000065010000}"/>
    <cellStyle name="Accent6 5" xfId="359" xr:uid="{00000000-0005-0000-0000-000066010000}"/>
    <cellStyle name="Accent6 6" xfId="360" xr:uid="{00000000-0005-0000-0000-000067010000}"/>
    <cellStyle name="Accent6 7" xfId="361" xr:uid="{00000000-0005-0000-0000-000068010000}"/>
    <cellStyle name="Accent6 8" xfId="362" xr:uid="{00000000-0005-0000-0000-000069010000}"/>
    <cellStyle name="Accent6 9" xfId="363" xr:uid="{00000000-0005-0000-0000-00006A010000}"/>
    <cellStyle name="back" xfId="364" xr:uid="{00000000-0005-0000-0000-00006B010000}"/>
    <cellStyle name="Bad 10" xfId="365" xr:uid="{00000000-0005-0000-0000-00006C010000}"/>
    <cellStyle name="Bad 11" xfId="366" xr:uid="{00000000-0005-0000-0000-00006D010000}"/>
    <cellStyle name="Bad 12" xfId="367" xr:uid="{00000000-0005-0000-0000-00006E010000}"/>
    <cellStyle name="Bad 13" xfId="368" xr:uid="{00000000-0005-0000-0000-00006F010000}"/>
    <cellStyle name="Bad 14" xfId="369" xr:uid="{00000000-0005-0000-0000-000070010000}"/>
    <cellStyle name="Bad 15" xfId="370" xr:uid="{00000000-0005-0000-0000-000071010000}"/>
    <cellStyle name="Bad 16" xfId="371" xr:uid="{00000000-0005-0000-0000-000072010000}"/>
    <cellStyle name="Bad 2" xfId="372" xr:uid="{00000000-0005-0000-0000-000073010000}"/>
    <cellStyle name="Bad 3" xfId="373" xr:uid="{00000000-0005-0000-0000-000074010000}"/>
    <cellStyle name="Bad 4" xfId="374" xr:uid="{00000000-0005-0000-0000-000075010000}"/>
    <cellStyle name="Bad 5" xfId="375" xr:uid="{00000000-0005-0000-0000-000076010000}"/>
    <cellStyle name="Bad 6" xfId="376" xr:uid="{00000000-0005-0000-0000-000077010000}"/>
    <cellStyle name="Bad 7" xfId="377" xr:uid="{00000000-0005-0000-0000-000078010000}"/>
    <cellStyle name="Bad 8" xfId="378" xr:uid="{00000000-0005-0000-0000-000079010000}"/>
    <cellStyle name="Bad 9" xfId="379" xr:uid="{00000000-0005-0000-0000-00007A010000}"/>
    <cellStyle name="Calculation 10" xfId="380" xr:uid="{00000000-0005-0000-0000-00007B010000}"/>
    <cellStyle name="Calculation 11" xfId="381" xr:uid="{00000000-0005-0000-0000-00007C010000}"/>
    <cellStyle name="Calculation 12" xfId="382" xr:uid="{00000000-0005-0000-0000-00007D010000}"/>
    <cellStyle name="Calculation 13" xfId="383" xr:uid="{00000000-0005-0000-0000-00007E010000}"/>
    <cellStyle name="Calculation 14" xfId="384" xr:uid="{00000000-0005-0000-0000-00007F010000}"/>
    <cellStyle name="Calculation 15" xfId="385" xr:uid="{00000000-0005-0000-0000-000080010000}"/>
    <cellStyle name="Calculation 16" xfId="386" xr:uid="{00000000-0005-0000-0000-000081010000}"/>
    <cellStyle name="Calculation 2" xfId="387" xr:uid="{00000000-0005-0000-0000-000082010000}"/>
    <cellStyle name="Calculation 3" xfId="388" xr:uid="{00000000-0005-0000-0000-000083010000}"/>
    <cellStyle name="Calculation 4" xfId="389" xr:uid="{00000000-0005-0000-0000-000084010000}"/>
    <cellStyle name="Calculation 5" xfId="390" xr:uid="{00000000-0005-0000-0000-000085010000}"/>
    <cellStyle name="Calculation 6" xfId="391" xr:uid="{00000000-0005-0000-0000-000086010000}"/>
    <cellStyle name="Calculation 7" xfId="392" xr:uid="{00000000-0005-0000-0000-000087010000}"/>
    <cellStyle name="Calculation 8" xfId="393" xr:uid="{00000000-0005-0000-0000-000088010000}"/>
    <cellStyle name="Calculation 9" xfId="394" xr:uid="{00000000-0005-0000-0000-000089010000}"/>
    <cellStyle name="Check Cell 10" xfId="395" xr:uid="{00000000-0005-0000-0000-00008A010000}"/>
    <cellStyle name="Check Cell 11" xfId="396" xr:uid="{00000000-0005-0000-0000-00008B010000}"/>
    <cellStyle name="Check Cell 12" xfId="397" xr:uid="{00000000-0005-0000-0000-00008C010000}"/>
    <cellStyle name="Check Cell 13" xfId="398" xr:uid="{00000000-0005-0000-0000-00008D010000}"/>
    <cellStyle name="Check Cell 14" xfId="399" xr:uid="{00000000-0005-0000-0000-00008E010000}"/>
    <cellStyle name="Check Cell 15" xfId="400" xr:uid="{00000000-0005-0000-0000-00008F010000}"/>
    <cellStyle name="Check Cell 16" xfId="401" xr:uid="{00000000-0005-0000-0000-000090010000}"/>
    <cellStyle name="Check Cell 2" xfId="402" xr:uid="{00000000-0005-0000-0000-000091010000}"/>
    <cellStyle name="Check Cell 3" xfId="403" xr:uid="{00000000-0005-0000-0000-000092010000}"/>
    <cellStyle name="Check Cell 4" xfId="404" xr:uid="{00000000-0005-0000-0000-000093010000}"/>
    <cellStyle name="Check Cell 5" xfId="405" xr:uid="{00000000-0005-0000-0000-000094010000}"/>
    <cellStyle name="Check Cell 6" xfId="406" xr:uid="{00000000-0005-0000-0000-000095010000}"/>
    <cellStyle name="Check Cell 7" xfId="407" xr:uid="{00000000-0005-0000-0000-000096010000}"/>
    <cellStyle name="Check Cell 8" xfId="408" xr:uid="{00000000-0005-0000-0000-000097010000}"/>
    <cellStyle name="Check Cell 9" xfId="409" xr:uid="{00000000-0005-0000-0000-000098010000}"/>
    <cellStyle name="Comma 2" xfId="410" xr:uid="{00000000-0005-0000-0000-000099010000}"/>
    <cellStyle name="Comma0" xfId="411" xr:uid="{00000000-0005-0000-0000-00009A010000}"/>
    <cellStyle name="Comma0 2" xfId="412" xr:uid="{00000000-0005-0000-0000-00009B010000}"/>
    <cellStyle name="Comma0 3" xfId="413" xr:uid="{00000000-0005-0000-0000-00009C010000}"/>
    <cellStyle name="Currency" xfId="414" builtinId="4"/>
    <cellStyle name="Currency 2" xfId="415" xr:uid="{00000000-0005-0000-0000-00009E010000}"/>
    <cellStyle name="Currency0" xfId="416" xr:uid="{00000000-0005-0000-0000-00009F010000}"/>
    <cellStyle name="Currency0 2" xfId="417" xr:uid="{00000000-0005-0000-0000-0000A0010000}"/>
    <cellStyle name="Currency0 3" xfId="418" xr:uid="{00000000-0005-0000-0000-0000A1010000}"/>
    <cellStyle name="Date" xfId="419" xr:uid="{00000000-0005-0000-0000-0000A2010000}"/>
    <cellStyle name="Date 2" xfId="420" xr:uid="{00000000-0005-0000-0000-0000A3010000}"/>
    <cellStyle name="Date 3" xfId="421" xr:uid="{00000000-0005-0000-0000-0000A4010000}"/>
    <cellStyle name="Explanatory Text 10" xfId="422" xr:uid="{00000000-0005-0000-0000-0000A5010000}"/>
    <cellStyle name="Explanatory Text 11" xfId="423" xr:uid="{00000000-0005-0000-0000-0000A6010000}"/>
    <cellStyle name="Explanatory Text 12" xfId="424" xr:uid="{00000000-0005-0000-0000-0000A7010000}"/>
    <cellStyle name="Explanatory Text 13" xfId="425" xr:uid="{00000000-0005-0000-0000-0000A8010000}"/>
    <cellStyle name="Explanatory Text 14" xfId="426" xr:uid="{00000000-0005-0000-0000-0000A9010000}"/>
    <cellStyle name="Explanatory Text 15" xfId="427" xr:uid="{00000000-0005-0000-0000-0000AA010000}"/>
    <cellStyle name="Explanatory Text 16" xfId="428" xr:uid="{00000000-0005-0000-0000-0000AB010000}"/>
    <cellStyle name="Explanatory Text 2" xfId="429" xr:uid="{00000000-0005-0000-0000-0000AC010000}"/>
    <cellStyle name="Explanatory Text 3" xfId="430" xr:uid="{00000000-0005-0000-0000-0000AD010000}"/>
    <cellStyle name="Explanatory Text 4" xfId="431" xr:uid="{00000000-0005-0000-0000-0000AE010000}"/>
    <cellStyle name="Explanatory Text 5" xfId="432" xr:uid="{00000000-0005-0000-0000-0000AF010000}"/>
    <cellStyle name="Explanatory Text 6" xfId="433" xr:uid="{00000000-0005-0000-0000-0000B0010000}"/>
    <cellStyle name="Explanatory Text 7" xfId="434" xr:uid="{00000000-0005-0000-0000-0000B1010000}"/>
    <cellStyle name="Explanatory Text 8" xfId="435" xr:uid="{00000000-0005-0000-0000-0000B2010000}"/>
    <cellStyle name="Explanatory Text 9" xfId="436" xr:uid="{00000000-0005-0000-0000-0000B3010000}"/>
    <cellStyle name="Fixed" xfId="437" xr:uid="{00000000-0005-0000-0000-0000B4010000}"/>
    <cellStyle name="Fixed 2" xfId="438" xr:uid="{00000000-0005-0000-0000-0000B5010000}"/>
    <cellStyle name="Fixed 3" xfId="439" xr:uid="{00000000-0005-0000-0000-0000B6010000}"/>
    <cellStyle name="Good 10" xfId="440" xr:uid="{00000000-0005-0000-0000-0000B7010000}"/>
    <cellStyle name="Good 11" xfId="441" xr:uid="{00000000-0005-0000-0000-0000B8010000}"/>
    <cellStyle name="Good 12" xfId="442" xr:uid="{00000000-0005-0000-0000-0000B9010000}"/>
    <cellStyle name="Good 13" xfId="443" xr:uid="{00000000-0005-0000-0000-0000BA010000}"/>
    <cellStyle name="Good 14" xfId="444" xr:uid="{00000000-0005-0000-0000-0000BB010000}"/>
    <cellStyle name="Good 15" xfId="445" xr:uid="{00000000-0005-0000-0000-0000BC010000}"/>
    <cellStyle name="Good 16" xfId="446" xr:uid="{00000000-0005-0000-0000-0000BD010000}"/>
    <cellStyle name="Good 2" xfId="447" xr:uid="{00000000-0005-0000-0000-0000BE010000}"/>
    <cellStyle name="Good 3" xfId="448" xr:uid="{00000000-0005-0000-0000-0000BF010000}"/>
    <cellStyle name="Good 4" xfId="449" xr:uid="{00000000-0005-0000-0000-0000C0010000}"/>
    <cellStyle name="Good 5" xfId="450" xr:uid="{00000000-0005-0000-0000-0000C1010000}"/>
    <cellStyle name="Good 6" xfId="451" xr:uid="{00000000-0005-0000-0000-0000C2010000}"/>
    <cellStyle name="Good 7" xfId="452" xr:uid="{00000000-0005-0000-0000-0000C3010000}"/>
    <cellStyle name="Good 8" xfId="453" xr:uid="{00000000-0005-0000-0000-0000C4010000}"/>
    <cellStyle name="Good 9" xfId="454" xr:uid="{00000000-0005-0000-0000-0000C5010000}"/>
    <cellStyle name="Heading 1 10" xfId="455" xr:uid="{00000000-0005-0000-0000-0000C6010000}"/>
    <cellStyle name="Heading 1 11" xfId="456" xr:uid="{00000000-0005-0000-0000-0000C7010000}"/>
    <cellStyle name="Heading 1 12" xfId="457" xr:uid="{00000000-0005-0000-0000-0000C8010000}"/>
    <cellStyle name="Heading 1 13" xfId="458" xr:uid="{00000000-0005-0000-0000-0000C9010000}"/>
    <cellStyle name="Heading 1 14" xfId="459" xr:uid="{00000000-0005-0000-0000-0000CA010000}"/>
    <cellStyle name="Heading 1 15" xfId="460" xr:uid="{00000000-0005-0000-0000-0000CB010000}"/>
    <cellStyle name="Heading 1 16" xfId="461" xr:uid="{00000000-0005-0000-0000-0000CC010000}"/>
    <cellStyle name="Heading 1 2" xfId="462" xr:uid="{00000000-0005-0000-0000-0000CD010000}"/>
    <cellStyle name="Heading 1 3" xfId="463" xr:uid="{00000000-0005-0000-0000-0000CE010000}"/>
    <cellStyle name="Heading 1 4" xfId="464" xr:uid="{00000000-0005-0000-0000-0000CF010000}"/>
    <cellStyle name="Heading 1 5" xfId="465" xr:uid="{00000000-0005-0000-0000-0000D0010000}"/>
    <cellStyle name="Heading 1 6" xfId="466" xr:uid="{00000000-0005-0000-0000-0000D1010000}"/>
    <cellStyle name="Heading 1 7" xfId="467" xr:uid="{00000000-0005-0000-0000-0000D2010000}"/>
    <cellStyle name="Heading 1 8" xfId="468" xr:uid="{00000000-0005-0000-0000-0000D3010000}"/>
    <cellStyle name="Heading 1 9" xfId="469" xr:uid="{00000000-0005-0000-0000-0000D4010000}"/>
    <cellStyle name="Heading 2 10" xfId="470" xr:uid="{00000000-0005-0000-0000-0000D5010000}"/>
    <cellStyle name="Heading 2 11" xfId="471" xr:uid="{00000000-0005-0000-0000-0000D6010000}"/>
    <cellStyle name="Heading 2 12" xfId="472" xr:uid="{00000000-0005-0000-0000-0000D7010000}"/>
    <cellStyle name="Heading 2 13" xfId="473" xr:uid="{00000000-0005-0000-0000-0000D8010000}"/>
    <cellStyle name="Heading 2 14" xfId="474" xr:uid="{00000000-0005-0000-0000-0000D9010000}"/>
    <cellStyle name="Heading 2 15" xfId="475" xr:uid="{00000000-0005-0000-0000-0000DA010000}"/>
    <cellStyle name="Heading 2 16" xfId="476" xr:uid="{00000000-0005-0000-0000-0000DB010000}"/>
    <cellStyle name="Heading 2 2" xfId="477" xr:uid="{00000000-0005-0000-0000-0000DC010000}"/>
    <cellStyle name="Heading 2 3" xfId="478" xr:uid="{00000000-0005-0000-0000-0000DD010000}"/>
    <cellStyle name="Heading 2 4" xfId="479" xr:uid="{00000000-0005-0000-0000-0000DE010000}"/>
    <cellStyle name="Heading 2 5" xfId="480" xr:uid="{00000000-0005-0000-0000-0000DF010000}"/>
    <cellStyle name="Heading 2 6" xfId="481" xr:uid="{00000000-0005-0000-0000-0000E0010000}"/>
    <cellStyle name="Heading 2 7" xfId="482" xr:uid="{00000000-0005-0000-0000-0000E1010000}"/>
    <cellStyle name="Heading 2 8" xfId="483" xr:uid="{00000000-0005-0000-0000-0000E2010000}"/>
    <cellStyle name="Heading 2 9" xfId="484" xr:uid="{00000000-0005-0000-0000-0000E3010000}"/>
    <cellStyle name="Heading 3 10" xfId="485" xr:uid="{00000000-0005-0000-0000-0000E4010000}"/>
    <cellStyle name="Heading 3 11" xfId="486" xr:uid="{00000000-0005-0000-0000-0000E5010000}"/>
    <cellStyle name="Heading 3 12" xfId="487" xr:uid="{00000000-0005-0000-0000-0000E6010000}"/>
    <cellStyle name="Heading 3 13" xfId="488" xr:uid="{00000000-0005-0000-0000-0000E7010000}"/>
    <cellStyle name="Heading 3 14" xfId="489" xr:uid="{00000000-0005-0000-0000-0000E8010000}"/>
    <cellStyle name="Heading 3 15" xfId="490" xr:uid="{00000000-0005-0000-0000-0000E9010000}"/>
    <cellStyle name="Heading 3 16" xfId="491" xr:uid="{00000000-0005-0000-0000-0000EA010000}"/>
    <cellStyle name="Heading 3 2" xfId="492" xr:uid="{00000000-0005-0000-0000-0000EB010000}"/>
    <cellStyle name="Heading 3 3" xfId="493" xr:uid="{00000000-0005-0000-0000-0000EC010000}"/>
    <cellStyle name="Heading 3 4" xfId="494" xr:uid="{00000000-0005-0000-0000-0000ED010000}"/>
    <cellStyle name="Heading 3 5" xfId="495" xr:uid="{00000000-0005-0000-0000-0000EE010000}"/>
    <cellStyle name="Heading 3 6" xfId="496" xr:uid="{00000000-0005-0000-0000-0000EF010000}"/>
    <cellStyle name="Heading 3 7" xfId="497" xr:uid="{00000000-0005-0000-0000-0000F0010000}"/>
    <cellStyle name="Heading 3 8" xfId="498" xr:uid="{00000000-0005-0000-0000-0000F1010000}"/>
    <cellStyle name="Heading 3 9" xfId="499" xr:uid="{00000000-0005-0000-0000-0000F2010000}"/>
    <cellStyle name="Heading 4 10" xfId="500" xr:uid="{00000000-0005-0000-0000-0000F3010000}"/>
    <cellStyle name="Heading 4 11" xfId="501" xr:uid="{00000000-0005-0000-0000-0000F4010000}"/>
    <cellStyle name="Heading 4 12" xfId="502" xr:uid="{00000000-0005-0000-0000-0000F5010000}"/>
    <cellStyle name="Heading 4 13" xfId="503" xr:uid="{00000000-0005-0000-0000-0000F6010000}"/>
    <cellStyle name="Heading 4 14" xfId="504" xr:uid="{00000000-0005-0000-0000-0000F7010000}"/>
    <cellStyle name="Heading 4 15" xfId="505" xr:uid="{00000000-0005-0000-0000-0000F8010000}"/>
    <cellStyle name="Heading 4 16" xfId="506" xr:uid="{00000000-0005-0000-0000-0000F9010000}"/>
    <cellStyle name="Heading 4 2" xfId="507" xr:uid="{00000000-0005-0000-0000-0000FA010000}"/>
    <cellStyle name="Heading 4 3" xfId="508" xr:uid="{00000000-0005-0000-0000-0000FB010000}"/>
    <cellStyle name="Heading 4 4" xfId="509" xr:uid="{00000000-0005-0000-0000-0000FC010000}"/>
    <cellStyle name="Heading 4 5" xfId="510" xr:uid="{00000000-0005-0000-0000-0000FD010000}"/>
    <cellStyle name="Heading 4 6" xfId="511" xr:uid="{00000000-0005-0000-0000-0000FE010000}"/>
    <cellStyle name="Heading 4 7" xfId="512" xr:uid="{00000000-0005-0000-0000-0000FF010000}"/>
    <cellStyle name="Heading 4 8" xfId="513" xr:uid="{00000000-0005-0000-0000-000000020000}"/>
    <cellStyle name="Heading 4 9" xfId="514" xr:uid="{00000000-0005-0000-0000-000001020000}"/>
    <cellStyle name="InfoDataColumn" xfId="515" xr:uid="{00000000-0005-0000-0000-000002020000}"/>
    <cellStyle name="InfoDataRow" xfId="516" xr:uid="{00000000-0005-0000-0000-000003020000}"/>
    <cellStyle name="InfoLabelColumn" xfId="517" xr:uid="{00000000-0005-0000-0000-000004020000}"/>
    <cellStyle name="InfoLabelRow" xfId="518" xr:uid="{00000000-0005-0000-0000-000005020000}"/>
    <cellStyle name="InfolDataColumn" xfId="519" xr:uid="{00000000-0005-0000-0000-000006020000}"/>
    <cellStyle name="InformationalData" xfId="520" xr:uid="{00000000-0005-0000-0000-000007020000}"/>
    <cellStyle name="InformationalLabel" xfId="521" xr:uid="{00000000-0005-0000-0000-000008020000}"/>
    <cellStyle name="InformationalLabelTop" xfId="522" xr:uid="{00000000-0005-0000-0000-000009020000}"/>
    <cellStyle name="Input 10" xfId="523" xr:uid="{00000000-0005-0000-0000-00000A020000}"/>
    <cellStyle name="Input 11" xfId="524" xr:uid="{00000000-0005-0000-0000-00000B020000}"/>
    <cellStyle name="Input 12" xfId="525" xr:uid="{00000000-0005-0000-0000-00000C020000}"/>
    <cellStyle name="Input 13" xfId="526" xr:uid="{00000000-0005-0000-0000-00000D020000}"/>
    <cellStyle name="Input 14" xfId="527" xr:uid="{00000000-0005-0000-0000-00000E020000}"/>
    <cellStyle name="Input 15" xfId="528" xr:uid="{00000000-0005-0000-0000-00000F020000}"/>
    <cellStyle name="Input 16" xfId="529" xr:uid="{00000000-0005-0000-0000-000010020000}"/>
    <cellStyle name="Input 2" xfId="530" xr:uid="{00000000-0005-0000-0000-000011020000}"/>
    <cellStyle name="Input 3" xfId="531" xr:uid="{00000000-0005-0000-0000-000012020000}"/>
    <cellStyle name="Input 4" xfId="532" xr:uid="{00000000-0005-0000-0000-000013020000}"/>
    <cellStyle name="Input 5" xfId="533" xr:uid="{00000000-0005-0000-0000-000014020000}"/>
    <cellStyle name="Input 6" xfId="534" xr:uid="{00000000-0005-0000-0000-000015020000}"/>
    <cellStyle name="Input 7" xfId="535" xr:uid="{00000000-0005-0000-0000-000016020000}"/>
    <cellStyle name="Input 8" xfId="536" xr:uid="{00000000-0005-0000-0000-000017020000}"/>
    <cellStyle name="Input 9" xfId="537" xr:uid="{00000000-0005-0000-0000-000018020000}"/>
    <cellStyle name="InputData" xfId="538" xr:uid="{00000000-0005-0000-0000-000019020000}"/>
    <cellStyle name="InputDataColumn" xfId="539" xr:uid="{00000000-0005-0000-0000-00001A020000}"/>
    <cellStyle name="InputDataRow" xfId="540" xr:uid="{00000000-0005-0000-0000-00001B020000}"/>
    <cellStyle name="InputLabel" xfId="541" xr:uid="{00000000-0005-0000-0000-00001C020000}"/>
    <cellStyle name="InputLabelColumn" xfId="542" xr:uid="{00000000-0005-0000-0000-00001D020000}"/>
    <cellStyle name="InputLabelRow" xfId="543" xr:uid="{00000000-0005-0000-0000-00001E020000}"/>
    <cellStyle name="InputLabelTop" xfId="544" xr:uid="{00000000-0005-0000-0000-00001F020000}"/>
    <cellStyle name="IntermediateData" xfId="545" xr:uid="{00000000-0005-0000-0000-000020020000}"/>
    <cellStyle name="IntermediateDataColumn" xfId="546" xr:uid="{00000000-0005-0000-0000-000021020000}"/>
    <cellStyle name="IntermediateDataRow" xfId="547" xr:uid="{00000000-0005-0000-0000-000022020000}"/>
    <cellStyle name="IntermediateLabel" xfId="548" xr:uid="{00000000-0005-0000-0000-000023020000}"/>
    <cellStyle name="IntermediateLabelColumn" xfId="549" xr:uid="{00000000-0005-0000-0000-000024020000}"/>
    <cellStyle name="IntermediateLabelRow" xfId="550" xr:uid="{00000000-0005-0000-0000-000025020000}"/>
    <cellStyle name="InvalidCell" xfId="551" xr:uid="{00000000-0005-0000-0000-000026020000}"/>
    <cellStyle name="Linked Cell 10" xfId="552" xr:uid="{00000000-0005-0000-0000-000027020000}"/>
    <cellStyle name="Linked Cell 11" xfId="553" xr:uid="{00000000-0005-0000-0000-000028020000}"/>
    <cellStyle name="Linked Cell 12" xfId="554" xr:uid="{00000000-0005-0000-0000-000029020000}"/>
    <cellStyle name="Linked Cell 13" xfId="555" xr:uid="{00000000-0005-0000-0000-00002A020000}"/>
    <cellStyle name="Linked Cell 14" xfId="556" xr:uid="{00000000-0005-0000-0000-00002B020000}"/>
    <cellStyle name="Linked Cell 15" xfId="557" xr:uid="{00000000-0005-0000-0000-00002C020000}"/>
    <cellStyle name="Linked Cell 16" xfId="558" xr:uid="{00000000-0005-0000-0000-00002D020000}"/>
    <cellStyle name="Linked Cell 2" xfId="559" xr:uid="{00000000-0005-0000-0000-00002E020000}"/>
    <cellStyle name="Linked Cell 3" xfId="560" xr:uid="{00000000-0005-0000-0000-00002F020000}"/>
    <cellStyle name="Linked Cell 4" xfId="561" xr:uid="{00000000-0005-0000-0000-000030020000}"/>
    <cellStyle name="Linked Cell 5" xfId="562" xr:uid="{00000000-0005-0000-0000-000031020000}"/>
    <cellStyle name="Linked Cell 6" xfId="563" xr:uid="{00000000-0005-0000-0000-000032020000}"/>
    <cellStyle name="Linked Cell 7" xfId="564" xr:uid="{00000000-0005-0000-0000-000033020000}"/>
    <cellStyle name="Linked Cell 8" xfId="565" xr:uid="{00000000-0005-0000-0000-000034020000}"/>
    <cellStyle name="Linked Cell 9" xfId="566" xr:uid="{00000000-0005-0000-0000-000035020000}"/>
    <cellStyle name="Neutral 10" xfId="567" xr:uid="{00000000-0005-0000-0000-000036020000}"/>
    <cellStyle name="Neutral 11" xfId="568" xr:uid="{00000000-0005-0000-0000-000037020000}"/>
    <cellStyle name="Neutral 12" xfId="569" xr:uid="{00000000-0005-0000-0000-000038020000}"/>
    <cellStyle name="Neutral 13" xfId="570" xr:uid="{00000000-0005-0000-0000-000039020000}"/>
    <cellStyle name="Neutral 14" xfId="571" xr:uid="{00000000-0005-0000-0000-00003A020000}"/>
    <cellStyle name="Neutral 15" xfId="572" xr:uid="{00000000-0005-0000-0000-00003B020000}"/>
    <cellStyle name="Neutral 16" xfId="573" xr:uid="{00000000-0005-0000-0000-00003C020000}"/>
    <cellStyle name="Neutral 2" xfId="574" xr:uid="{00000000-0005-0000-0000-00003D020000}"/>
    <cellStyle name="Neutral 3" xfId="575" xr:uid="{00000000-0005-0000-0000-00003E020000}"/>
    <cellStyle name="Neutral 4" xfId="576" xr:uid="{00000000-0005-0000-0000-00003F020000}"/>
    <cellStyle name="Neutral 5" xfId="577" xr:uid="{00000000-0005-0000-0000-000040020000}"/>
    <cellStyle name="Neutral 6" xfId="578" xr:uid="{00000000-0005-0000-0000-000041020000}"/>
    <cellStyle name="Neutral 7" xfId="579" xr:uid="{00000000-0005-0000-0000-000042020000}"/>
    <cellStyle name="Neutral 8" xfId="580" xr:uid="{00000000-0005-0000-0000-000043020000}"/>
    <cellStyle name="Neutral 9" xfId="581" xr:uid="{00000000-0005-0000-0000-000044020000}"/>
    <cellStyle name="NewSheet" xfId="582" xr:uid="{00000000-0005-0000-0000-000045020000}"/>
    <cellStyle name="NewSheet 2" xfId="583" xr:uid="{00000000-0005-0000-0000-000046020000}"/>
    <cellStyle name="NewSheet 3" xfId="584" xr:uid="{00000000-0005-0000-0000-000047020000}"/>
    <cellStyle name="Normal" xfId="0" builtinId="0"/>
    <cellStyle name="Normal - Style1" xfId="585" xr:uid="{00000000-0005-0000-0000-000049020000}"/>
    <cellStyle name="Normal 10" xfId="586" xr:uid="{00000000-0005-0000-0000-00004A020000}"/>
    <cellStyle name="Normal 13" xfId="587" xr:uid="{00000000-0005-0000-0000-00004B020000}"/>
    <cellStyle name="Normal 14" xfId="588" xr:uid="{00000000-0005-0000-0000-00004C020000}"/>
    <cellStyle name="Normal 15" xfId="589" xr:uid="{00000000-0005-0000-0000-00004D020000}"/>
    <cellStyle name="Normal 2" xfId="590" xr:uid="{00000000-0005-0000-0000-00004E020000}"/>
    <cellStyle name="Normal 4" xfId="591" xr:uid="{00000000-0005-0000-0000-00004F020000}"/>
    <cellStyle name="Normal 5" xfId="592" xr:uid="{00000000-0005-0000-0000-000050020000}"/>
    <cellStyle name="Normal 6" xfId="593" xr:uid="{00000000-0005-0000-0000-000051020000}"/>
    <cellStyle name="Normal 7" xfId="594" xr:uid="{00000000-0005-0000-0000-000052020000}"/>
    <cellStyle name="Normal 8" xfId="595" xr:uid="{00000000-0005-0000-0000-000053020000}"/>
    <cellStyle name="Normal 9" xfId="596" xr:uid="{00000000-0005-0000-0000-000054020000}"/>
    <cellStyle name="Normal_Curves 2" xfId="597" xr:uid="{00000000-0005-0000-0000-000055020000}"/>
    <cellStyle name="Normal_Full AUD Swaption Calibration" xfId="598" xr:uid="{00000000-0005-0000-0000-000056020000}"/>
    <cellStyle name="Normal_Sheet1" xfId="599" xr:uid="{00000000-0005-0000-0000-000057020000}"/>
    <cellStyle name="Normal_Sheet1 2" xfId="600" xr:uid="{00000000-0005-0000-0000-000058020000}"/>
    <cellStyle name="Normal_Sheet1 3" xfId="601" xr:uid="{00000000-0005-0000-0000-000059020000}"/>
    <cellStyle name="Note 10" xfId="602" xr:uid="{00000000-0005-0000-0000-00005A020000}"/>
    <cellStyle name="Note 11" xfId="603" xr:uid="{00000000-0005-0000-0000-00005B020000}"/>
    <cellStyle name="Note 12" xfId="604" xr:uid="{00000000-0005-0000-0000-00005C020000}"/>
    <cellStyle name="Note 13" xfId="605" xr:uid="{00000000-0005-0000-0000-00005D020000}"/>
    <cellStyle name="Note 14" xfId="606" xr:uid="{00000000-0005-0000-0000-00005E020000}"/>
    <cellStyle name="Note 15" xfId="607" xr:uid="{00000000-0005-0000-0000-00005F020000}"/>
    <cellStyle name="Note 16" xfId="608" xr:uid="{00000000-0005-0000-0000-000060020000}"/>
    <cellStyle name="Note 2" xfId="609" xr:uid="{00000000-0005-0000-0000-000061020000}"/>
    <cellStyle name="Note 3" xfId="610" xr:uid="{00000000-0005-0000-0000-000062020000}"/>
    <cellStyle name="Note 4" xfId="611" xr:uid="{00000000-0005-0000-0000-000063020000}"/>
    <cellStyle name="Note 5" xfId="612" xr:uid="{00000000-0005-0000-0000-000064020000}"/>
    <cellStyle name="Note 6" xfId="613" xr:uid="{00000000-0005-0000-0000-000065020000}"/>
    <cellStyle name="Note 7" xfId="614" xr:uid="{00000000-0005-0000-0000-000066020000}"/>
    <cellStyle name="Note 8" xfId="615" xr:uid="{00000000-0005-0000-0000-000067020000}"/>
    <cellStyle name="Note 9" xfId="616" xr:uid="{00000000-0005-0000-0000-000068020000}"/>
    <cellStyle name="ObjectDataColumn" xfId="617" xr:uid="{00000000-0005-0000-0000-000069020000}"/>
    <cellStyle name="ObjectDataRow" xfId="618" xr:uid="{00000000-0005-0000-0000-00006A020000}"/>
    <cellStyle name="ObjectLabelColumn" xfId="619" xr:uid="{00000000-0005-0000-0000-00006B020000}"/>
    <cellStyle name="ObjectLabelRow" xfId="620" xr:uid="{00000000-0005-0000-0000-00006C020000}"/>
    <cellStyle name="Output 10" xfId="621" xr:uid="{00000000-0005-0000-0000-00006D020000}"/>
    <cellStyle name="Output 11" xfId="622" xr:uid="{00000000-0005-0000-0000-00006E020000}"/>
    <cellStyle name="Output 12" xfId="623" xr:uid="{00000000-0005-0000-0000-00006F020000}"/>
    <cellStyle name="Output 13" xfId="624" xr:uid="{00000000-0005-0000-0000-000070020000}"/>
    <cellStyle name="Output 14" xfId="625" xr:uid="{00000000-0005-0000-0000-000071020000}"/>
    <cellStyle name="Output 15" xfId="626" xr:uid="{00000000-0005-0000-0000-000072020000}"/>
    <cellStyle name="Output 16" xfId="627" xr:uid="{00000000-0005-0000-0000-000073020000}"/>
    <cellStyle name="Output 2" xfId="628" xr:uid="{00000000-0005-0000-0000-000074020000}"/>
    <cellStyle name="Output 3" xfId="629" xr:uid="{00000000-0005-0000-0000-000075020000}"/>
    <cellStyle name="Output 4" xfId="630" xr:uid="{00000000-0005-0000-0000-000076020000}"/>
    <cellStyle name="Output 5" xfId="631" xr:uid="{00000000-0005-0000-0000-000077020000}"/>
    <cellStyle name="Output 6" xfId="632" xr:uid="{00000000-0005-0000-0000-000078020000}"/>
    <cellStyle name="Output 7" xfId="633" xr:uid="{00000000-0005-0000-0000-000079020000}"/>
    <cellStyle name="Output 8" xfId="634" xr:uid="{00000000-0005-0000-0000-00007A020000}"/>
    <cellStyle name="Output 9" xfId="635" xr:uid="{00000000-0005-0000-0000-00007B020000}"/>
    <cellStyle name="OutputData" xfId="636" xr:uid="{00000000-0005-0000-0000-00007C020000}"/>
    <cellStyle name="OutputDataColumn" xfId="637" xr:uid="{00000000-0005-0000-0000-00007D020000}"/>
    <cellStyle name="OutputDataRow" xfId="638" xr:uid="{00000000-0005-0000-0000-00007E020000}"/>
    <cellStyle name="OutputLabel" xfId="639" xr:uid="{00000000-0005-0000-0000-00007F020000}"/>
    <cellStyle name="OutputLabelColumn" xfId="640" xr:uid="{00000000-0005-0000-0000-000080020000}"/>
    <cellStyle name="OutputLabelRow" xfId="641" xr:uid="{00000000-0005-0000-0000-000081020000}"/>
    <cellStyle name="PanelLabel" xfId="642" xr:uid="{00000000-0005-0000-0000-000082020000}"/>
    <cellStyle name="Percent 2 10" xfId="643" xr:uid="{00000000-0005-0000-0000-000083020000}"/>
    <cellStyle name="Percent 2 11" xfId="644" xr:uid="{00000000-0005-0000-0000-000084020000}"/>
    <cellStyle name="Percent 2 12" xfId="645" xr:uid="{00000000-0005-0000-0000-000085020000}"/>
    <cellStyle name="Percent 2 13" xfId="646" xr:uid="{00000000-0005-0000-0000-000086020000}"/>
    <cellStyle name="Percent 2 14" xfId="647" xr:uid="{00000000-0005-0000-0000-000087020000}"/>
    <cellStyle name="Percent 2 15" xfId="648" xr:uid="{00000000-0005-0000-0000-000088020000}"/>
    <cellStyle name="Percent 2 16" xfId="649" xr:uid="{00000000-0005-0000-0000-000089020000}"/>
    <cellStyle name="Percent 2 2" xfId="650" xr:uid="{00000000-0005-0000-0000-00008A020000}"/>
    <cellStyle name="Percent 2 3" xfId="651" xr:uid="{00000000-0005-0000-0000-00008B020000}"/>
    <cellStyle name="Percent 2 4" xfId="652" xr:uid="{00000000-0005-0000-0000-00008C020000}"/>
    <cellStyle name="Percent 2 5" xfId="653" xr:uid="{00000000-0005-0000-0000-00008D020000}"/>
    <cellStyle name="Percent 2 6" xfId="654" xr:uid="{00000000-0005-0000-0000-00008E020000}"/>
    <cellStyle name="Percent 2 7" xfId="655" xr:uid="{00000000-0005-0000-0000-00008F020000}"/>
    <cellStyle name="Percent 2 8" xfId="656" xr:uid="{00000000-0005-0000-0000-000090020000}"/>
    <cellStyle name="Percent 2 9" xfId="657" xr:uid="{00000000-0005-0000-0000-000091020000}"/>
    <cellStyle name="PersonalDataColumn" xfId="658" xr:uid="{00000000-0005-0000-0000-000092020000}"/>
    <cellStyle name="PersonalDataRow" xfId="659" xr:uid="{00000000-0005-0000-0000-000093020000}"/>
    <cellStyle name="PersonalLabelColumn" xfId="660" xr:uid="{00000000-0005-0000-0000-000094020000}"/>
    <cellStyle name="PersonalLabelRow" xfId="661" xr:uid="{00000000-0005-0000-0000-000095020000}"/>
    <cellStyle name="result" xfId="662" xr:uid="{00000000-0005-0000-0000-000096020000}"/>
    <cellStyle name="spreads" xfId="663" xr:uid="{00000000-0005-0000-0000-000097020000}"/>
    <cellStyle name="Style 1" xfId="664" xr:uid="{00000000-0005-0000-0000-000098020000}"/>
    <cellStyle name="Style 1 2" xfId="665" xr:uid="{00000000-0005-0000-0000-000099020000}"/>
    <cellStyle name="Style 1 3" xfId="666" xr:uid="{00000000-0005-0000-0000-00009A020000}"/>
    <cellStyle name="swaptn" xfId="667" xr:uid="{00000000-0005-0000-0000-00009B020000}"/>
    <cellStyle name="TableDataColumn" xfId="668" xr:uid="{00000000-0005-0000-0000-00009C020000}"/>
    <cellStyle name="TableDataRow" xfId="669" xr:uid="{00000000-0005-0000-0000-00009D020000}"/>
    <cellStyle name="TableLabelColumn" xfId="670" xr:uid="{00000000-0005-0000-0000-00009E020000}"/>
    <cellStyle name="TableLabelRow" xfId="671" xr:uid="{00000000-0005-0000-0000-00009F020000}"/>
    <cellStyle name="TableLabelTop" xfId="672" xr:uid="{00000000-0005-0000-0000-0000A0020000}"/>
    <cellStyle name="Title 10" xfId="673" xr:uid="{00000000-0005-0000-0000-0000A1020000}"/>
    <cellStyle name="Title 11" xfId="674" xr:uid="{00000000-0005-0000-0000-0000A2020000}"/>
    <cellStyle name="Title 12" xfId="675" xr:uid="{00000000-0005-0000-0000-0000A3020000}"/>
    <cellStyle name="Title 13" xfId="676" xr:uid="{00000000-0005-0000-0000-0000A4020000}"/>
    <cellStyle name="Title 14" xfId="677" xr:uid="{00000000-0005-0000-0000-0000A5020000}"/>
    <cellStyle name="Title 15" xfId="678" xr:uid="{00000000-0005-0000-0000-0000A6020000}"/>
    <cellStyle name="Title 16" xfId="679" xr:uid="{00000000-0005-0000-0000-0000A7020000}"/>
    <cellStyle name="Title 2" xfId="680" xr:uid="{00000000-0005-0000-0000-0000A8020000}"/>
    <cellStyle name="Title 3" xfId="681" xr:uid="{00000000-0005-0000-0000-0000A9020000}"/>
    <cellStyle name="Title 4" xfId="682" xr:uid="{00000000-0005-0000-0000-0000AA020000}"/>
    <cellStyle name="Title 5" xfId="683" xr:uid="{00000000-0005-0000-0000-0000AB020000}"/>
    <cellStyle name="Title 6" xfId="684" xr:uid="{00000000-0005-0000-0000-0000AC020000}"/>
    <cellStyle name="Title 7" xfId="685" xr:uid="{00000000-0005-0000-0000-0000AD020000}"/>
    <cellStyle name="Title 8" xfId="686" xr:uid="{00000000-0005-0000-0000-0000AE020000}"/>
    <cellStyle name="Title 9" xfId="687" xr:uid="{00000000-0005-0000-0000-0000AF020000}"/>
    <cellStyle name="Total 10" xfId="688" xr:uid="{00000000-0005-0000-0000-0000B0020000}"/>
    <cellStyle name="Total 11" xfId="689" xr:uid="{00000000-0005-0000-0000-0000B1020000}"/>
    <cellStyle name="Total 12" xfId="690" xr:uid="{00000000-0005-0000-0000-0000B2020000}"/>
    <cellStyle name="Total 13" xfId="691" xr:uid="{00000000-0005-0000-0000-0000B3020000}"/>
    <cellStyle name="Total 14" xfId="692" xr:uid="{00000000-0005-0000-0000-0000B4020000}"/>
    <cellStyle name="Total 15" xfId="693" xr:uid="{00000000-0005-0000-0000-0000B5020000}"/>
    <cellStyle name="Total 16" xfId="694" xr:uid="{00000000-0005-0000-0000-0000B6020000}"/>
    <cellStyle name="Total 2" xfId="695" xr:uid="{00000000-0005-0000-0000-0000B7020000}"/>
    <cellStyle name="Total 3" xfId="696" xr:uid="{00000000-0005-0000-0000-0000B8020000}"/>
    <cellStyle name="Total 4" xfId="697" xr:uid="{00000000-0005-0000-0000-0000B9020000}"/>
    <cellStyle name="Total 5" xfId="698" xr:uid="{00000000-0005-0000-0000-0000BA020000}"/>
    <cellStyle name="Total 6" xfId="699" xr:uid="{00000000-0005-0000-0000-0000BB020000}"/>
    <cellStyle name="Total 7" xfId="700" xr:uid="{00000000-0005-0000-0000-0000BC020000}"/>
    <cellStyle name="Total 8" xfId="701" xr:uid="{00000000-0005-0000-0000-0000BD020000}"/>
    <cellStyle name="Total 9" xfId="702" xr:uid="{00000000-0005-0000-0000-0000BE020000}"/>
    <cellStyle name="Warning Text 10" xfId="703" xr:uid="{00000000-0005-0000-0000-0000BF020000}"/>
    <cellStyle name="Warning Text 11" xfId="704" xr:uid="{00000000-0005-0000-0000-0000C0020000}"/>
    <cellStyle name="Warning Text 12" xfId="705" xr:uid="{00000000-0005-0000-0000-0000C1020000}"/>
    <cellStyle name="Warning Text 13" xfId="706" xr:uid="{00000000-0005-0000-0000-0000C2020000}"/>
    <cellStyle name="Warning Text 14" xfId="707" xr:uid="{00000000-0005-0000-0000-0000C3020000}"/>
    <cellStyle name="Warning Text 15" xfId="708" xr:uid="{00000000-0005-0000-0000-0000C4020000}"/>
    <cellStyle name="Warning Text 16" xfId="709" xr:uid="{00000000-0005-0000-0000-0000C5020000}"/>
    <cellStyle name="Warning Text 2" xfId="710" xr:uid="{00000000-0005-0000-0000-0000C6020000}"/>
    <cellStyle name="Warning Text 3" xfId="711" xr:uid="{00000000-0005-0000-0000-0000C7020000}"/>
    <cellStyle name="Warning Text 4" xfId="712" xr:uid="{00000000-0005-0000-0000-0000C8020000}"/>
    <cellStyle name="Warning Text 5" xfId="713" xr:uid="{00000000-0005-0000-0000-0000C9020000}"/>
    <cellStyle name="Warning Text 6" xfId="714" xr:uid="{00000000-0005-0000-0000-0000CA020000}"/>
    <cellStyle name="Warning Text 7" xfId="715" xr:uid="{00000000-0005-0000-0000-0000CB020000}"/>
    <cellStyle name="Warning Text 8" xfId="716" xr:uid="{00000000-0005-0000-0000-0000CC020000}"/>
    <cellStyle name="Warning Text 9" xfId="717" xr:uid="{00000000-0005-0000-0000-0000CD020000}"/>
    <cellStyle name="桁区切り_NewDemo" xfId="718" xr:uid="{00000000-0005-0000-0000-0000CE020000}"/>
    <cellStyle name="標準_NewDemo" xfId="719" xr:uid="{00000000-0005-0000-0000-0000CF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tabSelected="1" workbookViewId="0">
      <selection activeCell="B2" sqref="B2"/>
    </sheetView>
  </sheetViews>
  <sheetFormatPr defaultRowHeight="15"/>
  <cols>
    <col min="1" max="1" width="21.7109375" customWidth="1"/>
    <col min="2" max="2" width="40.28515625" bestFit="1" customWidth="1"/>
    <col min="5" max="5" width="18.140625" customWidth="1"/>
    <col min="6" max="6" width="24.7109375" customWidth="1"/>
  </cols>
  <sheetData>
    <row r="1" spans="1:8" ht="15.75" thickBot="1">
      <c r="A1" s="60" t="s">
        <v>79</v>
      </c>
      <c r="B1" t="str">
        <f ca="1">_xll.HLV5r3.Financial.Cache.CreateCurve(A2:B9, A14:C39)</f>
        <v>Market.LIVE.RateCurve.AUD-LIBOR-BBA-3M</v>
      </c>
      <c r="E1" s="102"/>
      <c r="F1" s="103"/>
      <c r="G1" s="103"/>
      <c r="H1" s="103"/>
    </row>
    <row r="2" spans="1:8">
      <c r="A2" s="44" t="s">
        <v>84</v>
      </c>
      <c r="B2" s="45" t="s">
        <v>49</v>
      </c>
      <c r="C2" s="35"/>
      <c r="D2" s="33"/>
      <c r="E2" s="104"/>
      <c r="F2" s="104"/>
      <c r="G2" s="105"/>
      <c r="H2" s="103"/>
    </row>
    <row r="3" spans="1:8">
      <c r="A3" s="93" t="s">
        <v>95</v>
      </c>
      <c r="B3" s="94">
        <f ca="1">TODAY()</f>
        <v>43644</v>
      </c>
      <c r="C3" s="35"/>
      <c r="D3" s="33"/>
      <c r="E3" s="106"/>
      <c r="F3" s="107"/>
      <c r="G3" s="105"/>
      <c r="H3" s="103"/>
    </row>
    <row r="4" spans="1:8">
      <c r="A4" s="95" t="s">
        <v>85</v>
      </c>
      <c r="B4" s="96" t="s">
        <v>50</v>
      </c>
      <c r="C4" s="35"/>
      <c r="D4" s="33"/>
      <c r="E4" s="108"/>
      <c r="F4" s="106"/>
      <c r="G4" s="105"/>
      <c r="H4" s="103"/>
    </row>
    <row r="5" spans="1:8">
      <c r="A5" s="93" t="s">
        <v>51</v>
      </c>
      <c r="B5" s="97" t="s">
        <v>52</v>
      </c>
      <c r="C5" s="35"/>
      <c r="D5" s="33"/>
      <c r="E5" s="106"/>
      <c r="F5" s="109"/>
      <c r="G5" s="105"/>
      <c r="H5" s="103"/>
    </row>
    <row r="6" spans="1:8">
      <c r="A6" s="93" t="s">
        <v>53</v>
      </c>
      <c r="B6" s="96" t="s">
        <v>9</v>
      </c>
      <c r="C6" s="35"/>
      <c r="D6" s="33"/>
      <c r="E6" s="106"/>
      <c r="F6" s="106"/>
      <c r="G6" s="105"/>
      <c r="H6" s="103"/>
    </row>
    <row r="7" spans="1:8">
      <c r="A7" s="93" t="s">
        <v>54</v>
      </c>
      <c r="B7" s="96" t="s">
        <v>55</v>
      </c>
      <c r="C7" s="35"/>
      <c r="D7" s="33"/>
      <c r="E7" s="106"/>
      <c r="F7" s="106"/>
      <c r="G7" s="105"/>
      <c r="H7" s="103"/>
    </row>
    <row r="8" spans="1:8">
      <c r="A8" s="93" t="s">
        <v>82</v>
      </c>
      <c r="B8" s="96" t="s">
        <v>83</v>
      </c>
      <c r="C8" s="35"/>
      <c r="D8" s="33"/>
      <c r="E8" s="106"/>
      <c r="F8" s="106"/>
      <c r="G8" s="105"/>
      <c r="H8" s="103"/>
    </row>
    <row r="9" spans="1:8" ht="15.75" thickBot="1">
      <c r="A9" s="98" t="s">
        <v>56</v>
      </c>
      <c r="B9" s="99" t="s">
        <v>86</v>
      </c>
      <c r="C9" s="35"/>
      <c r="D9" s="33"/>
      <c r="E9" s="106"/>
      <c r="F9" s="106"/>
      <c r="G9" s="105"/>
      <c r="H9" s="103"/>
    </row>
    <row r="10" spans="1:8" ht="15.75" thickBot="1">
      <c r="A10" s="53"/>
      <c r="B10" s="33"/>
      <c r="C10" s="35"/>
      <c r="D10" s="33"/>
      <c r="E10" s="110"/>
      <c r="F10" s="111"/>
      <c r="G10" s="105"/>
      <c r="H10" s="103"/>
    </row>
    <row r="11" spans="1:8">
      <c r="A11" s="46" t="s">
        <v>57</v>
      </c>
      <c r="B11" s="47"/>
      <c r="C11" s="36"/>
      <c r="D11" s="33"/>
      <c r="E11" s="104"/>
      <c r="F11" s="112"/>
      <c r="G11" s="113"/>
      <c r="H11" s="103"/>
    </row>
    <row r="12" spans="1:8" ht="15.75" thickBot="1">
      <c r="A12" s="38"/>
      <c r="B12" s="48"/>
      <c r="C12" s="37"/>
      <c r="D12" s="33"/>
      <c r="E12" s="104"/>
      <c r="F12" s="112"/>
      <c r="G12" s="113"/>
      <c r="H12" s="103"/>
    </row>
    <row r="13" spans="1:8" ht="15.75" thickBot="1">
      <c r="A13" s="38" t="s">
        <v>58</v>
      </c>
      <c r="B13" s="39" t="s">
        <v>59</v>
      </c>
      <c r="C13" s="40" t="s">
        <v>60</v>
      </c>
      <c r="D13" s="33"/>
      <c r="E13" s="104"/>
      <c r="F13" s="114"/>
      <c r="G13" s="114"/>
      <c r="H13" s="103"/>
    </row>
    <row r="14" spans="1:8">
      <c r="A14" s="49" t="s">
        <v>61</v>
      </c>
      <c r="B14" s="50">
        <v>0.04</v>
      </c>
      <c r="C14" s="41"/>
      <c r="D14" s="33"/>
      <c r="E14" s="106"/>
      <c r="F14" s="115"/>
      <c r="G14" s="116"/>
      <c r="H14" s="103"/>
    </row>
    <row r="15" spans="1:8">
      <c r="A15" s="51" t="s">
        <v>62</v>
      </c>
      <c r="B15" s="52">
        <v>0.04</v>
      </c>
      <c r="C15" s="42"/>
      <c r="D15" s="33"/>
      <c r="E15" s="106"/>
      <c r="F15" s="115"/>
      <c r="G15" s="116"/>
      <c r="H15" s="103"/>
    </row>
    <row r="16" spans="1:8">
      <c r="A16" s="51" t="s">
        <v>63</v>
      </c>
      <c r="B16" s="52">
        <v>0.04</v>
      </c>
      <c r="C16" s="42"/>
      <c r="D16" s="33"/>
      <c r="E16" s="106"/>
      <c r="F16" s="115"/>
      <c r="G16" s="116"/>
      <c r="H16" s="103"/>
    </row>
    <row r="17" spans="1:8">
      <c r="A17" s="51" t="s">
        <v>64</v>
      </c>
      <c r="B17" s="52">
        <v>0.04</v>
      </c>
      <c r="C17" s="42"/>
      <c r="D17" s="33"/>
      <c r="E17" s="106"/>
      <c r="F17" s="115"/>
      <c r="G17" s="116"/>
      <c r="H17" s="103"/>
    </row>
    <row r="18" spans="1:8">
      <c r="A18" s="51" t="s">
        <v>65</v>
      </c>
      <c r="B18" s="52">
        <v>0.04</v>
      </c>
      <c r="C18" s="42"/>
      <c r="D18" s="33"/>
      <c r="E18" s="106"/>
      <c r="F18" s="115"/>
      <c r="G18" s="116"/>
      <c r="H18" s="103"/>
    </row>
    <row r="19" spans="1:8">
      <c r="A19" s="51" t="s">
        <v>66</v>
      </c>
      <c r="B19" s="52">
        <v>0.04</v>
      </c>
      <c r="C19" s="42"/>
      <c r="D19" s="33"/>
      <c r="E19" s="106"/>
      <c r="F19" s="115"/>
      <c r="G19" s="116"/>
      <c r="H19" s="103"/>
    </row>
    <row r="20" spans="1:8">
      <c r="A20" s="51" t="s">
        <v>67</v>
      </c>
      <c r="B20" s="52">
        <v>4.1486999999999996E-2</v>
      </c>
      <c r="C20" s="42"/>
      <c r="D20" s="33"/>
      <c r="E20" s="106"/>
      <c r="F20" s="115"/>
      <c r="G20" s="116"/>
      <c r="H20" s="103"/>
    </row>
    <row r="21" spans="1:8">
      <c r="A21" s="51" t="s">
        <v>68</v>
      </c>
      <c r="B21" s="52">
        <v>4.5612000000000007E-2</v>
      </c>
      <c r="C21" s="42"/>
      <c r="D21" s="33"/>
      <c r="E21" s="106"/>
      <c r="F21" s="115"/>
      <c r="G21" s="116"/>
      <c r="H21" s="103"/>
    </row>
    <row r="22" spans="1:8">
      <c r="A22" s="51" t="s">
        <v>69</v>
      </c>
      <c r="B22" s="52">
        <v>4.7800000000000002E-2</v>
      </c>
      <c r="C22" s="42"/>
      <c r="D22" s="33"/>
      <c r="E22" s="106"/>
      <c r="F22" s="115"/>
      <c r="G22" s="116"/>
      <c r="H22" s="103"/>
    </row>
    <row r="23" spans="1:8">
      <c r="A23" s="51" t="s">
        <v>70</v>
      </c>
      <c r="B23" s="52">
        <v>4.9699999999999994E-2</v>
      </c>
      <c r="C23" s="42"/>
      <c r="D23" s="33"/>
      <c r="E23" s="106"/>
      <c r="F23" s="115"/>
      <c r="G23" s="116"/>
      <c r="H23" s="103"/>
    </row>
    <row r="24" spans="1:8">
      <c r="A24" s="51" t="s">
        <v>71</v>
      </c>
      <c r="B24" s="52">
        <v>5.1124999999999997E-2</v>
      </c>
      <c r="C24" s="42"/>
      <c r="D24" s="33"/>
      <c r="E24" s="106"/>
      <c r="F24" s="115"/>
      <c r="G24" s="116"/>
      <c r="H24" s="103"/>
    </row>
    <row r="25" spans="1:8">
      <c r="A25" s="51" t="s">
        <v>72</v>
      </c>
      <c r="B25" s="52">
        <v>5.2199999999999996E-2</v>
      </c>
      <c r="C25" s="42"/>
      <c r="D25" s="33"/>
      <c r="E25" s="106"/>
      <c r="F25" s="115"/>
      <c r="G25" s="116"/>
      <c r="H25" s="103"/>
    </row>
    <row r="26" spans="1:8">
      <c r="A26" s="51" t="s">
        <v>73</v>
      </c>
      <c r="B26" s="52">
        <v>5.2900000000000003E-2</v>
      </c>
      <c r="C26" s="42"/>
      <c r="D26" s="33"/>
      <c r="E26" s="106"/>
      <c r="F26" s="115"/>
      <c r="G26" s="116"/>
      <c r="H26" s="103"/>
    </row>
    <row r="27" spans="1:8">
      <c r="A27" s="51" t="s">
        <v>74</v>
      </c>
      <c r="B27" s="52">
        <v>5.3525000000000003E-2</v>
      </c>
      <c r="C27" s="42"/>
      <c r="D27" s="33"/>
      <c r="E27" s="106"/>
      <c r="F27" s="115"/>
      <c r="G27" s="116"/>
      <c r="H27" s="103"/>
    </row>
    <row r="28" spans="1:8">
      <c r="A28" s="51" t="s">
        <v>75</v>
      </c>
      <c r="B28" s="52">
        <v>5.4574999999999999E-2</v>
      </c>
      <c r="C28" s="42"/>
      <c r="D28" s="33"/>
      <c r="E28" s="106"/>
      <c r="F28" s="115"/>
      <c r="G28" s="116"/>
      <c r="H28" s="103"/>
    </row>
    <row r="29" spans="1:8">
      <c r="A29" s="51" t="s">
        <v>76</v>
      </c>
      <c r="B29" s="52">
        <v>5.3274999999999996E-2</v>
      </c>
      <c r="C29" s="42"/>
      <c r="D29" s="33"/>
      <c r="E29" s="106"/>
      <c r="F29" s="115"/>
      <c r="G29" s="116"/>
      <c r="H29" s="103"/>
    </row>
    <row r="30" spans="1:8">
      <c r="A30" s="51" t="s">
        <v>77</v>
      </c>
      <c r="B30" s="52">
        <v>5.2049999999999999E-2</v>
      </c>
      <c r="C30" s="42"/>
      <c r="D30" s="33"/>
      <c r="E30" s="106"/>
      <c r="F30" s="115"/>
      <c r="G30" s="116"/>
      <c r="H30" s="103"/>
    </row>
    <row r="31" spans="1:8" ht="15.75" thickBot="1">
      <c r="A31" s="54" t="s">
        <v>78</v>
      </c>
      <c r="B31" s="56">
        <v>5.0099999999999999E-2</v>
      </c>
      <c r="C31" s="43"/>
      <c r="D31" s="33"/>
      <c r="E31" s="106"/>
      <c r="F31" s="115"/>
      <c r="G31" s="116"/>
      <c r="H31" s="103"/>
    </row>
    <row r="32" spans="1:8">
      <c r="A32" s="126" t="s">
        <v>96</v>
      </c>
      <c r="B32" s="57">
        <v>3.1099999999999996E-2</v>
      </c>
      <c r="C32" s="42">
        <v>0.2</v>
      </c>
      <c r="D32" s="33"/>
      <c r="E32" s="110"/>
      <c r="F32" s="117"/>
      <c r="G32" s="116"/>
      <c r="H32" s="103"/>
    </row>
    <row r="33" spans="1:8">
      <c r="A33" s="126" t="s">
        <v>97</v>
      </c>
      <c r="B33" s="58">
        <v>2.9899999999999947E-2</v>
      </c>
      <c r="C33" s="42">
        <v>0.2</v>
      </c>
      <c r="D33" s="33"/>
      <c r="E33" s="110"/>
      <c r="F33" s="117"/>
      <c r="G33" s="116"/>
      <c r="H33" s="103"/>
    </row>
    <row r="34" spans="1:8">
      <c r="A34" s="126" t="s">
        <v>98</v>
      </c>
      <c r="B34" s="58">
        <v>3.0600000000000023E-2</v>
      </c>
      <c r="C34" s="42">
        <v>0.2</v>
      </c>
      <c r="D34" s="33"/>
      <c r="E34" s="110"/>
      <c r="F34" s="117"/>
      <c r="G34" s="116"/>
      <c r="H34" s="103"/>
    </row>
    <row r="35" spans="1:8">
      <c r="A35" s="126" t="s">
        <v>99</v>
      </c>
      <c r="B35" s="58">
        <v>3.3199999999999931E-2</v>
      </c>
      <c r="C35" s="42">
        <v>0.2</v>
      </c>
      <c r="D35" s="33"/>
      <c r="E35" s="110"/>
      <c r="F35" s="117"/>
      <c r="G35" s="116"/>
      <c r="H35" s="103"/>
    </row>
    <row r="36" spans="1:8">
      <c r="A36" s="126" t="s">
        <v>100</v>
      </c>
      <c r="B36" s="58">
        <v>3.6599999999999966E-2</v>
      </c>
      <c r="C36" s="42">
        <v>0.2</v>
      </c>
      <c r="D36" s="33"/>
      <c r="E36" s="110"/>
      <c r="F36" s="117"/>
      <c r="G36" s="116"/>
      <c r="H36" s="103"/>
    </row>
    <row r="37" spans="1:8">
      <c r="A37" s="126" t="s">
        <v>101</v>
      </c>
      <c r="B37" s="58">
        <v>4.0600000000000025E-2</v>
      </c>
      <c r="C37" s="42">
        <v>0.2</v>
      </c>
      <c r="D37" s="33"/>
      <c r="E37" s="110"/>
      <c r="F37" s="117"/>
      <c r="G37" s="116"/>
      <c r="H37" s="103"/>
    </row>
    <row r="38" spans="1:8">
      <c r="A38" s="126" t="s">
        <v>102</v>
      </c>
      <c r="B38" s="58">
        <v>4.4200000000000017E-2</v>
      </c>
      <c r="C38" s="42">
        <v>0.2</v>
      </c>
      <c r="D38" s="33"/>
      <c r="E38" s="110"/>
      <c r="F38" s="117"/>
      <c r="G38" s="116"/>
      <c r="H38" s="103"/>
    </row>
    <row r="39" spans="1:8" ht="15.75" thickBot="1">
      <c r="A39" s="127" t="s">
        <v>103</v>
      </c>
      <c r="B39" s="59">
        <v>4.7500000000000001E-2</v>
      </c>
      <c r="C39" s="43">
        <v>0.2</v>
      </c>
      <c r="D39" s="33"/>
      <c r="E39" s="110"/>
      <c r="F39" s="117"/>
      <c r="G39" s="116"/>
      <c r="H39" s="103"/>
    </row>
    <row r="40" spans="1:8">
      <c r="A40" s="55"/>
      <c r="B40" s="55"/>
      <c r="C40" s="34"/>
      <c r="D40" s="33"/>
      <c r="E40" s="118"/>
      <c r="F40" s="118"/>
      <c r="G40" s="119"/>
      <c r="H40" s="12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"/>
  <sheetViews>
    <sheetView showGridLines="0" workbookViewId="0">
      <selection activeCell="D20" sqref="D20"/>
    </sheetView>
  </sheetViews>
  <sheetFormatPr defaultColWidth="9.140625" defaultRowHeight="12"/>
  <cols>
    <col min="1" max="1" width="27.42578125" style="28" customWidth="1"/>
    <col min="2" max="2" width="43" style="28" customWidth="1"/>
    <col min="3" max="5" width="9.140625" style="28"/>
    <col min="6" max="6" width="20.42578125" style="28" customWidth="1"/>
    <col min="7" max="7" width="16.28515625" style="28" customWidth="1"/>
    <col min="8" max="16384" width="9.140625" style="28"/>
  </cols>
  <sheetData>
    <row r="1" spans="1:24" ht="16.5" thickBot="1">
      <c r="A1" s="32" t="s">
        <v>32</v>
      </c>
      <c r="B1" s="31"/>
      <c r="F1" s="62" t="s">
        <v>80</v>
      </c>
      <c r="G1" s="61"/>
      <c r="X1" s="28" t="s">
        <v>12</v>
      </c>
    </row>
    <row r="2" spans="1:24" ht="12.75" thickBot="1">
      <c r="A2" s="70" t="s">
        <v>12</v>
      </c>
      <c r="B2" s="69" t="s">
        <v>33</v>
      </c>
      <c r="X2" s="28" t="s">
        <v>33</v>
      </c>
    </row>
    <row r="3" spans="1:24" ht="12.75" thickBot="1">
      <c r="A3" s="68" t="s">
        <v>35</v>
      </c>
      <c r="B3" s="67"/>
      <c r="F3" s="63" t="s">
        <v>11</v>
      </c>
      <c r="X3" s="28" t="s">
        <v>34</v>
      </c>
    </row>
    <row r="4" spans="1:24" ht="12.75" thickBot="1">
      <c r="A4" s="68" t="s">
        <v>36</v>
      </c>
      <c r="B4" s="66">
        <f ca="1">ValuationDate</f>
        <v>43644</v>
      </c>
      <c r="F4" s="71">
        <f ca="1">AUDCurve!B3</f>
        <v>43644</v>
      </c>
    </row>
    <row r="5" spans="1:24">
      <c r="A5" s="68" t="s">
        <v>90</v>
      </c>
      <c r="B5" s="66">
        <v>47848</v>
      </c>
    </row>
    <row r="6" spans="1:24">
      <c r="A6" s="68" t="s">
        <v>37</v>
      </c>
      <c r="B6" s="67" t="b">
        <v>1</v>
      </c>
    </row>
    <row r="7" spans="1:24">
      <c r="A7" s="68" t="s">
        <v>91</v>
      </c>
      <c r="B7" s="67"/>
    </row>
    <row r="8" spans="1:24">
      <c r="A8" s="68" t="s">
        <v>38</v>
      </c>
      <c r="B8" s="67"/>
    </row>
    <row r="9" spans="1:24" ht="12.75" thickBot="1">
      <c r="A9" s="65"/>
      <c r="B9" s="64"/>
    </row>
    <row r="10" spans="1:24" ht="12.75" thickBot="1"/>
    <row r="11" spans="1:24" ht="12.75" thickBot="1">
      <c r="A11" s="70" t="s">
        <v>21</v>
      </c>
      <c r="B11" s="100">
        <v>1000000</v>
      </c>
      <c r="F11" s="92"/>
    </row>
    <row r="12" spans="1:24">
      <c r="A12" s="68" t="s">
        <v>39</v>
      </c>
      <c r="B12" s="67"/>
      <c r="F12" s="70" t="s">
        <v>87</v>
      </c>
      <c r="G12" s="69">
        <v>5.4</v>
      </c>
    </row>
    <row r="13" spans="1:24" ht="12.75" thickBot="1">
      <c r="A13" s="68" t="s">
        <v>40</v>
      </c>
      <c r="B13" s="67" t="s">
        <v>94</v>
      </c>
      <c r="F13" s="65" t="s">
        <v>88</v>
      </c>
      <c r="G13" s="64">
        <v>20</v>
      </c>
    </row>
    <row r="14" spans="1:24">
      <c r="A14" s="68" t="s">
        <v>93</v>
      </c>
      <c r="B14" s="67" t="s">
        <v>2</v>
      </c>
    </row>
    <row r="15" spans="1:24">
      <c r="A15" s="68" t="s">
        <v>41</v>
      </c>
      <c r="B15" s="67" t="s">
        <v>9</v>
      </c>
    </row>
    <row r="16" spans="1:24">
      <c r="A16" s="68" t="s">
        <v>42</v>
      </c>
      <c r="B16" s="67" t="s">
        <v>7</v>
      </c>
    </row>
    <row r="17" spans="1:2">
      <c r="A17" s="68" t="s">
        <v>43</v>
      </c>
      <c r="B17" s="67" t="s">
        <v>92</v>
      </c>
    </row>
    <row r="18" spans="1:2">
      <c r="A18" s="68" t="s">
        <v>44</v>
      </c>
      <c r="B18" s="101" t="s">
        <v>81</v>
      </c>
    </row>
    <row r="19" spans="1:2">
      <c r="A19" s="68" t="s">
        <v>45</v>
      </c>
      <c r="B19" s="67" t="s">
        <v>47</v>
      </c>
    </row>
    <row r="20" spans="1:2" ht="12.75" thickBot="1">
      <c r="A20" s="65" t="s">
        <v>46</v>
      </c>
      <c r="B20" s="64" t="str">
        <f ca="1">AUDCurve!B1</f>
        <v>Market.LIVE.RateCurve.AUD-LIBOR-BBA-3M</v>
      </c>
    </row>
  </sheetData>
  <dataValidations count="1">
    <dataValidation type="list" allowBlank="1" showInputMessage="1" showErrorMessage="1" sqref="B2" xr:uid="{00000000-0002-0000-0100-000000000000}">
      <formula1>$X$2:$X$3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03"/>
  <sheetViews>
    <sheetView showGridLines="0" workbookViewId="0">
      <selection activeCell="C5" sqref="C5"/>
    </sheetView>
  </sheetViews>
  <sheetFormatPr defaultColWidth="9.140625" defaultRowHeight="12"/>
  <cols>
    <col min="1" max="1" width="14.5703125" style="29" customWidth="1"/>
    <col min="2" max="2" width="14.28515625" style="29" customWidth="1"/>
    <col min="3" max="3" width="30.7109375" style="30" customWidth="1"/>
    <col min="4" max="4" width="11.85546875" style="28" customWidth="1"/>
    <col min="5" max="5" width="14.85546875" style="5" customWidth="1"/>
    <col min="6" max="6" width="14.85546875" style="28" customWidth="1"/>
    <col min="7" max="7" width="18.5703125" style="28" customWidth="1"/>
    <col min="8" max="10" width="9.140625" style="28"/>
    <col min="11" max="11" width="11.140625" style="28" customWidth="1"/>
    <col min="12" max="12" width="14.42578125" style="28" customWidth="1"/>
    <col min="13" max="13" width="14.140625" style="5" customWidth="1"/>
    <col min="14" max="14" width="13.28515625" style="28" customWidth="1"/>
    <col min="15" max="15" width="14.140625" style="5" customWidth="1"/>
    <col min="16" max="16" width="9.140625" style="5"/>
    <col min="17" max="19" width="9.140625" style="28"/>
    <col min="20" max="20" width="28.140625" style="4" customWidth="1"/>
    <col min="21" max="21" width="13.42578125" style="28" customWidth="1"/>
    <col min="22" max="22" width="13.28515625" style="28" customWidth="1"/>
    <col min="23" max="24" width="9.140625" style="28"/>
    <col min="25" max="25" width="20.7109375" style="28" customWidth="1"/>
    <col min="26" max="26" width="17.140625" style="28" customWidth="1"/>
    <col min="27" max="16384" width="9.140625" style="28"/>
  </cols>
  <sheetData>
    <row r="1" spans="1:28">
      <c r="A1" s="28"/>
      <c r="B1" s="28"/>
      <c r="C1" s="28"/>
      <c r="E1" s="28"/>
      <c r="T1" s="28"/>
    </row>
    <row r="2" spans="1:28">
      <c r="A2" s="28"/>
      <c r="B2" s="28"/>
      <c r="C2" s="28"/>
      <c r="E2" s="28"/>
      <c r="T2" s="28"/>
      <c r="Y2" s="27" t="s">
        <v>0</v>
      </c>
      <c r="Z2" s="26">
        <f ca="1">TODAY()</f>
        <v>43644</v>
      </c>
      <c r="AA2" s="25"/>
      <c r="AB2" s="25"/>
    </row>
    <row r="3" spans="1:28" ht="12.75" thickBot="1">
      <c r="A3" s="28"/>
      <c r="B3" s="28"/>
      <c r="C3" s="28"/>
      <c r="E3" s="28"/>
      <c r="T3" s="28"/>
      <c r="Y3" s="27" t="s">
        <v>1</v>
      </c>
      <c r="Z3" s="24" t="s">
        <v>2</v>
      </c>
      <c r="AA3" s="25"/>
      <c r="AB3" s="25"/>
    </row>
    <row r="4" spans="1:28" ht="12.75" thickBot="1">
      <c r="A4" s="23" t="s">
        <v>11</v>
      </c>
      <c r="B4" s="22" t="s">
        <v>12</v>
      </c>
      <c r="C4" s="21" t="s">
        <v>13</v>
      </c>
      <c r="E4" s="28"/>
      <c r="T4" s="28"/>
      <c r="Y4" s="20" t="s">
        <v>3</v>
      </c>
      <c r="Z4" s="19" t="s">
        <v>4</v>
      </c>
      <c r="AA4" s="25"/>
      <c r="AB4" s="25"/>
    </row>
    <row r="5" spans="1:28" ht="12.75" thickBot="1">
      <c r="A5" s="89">
        <v>40084</v>
      </c>
      <c r="B5" s="88" t="s">
        <v>30</v>
      </c>
      <c r="C5" s="87">
        <f ca="1">SUM(P16:P108)*Cap!B11</f>
        <v>266749559.6737859</v>
      </c>
      <c r="E5" s="28"/>
      <c r="T5" s="28"/>
      <c r="Y5" s="20" t="s">
        <v>5</v>
      </c>
      <c r="Z5" s="19" t="s">
        <v>9</v>
      </c>
      <c r="AA5" s="19" t="s">
        <v>105</v>
      </c>
      <c r="AB5" s="18" t="s">
        <v>7</v>
      </c>
    </row>
    <row r="6" spans="1:28">
      <c r="A6" s="28"/>
      <c r="B6" s="28"/>
      <c r="C6" s="28"/>
      <c r="E6" s="28"/>
      <c r="T6" s="28"/>
      <c r="Y6" s="20" t="s">
        <v>5</v>
      </c>
      <c r="Z6" s="19" t="s">
        <v>6</v>
      </c>
      <c r="AA6" s="19" t="s">
        <v>8</v>
      </c>
      <c r="AB6" s="18" t="s">
        <v>7</v>
      </c>
    </row>
    <row r="7" spans="1:28">
      <c r="A7" s="28"/>
      <c r="B7" s="28"/>
      <c r="C7" s="28"/>
      <c r="E7" s="28"/>
      <c r="T7" s="28"/>
      <c r="Y7" s="20" t="s">
        <v>5</v>
      </c>
      <c r="Z7" s="19" t="s">
        <v>9</v>
      </c>
      <c r="AA7" s="19" t="s">
        <v>104</v>
      </c>
      <c r="AB7" s="18" t="s">
        <v>7</v>
      </c>
    </row>
    <row r="8" spans="1:28">
      <c r="A8" s="28"/>
      <c r="B8" s="28"/>
      <c r="C8" s="28"/>
      <c r="E8" s="28"/>
      <c r="G8" s="125"/>
      <c r="T8" s="28"/>
      <c r="Y8" s="20" t="s">
        <v>5</v>
      </c>
      <c r="Z8" s="19" t="s">
        <v>9</v>
      </c>
      <c r="AA8" s="19" t="s">
        <v>10</v>
      </c>
      <c r="AB8" s="18" t="s">
        <v>7</v>
      </c>
    </row>
    <row r="9" spans="1:28">
      <c r="A9" s="28"/>
      <c r="B9" s="28"/>
      <c r="C9" s="28"/>
      <c r="E9" s="28"/>
      <c r="T9" s="28"/>
      <c r="Y9" s="17"/>
      <c r="Z9" s="16"/>
      <c r="AA9" s="16"/>
      <c r="AB9" s="15"/>
    </row>
    <row r="10" spans="1:28" ht="12.75" thickBot="1">
      <c r="A10" s="28"/>
      <c r="B10" s="28"/>
      <c r="C10" s="28"/>
      <c r="E10" s="28"/>
      <c r="T10" s="28"/>
      <c r="Y10" s="17"/>
      <c r="Z10" s="16"/>
      <c r="AA10" s="16"/>
      <c r="AB10" s="15"/>
    </row>
    <row r="11" spans="1:28" ht="12.75" thickBot="1">
      <c r="A11" s="28"/>
      <c r="B11" s="28"/>
      <c r="C11" s="14" t="s">
        <v>31</v>
      </c>
      <c r="E11" s="28"/>
      <c r="T11" s="28"/>
      <c r="Y11" s="17"/>
      <c r="Z11" s="16"/>
      <c r="AA11" s="16"/>
      <c r="AB11" s="15"/>
    </row>
    <row r="12" spans="1:28">
      <c r="A12" s="28"/>
      <c r="B12" s="28"/>
      <c r="C12" s="13">
        <f ca="1">TODAY()</f>
        <v>43644</v>
      </c>
      <c r="E12" s="28"/>
      <c r="T12" s="28"/>
      <c r="Y12" s="17"/>
      <c r="Z12" s="16"/>
      <c r="AA12" s="16"/>
      <c r="AB12" s="15"/>
    </row>
    <row r="13" spans="1:28" ht="12.75" thickBot="1">
      <c r="A13" s="28"/>
      <c r="B13" s="28"/>
      <c r="C13" s="12">
        <v>47848</v>
      </c>
      <c r="E13" s="28"/>
      <c r="T13" s="28"/>
      <c r="Y13" s="17"/>
      <c r="Z13" s="16"/>
      <c r="AA13" s="16"/>
      <c r="AB13" s="15"/>
    </row>
    <row r="14" spans="1:28" ht="12.75" thickBot="1">
      <c r="A14" s="28"/>
      <c r="B14" s="28"/>
      <c r="C14" s="28"/>
      <c r="E14" s="28"/>
      <c r="T14" s="28"/>
      <c r="Y14" s="17"/>
      <c r="Z14" s="16"/>
      <c r="AA14" s="16"/>
      <c r="AB14" s="15"/>
    </row>
    <row r="15" spans="1:28" ht="12.75" thickBot="1">
      <c r="A15" s="11" t="s">
        <v>17</v>
      </c>
      <c r="B15" s="11" t="s">
        <v>18</v>
      </c>
      <c r="C15" s="10" t="s">
        <v>19</v>
      </c>
      <c r="D15" s="10" t="s">
        <v>20</v>
      </c>
      <c r="E15" s="9" t="s">
        <v>21</v>
      </c>
      <c r="F15" s="8" t="s">
        <v>22</v>
      </c>
      <c r="G15" s="8" t="s">
        <v>23</v>
      </c>
      <c r="H15" s="8" t="s">
        <v>12</v>
      </c>
      <c r="I15" s="8" t="s">
        <v>24</v>
      </c>
      <c r="J15" s="8" t="s">
        <v>25</v>
      </c>
      <c r="K15" s="8" t="s">
        <v>26</v>
      </c>
      <c r="L15" s="8" t="s">
        <v>27</v>
      </c>
      <c r="M15" s="8" t="s">
        <v>89</v>
      </c>
      <c r="N15" s="8" t="s">
        <v>28</v>
      </c>
      <c r="O15" s="8" t="s">
        <v>29</v>
      </c>
      <c r="P15" s="8" t="s">
        <v>30</v>
      </c>
      <c r="Q15" s="91"/>
      <c r="R15" s="90"/>
      <c r="T15" s="7" t="s">
        <v>14</v>
      </c>
      <c r="U15" s="6" t="s">
        <v>15</v>
      </c>
      <c r="V15" s="7" t="s">
        <v>16</v>
      </c>
    </row>
    <row r="16" spans="1:28">
      <c r="A16" s="86">
        <f ca="1">C12</f>
        <v>43644</v>
      </c>
      <c r="B16" s="86">
        <f ca="1">IF(A16="#N/A", "#N/A",IF(A17="#N/A",$C$13,A17))</f>
        <v>43738</v>
      </c>
      <c r="C16" s="83">
        <f ca="1">IF(Cap!$B$19="Standard",B16,A16)</f>
        <v>43738</v>
      </c>
      <c r="D16" s="80">
        <v>0</v>
      </c>
      <c r="E16" s="80" t="s">
        <v>48</v>
      </c>
      <c r="F16" s="77">
        <f t="array" aca="1" ref="F16" ca="1">IF(A16&lt;&gt;"#N/A",_xll.HLV5r3.Analytics.Options.BlackScholesWithGreeks(1, N16, Cap!$G$12, Cap!$G$13,M16 ),0)</f>
        <v>0</v>
      </c>
      <c r="G16" s="122"/>
      <c r="H16" s="123" t="str">
        <f>IF( Cap!$B$2="cap", "Caplet", "Floorlet")</f>
        <v>Caplet</v>
      </c>
      <c r="I16" s="128">
        <f ca="1">IF(C16="#N/A",0,_xll.HLV5r3.Financial.Cache.GetValueFromBase(DiscountCurve, Cap!$F$4, C16))</f>
        <v>0.98980045356078317</v>
      </c>
      <c r="J16" s="128">
        <f ca="1">IF(C16="#N/A","#N/A",_xll.HLV5r3.Financial.Cache.GetValueFromBase(DiscountCurve, Cap!$F$4, A16))</f>
        <v>1</v>
      </c>
      <c r="K16" s="128">
        <f ca="1">IF(C16="#N/A","#N/A",_xll.HLV5r3.Financial.Cache.GetValueFromBase(DiscountCurve, Cap!$F$4, B16))</f>
        <v>0.98980045356078317</v>
      </c>
      <c r="L16" s="128">
        <f ca="1">IF(A16="#N/A","#N/A",_xll.HLV5r3.Financial.Cache.YearFraction(A16, B16,Cap!$B$18))</f>
        <v>0.25753424657534246</v>
      </c>
      <c r="M16" s="128">
        <f ca="1">IF(A16="#N/A","#N/A",_xll.HLV5r3.Financial.Cache.YearFraction(Cap!$F$4, A16,Cap!$B$18))</f>
        <v>0</v>
      </c>
      <c r="N16" s="128">
        <f ca="1">IF(A16="#N/A","#N/A",(J16/K16-1)/L16*100)</f>
        <v>4.0012733545813548</v>
      </c>
      <c r="O16" s="128">
        <f ca="1">IF(L16="#N/A",L16,IF(Cap!$B$17="Standard",L16*G16*M16,L16*G16*M16/(1+L16*M16)))</f>
        <v>0</v>
      </c>
      <c r="P16" s="128">
        <f ca="1">IF(N16="#N/A",N16,N16*I16)</f>
        <v>3.9604621811853011</v>
      </c>
      <c r="T16" s="75">
        <f t="shared" ref="T16:T47" ca="1" si="0">IF(ISERROR(U16), "#N/A",IF(U16="","#N/A",U16+D16))</f>
        <v>43644</v>
      </c>
      <c r="U16" s="73">
        <f ca="1">Y16</f>
        <v>43644</v>
      </c>
      <c r="V16" s="77">
        <f ca="1">IF(C16="#N/A",0,_xll.HLV5r3.Financial.Cache.YearFraction(ValuationDate, C16,"ACT/365.FIXED"))</f>
        <v>0.25753424657534246</v>
      </c>
      <c r="Y16" s="3">
        <f ca="1">TODAY()</f>
        <v>43644</v>
      </c>
    </row>
    <row r="17" spans="1:25">
      <c r="A17" s="85">
        <f ca="1">IF(T18="#N/A", "#N/A",T17)</f>
        <v>43738</v>
      </c>
      <c r="B17" s="85">
        <f t="shared" ref="B17:B80" ca="1" si="1">IF(A17="#N/A", "#N/A",IF(A18="#N/A",$C$13,A18))</f>
        <v>43830</v>
      </c>
      <c r="C17" s="82">
        <f ca="1">IF(Cap!$B$19="Standard",B17,A17)</f>
        <v>43830</v>
      </c>
      <c r="D17" s="79">
        <v>0</v>
      </c>
      <c r="E17" s="79" t="s">
        <v>48</v>
      </c>
      <c r="F17" s="77">
        <f t="array" aca="1" ref="F17" ca="1">IF(A17&lt;&gt;"#N/A",_xll.HLV5r3.Analytics.Options.BlackScholesWithGreeks(1, N17, Cap!$G$12, Cap!$G$13,M17 ),0)</f>
        <v>2.955056674174187</v>
      </c>
      <c r="G17" s="77">
        <f ca="1">F17</f>
        <v>2.955056674174187</v>
      </c>
      <c r="H17" s="121" t="str">
        <f>IF( Cap!$B$2="cap", "Caplet", "Floorlet")</f>
        <v>Caplet</v>
      </c>
      <c r="I17" s="128">
        <f ca="1">IF(C17="#N/A",0,_xll.HLV5r3.Financial.Cache.GetValueFromBase(DiscountCurve, Cap!$F$4, C17))</f>
        <v>0.98248256390724853</v>
      </c>
      <c r="J17" s="128">
        <f ca="1">IF(C17="#N/A","#N/A",_xll.HLV5r3.Financial.Cache.GetValueFromBase(DiscountCurve, Cap!$F$4, A17))</f>
        <v>0.98980045356078317</v>
      </c>
      <c r="K17" s="128">
        <f ca="1">IF(C17="#N/A","#N/A",_xll.HLV5r3.Financial.Cache.GetValueFromBase(DiscountCurve, Cap!$F$4, B17))</f>
        <v>0.98248256390724853</v>
      </c>
      <c r="L17" s="128">
        <f ca="1">IF(A17="#N/A","#N/A",_xll.HLV5r3.Financial.Cache.YearFraction(A17, B17,Cap!$B$18))</f>
        <v>0.25205479452054796</v>
      </c>
      <c r="M17" s="128">
        <f ca="1">IF(A17="#N/A","#N/A",_xll.HLV5r3.Financial.Cache.YearFraction(Cap!$F$4, A17,Cap!$B$18))</f>
        <v>0.25753424657534246</v>
      </c>
      <c r="N17" s="128">
        <f t="shared" ref="N17:N80" ca="1" si="2">IF(A17="#N/A","#N/A",(J17/K17-1)/L17*100)</f>
        <v>2.9550582213030911</v>
      </c>
      <c r="O17" s="128">
        <f ca="1">IF(L17="#N/A",L17,IF(Cap!$B$17="Standard",L17*G17*M17,L17*G17*M17/(1+L17*M17)))</f>
        <v>0.180128214094707</v>
      </c>
      <c r="P17" s="128">
        <f t="shared" ref="P17:P80" ca="1" si="3">IF(N17="#N/A",N17,N17*I17)</f>
        <v>2.9032931777610544</v>
      </c>
      <c r="T17" s="75">
        <f t="shared" ca="1" si="0"/>
        <v>43738</v>
      </c>
      <c r="U17" s="73">
        <f t="shared" ref="U17:U80" ca="1" si="4">Y17</f>
        <v>43738</v>
      </c>
      <c r="V17" s="77">
        <f ca="1">IF(C17="#N/A",0,_xll.HLV5r3.Financial.Cache.YearFraction(ValuationDate, C17,"ACT/365.FIXED"))</f>
        <v>0.50958904109589043</v>
      </c>
      <c r="Y17" s="2">
        <f t="array" aca="1" ref="Y17:Y503" ca="1">_xll.HLV5r3.Financial.Cache.GetMetaDatesSchedule(Z5:AB8, Z2, Z3, Z4)</f>
        <v>43738</v>
      </c>
    </row>
    <row r="18" spans="1:25">
      <c r="A18" s="85">
        <f ca="1">IF(T19="#N/A", "#N/A",T18)</f>
        <v>43830</v>
      </c>
      <c r="B18" s="85">
        <f t="shared" ca="1" si="1"/>
        <v>43921</v>
      </c>
      <c r="C18" s="82">
        <f ca="1">IF(Cap!$B$19="Standard",B18,A18)</f>
        <v>43921</v>
      </c>
      <c r="D18" s="79">
        <v>0</v>
      </c>
      <c r="E18" s="79" t="s">
        <v>48</v>
      </c>
      <c r="F18" s="77">
        <f t="array" aca="1" ref="F18" ca="1">IF(A18&lt;&gt;"#N/A",_xll.HLV5r3.Analytics.Options.BlackScholesWithGreeks(1, N18, Cap!$G$12, Cap!$G$13,M18 ),0)</f>
        <v>2.9869831570914811</v>
      </c>
      <c r="G18" s="77">
        <f t="shared" ref="G18:G24" ca="1" si="5">F18+G17</f>
        <v>5.9420398312656681</v>
      </c>
      <c r="H18" s="121" t="str">
        <f>IF( Cap!$B$2="cap", "Caplet", "Floorlet")</f>
        <v>Caplet</v>
      </c>
      <c r="I18" s="128">
        <f ca="1">IF(C18="#N/A",0,_xll.HLV5r3.Financial.Cache.GetValueFromBase(DiscountCurve, Cap!$F$4, C18))</f>
        <v>0.97522010069120713</v>
      </c>
      <c r="J18" s="128">
        <f ca="1">IF(C18="#N/A","#N/A",_xll.HLV5r3.Financial.Cache.GetValueFromBase(DiscountCurve, Cap!$F$4, A18))</f>
        <v>0.98248256390724853</v>
      </c>
      <c r="K18" s="128">
        <f ca="1">IF(C18="#N/A","#N/A",_xll.HLV5r3.Financial.Cache.GetValueFromBase(DiscountCurve, Cap!$F$4, B18))</f>
        <v>0.97522010069120713</v>
      </c>
      <c r="L18" s="128">
        <f ca="1">IF(A18="#N/A","#N/A",_xll.HLV5r3.Financial.Cache.YearFraction(A18, B18,Cap!$B$18))</f>
        <v>0.24931506849315069</v>
      </c>
      <c r="M18" s="128">
        <f ca="1">IF(A18="#N/A","#N/A",_xll.HLV5r3.Financial.Cache.YearFraction(Cap!$F$4, A18,Cap!$B$18))</f>
        <v>0.50958904109589043</v>
      </c>
      <c r="N18" s="128">
        <f t="shared" ca="1" si="2"/>
        <v>2.9869831570952656</v>
      </c>
      <c r="O18" s="128">
        <f ca="1">IF(L18="#N/A",L18,IF(Cap!$B$17="Standard",L18*G18*M18,L18*G18*M18/(1+L18*M18)))</f>
        <v>0.66982548357322103</v>
      </c>
      <c r="P18" s="128">
        <f t="shared" ca="1" si="3"/>
        <v>2.9129660152253849</v>
      </c>
      <c r="T18" s="75">
        <f t="shared" ca="1" si="0"/>
        <v>43830</v>
      </c>
      <c r="U18" s="73">
        <f t="shared" ca="1" si="4"/>
        <v>43830</v>
      </c>
      <c r="V18" s="77">
        <f ca="1">IF(C18="#N/A",0,_xll.HLV5r3.Financial.Cache.YearFraction(ValuationDate, C18,"ACT/365.FIXED"))</f>
        <v>0.75890410958904109</v>
      </c>
      <c r="Y18" s="2">
        <f ca="1"/>
        <v>43830</v>
      </c>
    </row>
    <row r="19" spans="1:25">
      <c r="A19" s="85">
        <f ca="1">IF(T20="#N/A", "#N/A",T19)</f>
        <v>43921</v>
      </c>
      <c r="B19" s="85">
        <f t="shared" ca="1" si="1"/>
        <v>44012</v>
      </c>
      <c r="C19" s="82">
        <f ca="1">IF(Cap!$B$19="Standard",B19,A19)</f>
        <v>44012</v>
      </c>
      <c r="D19" s="79">
        <v>0</v>
      </c>
      <c r="E19" s="79" t="s">
        <v>48</v>
      </c>
      <c r="F19" s="77">
        <f t="array" aca="1" ref="F19" ca="1">IF(A19&lt;&gt;"#N/A",_xll.HLV5r3.Analytics.Options.BlackScholesWithGreeks(1, N19, Cap!$G$12, Cap!$G$13,M19 ),0)</f>
        <v>3.1001332061278011</v>
      </c>
      <c r="G19" s="77">
        <f t="shared" ca="1" si="5"/>
        <v>9.0421730373934697</v>
      </c>
      <c r="H19" s="121" t="str">
        <f>IF( Cap!$B$2="cap", "Caplet", "Floorlet")</f>
        <v>Caplet</v>
      </c>
      <c r="I19" s="128">
        <f ca="1">IF(C19="#N/A",0,_xll.HLV5r3.Financial.Cache.GetValueFromBase(DiscountCurve, Cap!$F$4, C19))</f>
        <v>0.96774033958135108</v>
      </c>
      <c r="J19" s="128">
        <f ca="1">IF(C19="#N/A","#N/A",_xll.HLV5r3.Financial.Cache.GetValueFromBase(DiscountCurve, Cap!$F$4, A19))</f>
        <v>0.97522010069120713</v>
      </c>
      <c r="K19" s="128">
        <f ca="1">IF(C19="#N/A","#N/A",_xll.HLV5r3.Financial.Cache.GetValueFromBase(DiscountCurve, Cap!$F$4, B19))</f>
        <v>0.96774033958135108</v>
      </c>
      <c r="L19" s="128">
        <f ca="1">IF(A19="#N/A","#N/A",_xll.HLV5r3.Financial.Cache.YearFraction(A19, B19,Cap!$B$18))</f>
        <v>0.24931506849315069</v>
      </c>
      <c r="M19" s="128">
        <f ca="1">IF(A19="#N/A","#N/A",_xll.HLV5r3.Financial.Cache.YearFraction(Cap!$F$4, A19,Cap!$B$18))</f>
        <v>0.75890410958904109</v>
      </c>
      <c r="N19" s="128">
        <f t="shared" ca="1" si="2"/>
        <v>3.1001332061278011</v>
      </c>
      <c r="O19" s="128">
        <f ca="1">IF(L19="#N/A",L19,IF(Cap!$B$17="Standard",L19*G19*M19,L19*G19*M19/(1+L19*M19)))</f>
        <v>1.4386364860228817</v>
      </c>
      <c r="P19" s="128">
        <f t="shared" ca="1" si="3"/>
        <v>3.0001239616455408</v>
      </c>
      <c r="T19" s="75">
        <f t="shared" ca="1" si="0"/>
        <v>43921</v>
      </c>
      <c r="U19" s="73">
        <f t="shared" ca="1" si="4"/>
        <v>43921</v>
      </c>
      <c r="V19" s="77">
        <f ca="1">IF(C19="#N/A",0,_xll.HLV5r3.Financial.Cache.YearFraction(ValuationDate, C19,"ACT/365.FIXED"))</f>
        <v>1.0082191780821919</v>
      </c>
      <c r="Y19" s="2">
        <f ca="1"/>
        <v>43921</v>
      </c>
    </row>
    <row r="20" spans="1:25">
      <c r="A20" s="85">
        <f ca="1">IF(T21="#N/A", "#N/A",T20)</f>
        <v>44012</v>
      </c>
      <c r="B20" s="85">
        <f t="shared" ca="1" si="1"/>
        <v>44104</v>
      </c>
      <c r="C20" s="82">
        <f ca="1">IF(Cap!$B$19="Standard",B20,A20)</f>
        <v>44104</v>
      </c>
      <c r="D20" s="79">
        <v>0</v>
      </c>
      <c r="E20" s="79" t="s">
        <v>48</v>
      </c>
      <c r="F20" s="77">
        <f t="array" aca="1" ref="F20" ca="1">IF(A20&lt;&gt;"#N/A",_xll.HLV5r3.Analytics.Options.BlackScholesWithGreeks(1, N20, Cap!$G$12, Cap!$G$13,M20 ),0)</f>
        <v>3.3823495838645781</v>
      </c>
      <c r="G20" s="77">
        <f t="shared" ca="1" si="5"/>
        <v>12.424522621258047</v>
      </c>
      <c r="H20" s="121" t="str">
        <f>IF( Cap!$B$2="cap", "Caplet", "Floorlet")</f>
        <v>Caplet</v>
      </c>
      <c r="I20" s="128">
        <f ca="1">IF(C20="#N/A",0,_xll.HLV5r3.Financial.Cache.GetValueFromBase(DiscountCurve, Cap!$F$4, C20))</f>
        <v>0.95955973369456038</v>
      </c>
      <c r="J20" s="128">
        <f ca="1">IF(C20="#N/A","#N/A",_xll.HLV5r3.Financial.Cache.GetValueFromBase(DiscountCurve, Cap!$F$4, A20))</f>
        <v>0.96774033958135108</v>
      </c>
      <c r="K20" s="128">
        <f ca="1">IF(C20="#N/A","#N/A",_xll.HLV5r3.Financial.Cache.GetValueFromBase(DiscountCurve, Cap!$F$4, B20))</f>
        <v>0.95955973369456038</v>
      </c>
      <c r="L20" s="128">
        <f ca="1">IF(A20="#N/A","#N/A",_xll.HLV5r3.Financial.Cache.YearFraction(A20, B20,Cap!$B$18))</f>
        <v>0.25205479452054796</v>
      </c>
      <c r="M20" s="128">
        <f ca="1">IF(A20="#N/A","#N/A",_xll.HLV5r3.Financial.Cache.YearFraction(Cap!$F$4, A20,Cap!$B$18))</f>
        <v>1.0082191780821919</v>
      </c>
      <c r="N20" s="128">
        <f t="shared" ca="1" si="2"/>
        <v>3.3823495838645781</v>
      </c>
      <c r="O20" s="128">
        <f ca="1">IF(L20="#N/A",L20,IF(Cap!$B$17="Standard",L20*G20*M20,L20*G20*M20/(1+L20*M20)))</f>
        <v>2.5176090510908633</v>
      </c>
      <c r="P20" s="128">
        <f t="shared" ca="1" si="3"/>
        <v>3.2455664659550019</v>
      </c>
      <c r="T20" s="75">
        <f t="shared" ca="1" si="0"/>
        <v>44012</v>
      </c>
      <c r="U20" s="73">
        <f t="shared" ca="1" si="4"/>
        <v>44012</v>
      </c>
      <c r="V20" s="77">
        <f ca="1">IF(C20="#N/A",0,_xll.HLV5r3.Financial.Cache.YearFraction(ValuationDate, C20,"ACT/365.FIXED"))</f>
        <v>1.2602739726027397</v>
      </c>
      <c r="Y20" s="1">
        <f ca="1"/>
        <v>44012</v>
      </c>
    </row>
    <row r="21" spans="1:25">
      <c r="A21" s="85">
        <f t="shared" ref="A21:A81" ca="1" si="6">IF(T22="#N/A", "#N/A",T21)</f>
        <v>44104</v>
      </c>
      <c r="B21" s="85">
        <f t="shared" ca="1" si="1"/>
        <v>44196</v>
      </c>
      <c r="C21" s="82">
        <f ca="1">IF(Cap!$B$19="Standard",B21,A21)</f>
        <v>44196</v>
      </c>
      <c r="D21" s="79">
        <v>0</v>
      </c>
      <c r="E21" s="79" t="s">
        <v>48</v>
      </c>
      <c r="F21" s="77">
        <f t="array" aca="1" ref="F21" ca="1">IF(A21&lt;&gt;"#N/A",_xll.HLV5r3.Analytics.Options.BlackScholesWithGreeks(1, N21, Cap!$G$12, Cap!$G$13,M21 ),0)</f>
        <v>3.7391610362631749</v>
      </c>
      <c r="G21" s="77">
        <f t="shared" ca="1" si="5"/>
        <v>16.163683657521222</v>
      </c>
      <c r="H21" s="121" t="str">
        <f>IF( Cap!$B$2="cap", "Caplet", "Floorlet")</f>
        <v>Caplet</v>
      </c>
      <c r="I21" s="128">
        <f ca="1">IF(C21="#N/A",0,_xll.HLV5r3.Financial.Cache.GetValueFromBase(DiscountCurve, Cap!$F$4, C21))</f>
        <v>0.95060057549645072</v>
      </c>
      <c r="J21" s="128">
        <f ca="1">IF(C21="#N/A","#N/A",_xll.HLV5r3.Financial.Cache.GetValueFromBase(DiscountCurve, Cap!$F$4, A21))</f>
        <v>0.95955973369456038</v>
      </c>
      <c r="K21" s="128">
        <f ca="1">IF(C21="#N/A","#N/A",_xll.HLV5r3.Financial.Cache.GetValueFromBase(DiscountCurve, Cap!$F$4, B21))</f>
        <v>0.95060057549645072</v>
      </c>
      <c r="L21" s="128">
        <f ca="1">IF(A21="#N/A","#N/A",_xll.HLV5r3.Financial.Cache.YearFraction(A21, B21,Cap!$B$18))</f>
        <v>0.25205479452054796</v>
      </c>
      <c r="M21" s="128">
        <f ca="1">IF(A21="#N/A","#N/A",_xll.HLV5r3.Financial.Cache.YearFraction(Cap!$F$4, A21,Cap!$B$18))</f>
        <v>1.2602739726027397</v>
      </c>
      <c r="N21" s="128">
        <f t="shared" ca="1" si="2"/>
        <v>3.7391610362631749</v>
      </c>
      <c r="O21" s="128">
        <f ca="1">IF(L21="#N/A",L21,IF(Cap!$B$17="Standard",L21*G21*M21,L21*G21*M21/(1+L21*M21)))</f>
        <v>3.8967050749739278</v>
      </c>
      <c r="P21" s="128">
        <f t="shared" ca="1" si="3"/>
        <v>3.5544486329456793</v>
      </c>
      <c r="T21" s="75">
        <f t="shared" ca="1" si="0"/>
        <v>44104</v>
      </c>
      <c r="U21" s="73">
        <f t="shared" ca="1" si="4"/>
        <v>44104</v>
      </c>
      <c r="V21" s="77">
        <f ca="1">IF(C21="#N/A",0,_xll.HLV5r3.Financial.Cache.YearFraction(ValuationDate, C21,"ACT/365.FIXED"))</f>
        <v>1.5123287671232877</v>
      </c>
      <c r="Y21" s="2">
        <f ca="1"/>
        <v>44104</v>
      </c>
    </row>
    <row r="22" spans="1:25">
      <c r="A22" s="85">
        <f t="shared" ca="1" si="6"/>
        <v>44196</v>
      </c>
      <c r="B22" s="85">
        <f t="shared" ca="1" si="1"/>
        <v>44286</v>
      </c>
      <c r="C22" s="82">
        <f ca="1">IF(Cap!$B$19="Standard",B22,A22)</f>
        <v>44286</v>
      </c>
      <c r="D22" s="79">
        <v>0</v>
      </c>
      <c r="E22" s="79" t="s">
        <v>48</v>
      </c>
      <c r="F22" s="77">
        <f t="array" aca="1" ref="F22" ca="1">IF(A22&lt;&gt;"#N/A",_xll.HLV5r3.Analytics.Options.BlackScholesWithGreeks(1, N22, Cap!$G$12, Cap!$G$13,M22 ),0)</f>
        <v>4.1285510834085759</v>
      </c>
      <c r="G22" s="77">
        <f t="shared" ca="1" si="5"/>
        <v>20.2922347409298</v>
      </c>
      <c r="H22" s="121" t="str">
        <f>IF( Cap!$B$2="cap", "Caplet", "Floorlet")</f>
        <v>Caplet</v>
      </c>
      <c r="I22" s="128">
        <f ca="1">IF(C22="#N/A",0,_xll.HLV5r3.Financial.Cache.GetValueFromBase(DiscountCurve, Cap!$F$4, C22))</f>
        <v>0.94102099217296753</v>
      </c>
      <c r="J22" s="128">
        <f ca="1">IF(C22="#N/A","#N/A",_xll.HLV5r3.Financial.Cache.GetValueFromBase(DiscountCurve, Cap!$F$4, A22))</f>
        <v>0.95060057549645072</v>
      </c>
      <c r="K22" s="128">
        <f ca="1">IF(C22="#N/A","#N/A",_xll.HLV5r3.Financial.Cache.GetValueFromBase(DiscountCurve, Cap!$F$4, B22))</f>
        <v>0.94102099217296753</v>
      </c>
      <c r="L22" s="128">
        <f ca="1">IF(A22="#N/A","#N/A",_xll.HLV5r3.Financial.Cache.YearFraction(A22, B22,Cap!$B$18))</f>
        <v>0.24657534246575341</v>
      </c>
      <c r="M22" s="128">
        <f ca="1">IF(A22="#N/A","#N/A",_xll.HLV5r3.Financial.Cache.YearFraction(Cap!$F$4, A22,Cap!$B$18))</f>
        <v>1.5123287671232877</v>
      </c>
      <c r="N22" s="128">
        <f t="shared" ca="1" si="2"/>
        <v>4.1285510834085759</v>
      </c>
      <c r="O22" s="128">
        <f ca="1">IF(L22="#N/A",L22,IF(Cap!$B$17="Standard",L22*G22*M22,L22*G22*M22/(1+L22*M22)))</f>
        <v>5.5117040098925258</v>
      </c>
      <c r="P22" s="128">
        <f t="shared" ca="1" si="3"/>
        <v>3.8850532367459181</v>
      </c>
      <c r="T22" s="75">
        <f t="shared" ca="1" si="0"/>
        <v>44196</v>
      </c>
      <c r="U22" s="73">
        <f t="shared" ca="1" si="4"/>
        <v>44196</v>
      </c>
      <c r="V22" s="77">
        <f ca="1">IF(C22="#N/A",0,_xll.HLV5r3.Financial.Cache.YearFraction(ValuationDate, C22,"ACT/365.FIXED"))</f>
        <v>1.7589041095890412</v>
      </c>
      <c r="Y22" s="2">
        <f ca="1"/>
        <v>44196</v>
      </c>
    </row>
    <row r="23" spans="1:25">
      <c r="A23" s="85">
        <f t="shared" ca="1" si="6"/>
        <v>44286</v>
      </c>
      <c r="B23" s="85">
        <f t="shared" ca="1" si="1"/>
        <v>44377</v>
      </c>
      <c r="C23" s="82">
        <f ca="1">IF(Cap!$B$19="Standard",B23,A23)</f>
        <v>44377</v>
      </c>
      <c r="D23" s="79">
        <v>0</v>
      </c>
      <c r="E23" s="79" t="s">
        <v>48</v>
      </c>
      <c r="F23" s="77">
        <f t="array" aca="1" ref="F23" ca="1">IF(A23&lt;&gt;"#N/A",_xll.HLV5r3.Analytics.Options.BlackScholesWithGreeks(1, N23, Cap!$G$12, Cap!$G$13,M23 ),0)</f>
        <v>4.4779438068753166</v>
      </c>
      <c r="G23" s="77">
        <f t="shared" ca="1" si="5"/>
        <v>24.770178547805116</v>
      </c>
      <c r="H23" s="121" t="str">
        <f>IF( Cap!$B$2="cap", "Caplet", "Floorlet")</f>
        <v>Caplet</v>
      </c>
      <c r="I23" s="128">
        <f ca="1">IF(C23="#N/A",0,_xll.HLV5r3.Financial.Cache.GetValueFromBase(DiscountCurve, Cap!$F$4, C23))</f>
        <v>0.93063124932406405</v>
      </c>
      <c r="J23" s="128">
        <f ca="1">IF(C23="#N/A","#N/A",_xll.HLV5r3.Financial.Cache.GetValueFromBase(DiscountCurve, Cap!$F$4, A23))</f>
        <v>0.94102099217296753</v>
      </c>
      <c r="K23" s="128">
        <f ca="1">IF(C23="#N/A","#N/A",_xll.HLV5r3.Financial.Cache.GetValueFromBase(DiscountCurve, Cap!$F$4, B23))</f>
        <v>0.93063124932406405</v>
      </c>
      <c r="L23" s="128">
        <f ca="1">IF(A23="#N/A","#N/A",_xll.HLV5r3.Financial.Cache.YearFraction(A23, B23,Cap!$B$18))</f>
        <v>0.24931506849315069</v>
      </c>
      <c r="M23" s="128">
        <f ca="1">IF(A23="#N/A","#N/A",_xll.HLV5r3.Financial.Cache.YearFraction(Cap!$F$4, A23,Cap!$B$18))</f>
        <v>1.7589041095890412</v>
      </c>
      <c r="N23" s="128">
        <f t="shared" ca="1" si="2"/>
        <v>4.4779438068753166</v>
      </c>
      <c r="O23" s="128">
        <f ca="1">IF(L23="#N/A",L23,IF(Cap!$B$17="Standard",L23*G23*M23,L23*G23*M23/(1+L23*M23)))</f>
        <v>7.5509836893865847</v>
      </c>
      <c r="P23" s="128">
        <f t="shared" ca="1" si="3"/>
        <v>4.167314439395331</v>
      </c>
      <c r="T23" s="75">
        <f t="shared" ca="1" si="0"/>
        <v>44286</v>
      </c>
      <c r="U23" s="73">
        <f t="shared" ca="1" si="4"/>
        <v>44286</v>
      </c>
      <c r="V23" s="77">
        <f ca="1">IF(C23="#N/A",0,_xll.HLV5r3.Financial.Cache.YearFraction(ValuationDate, C23,"ACT/365.FIXED"))</f>
        <v>2.0082191780821916</v>
      </c>
      <c r="Y23" s="2">
        <f ca="1"/>
        <v>44286</v>
      </c>
    </row>
    <row r="24" spans="1:25">
      <c r="A24" s="85">
        <f t="shared" ca="1" si="6"/>
        <v>44377</v>
      </c>
      <c r="B24" s="85">
        <f t="shared" ca="1" si="1"/>
        <v>44469</v>
      </c>
      <c r="C24" s="82">
        <f ca="1">IF(Cap!$B$19="Standard",B24,A24)</f>
        <v>44469</v>
      </c>
      <c r="D24" s="79">
        <v>0</v>
      </c>
      <c r="E24" s="79" t="s">
        <v>48</v>
      </c>
      <c r="F24" s="77">
        <f t="array" aca="1" ref="F24" ca="1">IF(A24&lt;&gt;"#N/A",_xll.HLV5r3.Analytics.Options.BlackScholesWithGreeks(1, N24, Cap!$G$12, Cap!$G$13,M24 ),0)</f>
        <v>4.82632088195008</v>
      </c>
      <c r="G24" s="77">
        <f t="shared" ca="1" si="5"/>
        <v>29.596499429755198</v>
      </c>
      <c r="H24" s="121" t="str">
        <f>IF( Cap!$B$2="cap", "Caplet", "Floorlet")</f>
        <v>Caplet</v>
      </c>
      <c r="I24" s="128">
        <f ca="1">IF(C24="#N/A",0,_xll.HLV5r3.Financial.Cache.GetValueFromBase(DiscountCurve, Cap!$F$4, C24))</f>
        <v>0.91944621082715072</v>
      </c>
      <c r="J24" s="128">
        <f ca="1">IF(C24="#N/A","#N/A",_xll.HLV5r3.Financial.Cache.GetValueFromBase(DiscountCurve, Cap!$F$4, A24))</f>
        <v>0.93063124932406405</v>
      </c>
      <c r="K24" s="128">
        <f ca="1">IF(C24="#N/A","#N/A",_xll.HLV5r3.Financial.Cache.GetValueFromBase(DiscountCurve, Cap!$F$4, B24))</f>
        <v>0.91944621082715072</v>
      </c>
      <c r="L24" s="128">
        <f ca="1">IF(A24="#N/A","#N/A",_xll.HLV5r3.Financial.Cache.YearFraction(A24, B24,Cap!$B$18))</f>
        <v>0.25205479452054796</v>
      </c>
      <c r="M24" s="128">
        <f ca="1">IF(A24="#N/A","#N/A",_xll.HLV5r3.Financial.Cache.YearFraction(Cap!$F$4, A24,Cap!$B$18))</f>
        <v>2.0082191780821916</v>
      </c>
      <c r="N24" s="128">
        <f t="shared" ca="1" si="2"/>
        <v>4.82632088195008</v>
      </c>
      <c r="O24" s="128">
        <f ca="1">IF(L24="#N/A",L24,IF(Cap!$B$17="Standard",L24*G24*M24,L24*G24*M24/(1+L24*M24)))</f>
        <v>9.9464745792404692</v>
      </c>
      <c r="P24" s="128">
        <f t="shared" ca="1" si="3"/>
        <v>4.4375424471449536</v>
      </c>
      <c r="T24" s="75">
        <f t="shared" ca="1" si="0"/>
        <v>44377</v>
      </c>
      <c r="U24" s="73">
        <f t="shared" ca="1" si="4"/>
        <v>44377</v>
      </c>
      <c r="V24" s="77">
        <f ca="1">IF(C24="#N/A",0,_xll.HLV5r3.Financial.Cache.YearFraction(ValuationDate, C24,"ACT/365.FIXED"))</f>
        <v>2.2602739726027399</v>
      </c>
      <c r="Y24" s="2">
        <f ca="1"/>
        <v>44377</v>
      </c>
    </row>
    <row r="25" spans="1:25">
      <c r="A25" s="85">
        <f t="shared" ca="1" si="6"/>
        <v>44469</v>
      </c>
      <c r="B25" s="85">
        <f t="shared" ca="1" si="1"/>
        <v>44561</v>
      </c>
      <c r="C25" s="82">
        <f ca="1">IF(Cap!$B$19="Standard",B25,A25)</f>
        <v>44561</v>
      </c>
      <c r="D25" s="79">
        <v>0</v>
      </c>
      <c r="E25" s="79" t="s">
        <v>48</v>
      </c>
      <c r="F25" s="77">
        <f t="array" aca="1" ref="F25" ca="1">IF(A25&lt;&gt;"#N/A",_xll.HLV5r3.Analytics.Options.BlackScholesWithGreeks(1, N25, Cap!$G$12, Cap!$G$13,M25 ),0)</f>
        <v>5.2278861285108302</v>
      </c>
      <c r="G25" s="77">
        <f t="shared" ref="G25:G82" ca="1" si="7">F25+G24</f>
        <v>34.82438555826603</v>
      </c>
      <c r="H25" s="121" t="str">
        <f>IF( Cap!$B$2="cap", "Caplet", "Floorlet")</f>
        <v>Caplet</v>
      </c>
      <c r="I25" s="128">
        <f ca="1">IF(C25="#N/A",0,_xll.HLV5r3.Financial.Cache.GetValueFromBase(DiscountCurve, Cap!$F$4, C25))</f>
        <v>0.90748811502966065</v>
      </c>
      <c r="J25" s="128">
        <f ca="1">IF(C25="#N/A","#N/A",_xll.HLV5r3.Financial.Cache.GetValueFromBase(DiscountCurve, Cap!$F$4, A25))</f>
        <v>0.91944621082715072</v>
      </c>
      <c r="K25" s="128">
        <f ca="1">IF(C25="#N/A","#N/A",_xll.HLV5r3.Financial.Cache.GetValueFromBase(DiscountCurve, Cap!$F$4, B25))</f>
        <v>0.90748811502966065</v>
      </c>
      <c r="L25" s="128">
        <f ca="1">IF(A25="#N/A","#N/A",_xll.HLV5r3.Financial.Cache.YearFraction(A25, B25,Cap!$B$18))</f>
        <v>0.25205479452054796</v>
      </c>
      <c r="M25" s="128">
        <f ca="1">IF(A25="#N/A","#N/A",_xll.HLV5r3.Financial.Cache.YearFraction(Cap!$F$4, A25,Cap!$B$18))</f>
        <v>2.2602739726027399</v>
      </c>
      <c r="N25" s="128">
        <f t="shared" ca="1" si="2"/>
        <v>5.2278861285108302</v>
      </c>
      <c r="O25" s="128">
        <f ca="1">IF(L25="#N/A",L25,IF(Cap!$B$17="Standard",L25*G25*M25,L25*G25*M25/(1+L25*M25)))</f>
        <v>12.639191219951664</v>
      </c>
      <c r="P25" s="128">
        <f t="shared" ca="1" si="3"/>
        <v>4.7442445283520032</v>
      </c>
      <c r="T25" s="75">
        <f t="shared" ca="1" si="0"/>
        <v>44469</v>
      </c>
      <c r="U25" s="73">
        <f t="shared" ca="1" si="4"/>
        <v>44469</v>
      </c>
      <c r="V25" s="77">
        <f ca="1">IF(C25="#N/A",0,_xll.HLV5r3.Financial.Cache.YearFraction(ValuationDate, C25,"ACT/365.FIXED"))</f>
        <v>2.5123287671232877</v>
      </c>
      <c r="Y25" s="2">
        <f ca="1"/>
        <v>44469</v>
      </c>
    </row>
    <row r="26" spans="1:25">
      <c r="A26" s="85">
        <f t="shared" ca="1" si="6"/>
        <v>44561</v>
      </c>
      <c r="B26" s="85">
        <f t="shared" ca="1" si="1"/>
        <v>44651</v>
      </c>
      <c r="C26" s="82">
        <f ca="1">IF(Cap!$B$19="Standard",B26,A26)</f>
        <v>44651</v>
      </c>
      <c r="D26" s="79">
        <v>0</v>
      </c>
      <c r="E26" s="79" t="s">
        <v>48</v>
      </c>
      <c r="F26" s="77">
        <f t="array" aca="1" ref="F26" ca="1">IF(A26&lt;&gt;"#N/A",_xll.HLV5r3.Analytics.Options.BlackScholesWithGreeks(1, N26, Cap!$G$12, Cap!$G$13,M26 ),0)</f>
        <v>5.5237890233756533</v>
      </c>
      <c r="G26" s="77">
        <f t="shared" ca="1" si="7"/>
        <v>40.348174581641686</v>
      </c>
      <c r="H26" s="121" t="str">
        <f>IF( Cap!$B$2="cap", "Caplet", "Floorlet")</f>
        <v>Caplet</v>
      </c>
      <c r="I26" s="128">
        <f ca="1">IF(C26="#N/A",0,_xll.HLV5r3.Financial.Cache.GetValueFromBase(DiscountCurve, Cap!$F$4, C26))</f>
        <v>0.8952939414358031</v>
      </c>
      <c r="J26" s="128">
        <f ca="1">IF(C26="#N/A","#N/A",_xll.HLV5r3.Financial.Cache.GetValueFromBase(DiscountCurve, Cap!$F$4, A26))</f>
        <v>0.90748811502966065</v>
      </c>
      <c r="K26" s="128">
        <f ca="1">IF(C26="#N/A","#N/A",_xll.HLV5r3.Financial.Cache.GetValueFromBase(DiscountCurve, Cap!$F$4, B26))</f>
        <v>0.8952939414358031</v>
      </c>
      <c r="L26" s="128">
        <f ca="1">IF(A26="#N/A","#N/A",_xll.HLV5r3.Financial.Cache.YearFraction(A26, B26,Cap!$B$18))</f>
        <v>0.24657534246575341</v>
      </c>
      <c r="M26" s="128">
        <f ca="1">IF(A26="#N/A","#N/A",_xll.HLV5r3.Financial.Cache.YearFraction(Cap!$F$4, A26,Cap!$B$18))</f>
        <v>2.5123287671232877</v>
      </c>
      <c r="N26" s="128">
        <f t="shared" ca="1" si="2"/>
        <v>5.5237890233756533</v>
      </c>
      <c r="O26" s="128">
        <f ca="1">IF(L26="#N/A",L26,IF(Cap!$B$17="Standard",L26*G26*M26,L26*G26*M26/(1+L26*M26)))</f>
        <v>15.43387104921271</v>
      </c>
      <c r="P26" s="128">
        <f t="shared" ca="1" si="3"/>
        <v>4.9454148463978145</v>
      </c>
      <c r="T26" s="75">
        <f t="shared" ca="1" si="0"/>
        <v>44561</v>
      </c>
      <c r="U26" s="73">
        <f t="shared" ca="1" si="4"/>
        <v>44561</v>
      </c>
      <c r="V26" s="77">
        <f ca="1">IF(C26="#N/A",0,_xll.HLV5r3.Financial.Cache.YearFraction(ValuationDate, C26,"ACT/365.FIXED"))</f>
        <v>2.7589041095890412</v>
      </c>
      <c r="Y26" s="2">
        <f ca="1"/>
        <v>44561</v>
      </c>
    </row>
    <row r="27" spans="1:25">
      <c r="A27" s="85">
        <f t="shared" ca="1" si="6"/>
        <v>44651</v>
      </c>
      <c r="B27" s="85">
        <f t="shared" ca="1" si="1"/>
        <v>44742</v>
      </c>
      <c r="C27" s="82">
        <f ca="1">IF(Cap!$B$19="Standard",B27,A27)</f>
        <v>44742</v>
      </c>
      <c r="D27" s="79">
        <v>0</v>
      </c>
      <c r="E27" s="79" t="s">
        <v>48</v>
      </c>
      <c r="F27" s="77">
        <f t="array" aca="1" ref="F27" ca="1">IF(A27&lt;&gt;"#N/A",_xll.HLV5r3.Analytics.Options.BlackScholesWithGreeks(1, N27, Cap!$G$12, Cap!$G$13,M27 ),0)</f>
        <v>5.8193192985719895</v>
      </c>
      <c r="G27" s="77">
        <f ca="1">F27+G26</f>
        <v>46.167493880213677</v>
      </c>
      <c r="H27" s="121" t="str">
        <f>IF( Cap!$B$2="cap", "Caplet", "Floorlet")</f>
        <v>Caplet</v>
      </c>
      <c r="I27" s="128">
        <f ca="1">IF(C27="#N/A",0,_xll.HLV5r3.Financial.Cache.GetValueFromBase(DiscountCurve, Cap!$F$4, C27))</f>
        <v>0.88249038275955882</v>
      </c>
      <c r="J27" s="128">
        <f ca="1">IF(C27="#N/A","#N/A",_xll.HLV5r3.Financial.Cache.GetValueFromBase(DiscountCurve, Cap!$F$4, A27))</f>
        <v>0.8952939414358031</v>
      </c>
      <c r="K27" s="128">
        <f ca="1">IF(C27="#N/A","#N/A",_xll.HLV5r3.Financial.Cache.GetValueFromBase(DiscountCurve, Cap!$F$4, B27))</f>
        <v>0.88249038275955882</v>
      </c>
      <c r="L27" s="128">
        <f ca="1">IF(A27="#N/A","#N/A",_xll.HLV5r3.Financial.Cache.YearFraction(A27, B27,Cap!$B$18))</f>
        <v>0.24931506849315069</v>
      </c>
      <c r="M27" s="128">
        <f ca="1">IF(A27="#N/A","#N/A",_xll.HLV5r3.Financial.Cache.YearFraction(Cap!$F$4, A27,Cap!$B$18))</f>
        <v>2.7589041095890412</v>
      </c>
      <c r="N27" s="128">
        <f t="shared" ca="1" si="2"/>
        <v>5.8193192985719895</v>
      </c>
      <c r="O27" s="128">
        <f ca="1">IF(L27="#N/A",L27,IF(Cap!$B$17="Standard",L27*G27*M27,L27*G27*M27/(1+L27*M27)))</f>
        <v>18.814431236496787</v>
      </c>
      <c r="P27" s="128">
        <f t="shared" ca="1" si="3"/>
        <v>5.1354933151968822</v>
      </c>
      <c r="T27" s="75">
        <f t="shared" ca="1" si="0"/>
        <v>44651</v>
      </c>
      <c r="U27" s="73">
        <f t="shared" ca="1" si="4"/>
        <v>44651</v>
      </c>
      <c r="V27" s="77">
        <f ca="1">IF(C27="#N/A",0,_xll.HLV5r3.Financial.Cache.YearFraction(ValuationDate, C27,"ACT/365.FIXED"))</f>
        <v>3.0082191780821916</v>
      </c>
      <c r="Y27" s="2">
        <f ca="1"/>
        <v>44651</v>
      </c>
    </row>
    <row r="28" spans="1:25">
      <c r="A28" s="85">
        <f t="shared" ca="1" si="6"/>
        <v>44742</v>
      </c>
      <c r="B28" s="85">
        <f t="shared" ca="1" si="1"/>
        <v>44834</v>
      </c>
      <c r="C28" s="82">
        <f ca="1">IF(Cap!$B$19="Standard",B28,A28)</f>
        <v>44834</v>
      </c>
      <c r="D28" s="79">
        <v>0</v>
      </c>
      <c r="E28" s="79" t="s">
        <v>48</v>
      </c>
      <c r="F28" s="77">
        <f t="array" aca="1" ref="F28" ca="1">IF(A28&lt;&gt;"#N/A",_xll.HLV5r3.Analytics.Options.BlackScholesWithGreeks(1, N28, Cap!$G$12, Cap!$G$13,M28 ),0)</f>
        <v>5.5124482018206713</v>
      </c>
      <c r="G28" s="77">
        <f t="shared" ca="1" si="7"/>
        <v>51.679942082034344</v>
      </c>
      <c r="H28" s="121" t="str">
        <f>IF( Cap!$B$2="cap", "Caplet", "Floorlet")</f>
        <v>Caplet</v>
      </c>
      <c r="I28" s="128">
        <f ca="1">IF(C28="#N/A",0,_xll.HLV5r3.Financial.Cache.GetValueFromBase(DiscountCurve, Cap!$F$4, C28))</f>
        <v>0.8703967508587086</v>
      </c>
      <c r="J28" s="128">
        <f ca="1">IF(C28="#N/A","#N/A",_xll.HLV5r3.Financial.Cache.GetValueFromBase(DiscountCurve, Cap!$F$4, A28))</f>
        <v>0.88249038275955882</v>
      </c>
      <c r="K28" s="128">
        <f ca="1">IF(C28="#N/A","#N/A",_xll.HLV5r3.Financial.Cache.GetValueFromBase(DiscountCurve, Cap!$F$4, B28))</f>
        <v>0.8703967508587086</v>
      </c>
      <c r="L28" s="128">
        <f ca="1">IF(A28="#N/A","#N/A",_xll.HLV5r3.Financial.Cache.YearFraction(A28, B28,Cap!$B$18))</f>
        <v>0.25205479452054796</v>
      </c>
      <c r="M28" s="128">
        <f ca="1">IF(A28="#N/A","#N/A",_xll.HLV5r3.Financial.Cache.YearFraction(Cap!$F$4, A28,Cap!$B$18))</f>
        <v>3.0082191780821916</v>
      </c>
      <c r="N28" s="128">
        <f t="shared" ca="1" si="2"/>
        <v>5.5124482018206713</v>
      </c>
      <c r="O28" s="128">
        <f ca="1">IF(L28="#N/A",L28,IF(Cap!$B$17="Standard",L28*G28*M28,L28*G28*M28/(1+L28*M28)))</f>
        <v>22.286879877386031</v>
      </c>
      <c r="P28" s="128">
        <f t="shared" ca="1" si="3"/>
        <v>4.7980170041416432</v>
      </c>
      <c r="T28" s="75">
        <f t="shared" ca="1" si="0"/>
        <v>44742</v>
      </c>
      <c r="U28" s="73">
        <f t="shared" ca="1" si="4"/>
        <v>44742</v>
      </c>
      <c r="V28" s="77">
        <f ca="1">IF(C28="#N/A",0,_xll.HLV5r3.Financial.Cache.YearFraction(ValuationDate, C28,"ACT/365.FIXED"))</f>
        <v>3.2602739726027399</v>
      </c>
      <c r="Y28" s="2">
        <f ca="1"/>
        <v>44742</v>
      </c>
    </row>
    <row r="29" spans="1:25">
      <c r="A29" s="85">
        <f t="shared" ca="1" si="6"/>
        <v>44834</v>
      </c>
      <c r="B29" s="85">
        <f t="shared" ca="1" si="1"/>
        <v>44925</v>
      </c>
      <c r="C29" s="82">
        <f ca="1">IF(Cap!$B$19="Standard",B29,A29)</f>
        <v>44925</v>
      </c>
      <c r="D29" s="79">
        <v>0</v>
      </c>
      <c r="E29" s="79" t="s">
        <v>48</v>
      </c>
      <c r="F29" s="77">
        <f t="array" aca="1" ref="F29" ca="1">IF(A29&lt;&gt;"#N/A",_xll.HLV5r3.Analytics.Options.BlackScholesWithGreeks(1, N29, Cap!$G$12, Cap!$G$13,M29 ),0)</f>
        <v>5.7101802396369346</v>
      </c>
      <c r="G29" s="77">
        <f t="shared" ca="1" si="7"/>
        <v>57.390122321671278</v>
      </c>
      <c r="H29" s="121" t="str">
        <f>IF( Cap!$B$2="cap", "Caplet", "Floorlet")</f>
        <v>Caplet</v>
      </c>
      <c r="I29" s="128">
        <f ca="1">IF(C29="#N/A",0,_xll.HLV5r3.Financial.Cache.GetValueFromBase(DiscountCurve, Cap!$F$4, C29))</f>
        <v>0.85817941708866541</v>
      </c>
      <c r="J29" s="128">
        <f ca="1">IF(C29="#N/A","#N/A",_xll.HLV5r3.Financial.Cache.GetValueFromBase(DiscountCurve, Cap!$F$4, A29))</f>
        <v>0.8703967508587086</v>
      </c>
      <c r="K29" s="128">
        <f ca="1">IF(C29="#N/A","#N/A",_xll.HLV5r3.Financial.Cache.GetValueFromBase(DiscountCurve, Cap!$F$4, B29))</f>
        <v>0.85817941708866541</v>
      </c>
      <c r="L29" s="128">
        <f ca="1">IF(A29="#N/A","#N/A",_xll.HLV5r3.Financial.Cache.YearFraction(A29, B29,Cap!$B$18))</f>
        <v>0.24931506849315069</v>
      </c>
      <c r="M29" s="128">
        <f ca="1">IF(A29="#N/A","#N/A",_xll.HLV5r3.Financial.Cache.YearFraction(Cap!$F$4, A29,Cap!$B$18))</f>
        <v>3.2602739726027399</v>
      </c>
      <c r="N29" s="128">
        <f t="shared" ca="1" si="2"/>
        <v>5.7101802396369346</v>
      </c>
      <c r="O29" s="128">
        <f ca="1">IF(L29="#N/A",L29,IF(Cap!$B$17="Standard",L29*G29*M29,L29*G29*M29/(1+L29*M29)))</f>
        <v>25.732465255631258</v>
      </c>
      <c r="P29" s="128">
        <f t="shared" ca="1" si="3"/>
        <v>4.9003591495228402</v>
      </c>
      <c r="T29" s="75">
        <f t="shared" ca="1" si="0"/>
        <v>44834</v>
      </c>
      <c r="U29" s="73">
        <f t="shared" ca="1" si="4"/>
        <v>44834</v>
      </c>
      <c r="V29" s="77">
        <f ca="1">IF(C29="#N/A",0,_xll.HLV5r3.Financial.Cache.YearFraction(ValuationDate, C29,"ACT/365.FIXED"))</f>
        <v>3.5095890410958903</v>
      </c>
      <c r="Y29" s="2">
        <f ca="1"/>
        <v>44834</v>
      </c>
    </row>
    <row r="30" spans="1:25">
      <c r="A30" s="85">
        <f t="shared" ca="1" si="6"/>
        <v>44925</v>
      </c>
      <c r="B30" s="85">
        <f t="shared" ca="1" si="1"/>
        <v>45016</v>
      </c>
      <c r="C30" s="82">
        <f ca="1">IF(Cap!$B$19="Standard",B30,A30)</f>
        <v>45016</v>
      </c>
      <c r="D30" s="79">
        <v>0</v>
      </c>
      <c r="E30" s="79" t="s">
        <v>48</v>
      </c>
      <c r="F30" s="77">
        <f t="array" aca="1" ref="F30" ca="1">IF(A30&lt;&gt;"#N/A",_xll.HLV5r3.Analytics.Options.BlackScholesWithGreeks(1, N30, Cap!$G$12, Cap!$G$13,M30 ),0)</f>
        <v>5.913374265774336</v>
      </c>
      <c r="G30" s="77">
        <f t="shared" ca="1" si="7"/>
        <v>63.303496587445615</v>
      </c>
      <c r="H30" s="121" t="str">
        <f>IF( Cap!$B$2="cap", "Caplet", "Floorlet")</f>
        <v>Caplet</v>
      </c>
      <c r="I30" s="128">
        <f ca="1">IF(C30="#N/A",0,_xll.HLV5r3.Financial.Cache.GetValueFromBase(DiscountCurve, Cap!$F$4, C30))</f>
        <v>0.84571115412071818</v>
      </c>
      <c r="J30" s="128">
        <f ca="1">IF(C30="#N/A","#N/A",_xll.HLV5r3.Financial.Cache.GetValueFromBase(DiscountCurve, Cap!$F$4, A30))</f>
        <v>0.85817941708866541</v>
      </c>
      <c r="K30" s="128">
        <f ca="1">IF(C30="#N/A","#N/A",_xll.HLV5r3.Financial.Cache.GetValueFromBase(DiscountCurve, Cap!$F$4, B30))</f>
        <v>0.84571115412071818</v>
      </c>
      <c r="L30" s="128">
        <f ca="1">IF(A30="#N/A","#N/A",_xll.HLV5r3.Financial.Cache.YearFraction(A30, B30,Cap!$B$18))</f>
        <v>0.24931506849315069</v>
      </c>
      <c r="M30" s="128">
        <f ca="1">IF(A30="#N/A","#N/A",_xll.HLV5r3.Financial.Cache.YearFraction(Cap!$F$4, A30,Cap!$B$18))</f>
        <v>3.5095890410958903</v>
      </c>
      <c r="N30" s="128">
        <f t="shared" ca="1" si="2"/>
        <v>5.913374265774336</v>
      </c>
      <c r="O30" s="128">
        <f ca="1">IF(L30="#N/A",L30,IF(Cap!$B$17="Standard",L30*G30*M30,L30*G30*M30/(1+L30*M30)))</f>
        <v>29.541513477778359</v>
      </c>
      <c r="P30" s="128">
        <f t="shared" ca="1" si="3"/>
        <v>5.0010065750557677</v>
      </c>
      <c r="T30" s="75">
        <f t="shared" ca="1" si="0"/>
        <v>44925</v>
      </c>
      <c r="U30" s="73">
        <f t="shared" ca="1" si="4"/>
        <v>44925</v>
      </c>
      <c r="V30" s="77">
        <f ca="1">IF(C30="#N/A",0,_xll.HLV5r3.Financial.Cache.YearFraction(ValuationDate, C30,"ACT/365.FIXED"))</f>
        <v>3.7589041095890412</v>
      </c>
      <c r="Y30" s="2">
        <f ca="1"/>
        <v>44925</v>
      </c>
    </row>
    <row r="31" spans="1:25">
      <c r="A31" s="85">
        <f t="shared" ca="1" si="6"/>
        <v>45016</v>
      </c>
      <c r="B31" s="85">
        <f t="shared" ca="1" si="1"/>
        <v>45107</v>
      </c>
      <c r="C31" s="82">
        <f ca="1">IF(Cap!$B$19="Standard",B31,A31)</f>
        <v>45107</v>
      </c>
      <c r="D31" s="79">
        <v>0</v>
      </c>
      <c r="E31" s="79" t="s">
        <v>48</v>
      </c>
      <c r="F31" s="77">
        <f t="array" aca="1" ref="F31" ca="1">IF(A31&lt;&gt;"#N/A",_xll.HLV5r3.Analytics.Options.BlackScholesWithGreeks(1, N31, Cap!$G$12, Cap!$G$13,M31 ),0)</f>
        <v>6.1165933532435206</v>
      </c>
      <c r="G31" s="77">
        <f t="shared" ca="1" si="7"/>
        <v>69.420089940689138</v>
      </c>
      <c r="H31" s="121" t="str">
        <f>IF( Cap!$B$2="cap", "Caplet", "Floorlet")</f>
        <v>Caplet</v>
      </c>
      <c r="I31" s="128">
        <f ca="1">IF(C31="#N/A",0,_xll.HLV5r3.Financial.Cache.GetValueFromBase(DiscountCurve, Cap!$F$4, C31))</f>
        <v>0.83300812269255975</v>
      </c>
      <c r="J31" s="128">
        <f ca="1">IF(C31="#N/A","#N/A",_xll.HLV5r3.Financial.Cache.GetValueFromBase(DiscountCurve, Cap!$F$4, A31))</f>
        <v>0.84571115412071818</v>
      </c>
      <c r="K31" s="128">
        <f ca="1">IF(C31="#N/A","#N/A",_xll.HLV5r3.Financial.Cache.GetValueFromBase(DiscountCurve, Cap!$F$4, B31))</f>
        <v>0.83300812269255975</v>
      </c>
      <c r="L31" s="128">
        <f ca="1">IF(A31="#N/A","#N/A",_xll.HLV5r3.Financial.Cache.YearFraction(A31, B31,Cap!$B$18))</f>
        <v>0.24931506849315069</v>
      </c>
      <c r="M31" s="128">
        <f ca="1">IF(A31="#N/A","#N/A",_xll.HLV5r3.Financial.Cache.YearFraction(Cap!$F$4, A31,Cap!$B$18))</f>
        <v>3.7589041095890412</v>
      </c>
      <c r="N31" s="128">
        <f t="shared" ca="1" si="2"/>
        <v>6.1165933532435206</v>
      </c>
      <c r="O31" s="128">
        <f ca="1">IF(L31="#N/A",L31,IF(Cap!$B$17="Standard",L31*G31*M31,L31*G31*M31/(1+L31*M31)))</f>
        <v>33.583919021357659</v>
      </c>
      <c r="P31" s="128">
        <f t="shared" ca="1" si="3"/>
        <v>5.0951719464591738</v>
      </c>
      <c r="T31" s="75">
        <f t="shared" ca="1" si="0"/>
        <v>45016</v>
      </c>
      <c r="U31" s="73">
        <f t="shared" ca="1" si="4"/>
        <v>45016</v>
      </c>
      <c r="V31" s="77">
        <f ca="1">IF(C31="#N/A",0,_xll.HLV5r3.Financial.Cache.YearFraction(ValuationDate, C31,"ACT/365.FIXED"))</f>
        <v>4.0082191780821921</v>
      </c>
      <c r="Y31" s="2">
        <f ca="1"/>
        <v>45016</v>
      </c>
    </row>
    <row r="32" spans="1:25">
      <c r="A32" s="85">
        <f t="shared" ca="1" si="6"/>
        <v>45107</v>
      </c>
      <c r="B32" s="85">
        <f t="shared" ca="1" si="1"/>
        <v>45198</v>
      </c>
      <c r="C32" s="82">
        <f ca="1">IF(Cap!$B$19="Standard",B32,A32)</f>
        <v>45198</v>
      </c>
      <c r="D32" s="79">
        <v>0</v>
      </c>
      <c r="E32" s="79" t="s">
        <v>48</v>
      </c>
      <c r="F32" s="77">
        <f t="array" aca="1" ref="F32" ca="1">IF(A32&lt;&gt;"#N/A",_xll.HLV5r3.Analytics.Options.BlackScholesWithGreeks(1, N32, Cap!$G$12, Cap!$G$13,M32 ),0)</f>
        <v>5.5939764916711754</v>
      </c>
      <c r="G32" s="77">
        <f t="shared" ca="1" si="7"/>
        <v>75.014066432360309</v>
      </c>
      <c r="H32" s="121" t="str">
        <f>IF( Cap!$B$2="cap", "Caplet", "Floorlet")</f>
        <v>Caplet</v>
      </c>
      <c r="I32" s="128">
        <f ca="1">IF(C32="#N/A",0,_xll.HLV5r3.Financial.Cache.GetValueFromBase(DiscountCurve, Cap!$F$4, C32))</f>
        <v>0.82155026809889142</v>
      </c>
      <c r="J32" s="128">
        <f ca="1">IF(C32="#N/A","#N/A",_xll.HLV5r3.Financial.Cache.GetValueFromBase(DiscountCurve, Cap!$F$4, A32))</f>
        <v>0.83300812269255975</v>
      </c>
      <c r="K32" s="128">
        <f ca="1">IF(C32="#N/A","#N/A",_xll.HLV5r3.Financial.Cache.GetValueFromBase(DiscountCurve, Cap!$F$4, B32))</f>
        <v>0.82155026809889142</v>
      </c>
      <c r="L32" s="128">
        <f ca="1">IF(A32="#N/A","#N/A",_xll.HLV5r3.Financial.Cache.YearFraction(A32, B32,Cap!$B$18))</f>
        <v>0.24931506849315069</v>
      </c>
      <c r="M32" s="128">
        <f ca="1">IF(A32="#N/A","#N/A",_xll.HLV5r3.Financial.Cache.YearFraction(Cap!$F$4, A32,Cap!$B$18))</f>
        <v>4.0082191780821921</v>
      </c>
      <c r="N32" s="128">
        <f t="shared" ca="1" si="2"/>
        <v>5.5939764916711754</v>
      </c>
      <c r="O32" s="128">
        <f ca="1">IF(L32="#N/A",L32,IF(Cap!$B$17="Standard",L32*G32*M32,L32*G32*M32/(1+L32*M32)))</f>
        <v>37.494078294398619</v>
      </c>
      <c r="P32" s="128">
        <f t="shared" ca="1" si="3"/>
        <v>4.5957328864713505</v>
      </c>
      <c r="T32" s="75">
        <f t="shared" ca="1" si="0"/>
        <v>45107</v>
      </c>
      <c r="U32" s="73">
        <f t="shared" ca="1" si="4"/>
        <v>45107</v>
      </c>
      <c r="V32" s="77">
        <f ca="1">IF(C32="#N/A",0,_xll.HLV5r3.Financial.Cache.YearFraction(ValuationDate, C32,"ACT/365.FIXED"))</f>
        <v>4.2575342465753421</v>
      </c>
      <c r="Y32" s="2">
        <f ca="1"/>
        <v>45107</v>
      </c>
    </row>
    <row r="33" spans="1:25">
      <c r="A33" s="85">
        <f t="shared" ca="1" si="6"/>
        <v>45198</v>
      </c>
      <c r="B33" s="85">
        <f t="shared" ca="1" si="1"/>
        <v>45289</v>
      </c>
      <c r="C33" s="82">
        <f ca="1">IF(Cap!$B$19="Standard",B33,A33)</f>
        <v>45289</v>
      </c>
      <c r="D33" s="79">
        <v>0</v>
      </c>
      <c r="E33" s="79" t="s">
        <v>48</v>
      </c>
      <c r="F33" s="77">
        <f t="array" aca="1" ref="F33" ca="1">IF(A33&lt;&gt;"#N/A",_xll.HLV5r3.Analytics.Options.BlackScholesWithGreeks(1, N33, Cap!$G$12, Cap!$G$13,M33 ),0)</f>
        <v>5.6860441680425806</v>
      </c>
      <c r="G33" s="77">
        <f t="shared" ca="1" si="7"/>
        <v>80.700110600402894</v>
      </c>
      <c r="H33" s="121" t="str">
        <f>IF( Cap!$B$2="cap", "Caplet", "Floorlet")</f>
        <v>Caplet</v>
      </c>
      <c r="I33" s="128">
        <f ca="1">IF(C33="#N/A",0,_xll.HLV5r3.Financial.Cache.GetValueFromBase(DiscountCurve, Cap!$F$4, C33))</f>
        <v>0.81006662996274548</v>
      </c>
      <c r="J33" s="128">
        <f ca="1">IF(C33="#N/A","#N/A",_xll.HLV5r3.Financial.Cache.GetValueFromBase(DiscountCurve, Cap!$F$4, A33))</f>
        <v>0.82155026809889142</v>
      </c>
      <c r="K33" s="128">
        <f ca="1">IF(C33="#N/A","#N/A",_xll.HLV5r3.Financial.Cache.GetValueFromBase(DiscountCurve, Cap!$F$4, B33))</f>
        <v>0.81006662996274548</v>
      </c>
      <c r="L33" s="128">
        <f ca="1">IF(A33="#N/A","#N/A",_xll.HLV5r3.Financial.Cache.YearFraction(A33, B33,Cap!$B$18))</f>
        <v>0.24931506849315069</v>
      </c>
      <c r="M33" s="128">
        <f ca="1">IF(A33="#N/A","#N/A",_xll.HLV5r3.Financial.Cache.YearFraction(Cap!$F$4, A33,Cap!$B$18))</f>
        <v>4.2575342465753421</v>
      </c>
      <c r="N33" s="128">
        <f t="shared" ca="1" si="2"/>
        <v>5.6860441680425806</v>
      </c>
      <c r="O33" s="128">
        <f ca="1">IF(L33="#N/A",L33,IF(Cap!$B$17="Standard",L33*G33*M33,L33*G33*M33/(1+L33*M33)))</f>
        <v>41.553185965741839</v>
      </c>
      <c r="P33" s="128">
        <f t="shared" ca="1" si="3"/>
        <v>4.6060746370255758</v>
      </c>
      <c r="T33" s="75">
        <f t="shared" ca="1" si="0"/>
        <v>45198</v>
      </c>
      <c r="U33" s="73">
        <f t="shared" ca="1" si="4"/>
        <v>45198</v>
      </c>
      <c r="V33" s="77">
        <f ca="1">IF(C33="#N/A",0,_xll.HLV5r3.Financial.Cache.YearFraction(ValuationDate, C33,"ACT/365.FIXED"))</f>
        <v>4.506849315068493</v>
      </c>
      <c r="Y33" s="2">
        <f ca="1"/>
        <v>45198</v>
      </c>
    </row>
    <row r="34" spans="1:25">
      <c r="A34" s="85">
        <f t="shared" ca="1" si="6"/>
        <v>45289</v>
      </c>
      <c r="B34" s="85">
        <f t="shared" ca="1" si="1"/>
        <v>45379</v>
      </c>
      <c r="C34" s="82">
        <f ca="1">IF(Cap!$B$19="Standard",B34,A34)</f>
        <v>45379</v>
      </c>
      <c r="D34" s="79">
        <v>0</v>
      </c>
      <c r="E34" s="79" t="s">
        <v>48</v>
      </c>
      <c r="F34" s="77">
        <f t="array" aca="1" ref="F34" ca="1">IF(A34&lt;&gt;"#N/A",_xll.HLV5r3.Analytics.Options.BlackScholesWithGreeks(1, N34, Cap!$G$12, Cap!$G$13,M34 ),0)</f>
        <v>5.8003067594500548</v>
      </c>
      <c r="G34" s="77">
        <f t="shared" ca="1" si="7"/>
        <v>86.500417359852946</v>
      </c>
      <c r="H34" s="121" t="str">
        <f>IF( Cap!$B$2="cap", "Caplet", "Floorlet")</f>
        <v>Caplet</v>
      </c>
      <c r="I34" s="128">
        <f ca="1">IF(C34="#N/A",0,_xll.HLV5r3.Financial.Cache.GetValueFromBase(DiscountCurve, Cap!$F$4, C34))</f>
        <v>0.79864431809161984</v>
      </c>
      <c r="J34" s="128">
        <f ca="1">IF(C34="#N/A","#N/A",_xll.HLV5r3.Financial.Cache.GetValueFromBase(DiscountCurve, Cap!$F$4, A34))</f>
        <v>0.81006662996274548</v>
      </c>
      <c r="K34" s="128">
        <f ca="1">IF(C34="#N/A","#N/A",_xll.HLV5r3.Financial.Cache.GetValueFromBase(DiscountCurve, Cap!$F$4, B34))</f>
        <v>0.79864431809161984</v>
      </c>
      <c r="L34" s="128">
        <f ca="1">IF(A34="#N/A","#N/A",_xll.HLV5r3.Financial.Cache.YearFraction(A34, B34,Cap!$B$18))</f>
        <v>0.24657534246575341</v>
      </c>
      <c r="M34" s="128">
        <f ca="1">IF(A34="#N/A","#N/A",_xll.HLV5r3.Financial.Cache.YearFraction(Cap!$F$4, A34,Cap!$B$18))</f>
        <v>4.506849315068493</v>
      </c>
      <c r="N34" s="128">
        <f t="shared" ca="1" si="2"/>
        <v>5.8003067594500548</v>
      </c>
      <c r="O34" s="128">
        <f ca="1">IF(L34="#N/A",L34,IF(Cap!$B$17="Standard",L34*G34*M34,L34*G34*M34/(1+L34*M34)))</f>
        <v>45.529772607328155</v>
      </c>
      <c r="P34" s="128">
        <f t="shared" ca="1" si="3"/>
        <v>4.632382036623202</v>
      </c>
      <c r="T34" s="75">
        <f t="shared" ca="1" si="0"/>
        <v>45289</v>
      </c>
      <c r="U34" s="73">
        <f t="shared" ca="1" si="4"/>
        <v>45289</v>
      </c>
      <c r="V34" s="77">
        <f ca="1">IF(C34="#N/A",0,_xll.HLV5r3.Financial.Cache.YearFraction(ValuationDate, C34,"ACT/365.FIXED"))</f>
        <v>4.7534246575342465</v>
      </c>
      <c r="Y34" s="2">
        <f ca="1"/>
        <v>45289</v>
      </c>
    </row>
    <row r="35" spans="1:25">
      <c r="A35" s="85">
        <f t="shared" ca="1" si="6"/>
        <v>45379</v>
      </c>
      <c r="B35" s="85">
        <f t="shared" ca="1" si="1"/>
        <v>45471</v>
      </c>
      <c r="C35" s="82">
        <f ca="1">IF(Cap!$B$19="Standard",B35,A35)</f>
        <v>45471</v>
      </c>
      <c r="D35" s="79">
        <v>0</v>
      </c>
      <c r="E35" s="79" t="s">
        <v>48</v>
      </c>
      <c r="F35" s="77">
        <f t="array" aca="1" ref="F35" ca="1">IF(A35&lt;&gt;"#N/A",_xll.HLV5r3.Analytics.Options.BlackScholesWithGreeks(1, N35, Cap!$G$12, Cap!$G$13,M35 ),0)</f>
        <v>5.9166057396098344</v>
      </c>
      <c r="G35" s="77">
        <f t="shared" ca="1" si="7"/>
        <v>92.417023099462781</v>
      </c>
      <c r="H35" s="121" t="str">
        <f>IF( Cap!$B$2="cap", "Caplet", "Floorlet")</f>
        <v>Caplet</v>
      </c>
      <c r="I35" s="128">
        <f ca="1">IF(C35="#N/A",0,_xll.HLV5r3.Financial.Cache.GetValueFromBase(DiscountCurve, Cap!$F$4, C35))</f>
        <v>0.78690907348484462</v>
      </c>
      <c r="J35" s="128">
        <f ca="1">IF(C35="#N/A","#N/A",_xll.HLV5r3.Financial.Cache.GetValueFromBase(DiscountCurve, Cap!$F$4, A35))</f>
        <v>0.79864431809161984</v>
      </c>
      <c r="K35" s="128">
        <f ca="1">IF(C35="#N/A","#N/A",_xll.HLV5r3.Financial.Cache.GetValueFromBase(DiscountCurve, Cap!$F$4, B35))</f>
        <v>0.78690907348484462</v>
      </c>
      <c r="L35" s="128">
        <f ca="1">IF(A35="#N/A","#N/A",_xll.HLV5r3.Financial.Cache.YearFraction(A35, B35,Cap!$B$18))</f>
        <v>0.25205479452054796</v>
      </c>
      <c r="M35" s="128">
        <f ca="1">IF(A35="#N/A","#N/A",_xll.HLV5r3.Financial.Cache.YearFraction(Cap!$F$4, A35,Cap!$B$18))</f>
        <v>4.7534246575342465</v>
      </c>
      <c r="N35" s="128">
        <f t="shared" ca="1" si="2"/>
        <v>5.9166057396098344</v>
      </c>
      <c r="O35" s="128">
        <f ca="1">IF(L35="#N/A",L35,IF(Cap!$B$17="Standard",L35*G35*M35,L35*G35*M35/(1+L35*M35)))</f>
        <v>50.373423576076931</v>
      </c>
      <c r="P35" s="128">
        <f t="shared" ca="1" si="3"/>
        <v>4.6558307407314885</v>
      </c>
      <c r="T35" s="75">
        <f t="shared" ca="1" si="0"/>
        <v>45379</v>
      </c>
      <c r="U35" s="73">
        <f t="shared" ca="1" si="4"/>
        <v>45379</v>
      </c>
      <c r="V35" s="77">
        <f ca="1">IF(C35="#N/A",0,_xll.HLV5r3.Financial.Cache.YearFraction(ValuationDate, C35,"ACT/365.FIXED"))</f>
        <v>5.0054794520547947</v>
      </c>
      <c r="Y35" s="2">
        <f ca="1"/>
        <v>45379</v>
      </c>
    </row>
    <row r="36" spans="1:25">
      <c r="A36" s="85">
        <f t="shared" ca="1" si="6"/>
        <v>45471</v>
      </c>
      <c r="B36" s="85">
        <f t="shared" ca="1" si="1"/>
        <v>45504</v>
      </c>
      <c r="C36" s="82">
        <f ca="1">IF(Cap!$B$19="Standard",B36,A36)</f>
        <v>45504</v>
      </c>
      <c r="D36" s="79">
        <v>0</v>
      </c>
      <c r="E36" s="79" t="s">
        <v>48</v>
      </c>
      <c r="F36" s="77">
        <f t="array" aca="1" ref="F36" ca="1">IF(A36&lt;&gt;"#N/A",_xll.HLV5r3.Analytics.Options.BlackScholesWithGreeks(1, N36, Cap!$G$12, Cap!$G$13,M36 ),0)</f>
        <v>5.8467777030895718</v>
      </c>
      <c r="G36" s="77">
        <f t="shared" ca="1" si="7"/>
        <v>98.263800802552353</v>
      </c>
      <c r="H36" s="121" t="str">
        <f>IF( Cap!$B$2="cap", "Caplet", "Floorlet")</f>
        <v>Caplet</v>
      </c>
      <c r="I36" s="128">
        <f ca="1">IF(C36="#N/A",0,_xll.HLV5r3.Financial.Cache.GetValueFromBase(DiscountCurve, Cap!$F$4, C36))</f>
        <v>0.78277124465809778</v>
      </c>
      <c r="J36" s="128">
        <f ca="1">IF(C36="#N/A","#N/A",_xll.HLV5r3.Financial.Cache.GetValueFromBase(DiscountCurve, Cap!$F$4, A36))</f>
        <v>0.78690907348484462</v>
      </c>
      <c r="K36" s="128">
        <f ca="1">IF(C36="#N/A","#N/A",_xll.HLV5r3.Financial.Cache.GetValueFromBase(DiscountCurve, Cap!$F$4, B36))</f>
        <v>0.78277124465809778</v>
      </c>
      <c r="L36" s="128">
        <f ca="1">IF(A36="#N/A","#N/A",_xll.HLV5r3.Financial.Cache.YearFraction(A36, B36,Cap!$B$18))</f>
        <v>9.0410958904109592E-2</v>
      </c>
      <c r="M36" s="128">
        <f ca="1">IF(A36="#N/A","#N/A",_xll.HLV5r3.Financial.Cache.YearFraction(Cap!$F$4, A36,Cap!$B$18))</f>
        <v>5.0054794520547947</v>
      </c>
      <c r="N36" s="128">
        <f t="shared" ca="1" si="2"/>
        <v>5.8467777030895718</v>
      </c>
      <c r="O36" s="128">
        <f ca="1">IF(L36="#N/A",L36,IF(Cap!$B$17="Standard",L36*G36*M36,L36*G36*M36/(1+L36*M36)))</f>
        <v>30.614640723178887</v>
      </c>
      <c r="P36" s="128">
        <f t="shared" ca="1" si="3"/>
        <v>4.5766894598866381</v>
      </c>
      <c r="T36" s="75">
        <f t="shared" ca="1" si="0"/>
        <v>45471</v>
      </c>
      <c r="U36" s="73">
        <f t="shared" ca="1" si="4"/>
        <v>45471</v>
      </c>
      <c r="V36" s="77">
        <f ca="1">IF(C36="#N/A",0,_xll.HLV5r3.Financial.Cache.YearFraction(ValuationDate, C36,"ACT/365.FIXED"))</f>
        <v>5.095890410958904</v>
      </c>
      <c r="Y36" s="2">
        <f ca="1"/>
        <v>45471</v>
      </c>
    </row>
    <row r="37" spans="1:25">
      <c r="A37" s="85">
        <f t="shared" ca="1" si="6"/>
        <v>45504</v>
      </c>
      <c r="B37" s="85">
        <f t="shared" ca="1" si="1"/>
        <v>45534</v>
      </c>
      <c r="C37" s="82">
        <f ca="1">IF(Cap!$B$19="Standard",B37,A37)</f>
        <v>45534</v>
      </c>
      <c r="D37" s="79">
        <v>0</v>
      </c>
      <c r="E37" s="79" t="s">
        <v>48</v>
      </c>
      <c r="F37" s="77">
        <f t="array" aca="1" ref="F37" ca="1">IF(A37&lt;&gt;"#N/A",_xll.HLV5r3.Analytics.Options.BlackScholesWithGreeks(1, N37, Cap!$G$12, Cap!$G$13,M37 ),0)</f>
        <v>5.8686390188111028</v>
      </c>
      <c r="G37" s="77">
        <f t="shared" ca="1" si="7"/>
        <v>104.13243982136346</v>
      </c>
      <c r="H37" s="121" t="str">
        <f>IF( Cap!$B$2="cap", "Caplet", "Floorlet")</f>
        <v>Caplet</v>
      </c>
      <c r="I37" s="128">
        <f ca="1">IF(C37="#N/A",0,_xll.HLV5r3.Financial.Cache.GetValueFromBase(DiscountCurve, Cap!$F$4, C37))</f>
        <v>0.77901364203685641</v>
      </c>
      <c r="J37" s="128">
        <f ca="1">IF(C37="#N/A","#N/A",_xll.HLV5r3.Financial.Cache.GetValueFromBase(DiscountCurve, Cap!$F$4, A37))</f>
        <v>0.78277124465809778</v>
      </c>
      <c r="K37" s="128">
        <f ca="1">IF(C37="#N/A","#N/A",_xll.HLV5r3.Financial.Cache.GetValueFromBase(DiscountCurve, Cap!$F$4, B37))</f>
        <v>0.77901364203685641</v>
      </c>
      <c r="L37" s="128">
        <f ca="1">IF(A37="#N/A","#N/A",_xll.HLV5r3.Financial.Cache.YearFraction(A37, B37,Cap!$B$18))</f>
        <v>8.2191780821917804E-2</v>
      </c>
      <c r="M37" s="128">
        <f ca="1">IF(A37="#N/A","#N/A",_xll.HLV5r3.Financial.Cache.YearFraction(Cap!$F$4, A37,Cap!$B$18))</f>
        <v>5.095890410958904</v>
      </c>
      <c r="N37" s="128">
        <f t="shared" ca="1" si="2"/>
        <v>5.8686390188111028</v>
      </c>
      <c r="O37" s="128">
        <f ca="1">IF(L37="#N/A",L37,IF(Cap!$B$17="Standard",L37*G37*M37,L37*G37*M37/(1+L37*M37)))</f>
        <v>30.739797074630768</v>
      </c>
      <c r="P37" s="128">
        <f t="shared" ca="1" si="3"/>
        <v>4.5717498558436409</v>
      </c>
      <c r="T37" s="75">
        <f t="shared" ca="1" si="0"/>
        <v>45504</v>
      </c>
      <c r="U37" s="73">
        <f t="shared" ca="1" si="4"/>
        <v>45504</v>
      </c>
      <c r="V37" s="77">
        <f ca="1">IF(C37="#N/A",0,_xll.HLV5r3.Financial.Cache.YearFraction(ValuationDate, C37,"ACT/365.FIXED"))</f>
        <v>5.1780821917808222</v>
      </c>
      <c r="Y37" s="2">
        <f ca="1"/>
        <v>45504</v>
      </c>
    </row>
    <row r="38" spans="1:25">
      <c r="A38" s="85">
        <f t="shared" ca="1" si="6"/>
        <v>45534</v>
      </c>
      <c r="B38" s="85">
        <f t="shared" ca="1" si="1"/>
        <v>45565</v>
      </c>
      <c r="C38" s="82">
        <f ca="1">IF(Cap!$B$19="Standard",B38,A38)</f>
        <v>45565</v>
      </c>
      <c r="D38" s="79">
        <v>0</v>
      </c>
      <c r="E38" s="79" t="s">
        <v>48</v>
      </c>
      <c r="F38" s="77">
        <f t="array" aca="1" ref="F38" ca="1">IF(A38&lt;&gt;"#N/A",_xll.HLV5r3.Analytics.Options.BlackScholesWithGreeks(1, N38, Cap!$G$12, Cap!$G$13,M38 ),0)</f>
        <v>5.9030714262420991</v>
      </c>
      <c r="G38" s="77">
        <f t="shared" ca="1" si="7"/>
        <v>110.03551124760556</v>
      </c>
      <c r="H38" s="121" t="str">
        <f>IF( Cap!$B$2="cap", "Caplet", "Floorlet")</f>
        <v>Caplet</v>
      </c>
      <c r="I38" s="128">
        <f ca="1">IF(C38="#N/A",0,_xll.HLV5r3.Financial.Cache.GetValueFromBase(DiscountCurve, Cap!$F$4, C38))</f>
        <v>0.7751274880445963</v>
      </c>
      <c r="J38" s="128">
        <f ca="1">IF(C38="#N/A","#N/A",_xll.HLV5r3.Financial.Cache.GetValueFromBase(DiscountCurve, Cap!$F$4, A38))</f>
        <v>0.77901364203685641</v>
      </c>
      <c r="K38" s="128">
        <f ca="1">IF(C38="#N/A","#N/A",_xll.HLV5r3.Financial.Cache.GetValueFromBase(DiscountCurve, Cap!$F$4, B38))</f>
        <v>0.7751274880445963</v>
      </c>
      <c r="L38" s="128">
        <f ca="1">IF(A38="#N/A","#N/A",_xll.HLV5r3.Financial.Cache.YearFraction(A38, B38,Cap!$B$18))</f>
        <v>8.4931506849315067E-2</v>
      </c>
      <c r="M38" s="128">
        <f ca="1">IF(A38="#N/A","#N/A",_xll.HLV5r3.Financial.Cache.YearFraction(Cap!$F$4, A38,Cap!$B$18))</f>
        <v>5.1780821917808222</v>
      </c>
      <c r="N38" s="128">
        <f t="shared" ca="1" si="2"/>
        <v>5.9030714262420991</v>
      </c>
      <c r="O38" s="128">
        <f ca="1">IF(L38="#N/A",L38,IF(Cap!$B$17="Standard",L38*G38*M38,L38*G38*M38/(1+L38*M38)))</f>
        <v>33.610409008665691</v>
      </c>
      <c r="P38" s="128">
        <f t="shared" ca="1" si="3"/>
        <v>4.5756329263708704</v>
      </c>
      <c r="T38" s="75">
        <f t="shared" ca="1" si="0"/>
        <v>45534</v>
      </c>
      <c r="U38" s="73">
        <f t="shared" ca="1" si="4"/>
        <v>45534</v>
      </c>
      <c r="V38" s="77">
        <f ca="1">IF(C38="#N/A",0,_xll.HLV5r3.Financial.Cache.YearFraction(ValuationDate, C38,"ACT/365.FIXED"))</f>
        <v>5.2630136986301368</v>
      </c>
      <c r="Y38" s="2">
        <f ca="1"/>
        <v>45534</v>
      </c>
    </row>
    <row r="39" spans="1:25">
      <c r="A39" s="85">
        <f t="shared" ca="1" si="6"/>
        <v>45565</v>
      </c>
      <c r="B39" s="85">
        <f t="shared" ca="1" si="1"/>
        <v>45596</v>
      </c>
      <c r="C39" s="82">
        <f ca="1">IF(Cap!$B$19="Standard",B39,A39)</f>
        <v>45596</v>
      </c>
      <c r="D39" s="79">
        <v>0</v>
      </c>
      <c r="E39" s="79" t="s">
        <v>48</v>
      </c>
      <c r="F39" s="77">
        <f t="array" aca="1" ref="F39" ca="1">IF(A39&lt;&gt;"#N/A",_xll.HLV5r3.Analytics.Options.BlackScholesWithGreeks(1, N39, Cap!$G$12, Cap!$G$13,M39 ),0)</f>
        <v>5.9375883129919593</v>
      </c>
      <c r="G39" s="77">
        <f t="shared" ca="1" si="7"/>
        <v>115.97309956059752</v>
      </c>
      <c r="H39" s="121" t="str">
        <f>IF( Cap!$B$2="cap", "Caplet", "Floorlet")</f>
        <v>Caplet</v>
      </c>
      <c r="I39" s="128">
        <f ca="1">IF(C39="#N/A",0,_xll.HLV5r3.Financial.Cache.GetValueFromBase(DiscountCurve, Cap!$F$4, C39))</f>
        <v>0.7712382237438058</v>
      </c>
      <c r="J39" s="128">
        <f ca="1">IF(C39="#N/A","#N/A",_xll.HLV5r3.Financial.Cache.GetValueFromBase(DiscountCurve, Cap!$F$4, A39))</f>
        <v>0.7751274880445963</v>
      </c>
      <c r="K39" s="128">
        <f ca="1">IF(C39="#N/A","#N/A",_xll.HLV5r3.Financial.Cache.GetValueFromBase(DiscountCurve, Cap!$F$4, B39))</f>
        <v>0.7712382237438058</v>
      </c>
      <c r="L39" s="128">
        <f ca="1">IF(A39="#N/A","#N/A",_xll.HLV5r3.Financial.Cache.YearFraction(A39, B39,Cap!$B$18))</f>
        <v>8.4931506849315067E-2</v>
      </c>
      <c r="M39" s="128">
        <f ca="1">IF(A39="#N/A","#N/A",_xll.HLV5r3.Financial.Cache.YearFraction(Cap!$F$4, A39,Cap!$B$18))</f>
        <v>5.2630136986301368</v>
      </c>
      <c r="N39" s="128">
        <f t="shared" ca="1" si="2"/>
        <v>5.9375883129919593</v>
      </c>
      <c r="O39" s="128">
        <f ca="1">IF(L39="#N/A",L39,IF(Cap!$B$17="Standard",L39*G39*M39,L39*G39*M39/(1+L39*M39)))</f>
        <v>35.825590591843081</v>
      </c>
      <c r="P39" s="128">
        <f t="shared" ca="1" si="3"/>
        <v>4.5792950638338992</v>
      </c>
      <c r="T39" s="75">
        <f t="shared" ca="1" si="0"/>
        <v>45565</v>
      </c>
      <c r="U39" s="73">
        <f t="shared" ca="1" si="4"/>
        <v>45565</v>
      </c>
      <c r="V39" s="77">
        <f ca="1">IF(C39="#N/A",0,_xll.HLV5r3.Financial.Cache.YearFraction(ValuationDate, C39,"ACT/365.FIXED"))</f>
        <v>5.3479452054794523</v>
      </c>
      <c r="Y39" s="2">
        <f ca="1"/>
        <v>45565</v>
      </c>
    </row>
    <row r="40" spans="1:25">
      <c r="A40" s="85">
        <f t="shared" ca="1" si="6"/>
        <v>45596</v>
      </c>
      <c r="B40" s="85">
        <f t="shared" ca="1" si="1"/>
        <v>45625</v>
      </c>
      <c r="C40" s="82">
        <f ca="1">IF(Cap!$B$19="Standard",B40,A40)</f>
        <v>45625</v>
      </c>
      <c r="D40" s="79">
        <v>0</v>
      </c>
      <c r="E40" s="79" t="s">
        <v>48</v>
      </c>
      <c r="F40" s="77">
        <f t="array" aca="1" ref="F40" ca="1">IF(A40&lt;&gt;"#N/A",_xll.HLV5r3.Analytics.Options.BlackScholesWithGreeks(1, N40, Cap!$G$12, Cap!$G$13,M40 ),0)</f>
        <v>5.9700155698433566</v>
      </c>
      <c r="G40" s="77">
        <f t="shared" ca="1" si="7"/>
        <v>121.94311513044087</v>
      </c>
      <c r="H40" s="121" t="str">
        <f>IF( Cap!$B$2="cap", "Caplet", "Floorlet")</f>
        <v>Caplet</v>
      </c>
      <c r="I40" s="128">
        <f ca="1">IF(C40="#N/A",0,_xll.HLV5r3.Financial.Cache.GetValueFromBase(DiscountCurve, Cap!$F$4, C40))</f>
        <v>0.76759727953570356</v>
      </c>
      <c r="J40" s="128">
        <f ca="1">IF(C40="#N/A","#N/A",_xll.HLV5r3.Financial.Cache.GetValueFromBase(DiscountCurve, Cap!$F$4, A40))</f>
        <v>0.7712382237438058</v>
      </c>
      <c r="K40" s="128">
        <f ca="1">IF(C40="#N/A","#N/A",_xll.HLV5r3.Financial.Cache.GetValueFromBase(DiscountCurve, Cap!$F$4, B40))</f>
        <v>0.76759727953570356</v>
      </c>
      <c r="L40" s="128">
        <f ca="1">IF(A40="#N/A","#N/A",_xll.HLV5r3.Financial.Cache.YearFraction(A40, B40,Cap!$B$18))</f>
        <v>7.9452054794520555E-2</v>
      </c>
      <c r="M40" s="128">
        <f ca="1">IF(A40="#N/A","#N/A",_xll.HLV5r3.Financial.Cache.YearFraction(Cap!$F$4, A40,Cap!$B$18))</f>
        <v>5.3479452054794523</v>
      </c>
      <c r="N40" s="128">
        <f t="shared" ca="1" si="2"/>
        <v>5.9700155698433566</v>
      </c>
      <c r="O40" s="128">
        <f ca="1">IF(L40="#N/A",L40,IF(Cap!$B$17="Standard",L40*G40*M40,L40*G40*M40/(1+L40*M40)))</f>
        <v>36.363308072379397</v>
      </c>
      <c r="P40" s="128">
        <f t="shared" ca="1" si="3"/>
        <v>4.5825677101975533</v>
      </c>
      <c r="T40" s="75">
        <f t="shared" ca="1" si="0"/>
        <v>45596</v>
      </c>
      <c r="U40" s="73">
        <f t="shared" ca="1" si="4"/>
        <v>45596</v>
      </c>
      <c r="V40" s="77">
        <f ca="1">IF(C40="#N/A",0,_xll.HLV5r3.Financial.Cache.YearFraction(ValuationDate, C40,"ACT/365.FIXED"))</f>
        <v>5.4273972602739722</v>
      </c>
      <c r="Y40" s="2">
        <f ca="1"/>
        <v>45596</v>
      </c>
    </row>
    <row r="41" spans="1:25">
      <c r="A41" s="85">
        <f t="shared" ca="1" si="6"/>
        <v>45625</v>
      </c>
      <c r="B41" s="85">
        <f t="shared" ca="1" si="1"/>
        <v>45657</v>
      </c>
      <c r="C41" s="82">
        <f ca="1">IF(Cap!$B$19="Standard",B41,A41)</f>
        <v>45657</v>
      </c>
      <c r="D41" s="79">
        <v>0</v>
      </c>
      <c r="E41" s="79" t="s">
        <v>48</v>
      </c>
      <c r="F41" s="77">
        <f t="array" aca="1" ref="F41" ca="1">IF(A41&lt;&gt;"#N/A",_xll.HLV5r3.Analytics.Options.BlackScholesWithGreeks(1, N41, Cap!$G$12, Cap!$G$13,M41 ),0)</f>
        <v>6.0054415547790114</v>
      </c>
      <c r="G41" s="77">
        <f t="shared" ca="1" si="7"/>
        <v>127.94855668521988</v>
      </c>
      <c r="H41" s="121" t="str">
        <f>IF( Cap!$B$2="cap", "Caplet", "Floorlet")</f>
        <v>Caplet</v>
      </c>
      <c r="I41" s="128">
        <f ca="1">IF(C41="#N/A",0,_xll.HLV5r3.Financial.Cache.GetValueFromBase(DiscountCurve, Cap!$F$4, C41))</f>
        <v>0.76357701247074727</v>
      </c>
      <c r="J41" s="128">
        <f ca="1">IF(C41="#N/A","#N/A",_xll.HLV5r3.Financial.Cache.GetValueFromBase(DiscountCurve, Cap!$F$4, A41))</f>
        <v>0.76759727953570356</v>
      </c>
      <c r="K41" s="128">
        <f ca="1">IF(C41="#N/A","#N/A",_xll.HLV5r3.Financial.Cache.GetValueFromBase(DiscountCurve, Cap!$F$4, B41))</f>
        <v>0.76357701247074727</v>
      </c>
      <c r="L41" s="128">
        <f ca="1">IF(A41="#N/A","#N/A",_xll.HLV5r3.Financial.Cache.YearFraction(A41, B41,Cap!$B$18))</f>
        <v>8.7671232876712329E-2</v>
      </c>
      <c r="M41" s="128">
        <f ca="1">IF(A41="#N/A","#N/A",_xll.HLV5r3.Financial.Cache.YearFraction(Cap!$F$4, A41,Cap!$B$18))</f>
        <v>5.4273972602739722</v>
      </c>
      <c r="N41" s="128">
        <f t="shared" ca="1" si="2"/>
        <v>6.0054415547790114</v>
      </c>
      <c r="O41" s="128">
        <f ca="1">IF(L41="#N/A",L41,IF(Cap!$B$17="Standard",L41*G41*M41,L41*G41*M41/(1+L41*M41)))</f>
        <v>41.252358165313574</v>
      </c>
      <c r="P41" s="128">
        <f t="shared" ca="1" si="3"/>
        <v>4.5856171209658374</v>
      </c>
      <c r="T41" s="75">
        <f t="shared" ca="1" si="0"/>
        <v>45625</v>
      </c>
      <c r="U41" s="73">
        <f t="shared" ca="1" si="4"/>
        <v>45625</v>
      </c>
      <c r="V41" s="77">
        <f ca="1">IF(C41="#N/A",0,_xll.HLV5r3.Financial.Cache.YearFraction(ValuationDate, C41,"ACT/365.FIXED"))</f>
        <v>5.515068493150685</v>
      </c>
      <c r="Y41" s="2">
        <f ca="1"/>
        <v>45625</v>
      </c>
    </row>
    <row r="42" spans="1:25">
      <c r="A42" s="85">
        <f t="shared" ca="1" si="6"/>
        <v>45657</v>
      </c>
      <c r="B42" s="85">
        <f t="shared" ca="1" si="1"/>
        <v>45688</v>
      </c>
      <c r="C42" s="82">
        <f ca="1">IF(Cap!$B$19="Standard",B42,A42)</f>
        <v>45688</v>
      </c>
      <c r="D42" s="79">
        <v>0</v>
      </c>
      <c r="E42" s="79" t="s">
        <v>48</v>
      </c>
      <c r="F42" s="77">
        <f t="array" aca="1" ref="F42" ca="1">IF(A42&lt;&gt;"#N/A",_xll.HLV5r3.Analytics.Options.BlackScholesWithGreeks(1, N42, Cap!$G$12, Cap!$G$13,M42 ),0)</f>
        <v>6.0400183554934825</v>
      </c>
      <c r="G42" s="77">
        <f t="shared" ca="1" si="7"/>
        <v>133.98857504071336</v>
      </c>
      <c r="H42" s="121" t="str">
        <f>IF( Cap!$B$2="cap", "Caplet", "Floorlet")</f>
        <v>Caplet</v>
      </c>
      <c r="I42" s="128">
        <f ca="1">IF(C42="#N/A",0,_xll.HLV5r3.Financial.Cache.GetValueFromBase(DiscountCurve, Cap!$F$4, C42))</f>
        <v>0.75967994656749771</v>
      </c>
      <c r="J42" s="128">
        <f ca="1">IF(C42="#N/A","#N/A",_xll.HLV5r3.Financial.Cache.GetValueFromBase(DiscountCurve, Cap!$F$4, A42))</f>
        <v>0.76357701247074727</v>
      </c>
      <c r="K42" s="128">
        <f ca="1">IF(C42="#N/A","#N/A",_xll.HLV5r3.Financial.Cache.GetValueFromBase(DiscountCurve, Cap!$F$4, B42))</f>
        <v>0.75967994656749771</v>
      </c>
      <c r="L42" s="128">
        <f ca="1">IF(A42="#N/A","#N/A",_xll.HLV5r3.Financial.Cache.YearFraction(A42, B42,Cap!$B$18))</f>
        <v>8.4931506849315067E-2</v>
      </c>
      <c r="M42" s="128">
        <f ca="1">IF(A42="#N/A","#N/A",_xll.HLV5r3.Financial.Cache.YearFraction(Cap!$F$4, A42,Cap!$B$18))</f>
        <v>5.515068493150685</v>
      </c>
      <c r="N42" s="128">
        <f t="shared" ca="1" si="2"/>
        <v>6.0400183554934825</v>
      </c>
      <c r="O42" s="128">
        <f ca="1">IF(L42="#N/A",L42,IF(Cap!$B$17="Standard",L42*G42*M42,L42*G42*M42/(1+L42*M42)))</f>
        <v>42.740758215928381</v>
      </c>
      <c r="P42" s="128">
        <f t="shared" ca="1" si="3"/>
        <v>4.5884808215679946</v>
      </c>
      <c r="T42" s="75">
        <f t="shared" ca="1" si="0"/>
        <v>45657</v>
      </c>
      <c r="U42" s="73">
        <f t="shared" ca="1" si="4"/>
        <v>45657</v>
      </c>
      <c r="V42" s="77">
        <f ca="1">IF(C42="#N/A",0,_xll.HLV5r3.Financial.Cache.YearFraction(ValuationDate, C42,"ACT/365.FIXED"))</f>
        <v>5.6</v>
      </c>
      <c r="Y42" s="2">
        <f ca="1"/>
        <v>45657</v>
      </c>
    </row>
    <row r="43" spans="1:25">
      <c r="A43" s="85">
        <f t="shared" ca="1" si="6"/>
        <v>45688</v>
      </c>
      <c r="B43" s="85">
        <f t="shared" ca="1" si="1"/>
        <v>45716</v>
      </c>
      <c r="C43" s="82">
        <f ca="1">IF(Cap!$B$19="Standard",B43,A43)</f>
        <v>45716</v>
      </c>
      <c r="D43" s="79">
        <v>0</v>
      </c>
      <c r="E43" s="79" t="s">
        <v>48</v>
      </c>
      <c r="F43" s="77">
        <f t="array" aca="1" ref="F43" ca="1">IF(A43&lt;&gt;"#N/A",_xll.HLV5r3.Analytics.Options.BlackScholesWithGreeks(1, N43, Cap!$G$12, Cap!$G$13,M43 ),0)</f>
        <v>6.0713477663985165</v>
      </c>
      <c r="G43" s="77">
        <f t="shared" ca="1" si="7"/>
        <v>140.05992280711186</v>
      </c>
      <c r="H43" s="121" t="str">
        <f>IF( Cap!$B$2="cap", "Caplet", "Floorlet")</f>
        <v>Caplet</v>
      </c>
      <c r="I43" s="128">
        <f ca="1">IF(C43="#N/A",0,_xll.HLV5r3.Financial.Cache.GetValueFromBase(DiscountCurve, Cap!$F$4, C43))</f>
        <v>0.75615816090952792</v>
      </c>
      <c r="J43" s="128">
        <f ca="1">IF(C43="#N/A","#N/A",_xll.HLV5r3.Financial.Cache.GetValueFromBase(DiscountCurve, Cap!$F$4, A43))</f>
        <v>0.75967994656749771</v>
      </c>
      <c r="K43" s="128">
        <f ca="1">IF(C43="#N/A","#N/A",_xll.HLV5r3.Financial.Cache.GetValueFromBase(DiscountCurve, Cap!$F$4, B43))</f>
        <v>0.75615816090952792</v>
      </c>
      <c r="L43" s="128">
        <f ca="1">IF(A43="#N/A","#N/A",_xll.HLV5r3.Financial.Cache.YearFraction(A43, B43,Cap!$B$18))</f>
        <v>7.6712328767123292E-2</v>
      </c>
      <c r="M43" s="128">
        <f ca="1">IF(A43="#N/A","#N/A",_xll.HLV5r3.Financial.Cache.YearFraction(Cap!$F$4, A43,Cap!$B$18))</f>
        <v>5.6</v>
      </c>
      <c r="N43" s="128">
        <f t="shared" ca="1" si="2"/>
        <v>6.0713477663985165</v>
      </c>
      <c r="O43" s="128">
        <f ca="1">IF(L43="#N/A",L43,IF(Cap!$B$17="Standard",L43*G43*M43,L43*G43*M43/(1+L43*M43)))</f>
        <v>42.087765228354044</v>
      </c>
      <c r="P43" s="128">
        <f t="shared" ca="1" si="3"/>
        <v>4.5908991612820724</v>
      </c>
      <c r="T43" s="75">
        <f t="shared" ca="1" si="0"/>
        <v>45688</v>
      </c>
      <c r="U43" s="73">
        <f t="shared" ca="1" si="4"/>
        <v>45688</v>
      </c>
      <c r="V43" s="77">
        <f ca="1">IF(C43="#N/A",0,_xll.HLV5r3.Financial.Cache.YearFraction(ValuationDate, C43,"ACT/365.FIXED"))</f>
        <v>5.6767123287671231</v>
      </c>
      <c r="Y43" s="2">
        <f ca="1"/>
        <v>45688</v>
      </c>
    </row>
    <row r="44" spans="1:25">
      <c r="A44" s="85">
        <f t="shared" ca="1" si="6"/>
        <v>45716</v>
      </c>
      <c r="B44" s="85">
        <f t="shared" ca="1" si="1"/>
        <v>45747</v>
      </c>
      <c r="C44" s="82">
        <f ca="1">IF(Cap!$B$19="Standard",B44,A44)</f>
        <v>45747</v>
      </c>
      <c r="D44" s="79">
        <v>0</v>
      </c>
      <c r="E44" s="79" t="s">
        <v>48</v>
      </c>
      <c r="F44" s="77">
        <f t="array" aca="1" ref="F44" ca="1">IF(A44&lt;&gt;"#N/A",_xll.HLV5r3.Analytics.Options.BlackScholesWithGreeks(1, N44, Cap!$G$12, Cap!$G$13,M44 ),0)</f>
        <v>6.1057015431909614</v>
      </c>
      <c r="G44" s="77">
        <f t="shared" ca="1" si="7"/>
        <v>146.16562435030283</v>
      </c>
      <c r="H44" s="121" t="str">
        <f>IF( Cap!$B$2="cap", "Caplet", "Floorlet")</f>
        <v>Caplet</v>
      </c>
      <c r="I44" s="128">
        <f ca="1">IF(C44="#N/A",0,_xll.HLV5r3.Financial.Cache.GetValueFromBase(DiscountCurve, Cap!$F$4, C44))</f>
        <v>0.75225720754562053</v>
      </c>
      <c r="J44" s="128">
        <f ca="1">IF(C44="#N/A","#N/A",_xll.HLV5r3.Financial.Cache.GetValueFromBase(DiscountCurve, Cap!$F$4, A44))</f>
        <v>0.75615816090952792</v>
      </c>
      <c r="K44" s="128">
        <f ca="1">IF(C44="#N/A","#N/A",_xll.HLV5r3.Financial.Cache.GetValueFromBase(DiscountCurve, Cap!$F$4, B44))</f>
        <v>0.75225720754562053</v>
      </c>
      <c r="L44" s="128">
        <f ca="1">IF(A44="#N/A","#N/A",_xll.HLV5r3.Financial.Cache.YearFraction(A44, B44,Cap!$B$18))</f>
        <v>8.4931506849315067E-2</v>
      </c>
      <c r="M44" s="128">
        <f ca="1">IF(A44="#N/A","#N/A",_xll.HLV5r3.Financial.Cache.YearFraction(Cap!$F$4, A44,Cap!$B$18))</f>
        <v>5.6767123287671231</v>
      </c>
      <c r="N44" s="128">
        <f t="shared" ca="1" si="2"/>
        <v>6.1057015431909614</v>
      </c>
      <c r="O44" s="128">
        <f ca="1">IF(L44="#N/A",L44,IF(Cap!$B$17="Standard",L44*G44*M44,L44*G44*M44/(1+L44*M44)))</f>
        <v>47.54711346403851</v>
      </c>
      <c r="P44" s="128">
        <f t="shared" ca="1" si="3"/>
        <v>4.593057992987819</v>
      </c>
      <c r="T44" s="75">
        <f t="shared" ca="1" si="0"/>
        <v>45716</v>
      </c>
      <c r="U44" s="73">
        <f t="shared" ca="1" si="4"/>
        <v>45716</v>
      </c>
      <c r="V44" s="77">
        <f ca="1">IF(C44="#N/A",0,_xll.HLV5r3.Financial.Cache.YearFraction(ValuationDate, C44,"ACT/365.FIXED"))</f>
        <v>5.7616438356164386</v>
      </c>
      <c r="Y44" s="2">
        <f ca="1"/>
        <v>45716</v>
      </c>
    </row>
    <row r="45" spans="1:25">
      <c r="A45" s="85">
        <f t="shared" ca="1" si="6"/>
        <v>45747</v>
      </c>
      <c r="B45" s="85">
        <f t="shared" ca="1" si="1"/>
        <v>45777</v>
      </c>
      <c r="C45" s="82">
        <f ca="1">IF(Cap!$B$19="Standard",B45,A45)</f>
        <v>45777</v>
      </c>
      <c r="D45" s="79">
        <v>0</v>
      </c>
      <c r="E45" s="79" t="s">
        <v>48</v>
      </c>
      <c r="F45" s="77">
        <f t="array" aca="1" ref="F45" ca="1">IF(A45&lt;&gt;"#N/A",_xll.HLV5r3.Analytics.Options.BlackScholesWithGreeks(1, N45, Cap!$G$12, Cap!$G$13,M45 ),0)</f>
        <v>6.1391392374866172</v>
      </c>
      <c r="G45" s="77">
        <f t="shared" ca="1" si="7"/>
        <v>152.30476358778947</v>
      </c>
      <c r="H45" s="121" t="str">
        <f>IF( Cap!$B$2="cap", "Caplet", "Floorlet")</f>
        <v>Caplet</v>
      </c>
      <c r="I45" s="128">
        <f ca="1">IF(C45="#N/A",0,_xll.HLV5r3.Financial.Cache.GetValueFromBase(DiscountCurve, Cap!$F$4, C45))</f>
        <v>0.74848047397335016</v>
      </c>
      <c r="J45" s="128">
        <f ca="1">IF(C45="#N/A","#N/A",_xll.HLV5r3.Financial.Cache.GetValueFromBase(DiscountCurve, Cap!$F$4, A45))</f>
        <v>0.75225720754562053</v>
      </c>
      <c r="K45" s="128">
        <f ca="1">IF(C45="#N/A","#N/A",_xll.HLV5r3.Financial.Cache.GetValueFromBase(DiscountCurve, Cap!$F$4, B45))</f>
        <v>0.74848047397335016</v>
      </c>
      <c r="L45" s="128">
        <f ca="1">IF(A45="#N/A","#N/A",_xll.HLV5r3.Financial.Cache.YearFraction(A45, B45,Cap!$B$18))</f>
        <v>8.2191780821917804E-2</v>
      </c>
      <c r="M45" s="128">
        <f ca="1">IF(A45="#N/A","#N/A",_xll.HLV5r3.Financial.Cache.YearFraction(Cap!$F$4, A45,Cap!$B$18))</f>
        <v>5.7616438356164386</v>
      </c>
      <c r="N45" s="128">
        <f t="shared" ca="1" si="2"/>
        <v>6.1391392374866172</v>
      </c>
      <c r="O45" s="128">
        <f ca="1">IF(L45="#N/A",L45,IF(Cap!$B$17="Standard",L45*G45*M45,L45*G45*M45/(1+L45*M45)))</f>
        <v>48.946374626256969</v>
      </c>
      <c r="P45" s="128">
        <f t="shared" ca="1" si="3"/>
        <v>4.5950258462623745</v>
      </c>
      <c r="T45" s="75">
        <f t="shared" ca="1" si="0"/>
        <v>45747</v>
      </c>
      <c r="U45" s="73">
        <f t="shared" ca="1" si="4"/>
        <v>45747</v>
      </c>
      <c r="V45" s="77">
        <f ca="1">IF(C45="#N/A",0,_xll.HLV5r3.Financial.Cache.YearFraction(ValuationDate, C45,"ACT/365.FIXED"))</f>
        <v>5.8438356164383558</v>
      </c>
      <c r="Y45" s="2">
        <f ca="1"/>
        <v>45747</v>
      </c>
    </row>
    <row r="46" spans="1:25">
      <c r="A46" s="85">
        <f t="shared" ca="1" si="6"/>
        <v>45777</v>
      </c>
      <c r="B46" s="85">
        <f t="shared" ca="1" si="1"/>
        <v>45869</v>
      </c>
      <c r="C46" s="82">
        <f ca="1">IF(Cap!$B$19="Standard",B46,A46)</f>
        <v>45869</v>
      </c>
      <c r="D46" s="79">
        <v>0</v>
      </c>
      <c r="E46" s="79" t="s">
        <v>48</v>
      </c>
      <c r="F46" s="77">
        <f t="array" aca="1" ref="F46" ca="1">IF(A46&lt;&gt;"#N/A",_xll.HLV5r3.Analytics.Options.BlackScholesWithGreeks(1, N46, Cap!$G$12, Cap!$G$13,M46 ),0)</f>
        <v>6.1415140777445272</v>
      </c>
      <c r="G46" s="77">
        <f t="shared" ca="1" si="7"/>
        <v>158.44627766553398</v>
      </c>
      <c r="H46" s="121" t="str">
        <f>IF( Cap!$B$2="cap", "Caplet", "Floorlet")</f>
        <v>Caplet</v>
      </c>
      <c r="I46" s="128">
        <f ca="1">IF(C46="#N/A",0,_xll.HLV5r3.Financial.Cache.GetValueFromBase(DiscountCurve, Cap!$F$4, C46))</f>
        <v>0.73707063478043933</v>
      </c>
      <c r="J46" s="128">
        <f ca="1">IF(C46="#N/A","#N/A",_xll.HLV5r3.Financial.Cache.GetValueFromBase(DiscountCurve, Cap!$F$4, A46))</f>
        <v>0.74848047397335016</v>
      </c>
      <c r="K46" s="128">
        <f ca="1">IF(C46="#N/A","#N/A",_xll.HLV5r3.Financial.Cache.GetValueFromBase(DiscountCurve, Cap!$F$4, B46))</f>
        <v>0.73707063478043933</v>
      </c>
      <c r="L46" s="128">
        <f ca="1">IF(A46="#N/A","#N/A",_xll.HLV5r3.Financial.Cache.YearFraction(A46, B46,Cap!$B$18))</f>
        <v>0.25205479452054796</v>
      </c>
      <c r="M46" s="128">
        <f ca="1">IF(A46="#N/A","#N/A",_xll.HLV5r3.Financial.Cache.YearFraction(Cap!$F$4, A46,Cap!$B$18))</f>
        <v>5.8438356164383558</v>
      </c>
      <c r="N46" s="128">
        <f t="shared" ca="1" si="2"/>
        <v>6.1415140777445272</v>
      </c>
      <c r="O46" s="128">
        <f ca="1">IF(L46="#N/A",L46,IF(Cap!$B$17="Standard",L46*G46*M46,L46*G46*M46/(1+L46*M46)))</f>
        <v>94.374944967609906</v>
      </c>
      <c r="P46" s="128">
        <f t="shared" ca="1" si="3"/>
        <v>4.5267296797961629</v>
      </c>
      <c r="T46" s="75">
        <f t="shared" ca="1" si="0"/>
        <v>45777</v>
      </c>
      <c r="U46" s="73">
        <f t="shared" ca="1" si="4"/>
        <v>45777</v>
      </c>
      <c r="V46" s="77">
        <f ca="1">IF(C46="#N/A",0,_xll.HLV5r3.Financial.Cache.YearFraction(ValuationDate, C46,"ACT/365.FIXED"))</f>
        <v>6.095890410958904</v>
      </c>
      <c r="Y46" s="2">
        <f ca="1"/>
        <v>45777</v>
      </c>
    </row>
    <row r="47" spans="1:25">
      <c r="A47" s="85">
        <f t="shared" ca="1" si="6"/>
        <v>45869</v>
      </c>
      <c r="B47" s="85">
        <f t="shared" ca="1" si="1"/>
        <v>45961</v>
      </c>
      <c r="C47" s="82">
        <f ca="1">IF(Cap!$B$19="Standard",B47,A47)</f>
        <v>45961</v>
      </c>
      <c r="D47" s="79">
        <v>0</v>
      </c>
      <c r="E47" s="79" t="s">
        <v>48</v>
      </c>
      <c r="F47" s="77">
        <f t="array" aca="1" ref="F47" ca="1">IF(A47&lt;&gt;"#N/A",_xll.HLV5r3.Analytics.Options.BlackScholesWithGreeks(1, N47, Cap!$G$12, Cap!$G$13,M47 ),0)</f>
        <v>6.0253660575106087</v>
      </c>
      <c r="G47" s="77">
        <f t="shared" ca="1" si="7"/>
        <v>164.47164372304459</v>
      </c>
      <c r="H47" s="121" t="str">
        <f>IF( Cap!$B$2="cap", "Caplet", "Floorlet")</f>
        <v>Caplet</v>
      </c>
      <c r="I47" s="128">
        <f ca="1">IF(C47="#N/A",0,_xll.HLV5r3.Financial.Cache.GetValueFromBase(DiscountCurve, Cap!$F$4, C47))</f>
        <v>0.72604404126618494</v>
      </c>
      <c r="J47" s="128">
        <f ca="1">IF(C47="#N/A","#N/A",_xll.HLV5r3.Financial.Cache.GetValueFromBase(DiscountCurve, Cap!$F$4, A47))</f>
        <v>0.73707063478043933</v>
      </c>
      <c r="K47" s="128">
        <f ca="1">IF(C47="#N/A","#N/A",_xll.HLV5r3.Financial.Cache.GetValueFromBase(DiscountCurve, Cap!$F$4, B47))</f>
        <v>0.72604404126618494</v>
      </c>
      <c r="L47" s="128">
        <f ca="1">IF(A47="#N/A","#N/A",_xll.HLV5r3.Financial.Cache.YearFraction(A47, B47,Cap!$B$18))</f>
        <v>0.25205479452054796</v>
      </c>
      <c r="M47" s="128">
        <f ca="1">IF(A47="#N/A","#N/A",_xll.HLV5r3.Financial.Cache.YearFraction(Cap!$F$4, A47,Cap!$B$18))</f>
        <v>6.095890410958904</v>
      </c>
      <c r="N47" s="128">
        <f t="shared" ca="1" si="2"/>
        <v>6.0253660575106087</v>
      </c>
      <c r="O47" s="128">
        <f ca="1">IF(L47="#N/A",L47,IF(Cap!$B$17="Standard",L47*G47*M47,L47*G47*M47/(1+L47*M47)))</f>
        <v>99.629638144876012</v>
      </c>
      <c r="P47" s="128">
        <f t="shared" ca="1" si="3"/>
        <v>4.3746811225031026</v>
      </c>
      <c r="T47" s="75">
        <f t="shared" ca="1" si="0"/>
        <v>45869</v>
      </c>
      <c r="U47" s="73">
        <f t="shared" ca="1" si="4"/>
        <v>45869</v>
      </c>
      <c r="V47" s="77">
        <f ca="1">IF(C47="#N/A",0,_xll.HLV5r3.Financial.Cache.YearFraction(ValuationDate, C47,"ACT/365.FIXED"))</f>
        <v>6.3479452054794523</v>
      </c>
      <c r="Y47" s="2">
        <f ca="1"/>
        <v>45869</v>
      </c>
    </row>
    <row r="48" spans="1:25">
      <c r="A48" s="85">
        <f t="shared" ca="1" si="6"/>
        <v>45961</v>
      </c>
      <c r="B48" s="85">
        <f t="shared" ca="1" si="1"/>
        <v>46052</v>
      </c>
      <c r="C48" s="82">
        <f ca="1">IF(Cap!$B$19="Standard",B48,A48)</f>
        <v>46052</v>
      </c>
      <c r="D48" s="79">
        <v>0</v>
      </c>
      <c r="E48" s="79" t="s">
        <v>48</v>
      </c>
      <c r="F48" s="77">
        <f t="array" aca="1" ref="F48" ca="1">IF(A48&lt;&gt;"#N/A",_xll.HLV5r3.Analytics.Options.BlackScholesWithGreeks(1, N48, Cap!$G$12, Cap!$G$13,M48 ),0)</f>
        <v>6.1029853756250851</v>
      </c>
      <c r="G48" s="77">
        <f t="shared" ca="1" si="7"/>
        <v>170.57462909866967</v>
      </c>
      <c r="H48" s="121" t="str">
        <f>IF( Cap!$B$2="cap", "Caplet", "Floorlet")</f>
        <v>Caplet</v>
      </c>
      <c r="I48" s="128">
        <f ca="1">IF(C48="#N/A",0,_xll.HLV5r3.Financial.Cache.GetValueFromBase(DiscountCurve, Cap!$F$4, C48))</f>
        <v>0.71516237221432888</v>
      </c>
      <c r="J48" s="128">
        <f ca="1">IF(C48="#N/A","#N/A",_xll.HLV5r3.Financial.Cache.GetValueFromBase(DiscountCurve, Cap!$F$4, A48))</f>
        <v>0.72604404126618494</v>
      </c>
      <c r="K48" s="128">
        <f ca="1">IF(C48="#N/A","#N/A",_xll.HLV5r3.Financial.Cache.GetValueFromBase(DiscountCurve, Cap!$F$4, B48))</f>
        <v>0.71516237221432888</v>
      </c>
      <c r="L48" s="128">
        <f ca="1">IF(A48="#N/A","#N/A",_xll.HLV5r3.Financial.Cache.YearFraction(A48, B48,Cap!$B$18))</f>
        <v>0.24931506849315069</v>
      </c>
      <c r="M48" s="128">
        <f ca="1">IF(A48="#N/A","#N/A",_xll.HLV5r3.Financial.Cache.YearFraction(Cap!$F$4, A48,Cap!$B$18))</f>
        <v>6.3479452054794523</v>
      </c>
      <c r="N48" s="128">
        <f t="shared" ca="1" si="2"/>
        <v>6.1029853756250851</v>
      </c>
      <c r="O48" s="128">
        <f ca="1">IF(L48="#N/A",L48,IF(Cap!$B$17="Standard",L48*G48*M48,L48*G48*M48/(1+L48*M48)))</f>
        <v>104.52797327759077</v>
      </c>
      <c r="P48" s="128">
        <f t="shared" ca="1" si="3"/>
        <v>4.3646254988213933</v>
      </c>
      <c r="T48" s="75">
        <f t="shared" ref="T48:T79" ca="1" si="8">IF(ISERROR(U48), "#N/A",IF(U48="","#N/A",U48+D48))</f>
        <v>45961</v>
      </c>
      <c r="U48" s="73">
        <f t="shared" ca="1" si="4"/>
        <v>45961</v>
      </c>
      <c r="V48" s="77">
        <f ca="1">IF(C48="#N/A",0,_xll.HLV5r3.Financial.Cache.YearFraction(ValuationDate, C48,"ACT/365.FIXED"))</f>
        <v>6.5972602739726032</v>
      </c>
      <c r="Y48" s="2">
        <f ca="1"/>
        <v>45961</v>
      </c>
    </row>
    <row r="49" spans="1:25">
      <c r="A49" s="85">
        <f t="shared" ca="1" si="6"/>
        <v>46052</v>
      </c>
      <c r="B49" s="85">
        <f t="shared" ca="1" si="1"/>
        <v>46142</v>
      </c>
      <c r="C49" s="82">
        <f ca="1">IF(Cap!$B$19="Standard",B49,A49)</f>
        <v>46142</v>
      </c>
      <c r="D49" s="79">
        <v>0</v>
      </c>
      <c r="E49" s="79" t="s">
        <v>48</v>
      </c>
      <c r="F49" s="77">
        <f t="array" aca="1" ref="F49" ca="1">IF(A49&lt;&gt;"#N/A",_xll.HLV5r3.Analytics.Options.BlackScholesWithGreeks(1, N49, Cap!$G$12, Cap!$G$13,M49 ),0)</f>
        <v>6.1797289067872052</v>
      </c>
      <c r="G49" s="77">
        <f t="shared" ca="1" si="7"/>
        <v>176.75435800545688</v>
      </c>
      <c r="H49" s="121" t="str">
        <f>IF( Cap!$B$2="cap", "Caplet", "Floorlet")</f>
        <v>Caplet</v>
      </c>
      <c r="I49" s="128">
        <f ca="1">IF(C49="#N/A",0,_xll.HLV5r3.Financial.Cache.GetValueFromBase(DiscountCurve, Cap!$F$4, C49))</f>
        <v>0.70442851055272626</v>
      </c>
      <c r="J49" s="128">
        <f ca="1">IF(C49="#N/A","#N/A",_xll.HLV5r3.Financial.Cache.GetValueFromBase(DiscountCurve, Cap!$F$4, A49))</f>
        <v>0.71516237221432888</v>
      </c>
      <c r="K49" s="128">
        <f ca="1">IF(C49="#N/A","#N/A",_xll.HLV5r3.Financial.Cache.GetValueFromBase(DiscountCurve, Cap!$F$4, B49))</f>
        <v>0.70442851055272626</v>
      </c>
      <c r="L49" s="128">
        <f ca="1">IF(A49="#N/A","#N/A",_xll.HLV5r3.Financial.Cache.YearFraction(A49, B49,Cap!$B$18))</f>
        <v>0.24657534246575341</v>
      </c>
      <c r="M49" s="128">
        <f ca="1">IF(A49="#N/A","#N/A",_xll.HLV5r3.Financial.Cache.YearFraction(Cap!$F$4, A49,Cap!$B$18))</f>
        <v>6.5972602739726032</v>
      </c>
      <c r="N49" s="128">
        <f t="shared" ca="1" si="2"/>
        <v>6.1797289067872052</v>
      </c>
      <c r="O49" s="128">
        <f ca="1">IF(L49="#N/A",L49,IF(Cap!$B$17="Standard",L49*G49*M49,L49*G49*M49/(1+L49*M49)))</f>
        <v>109.46349988410354</v>
      </c>
      <c r="P49" s="128">
        <f t="shared" ca="1" si="3"/>
        <v>4.3531772294277387</v>
      </c>
      <c r="T49" s="75">
        <f t="shared" ca="1" si="8"/>
        <v>46052</v>
      </c>
      <c r="U49" s="73">
        <f t="shared" ca="1" si="4"/>
        <v>46052</v>
      </c>
      <c r="V49" s="77">
        <f ca="1">IF(C49="#N/A",0,_xll.HLV5r3.Financial.Cache.YearFraction(ValuationDate, C49,"ACT/365.FIXED"))</f>
        <v>6.8438356164383558</v>
      </c>
      <c r="Y49" s="2">
        <f ca="1"/>
        <v>46052</v>
      </c>
    </row>
    <row r="50" spans="1:25">
      <c r="A50" s="85">
        <f t="shared" ca="1" si="6"/>
        <v>46142</v>
      </c>
      <c r="B50" s="85">
        <f t="shared" ca="1" si="1"/>
        <v>46234</v>
      </c>
      <c r="C50" s="82">
        <f ca="1">IF(Cap!$B$19="Standard",B50,A50)</f>
        <v>46234</v>
      </c>
      <c r="D50" s="79">
        <v>0</v>
      </c>
      <c r="E50" s="79" t="s">
        <v>48</v>
      </c>
      <c r="F50" s="77">
        <f t="array" aca="1" ref="F50" ca="1">IF(A50&lt;&gt;"#N/A",_xll.HLV5r3.Analytics.Options.BlackScholesWithGreeks(1, N50, Cap!$G$12, Cap!$G$13,M50 ),0)</f>
        <v>6.1722797050743843</v>
      </c>
      <c r="G50" s="77">
        <f t="shared" ca="1" si="7"/>
        <v>182.92663771053125</v>
      </c>
      <c r="H50" s="121" t="str">
        <f>IF( Cap!$B$2="cap", "Caplet", "Floorlet")</f>
        <v>Caplet</v>
      </c>
      <c r="I50" s="128">
        <f ca="1">IF(C50="#N/A",0,_xll.HLV5r3.Financial.Cache.GetValueFromBase(DiscountCurve, Cap!$F$4, C50))</f>
        <v>0.69363723065858984</v>
      </c>
      <c r="J50" s="128">
        <f ca="1">IF(C50="#N/A","#N/A",_xll.HLV5r3.Financial.Cache.GetValueFromBase(DiscountCurve, Cap!$F$4, A50))</f>
        <v>0.70442851055272626</v>
      </c>
      <c r="K50" s="128">
        <f ca="1">IF(C50="#N/A","#N/A",_xll.HLV5r3.Financial.Cache.GetValueFromBase(DiscountCurve, Cap!$F$4, B50))</f>
        <v>0.69363723065858984</v>
      </c>
      <c r="L50" s="128">
        <f ca="1">IF(A50="#N/A","#N/A",_xll.HLV5r3.Financial.Cache.YearFraction(A50, B50,Cap!$B$18))</f>
        <v>0.25205479452054796</v>
      </c>
      <c r="M50" s="128">
        <f ca="1">IF(A50="#N/A","#N/A",_xll.HLV5r3.Financial.Cache.YearFraction(Cap!$F$4, A50,Cap!$B$18))</f>
        <v>6.8438356164383558</v>
      </c>
      <c r="N50" s="128">
        <f t="shared" ca="1" si="2"/>
        <v>6.1722797050743843</v>
      </c>
      <c r="O50" s="128">
        <f ca="1">IF(L50="#N/A",L50,IF(Cap!$B$17="Standard",L50*G50*M50,L50*G50*M50/(1+L50*M50)))</f>
        <v>115.7981279582291</v>
      </c>
      <c r="P50" s="128">
        <f t="shared" ca="1" si="3"/>
        <v>4.2813230014780137</v>
      </c>
      <c r="T50" s="75">
        <f t="shared" ca="1" si="8"/>
        <v>46142</v>
      </c>
      <c r="U50" s="73">
        <f t="shared" ca="1" si="4"/>
        <v>46142</v>
      </c>
      <c r="V50" s="77">
        <f ca="1">IF(C50="#N/A",0,_xll.HLV5r3.Financial.Cache.YearFraction(ValuationDate, C50,"ACT/365.FIXED"))</f>
        <v>7.095890410958904</v>
      </c>
      <c r="Y50" s="2">
        <f ca="1"/>
        <v>46142</v>
      </c>
    </row>
    <row r="51" spans="1:25">
      <c r="A51" s="85">
        <f t="shared" ca="1" si="6"/>
        <v>46234</v>
      </c>
      <c r="B51" s="85">
        <f t="shared" ca="1" si="1"/>
        <v>46325</v>
      </c>
      <c r="C51" s="82">
        <f ca="1">IF(Cap!$B$19="Standard",B51,A51)</f>
        <v>46325</v>
      </c>
      <c r="D51" s="79">
        <v>0</v>
      </c>
      <c r="E51" s="79" t="s">
        <v>48</v>
      </c>
      <c r="F51" s="77">
        <f t="array" aca="1" ref="F51" ca="1">IF(A51&lt;&gt;"#N/A",_xll.HLV5r3.Analytics.Options.BlackScholesWithGreeks(1, N51, Cap!$G$12, Cap!$G$13,M51 ),0)</f>
        <v>6.0594681179608418</v>
      </c>
      <c r="G51" s="77">
        <f t="shared" ca="1" si="7"/>
        <v>188.9861058284921</v>
      </c>
      <c r="H51" s="121" t="str">
        <f>IF( Cap!$B$2="cap", "Caplet", "Floorlet")</f>
        <v>Caplet</v>
      </c>
      <c r="I51" s="128">
        <f ca="1">IF(C51="#N/A",0,_xll.HLV5r3.Financial.Cache.GetValueFromBase(DiscountCurve, Cap!$F$4, C51))</f>
        <v>0.68331428754264534</v>
      </c>
      <c r="J51" s="128">
        <f ca="1">IF(C51="#N/A","#N/A",_xll.HLV5r3.Financial.Cache.GetValueFromBase(DiscountCurve, Cap!$F$4, A51))</f>
        <v>0.69363723065858984</v>
      </c>
      <c r="K51" s="128">
        <f ca="1">IF(C51="#N/A","#N/A",_xll.HLV5r3.Financial.Cache.GetValueFromBase(DiscountCurve, Cap!$F$4, B51))</f>
        <v>0.68331428754264534</v>
      </c>
      <c r="L51" s="128">
        <f ca="1">IF(A51="#N/A","#N/A",_xll.HLV5r3.Financial.Cache.YearFraction(A51, B51,Cap!$B$18))</f>
        <v>0.24931506849315069</v>
      </c>
      <c r="M51" s="128">
        <f ca="1">IF(A51="#N/A","#N/A",_xll.HLV5r3.Financial.Cache.YearFraction(Cap!$F$4, A51,Cap!$B$18))</f>
        <v>7.095890410958904</v>
      </c>
      <c r="N51" s="128">
        <f t="shared" ca="1" si="2"/>
        <v>6.0594681179608418</v>
      </c>
      <c r="O51" s="128">
        <f ca="1">IF(L51="#N/A",L51,IF(Cap!$B$17="Standard",L51*G51*M51,L51*G51*M51/(1+L51*M51)))</f>
        <v>120.73820604398658</v>
      </c>
      <c r="P51" s="128">
        <f t="shared" ca="1" si="3"/>
        <v>4.1405211399117867</v>
      </c>
      <c r="T51" s="75">
        <f t="shared" ca="1" si="8"/>
        <v>46234</v>
      </c>
      <c r="U51" s="73">
        <f t="shared" ca="1" si="4"/>
        <v>46234</v>
      </c>
      <c r="V51" s="77">
        <f ca="1">IF(C51="#N/A",0,_xll.HLV5r3.Financial.Cache.YearFraction(ValuationDate, C51,"ACT/365.FIXED"))</f>
        <v>7.3452054794520549</v>
      </c>
      <c r="Y51" s="2">
        <f ca="1"/>
        <v>46234</v>
      </c>
    </row>
    <row r="52" spans="1:25">
      <c r="A52" s="85">
        <f t="shared" ca="1" si="6"/>
        <v>46325</v>
      </c>
      <c r="B52" s="85">
        <f t="shared" ca="1" si="1"/>
        <v>46416</v>
      </c>
      <c r="C52" s="82">
        <f ca="1">IF(Cap!$B$19="Standard",B52,A52)</f>
        <v>46416</v>
      </c>
      <c r="D52" s="79">
        <v>0</v>
      </c>
      <c r="E52" s="79" t="s">
        <v>48</v>
      </c>
      <c r="F52" s="77">
        <f t="array" aca="1" ref="F52" ca="1">IF(A52&lt;&gt;"#N/A",_xll.HLV5r3.Analytics.Options.BlackScholesWithGreeks(1, N52, Cap!$G$12, Cap!$G$13,M52 ),0)</f>
        <v>6.1185988771461179</v>
      </c>
      <c r="G52" s="77">
        <f t="shared" ca="1" si="7"/>
        <v>195.10470470563823</v>
      </c>
      <c r="H52" s="121" t="str">
        <f>IF( Cap!$B$2="cap", "Caplet", "Floorlet")</f>
        <v>Caplet</v>
      </c>
      <c r="I52" s="128">
        <f ca="1">IF(C52="#N/A",0,_xll.HLV5r3.Financial.Cache.GetValueFromBase(DiscountCurve, Cap!$F$4, C52))</f>
        <v>0.6730472287037147</v>
      </c>
      <c r="J52" s="128">
        <f ca="1">IF(C52="#N/A","#N/A",_xll.HLV5r3.Financial.Cache.GetValueFromBase(DiscountCurve, Cap!$F$4, A52))</f>
        <v>0.68331428754264534</v>
      </c>
      <c r="K52" s="128">
        <f ca="1">IF(C52="#N/A","#N/A",_xll.HLV5r3.Financial.Cache.GetValueFromBase(DiscountCurve, Cap!$F$4, B52))</f>
        <v>0.6730472287037147</v>
      </c>
      <c r="L52" s="128">
        <f ca="1">IF(A52="#N/A","#N/A",_xll.HLV5r3.Financial.Cache.YearFraction(A52, B52,Cap!$B$18))</f>
        <v>0.24931506849315069</v>
      </c>
      <c r="M52" s="128">
        <f ca="1">IF(A52="#N/A","#N/A",_xll.HLV5r3.Financial.Cache.YearFraction(Cap!$F$4, A52,Cap!$B$18))</f>
        <v>7.3452054794520549</v>
      </c>
      <c r="N52" s="128">
        <f t="shared" ca="1" si="2"/>
        <v>6.1185988771461179</v>
      </c>
      <c r="O52" s="128">
        <f ca="1">IF(L52="#N/A",L52,IF(Cap!$B$17="Standard",L52*G52*M52,L52*G52*M52/(1+L52*M52)))</f>
        <v>126.19404742292936</v>
      </c>
      <c r="P52" s="128">
        <f t="shared" ca="1" si="3"/>
        <v>4.1181060178128552</v>
      </c>
      <c r="T52" s="75">
        <f t="shared" ca="1" si="8"/>
        <v>46325</v>
      </c>
      <c r="U52" s="73">
        <f t="shared" ca="1" si="4"/>
        <v>46325</v>
      </c>
      <c r="V52" s="77">
        <f ca="1">IF(C52="#N/A",0,_xll.HLV5r3.Financial.Cache.YearFraction(ValuationDate, C52,"ACT/365.FIXED"))</f>
        <v>7.5945205479452058</v>
      </c>
      <c r="Y52" s="2">
        <f ca="1"/>
        <v>46325</v>
      </c>
    </row>
    <row r="53" spans="1:25">
      <c r="A53" s="85">
        <f t="shared" ca="1" si="6"/>
        <v>46416</v>
      </c>
      <c r="B53" s="85">
        <f t="shared" ca="1" si="1"/>
        <v>46507</v>
      </c>
      <c r="C53" s="82">
        <f ca="1">IF(Cap!$B$19="Standard",B53,A53)</f>
        <v>46507</v>
      </c>
      <c r="D53" s="79">
        <v>0</v>
      </c>
      <c r="E53" s="79" t="s">
        <v>48</v>
      </c>
      <c r="F53" s="77">
        <f t="array" aca="1" ref="F53" ca="1">IF(A53&lt;&gt;"#N/A",_xll.HLV5r3.Analytics.Options.BlackScholesWithGreeks(1, N53, Cap!$G$12, Cap!$G$13,M53 ),0)</f>
        <v>6.1777317605607358</v>
      </c>
      <c r="G53" s="77">
        <f t="shared" ca="1" si="7"/>
        <v>201.28243646619896</v>
      </c>
      <c r="H53" s="121" t="str">
        <f>IF( Cap!$B$2="cap", "Caplet", "Floorlet")</f>
        <v>Caplet</v>
      </c>
      <c r="I53" s="128">
        <f ca="1">IF(C53="#N/A",0,_xll.HLV5r3.Financial.Cache.GetValueFromBase(DiscountCurve, Cap!$F$4, C53))</f>
        <v>0.66283818427136421</v>
      </c>
      <c r="J53" s="128">
        <f ca="1">IF(C53="#N/A","#N/A",_xll.HLV5r3.Financial.Cache.GetValueFromBase(DiscountCurve, Cap!$F$4, A53))</f>
        <v>0.6730472287037147</v>
      </c>
      <c r="K53" s="128">
        <f ca="1">IF(C53="#N/A","#N/A",_xll.HLV5r3.Financial.Cache.GetValueFromBase(DiscountCurve, Cap!$F$4, B53))</f>
        <v>0.66283818427136421</v>
      </c>
      <c r="L53" s="128">
        <f ca="1">IF(A53="#N/A","#N/A",_xll.HLV5r3.Financial.Cache.YearFraction(A53, B53,Cap!$B$18))</f>
        <v>0.24931506849315069</v>
      </c>
      <c r="M53" s="128">
        <f ca="1">IF(A53="#N/A","#N/A",_xll.HLV5r3.Financial.Cache.YearFraction(Cap!$F$4, A53,Cap!$B$18))</f>
        <v>7.5945205479452058</v>
      </c>
      <c r="N53" s="128">
        <f t="shared" ca="1" si="2"/>
        <v>6.1777317605607358</v>
      </c>
      <c r="O53" s="128">
        <f ca="1">IF(L53="#N/A",L53,IF(Cap!$B$17="Standard",L53*G53*M53,L53*G53*M53/(1+L53*M53)))</f>
        <v>131.71706006706398</v>
      </c>
      <c r="P53" s="128">
        <f t="shared" ca="1" si="3"/>
        <v>4.0948365030856166</v>
      </c>
      <c r="T53" s="75">
        <f t="shared" ca="1" si="8"/>
        <v>46416</v>
      </c>
      <c r="U53" s="73">
        <f t="shared" ca="1" si="4"/>
        <v>46416</v>
      </c>
      <c r="V53" s="77">
        <f ca="1">IF(C53="#N/A",0,_xll.HLV5r3.Financial.Cache.YearFraction(ValuationDate, C53,"ACT/365.FIXED"))</f>
        <v>7.8438356164383558</v>
      </c>
      <c r="Y53" s="2">
        <f ca="1"/>
        <v>46416</v>
      </c>
    </row>
    <row r="54" spans="1:25">
      <c r="A54" s="85">
        <f t="shared" ca="1" si="6"/>
        <v>46507</v>
      </c>
      <c r="B54" s="85">
        <f t="shared" ca="1" si="1"/>
        <v>46598</v>
      </c>
      <c r="C54" s="82">
        <f ca="1">IF(Cap!$B$19="Standard",B54,A54)</f>
        <v>46598</v>
      </c>
      <c r="D54" s="79">
        <v>0</v>
      </c>
      <c r="E54" s="79" t="s">
        <v>48</v>
      </c>
      <c r="F54" s="77">
        <f t="array" aca="1" ref="F54" ca="1">IF(A54&lt;&gt;"#N/A",_xll.HLV5r3.Analytics.Options.BlackScholesWithGreeks(1, N54, Cap!$G$12, Cap!$G$13,M54 ),0)</f>
        <v>6.1244300155913294</v>
      </c>
      <c r="G54" s="77">
        <f t="shared" ca="1" si="7"/>
        <v>207.4068664817903</v>
      </c>
      <c r="H54" s="121" t="str">
        <f>IF( Cap!$B$2="cap", "Caplet", "Floorlet")</f>
        <v>Caplet</v>
      </c>
      <c r="I54" s="128">
        <f ca="1">IF(C54="#N/A",0,_xll.HLV5r3.Financial.Cache.GetValueFromBase(DiscountCurve, Cap!$F$4, C54))</f>
        <v>0.65286943798140706</v>
      </c>
      <c r="J54" s="128">
        <f ca="1">IF(C54="#N/A","#N/A",_xll.HLV5r3.Financial.Cache.GetValueFromBase(DiscountCurve, Cap!$F$4, A54))</f>
        <v>0.66283818427136421</v>
      </c>
      <c r="K54" s="128">
        <f ca="1">IF(C54="#N/A","#N/A",_xll.HLV5r3.Financial.Cache.GetValueFromBase(DiscountCurve, Cap!$F$4, B54))</f>
        <v>0.65286943798140706</v>
      </c>
      <c r="L54" s="128">
        <f ca="1">IF(A54="#N/A","#N/A",_xll.HLV5r3.Financial.Cache.YearFraction(A54, B54,Cap!$B$18))</f>
        <v>0.24931506849315069</v>
      </c>
      <c r="M54" s="128">
        <f ca="1">IF(A54="#N/A","#N/A",_xll.HLV5r3.Financial.Cache.YearFraction(Cap!$F$4, A54,Cap!$B$18))</f>
        <v>7.8438356164383558</v>
      </c>
      <c r="N54" s="128">
        <f t="shared" ca="1" si="2"/>
        <v>6.1244300155913294</v>
      </c>
      <c r="O54" s="128">
        <f ca="1">IF(L54="#N/A",L54,IF(Cap!$B$17="Standard",L54*G54*M54,L54*G54*M54/(1+L54*M54)))</f>
        <v>137.23234358438501</v>
      </c>
      <c r="P54" s="128">
        <f t="shared" ca="1" si="3"/>
        <v>3.9984531822355711</v>
      </c>
      <c r="T54" s="75">
        <f t="shared" ca="1" si="8"/>
        <v>46507</v>
      </c>
      <c r="U54" s="73">
        <f t="shared" ca="1" si="4"/>
        <v>46507</v>
      </c>
      <c r="V54" s="77">
        <f ca="1">IF(C54="#N/A",0,_xll.HLV5r3.Financial.Cache.YearFraction(ValuationDate, C54,"ACT/365.FIXED"))</f>
        <v>8.0931506849315067</v>
      </c>
      <c r="Y54" s="2">
        <f ca="1"/>
        <v>46507</v>
      </c>
    </row>
    <row r="55" spans="1:25">
      <c r="A55" s="85">
        <f t="shared" ca="1" si="6"/>
        <v>46598</v>
      </c>
      <c r="B55" s="85">
        <f t="shared" ca="1" si="1"/>
        <v>46689</v>
      </c>
      <c r="C55" s="82">
        <f ca="1">IF(Cap!$B$19="Standard",B55,A55)</f>
        <v>46689</v>
      </c>
      <c r="D55" s="79">
        <v>0</v>
      </c>
      <c r="E55" s="79" t="s">
        <v>48</v>
      </c>
      <c r="F55" s="77">
        <f t="array" aca="1" ref="F55" ca="1">IF(A55&lt;&gt;"#N/A",_xll.HLV5r3.Analytics.Options.BlackScholesWithGreeks(1, N55, Cap!$G$12, Cap!$G$13,M55 ),0)</f>
        <v>5.9289426132869787</v>
      </c>
      <c r="G55" s="77">
        <f t="shared" ca="1" si="7"/>
        <v>213.33580909507728</v>
      </c>
      <c r="H55" s="121" t="str">
        <f>IF( Cap!$B$2="cap", "Caplet", "Floorlet")</f>
        <v>Caplet</v>
      </c>
      <c r="I55" s="128">
        <f ca="1">IF(C55="#N/A",0,_xll.HLV5r3.Financial.Cache.GetValueFromBase(DiscountCurve, Cap!$F$4, C55))</f>
        <v>0.64335946098214858</v>
      </c>
      <c r="J55" s="128">
        <f ca="1">IF(C55="#N/A","#N/A",_xll.HLV5r3.Financial.Cache.GetValueFromBase(DiscountCurve, Cap!$F$4, A55))</f>
        <v>0.65286943798140706</v>
      </c>
      <c r="K55" s="128">
        <f ca="1">IF(C55="#N/A","#N/A",_xll.HLV5r3.Financial.Cache.GetValueFromBase(DiscountCurve, Cap!$F$4, B55))</f>
        <v>0.64335946098214858</v>
      </c>
      <c r="L55" s="128">
        <f ca="1">IF(A55="#N/A","#N/A",_xll.HLV5r3.Financial.Cache.YearFraction(A55, B55,Cap!$B$18))</f>
        <v>0.24931506849315069</v>
      </c>
      <c r="M55" s="128">
        <f ca="1">IF(A55="#N/A","#N/A",_xll.HLV5r3.Financial.Cache.YearFraction(Cap!$F$4, A55,Cap!$B$18))</f>
        <v>8.0931506849315067</v>
      </c>
      <c r="N55" s="128">
        <f t="shared" ca="1" si="2"/>
        <v>5.9289426132869787</v>
      </c>
      <c r="O55" s="128">
        <f ca="1">IF(L55="#N/A",L55,IF(Cap!$B$17="Standard",L55*G55*M55,L55*G55*M55/(1+L55*M55)))</f>
        <v>142.64201280493708</v>
      </c>
      <c r="P55" s="128">
        <f t="shared" ca="1" si="3"/>
        <v>3.8144413238784018</v>
      </c>
      <c r="T55" s="75">
        <f t="shared" ca="1" si="8"/>
        <v>46598</v>
      </c>
      <c r="U55" s="73">
        <f t="shared" ca="1" si="4"/>
        <v>46598</v>
      </c>
      <c r="V55" s="77">
        <f ca="1">IF(C55="#N/A",0,_xll.HLV5r3.Financial.Cache.YearFraction(ValuationDate, C55,"ACT/365.FIXED"))</f>
        <v>8.3424657534246567</v>
      </c>
      <c r="Y55" s="2">
        <f ca="1"/>
        <v>46598</v>
      </c>
    </row>
    <row r="56" spans="1:25">
      <c r="A56" s="85">
        <f t="shared" ca="1" si="6"/>
        <v>46689</v>
      </c>
      <c r="B56" s="85">
        <f t="shared" ca="1" si="1"/>
        <v>46783</v>
      </c>
      <c r="C56" s="82">
        <f ca="1">IF(Cap!$B$19="Standard",B56,A56)</f>
        <v>46783</v>
      </c>
      <c r="D56" s="79">
        <v>0</v>
      </c>
      <c r="E56" s="79" t="s">
        <v>48</v>
      </c>
      <c r="F56" s="77">
        <f t="array" aca="1" ref="F56" ca="1">IF(A56&lt;&gt;"#N/A",_xll.HLV5r3.Analytics.Options.BlackScholesWithGreeks(1, N56, Cap!$G$12, Cap!$G$13,M56 ),0)</f>
        <v>5.9684208437815842</v>
      </c>
      <c r="G56" s="77">
        <f t="shared" ca="1" si="7"/>
        <v>219.30422993885887</v>
      </c>
      <c r="H56" s="121" t="str">
        <f>IF( Cap!$B$2="cap", "Caplet", "Floorlet")</f>
        <v>Caplet</v>
      </c>
      <c r="I56" s="128">
        <f ca="1">IF(C56="#N/A",0,_xll.HLV5r3.Financial.Cache.GetValueFromBase(DiscountCurve, Cap!$F$4, C56))</f>
        <v>0.63362025658311583</v>
      </c>
      <c r="J56" s="128">
        <f ca="1">IF(C56="#N/A","#N/A",_xll.HLV5r3.Financial.Cache.GetValueFromBase(DiscountCurve, Cap!$F$4, A56))</f>
        <v>0.64335946098214858</v>
      </c>
      <c r="K56" s="128">
        <f ca="1">IF(C56="#N/A","#N/A",_xll.HLV5r3.Financial.Cache.GetValueFromBase(DiscountCurve, Cap!$F$4, B56))</f>
        <v>0.63362025658311583</v>
      </c>
      <c r="L56" s="128">
        <f ca="1">IF(A56="#N/A","#N/A",_xll.HLV5r3.Financial.Cache.YearFraction(A56, B56,Cap!$B$18))</f>
        <v>0.25753424657534246</v>
      </c>
      <c r="M56" s="128">
        <f ca="1">IF(A56="#N/A","#N/A",_xll.HLV5r3.Financial.Cache.YearFraction(Cap!$F$4, A56,Cap!$B$18))</f>
        <v>8.3424657534246567</v>
      </c>
      <c r="N56" s="128">
        <f t="shared" ca="1" si="2"/>
        <v>5.9684208437815842</v>
      </c>
      <c r="O56" s="128">
        <f ca="1">IF(L56="#N/A",L56,IF(Cap!$B$17="Standard",L56*G56*M56,L56*G56*M56/(1+L56*M56)))</f>
        <v>149.65002142160557</v>
      </c>
      <c r="P56" s="128">
        <f t="shared" ca="1" si="3"/>
        <v>3.7817123464329039</v>
      </c>
      <c r="T56" s="75">
        <f t="shared" ca="1" si="8"/>
        <v>46689</v>
      </c>
      <c r="U56" s="73">
        <f t="shared" ca="1" si="4"/>
        <v>46689</v>
      </c>
      <c r="V56" s="77">
        <f ca="1">IF(C56="#N/A",0,_xll.HLV5r3.Financial.Cache.YearFraction(ValuationDate, C56,"ACT/365.FIXED"))</f>
        <v>8.6</v>
      </c>
      <c r="Y56" s="2">
        <f ca="1"/>
        <v>46689</v>
      </c>
    </row>
    <row r="57" spans="1:25">
      <c r="A57" s="85">
        <f t="shared" ca="1" si="6"/>
        <v>46783</v>
      </c>
      <c r="B57" s="85">
        <f t="shared" ca="1" si="1"/>
        <v>46871</v>
      </c>
      <c r="C57" s="82">
        <f ca="1">IF(Cap!$B$19="Standard",B57,A57)</f>
        <v>46871</v>
      </c>
      <c r="D57" s="79">
        <v>0</v>
      </c>
      <c r="E57" s="79" t="s">
        <v>48</v>
      </c>
      <c r="F57" s="77">
        <f t="array" aca="1" ref="F57" ca="1">IF(A57&lt;&gt;"#N/A",_xll.HLV5r3.Analytics.Options.BlackScholesWithGreeks(1, N57, Cap!$G$12, Cap!$G$13,M57 ),0)</f>
        <v>6.0028968720934479</v>
      </c>
      <c r="G57" s="77">
        <f t="shared" ca="1" si="7"/>
        <v>225.30712681095233</v>
      </c>
      <c r="H57" s="121" t="str">
        <f>IF( Cap!$B$2="cap", "Caplet", "Floorlet")</f>
        <v>Caplet</v>
      </c>
      <c r="I57" s="128">
        <f ca="1">IF(C57="#N/A",0,_xll.HLV5r3.Financial.Cache.GetValueFromBase(DiscountCurve, Cap!$F$4, C57))</f>
        <v>0.62458086162275395</v>
      </c>
      <c r="J57" s="128">
        <f ca="1">IF(C57="#N/A","#N/A",_xll.HLV5r3.Financial.Cache.GetValueFromBase(DiscountCurve, Cap!$F$4, A57))</f>
        <v>0.63362025658311583</v>
      </c>
      <c r="K57" s="128">
        <f ca="1">IF(C57="#N/A","#N/A",_xll.HLV5r3.Financial.Cache.GetValueFromBase(DiscountCurve, Cap!$F$4, B57))</f>
        <v>0.62458086162275395</v>
      </c>
      <c r="L57" s="128">
        <f ca="1">IF(A57="#N/A","#N/A",_xll.HLV5r3.Financial.Cache.YearFraction(A57, B57,Cap!$B$18))</f>
        <v>0.24109589041095891</v>
      </c>
      <c r="M57" s="128">
        <f ca="1">IF(A57="#N/A","#N/A",_xll.HLV5r3.Financial.Cache.YearFraction(Cap!$F$4, A57,Cap!$B$18))</f>
        <v>8.6</v>
      </c>
      <c r="N57" s="128">
        <f t="shared" ca="1" si="2"/>
        <v>6.0028968720934479</v>
      </c>
      <c r="O57" s="128">
        <f ca="1">IF(L57="#N/A",L57,IF(Cap!$B$17="Standard",L57*G57*M57,L57*G57*M57/(1+L57*M57)))</f>
        <v>151.99896021619602</v>
      </c>
      <c r="P57" s="128">
        <f t="shared" ca="1" si="3"/>
        <v>3.7492945006046603</v>
      </c>
      <c r="T57" s="75">
        <f t="shared" ca="1" si="8"/>
        <v>46783</v>
      </c>
      <c r="U57" s="73">
        <f t="shared" ca="1" si="4"/>
        <v>46783</v>
      </c>
      <c r="V57" s="77">
        <f ca="1">IF(C57="#N/A",0,_xll.HLV5r3.Financial.Cache.YearFraction(ValuationDate, C57,"ACT/365.FIXED"))</f>
        <v>8.8410958904109584</v>
      </c>
      <c r="Y57" s="2">
        <f ca="1"/>
        <v>46783</v>
      </c>
    </row>
    <row r="58" spans="1:25">
      <c r="A58" s="85">
        <f t="shared" ca="1" si="6"/>
        <v>46871</v>
      </c>
      <c r="B58" s="85">
        <f t="shared" ca="1" si="1"/>
        <v>46965</v>
      </c>
      <c r="C58" s="82">
        <f ca="1">IF(Cap!$B$19="Standard",B58,A58)</f>
        <v>46965</v>
      </c>
      <c r="D58" s="79">
        <v>0</v>
      </c>
      <c r="E58" s="79" t="s">
        <v>48</v>
      </c>
      <c r="F58" s="77">
        <f t="array" aca="1" ref="F58" ca="1">IF(A58&lt;&gt;"#N/A",_xll.HLV5r3.Analytics.Options.BlackScholesWithGreeks(1, N58, Cap!$G$12, Cap!$G$13,M58 ),0)</f>
        <v>6.0293034036146596</v>
      </c>
      <c r="G58" s="77">
        <f t="shared" ca="1" si="7"/>
        <v>231.33643021456697</v>
      </c>
      <c r="H58" s="121" t="str">
        <f>IF( Cap!$B$2="cap", "Caplet", "Floorlet")</f>
        <v>Caplet</v>
      </c>
      <c r="I58" s="128">
        <f ca="1">IF(C58="#N/A",0,_xll.HLV5r3.Financial.Cache.GetValueFromBase(DiscountCurve, Cap!$F$4, C58))</f>
        <v>0.61503095548780617</v>
      </c>
      <c r="J58" s="128">
        <f ca="1">IF(C58="#N/A","#N/A",_xll.HLV5r3.Financial.Cache.GetValueFromBase(DiscountCurve, Cap!$F$4, A58))</f>
        <v>0.62458086162275395</v>
      </c>
      <c r="K58" s="128">
        <f ca="1">IF(C58="#N/A","#N/A",_xll.HLV5r3.Financial.Cache.GetValueFromBase(DiscountCurve, Cap!$F$4, B58))</f>
        <v>0.61503095548780617</v>
      </c>
      <c r="L58" s="128">
        <f ca="1">IF(A58="#N/A","#N/A",_xll.HLV5r3.Financial.Cache.YearFraction(A58, B58,Cap!$B$18))</f>
        <v>0.25753424657534246</v>
      </c>
      <c r="M58" s="128">
        <f ca="1">IF(A58="#N/A","#N/A",_xll.HLV5r3.Financial.Cache.YearFraction(Cap!$F$4, A58,Cap!$B$18))</f>
        <v>8.8410958904109584</v>
      </c>
      <c r="N58" s="128">
        <f t="shared" ca="1" si="2"/>
        <v>6.0293034036146596</v>
      </c>
      <c r="O58" s="128">
        <f ca="1">IF(L58="#N/A",L58,IF(Cap!$B$17="Standard",L58*G58*M58,L58*G58*M58/(1+L58*M58)))</f>
        <v>160.73998499283337</v>
      </c>
      <c r="P58" s="128">
        <f t="shared" ca="1" si="3"/>
        <v>3.708208233251006</v>
      </c>
      <c r="T58" s="75">
        <f t="shared" ca="1" si="8"/>
        <v>46871</v>
      </c>
      <c r="U58" s="73">
        <f t="shared" ca="1" si="4"/>
        <v>46871</v>
      </c>
      <c r="V58" s="77">
        <f ca="1">IF(C58="#N/A",0,_xll.HLV5r3.Financial.Cache.YearFraction(ValuationDate, C58,"ACT/365.FIXED"))</f>
        <v>9.0986301369863014</v>
      </c>
      <c r="Y58" s="2">
        <f ca="1"/>
        <v>46871</v>
      </c>
    </row>
    <row r="59" spans="1:25">
      <c r="A59" s="85">
        <f t="shared" ca="1" si="6"/>
        <v>46965</v>
      </c>
      <c r="B59" s="85">
        <f t="shared" ca="1" si="1"/>
        <v>47057</v>
      </c>
      <c r="C59" s="82">
        <f ca="1">IF(Cap!$B$19="Standard",B59,A59)</f>
        <v>47057</v>
      </c>
      <c r="D59" s="79">
        <v>0</v>
      </c>
      <c r="E59" s="79" t="s">
        <v>48</v>
      </c>
      <c r="F59" s="77">
        <f t="array" aca="1" ref="F59" ca="1">IF(A59&lt;&gt;"#N/A",_xll.HLV5r3.Analytics.Options.BlackScholesWithGreeks(1, N59, Cap!$G$12, Cap!$G$13,M59 ),0)</f>
        <v>6.031943018946607</v>
      </c>
      <c r="G59" s="77">
        <f t="shared" ca="1" si="7"/>
        <v>237.36837323351358</v>
      </c>
      <c r="H59" s="121" t="str">
        <f>IF( Cap!$B$2="cap", "Caplet", "Floorlet")</f>
        <v>Caplet</v>
      </c>
      <c r="I59" s="128">
        <f ca="1">IF(C59="#N/A",0,_xll.HLV5r3.Financial.Cache.GetValueFromBase(DiscountCurve, Cap!$F$4, C59))</f>
        <v>0.60582018559169815</v>
      </c>
      <c r="J59" s="128">
        <f ca="1">IF(C59="#N/A","#N/A",_xll.HLV5r3.Financial.Cache.GetValueFromBase(DiscountCurve, Cap!$F$4, A59))</f>
        <v>0.61503095548780617</v>
      </c>
      <c r="K59" s="128">
        <f ca="1">IF(C59="#N/A","#N/A",_xll.HLV5r3.Financial.Cache.GetValueFromBase(DiscountCurve, Cap!$F$4, B59))</f>
        <v>0.60582018559169815</v>
      </c>
      <c r="L59" s="128">
        <f ca="1">IF(A59="#N/A","#N/A",_xll.HLV5r3.Financial.Cache.YearFraction(A59, B59,Cap!$B$18))</f>
        <v>0.25205479452054796</v>
      </c>
      <c r="M59" s="128">
        <f ca="1">IF(A59="#N/A","#N/A",_xll.HLV5r3.Financial.Cache.YearFraction(Cap!$F$4, A59,Cap!$B$18))</f>
        <v>9.0986301369863014</v>
      </c>
      <c r="N59" s="128">
        <f t="shared" ca="1" si="2"/>
        <v>6.031943018946607</v>
      </c>
      <c r="O59" s="128">
        <f ca="1">IF(L59="#N/A",L59,IF(Cap!$B$17="Standard",L59*G59*M59,L59*G59*M59/(1+L59*M59)))</f>
        <v>165.29339431799806</v>
      </c>
      <c r="P59" s="128">
        <f t="shared" ca="1" si="3"/>
        <v>3.6542728392167816</v>
      </c>
      <c r="T59" s="75">
        <f t="shared" ca="1" si="8"/>
        <v>46965</v>
      </c>
      <c r="U59" s="73">
        <f t="shared" ca="1" si="4"/>
        <v>46965</v>
      </c>
      <c r="V59" s="77">
        <f ca="1">IF(C59="#N/A",0,_xll.HLV5r3.Financial.Cache.YearFraction(ValuationDate, C59,"ACT/365.FIXED"))</f>
        <v>9.3506849315068497</v>
      </c>
      <c r="Y59" s="2">
        <f ca="1"/>
        <v>46965</v>
      </c>
    </row>
    <row r="60" spans="1:25">
      <c r="A60" s="85">
        <f t="shared" ca="1" si="6"/>
        <v>47057</v>
      </c>
      <c r="B60" s="85">
        <f t="shared" ca="1" si="1"/>
        <v>47149</v>
      </c>
      <c r="C60" s="82">
        <f ca="1">IF(Cap!$B$19="Standard",B60,A60)</f>
        <v>47149</v>
      </c>
      <c r="D60" s="79">
        <v>0</v>
      </c>
      <c r="E60" s="79" t="s">
        <v>48</v>
      </c>
      <c r="F60" s="77">
        <f t="array" aca="1" ref="F60" ca="1">IF(A60&lt;&gt;"#N/A",_xll.HLV5r3.Analytics.Options.BlackScholesWithGreeks(1, N60, Cap!$G$12, Cap!$G$13,M60 ),0)</f>
        <v>6.0671719274746847</v>
      </c>
      <c r="G60" s="77">
        <f t="shared" ca="1" si="7"/>
        <v>243.43554516098826</v>
      </c>
      <c r="H60" s="121" t="str">
        <f>IF( Cap!$B$2="cap", "Caplet", "Floorlet")</f>
        <v>Caplet</v>
      </c>
      <c r="I60" s="128">
        <f ca="1">IF(C60="#N/A",0,_xll.HLV5r3.Financial.Cache.GetValueFromBase(DiscountCurve, Cap!$F$4, C60))</f>
        <v>0.59669516644089582</v>
      </c>
      <c r="J60" s="128">
        <f ca="1">IF(C60="#N/A","#N/A",_xll.HLV5r3.Financial.Cache.GetValueFromBase(DiscountCurve, Cap!$F$4, A60))</f>
        <v>0.60582018559169815</v>
      </c>
      <c r="K60" s="128">
        <f ca="1">IF(C60="#N/A","#N/A",_xll.HLV5r3.Financial.Cache.GetValueFromBase(DiscountCurve, Cap!$F$4, B60))</f>
        <v>0.59669516644089582</v>
      </c>
      <c r="L60" s="128">
        <f ca="1">IF(A60="#N/A","#N/A",_xll.HLV5r3.Financial.Cache.YearFraction(A60, B60,Cap!$B$18))</f>
        <v>0.25205479452054796</v>
      </c>
      <c r="M60" s="128">
        <f ca="1">IF(A60="#N/A","#N/A",_xll.HLV5r3.Financial.Cache.YearFraction(Cap!$F$4, A60,Cap!$B$18))</f>
        <v>9.3506849315068497</v>
      </c>
      <c r="N60" s="128">
        <f t="shared" ca="1" si="2"/>
        <v>6.0671719274746847</v>
      </c>
      <c r="O60" s="128">
        <f ca="1">IF(L60="#N/A",L60,IF(Cap!$B$17="Standard",L60*G60*M60,L60*G60*M60/(1+L60*M60)))</f>
        <v>170.91725889072666</v>
      </c>
      <c r="P60" s="128">
        <f t="shared" ca="1" si="3"/>
        <v>3.6202521630900377</v>
      </c>
      <c r="T60" s="75">
        <f t="shared" ca="1" si="8"/>
        <v>47057</v>
      </c>
      <c r="U60" s="73">
        <f t="shared" ca="1" si="4"/>
        <v>47057</v>
      </c>
      <c r="V60" s="77">
        <f ca="1">IF(C60="#N/A",0,_xll.HLV5r3.Financial.Cache.YearFraction(ValuationDate, C60,"ACT/365.FIXED"))</f>
        <v>9.6027397260273979</v>
      </c>
      <c r="Y60" s="2">
        <f ca="1"/>
        <v>47057</v>
      </c>
    </row>
    <row r="61" spans="1:25">
      <c r="A61" s="85">
        <f t="shared" ca="1" si="6"/>
        <v>47149</v>
      </c>
      <c r="B61" s="85">
        <f t="shared" ca="1" si="1"/>
        <v>47238</v>
      </c>
      <c r="C61" s="82">
        <f ca="1">IF(Cap!$B$19="Standard",B61,A61)</f>
        <v>47238</v>
      </c>
      <c r="D61" s="79">
        <v>0</v>
      </c>
      <c r="E61" s="79" t="s">
        <v>48</v>
      </c>
      <c r="F61" s="77">
        <f t="array" aca="1" ref="F61" ca="1">IF(A61&lt;&gt;"#N/A",_xll.HLV5r3.Analytics.Options.BlackScholesWithGreeks(1, N61, Cap!$G$12, Cap!$G$13,M61 ),0)</f>
        <v>6.1003051694601096</v>
      </c>
      <c r="G61" s="77">
        <f t="shared" ca="1" si="7"/>
        <v>249.53585033044837</v>
      </c>
      <c r="H61" s="121" t="str">
        <f>IF( Cap!$B$2="cap", "Caplet", "Floorlet")</f>
        <v>Caplet</v>
      </c>
      <c r="I61" s="128">
        <f ca="1">IF(C61="#N/A",0,_xll.HLV5r3.Financial.Cache.GetValueFromBase(DiscountCurve, Cap!$F$4, C61))</f>
        <v>0.58794958295203237</v>
      </c>
      <c r="J61" s="128">
        <f ca="1">IF(C61="#N/A","#N/A",_xll.HLV5r3.Financial.Cache.GetValueFromBase(DiscountCurve, Cap!$F$4, A61))</f>
        <v>0.59669516644089582</v>
      </c>
      <c r="K61" s="128">
        <f ca="1">IF(C61="#N/A","#N/A",_xll.HLV5r3.Financial.Cache.GetValueFromBase(DiscountCurve, Cap!$F$4, B61))</f>
        <v>0.58794958295203237</v>
      </c>
      <c r="L61" s="128">
        <f ca="1">IF(A61="#N/A","#N/A",_xll.HLV5r3.Financial.Cache.YearFraction(A61, B61,Cap!$B$18))</f>
        <v>0.24383561643835616</v>
      </c>
      <c r="M61" s="128">
        <f ca="1">IF(A61="#N/A","#N/A",_xll.HLV5r3.Financial.Cache.YearFraction(Cap!$F$4, A61,Cap!$B$18))</f>
        <v>9.6027397260273979</v>
      </c>
      <c r="N61" s="128">
        <f t="shared" ca="1" si="2"/>
        <v>6.1003051694601096</v>
      </c>
      <c r="O61" s="128">
        <f ca="1">IF(L61="#N/A",L61,IF(Cap!$B$17="Standard",L61*G61*M61,L61*G61*M61/(1+L61*M61)))</f>
        <v>174.85783146063687</v>
      </c>
      <c r="P61" s="128">
        <f t="shared" ca="1" si="3"/>
        <v>3.5866718802641984</v>
      </c>
      <c r="T61" s="75">
        <f t="shared" ca="1" si="8"/>
        <v>47149</v>
      </c>
      <c r="U61" s="73">
        <f t="shared" ca="1" si="4"/>
        <v>47149</v>
      </c>
      <c r="V61" s="77">
        <f ca="1">IF(C61="#N/A",0,_xll.HLV5r3.Financial.Cache.YearFraction(ValuationDate, C61,"ACT/365.FIXED"))</f>
        <v>9.8465753424657532</v>
      </c>
      <c r="Y61" s="2">
        <f ca="1"/>
        <v>47149</v>
      </c>
    </row>
    <row r="62" spans="1:25">
      <c r="A62" s="85">
        <f t="shared" ca="1" si="6"/>
        <v>47238</v>
      </c>
      <c r="B62" s="85">
        <f t="shared" ca="1" si="1"/>
        <v>47330</v>
      </c>
      <c r="C62" s="82">
        <f ca="1">IF(Cap!$B$19="Standard",B62,A62)</f>
        <v>47330</v>
      </c>
      <c r="D62" s="79">
        <v>0</v>
      </c>
      <c r="E62" s="79" t="s">
        <v>48</v>
      </c>
      <c r="F62" s="77">
        <f t="array" aca="1" ref="F62" ca="1">IF(A62&lt;&gt;"#N/A",_xll.HLV5r3.Analytics.Options.BlackScholesWithGreeks(1, N62, Cap!$G$12, Cap!$G$13,M62 ),0)</f>
        <v>5.9788892904755846</v>
      </c>
      <c r="G62" s="77">
        <f t="shared" ca="1" si="7"/>
        <v>255.51473962092396</v>
      </c>
      <c r="H62" s="121" t="str">
        <f>IF( Cap!$B$2="cap", "Caplet", "Floorlet")</f>
        <v>Caplet</v>
      </c>
      <c r="I62" s="128">
        <f ca="1">IF(C62="#N/A",0,_xll.HLV5r3.Financial.Cache.GetValueFromBase(DiscountCurve, Cap!$F$4, C62))</f>
        <v>0.5792206825982571</v>
      </c>
      <c r="J62" s="128">
        <f ca="1">IF(C62="#N/A","#N/A",_xll.HLV5r3.Financial.Cache.GetValueFromBase(DiscountCurve, Cap!$F$4, A62))</f>
        <v>0.58794958295203237</v>
      </c>
      <c r="K62" s="128">
        <f ca="1">IF(C62="#N/A","#N/A",_xll.HLV5r3.Financial.Cache.GetValueFromBase(DiscountCurve, Cap!$F$4, B62))</f>
        <v>0.5792206825982571</v>
      </c>
      <c r="L62" s="128">
        <f ca="1">IF(A62="#N/A","#N/A",_xll.HLV5r3.Financial.Cache.YearFraction(A62, B62,Cap!$B$18))</f>
        <v>0.25205479452054796</v>
      </c>
      <c r="M62" s="128">
        <f ca="1">IF(A62="#N/A","#N/A",_xll.HLV5r3.Financial.Cache.YearFraction(Cap!$F$4, A62,Cap!$B$18))</f>
        <v>9.8465753424657532</v>
      </c>
      <c r="N62" s="128">
        <f t="shared" ca="1" si="2"/>
        <v>5.9788892904755846</v>
      </c>
      <c r="O62" s="128">
        <f ca="1">IF(L62="#N/A",L62,IF(Cap!$B$17="Standard",L62*G62*M62,L62*G62*M62/(1+L62*M62)))</f>
        <v>182.13053492266044</v>
      </c>
      <c r="P62" s="128">
        <f t="shared" ca="1" si="3"/>
        <v>3.4630963360086771</v>
      </c>
      <c r="T62" s="75">
        <f t="shared" ca="1" si="8"/>
        <v>47238</v>
      </c>
      <c r="U62" s="73">
        <f t="shared" ca="1" si="4"/>
        <v>47238</v>
      </c>
      <c r="V62" s="77">
        <f ca="1">IF(C62="#N/A",0,_xll.HLV5r3.Financial.Cache.YearFraction(ValuationDate, C62,"ACT/365.FIXED"))</f>
        <v>10.098630136986301</v>
      </c>
      <c r="Y62" s="2">
        <f ca="1"/>
        <v>47238</v>
      </c>
    </row>
    <row r="63" spans="1:25">
      <c r="A63" s="85">
        <f t="shared" ca="1" si="6"/>
        <v>47330</v>
      </c>
      <c r="B63" s="85">
        <f t="shared" ca="1" si="1"/>
        <v>47422</v>
      </c>
      <c r="C63" s="82">
        <f ca="1">IF(Cap!$B$19="Standard",B63,A63)</f>
        <v>47422</v>
      </c>
      <c r="D63" s="79">
        <v>0</v>
      </c>
      <c r="E63" s="79" t="s">
        <v>48</v>
      </c>
      <c r="F63" s="77">
        <f t="array" aca="1" ref="F63" ca="1">IF(A63&lt;&gt;"#N/A",_xll.HLV5r3.Analytics.Options.BlackScholesWithGreeks(1, N63, Cap!$G$12, Cap!$G$13,M63 ),0)</f>
        <v>5.6555528887749578</v>
      </c>
      <c r="G63" s="77">
        <f t="shared" ca="1" si="7"/>
        <v>261.17029250969892</v>
      </c>
      <c r="H63" s="121" t="str">
        <f>IF( Cap!$B$2="cap", "Caplet", "Floorlet")</f>
        <v>Caplet</v>
      </c>
      <c r="I63" s="128">
        <f ca="1">IF(C63="#N/A",0,_xll.HLV5r3.Financial.Cache.GetValueFromBase(DiscountCurve, Cap!$F$4, C63))</f>
        <v>0.57107988616016714</v>
      </c>
      <c r="J63" s="128">
        <f ca="1">IF(C63="#N/A","#N/A",_xll.HLV5r3.Financial.Cache.GetValueFromBase(DiscountCurve, Cap!$F$4, A63))</f>
        <v>0.5792206825982571</v>
      </c>
      <c r="K63" s="128">
        <f ca="1">IF(C63="#N/A","#N/A",_xll.HLV5r3.Financial.Cache.GetValueFromBase(DiscountCurve, Cap!$F$4, B63))</f>
        <v>0.57107988616016714</v>
      </c>
      <c r="L63" s="128">
        <f ca="1">IF(A63="#N/A","#N/A",_xll.HLV5r3.Financial.Cache.YearFraction(A63, B63,Cap!$B$18))</f>
        <v>0.25205479452054796</v>
      </c>
      <c r="M63" s="128">
        <f ca="1">IF(A63="#N/A","#N/A",_xll.HLV5r3.Financial.Cache.YearFraction(Cap!$F$4, A63,Cap!$B$18))</f>
        <v>10.098630136986301</v>
      </c>
      <c r="N63" s="128">
        <f t="shared" ca="1" si="2"/>
        <v>5.6555528887749578</v>
      </c>
      <c r="O63" s="128">
        <f ca="1">IF(L63="#N/A",L63,IF(Cap!$B$17="Standard",L63*G63*M63,L63*G63*M63/(1+L63*M63)))</f>
        <v>187.50591258687976</v>
      </c>
      <c r="P63" s="128">
        <f t="shared" ca="1" si="3"/>
        <v>3.2297724998944073</v>
      </c>
      <c r="T63" s="75">
        <f t="shared" ca="1" si="8"/>
        <v>47330</v>
      </c>
      <c r="U63" s="73">
        <f t="shared" ca="1" si="4"/>
        <v>47330</v>
      </c>
      <c r="V63" s="77">
        <f ca="1">IF(C63="#N/A",0,_xll.HLV5r3.Financial.Cache.YearFraction(ValuationDate, C63,"ACT/365.FIXED"))</f>
        <v>10.35068493150685</v>
      </c>
      <c r="Y63" s="2">
        <f ca="1"/>
        <v>47330</v>
      </c>
    </row>
    <row r="64" spans="1:25">
      <c r="A64" s="85">
        <f t="shared" ca="1" si="6"/>
        <v>47422</v>
      </c>
      <c r="B64" s="85">
        <f t="shared" ca="1" si="1"/>
        <v>47514</v>
      </c>
      <c r="C64" s="82">
        <f ca="1">IF(Cap!$B$19="Standard",B64,A64)</f>
        <v>47514</v>
      </c>
      <c r="D64" s="79">
        <v>0</v>
      </c>
      <c r="E64" s="79" t="s">
        <v>48</v>
      </c>
      <c r="F64" s="77">
        <f t="array" aca="1" ref="F64" ca="1">IF(A64&lt;&gt;"#N/A",_xll.HLV5r3.Analytics.Options.BlackScholesWithGreeks(1, N64, Cap!$G$12, Cap!$G$13,M64 ),0)</f>
        <v>5.6658366451631021</v>
      </c>
      <c r="G64" s="77">
        <f t="shared" ca="1" si="7"/>
        <v>266.83612915486202</v>
      </c>
      <c r="H64" s="121" t="str">
        <f>IF( Cap!$B$2="cap", "Caplet", "Floorlet")</f>
        <v>Caplet</v>
      </c>
      <c r="I64" s="128">
        <f ca="1">IF(C64="#N/A",0,_xll.HLV5r3.Financial.Cache.GetValueFromBase(DiscountCurve, Cap!$F$4, C64))</f>
        <v>0.56303911725564459</v>
      </c>
      <c r="J64" s="128">
        <f ca="1">IF(C64="#N/A","#N/A",_xll.HLV5r3.Financial.Cache.GetValueFromBase(DiscountCurve, Cap!$F$4, A64))</f>
        <v>0.57107988616016714</v>
      </c>
      <c r="K64" s="128">
        <f ca="1">IF(C64="#N/A","#N/A",_xll.HLV5r3.Financial.Cache.GetValueFromBase(DiscountCurve, Cap!$F$4, B64))</f>
        <v>0.56303911725564459</v>
      </c>
      <c r="L64" s="128">
        <f ca="1">IF(A64="#N/A","#N/A",_xll.HLV5r3.Financial.Cache.YearFraction(A64, B64,Cap!$B$18))</f>
        <v>0.25205479452054796</v>
      </c>
      <c r="M64" s="128">
        <f ca="1">IF(A64="#N/A","#N/A",_xll.HLV5r3.Financial.Cache.YearFraction(Cap!$F$4, A64,Cap!$B$18))</f>
        <v>10.35068493150685</v>
      </c>
      <c r="N64" s="128">
        <f t="shared" ca="1" si="2"/>
        <v>5.6658366451631021</v>
      </c>
      <c r="O64" s="128">
        <f ca="1">IF(L64="#N/A",L64,IF(Cap!$B$17="Standard",L64*G64*M64,L64*G64*M64/(1+L64*M64)))</f>
        <v>192.8985888696786</v>
      </c>
      <c r="P64" s="128">
        <f t="shared" ca="1" si="3"/>
        <v>3.1900876632073158</v>
      </c>
      <c r="T64" s="75">
        <f t="shared" ca="1" si="8"/>
        <v>47422</v>
      </c>
      <c r="U64" s="73">
        <f t="shared" ca="1" si="4"/>
        <v>47422</v>
      </c>
      <c r="V64" s="77">
        <f ca="1">IF(C64="#N/A",0,_xll.HLV5r3.Financial.Cache.YearFraction(ValuationDate, C64,"ACT/365.FIXED"))</f>
        <v>10.602739726027398</v>
      </c>
      <c r="Y64" s="2">
        <f ca="1"/>
        <v>47422</v>
      </c>
    </row>
    <row r="65" spans="1:25">
      <c r="A65" s="85">
        <f t="shared" ca="1" si="6"/>
        <v>47514</v>
      </c>
      <c r="B65" s="85">
        <f t="shared" ca="1" si="1"/>
        <v>47603</v>
      </c>
      <c r="C65" s="82">
        <f ca="1">IF(Cap!$B$19="Standard",B65,A65)</f>
        <v>47603</v>
      </c>
      <c r="D65" s="79">
        <v>0</v>
      </c>
      <c r="E65" s="79" t="s">
        <v>48</v>
      </c>
      <c r="F65" s="77">
        <f t="array" aca="1" ref="F65" ca="1">IF(A65&lt;&gt;"#N/A",_xll.HLV5r3.Analytics.Options.BlackScholesWithGreeks(1, N65, Cap!$G$12, Cap!$G$13,M65 ),0)</f>
        <v>5.6746353071436735</v>
      </c>
      <c r="G65" s="77">
        <f t="shared" ca="1" si="7"/>
        <v>272.51076446200568</v>
      </c>
      <c r="H65" s="121" t="str">
        <f>IF( Cap!$B$2="cap", "Caplet", "Floorlet")</f>
        <v>Caplet</v>
      </c>
      <c r="I65" s="128">
        <f ca="1">IF(C65="#N/A",0,_xll.HLV5r3.Financial.Cache.GetValueFromBase(DiscountCurve, Cap!$F$4, C65))</f>
        <v>0.55535479404785559</v>
      </c>
      <c r="J65" s="128">
        <f ca="1">IF(C65="#N/A","#N/A",_xll.HLV5r3.Financial.Cache.GetValueFromBase(DiscountCurve, Cap!$F$4, A65))</f>
        <v>0.56303911725564459</v>
      </c>
      <c r="K65" s="128">
        <f ca="1">IF(C65="#N/A","#N/A",_xll.HLV5r3.Financial.Cache.GetValueFromBase(DiscountCurve, Cap!$F$4, B65))</f>
        <v>0.55535479404785559</v>
      </c>
      <c r="L65" s="128">
        <f ca="1">IF(A65="#N/A","#N/A",_xll.HLV5r3.Financial.Cache.YearFraction(A65, B65,Cap!$B$18))</f>
        <v>0.24383561643835616</v>
      </c>
      <c r="M65" s="128">
        <f ca="1">IF(A65="#N/A","#N/A",_xll.HLV5r3.Financial.Cache.YearFraction(Cap!$F$4, A65,Cap!$B$18))</f>
        <v>10.602739726027398</v>
      </c>
      <c r="N65" s="128">
        <f t="shared" ca="1" si="2"/>
        <v>5.6746353071436735</v>
      </c>
      <c r="O65" s="128">
        <f ca="1">IF(L65="#N/A",L65,IF(Cap!$B$17="Standard",L65*G65*M65,L65*G65*M65/(1+L65*M65)))</f>
        <v>196.50350693209245</v>
      </c>
      <c r="P65" s="128">
        <f t="shared" ca="1" si="3"/>
        <v>3.1514359222954647</v>
      </c>
      <c r="T65" s="75">
        <f t="shared" ca="1" si="8"/>
        <v>47514</v>
      </c>
      <c r="U65" s="73">
        <f t="shared" ca="1" si="4"/>
        <v>47514</v>
      </c>
      <c r="V65" s="77">
        <f ca="1">IF(C65="#N/A",0,_xll.HLV5r3.Financial.Cache.YearFraction(ValuationDate, C65,"ACT/365.FIXED"))</f>
        <v>10.846575342465753</v>
      </c>
      <c r="Y65" s="2">
        <f ca="1"/>
        <v>47514</v>
      </c>
    </row>
    <row r="66" spans="1:25">
      <c r="A66" s="85">
        <f t="shared" ca="1" si="6"/>
        <v>47603</v>
      </c>
      <c r="B66" s="85">
        <f t="shared" ca="1" si="1"/>
        <v>47695</v>
      </c>
      <c r="C66" s="82">
        <f ca="1">IF(Cap!$B$19="Standard",B66,A66)</f>
        <v>47695</v>
      </c>
      <c r="D66" s="79">
        <v>0</v>
      </c>
      <c r="E66" s="79" t="s">
        <v>48</v>
      </c>
      <c r="F66" s="77">
        <f t="array" aca="1" ref="F66" ca="1">IF(A66&lt;&gt;"#N/A",_xll.HLV5r3.Analytics.Options.BlackScholesWithGreeks(1, N66, Cap!$G$12, Cap!$G$13,M66 ),0)</f>
        <v>5.6860690144435679</v>
      </c>
      <c r="G66" s="77">
        <f t="shared" ca="1" si="7"/>
        <v>278.19683347644923</v>
      </c>
      <c r="H66" s="121" t="str">
        <f>IF( Cap!$B$2="cap", "Caplet", "Floorlet")</f>
        <v>Caplet</v>
      </c>
      <c r="I66" s="128">
        <f ca="1">IF(C66="#N/A",0,_xll.HLV5r3.Financial.Cache.GetValueFromBase(DiscountCurve, Cap!$F$4, C66))</f>
        <v>0.54750790550613393</v>
      </c>
      <c r="J66" s="128">
        <f ca="1">IF(C66="#N/A","#N/A",_xll.HLV5r3.Financial.Cache.GetValueFromBase(DiscountCurve, Cap!$F$4, A66))</f>
        <v>0.55535479404785559</v>
      </c>
      <c r="K66" s="128">
        <f ca="1">IF(C66="#N/A","#N/A",_xll.HLV5r3.Financial.Cache.GetValueFromBase(DiscountCurve, Cap!$F$4, B66))</f>
        <v>0.54750790550613393</v>
      </c>
      <c r="L66" s="128">
        <f ca="1">IF(A66="#N/A","#N/A",_xll.HLV5r3.Financial.Cache.YearFraction(A66, B66,Cap!$B$18))</f>
        <v>0.25205479452054796</v>
      </c>
      <c r="M66" s="128">
        <f ca="1">IF(A66="#N/A","#N/A",_xll.HLV5r3.Financial.Cache.YearFraction(Cap!$F$4, A66,Cap!$B$18))</f>
        <v>10.846575342465753</v>
      </c>
      <c r="N66" s="128">
        <f t="shared" ca="1" si="2"/>
        <v>5.6860690144435679</v>
      </c>
      <c r="O66" s="128">
        <f ca="1">IF(L66="#N/A",L66,IF(Cap!$B$17="Standard",L66*G66*M66,L66*G66*M66/(1+L66*M66)))</f>
        <v>203.69175834392425</v>
      </c>
      <c r="P66" s="128">
        <f t="shared" ca="1" si="3"/>
        <v>3.1131677366613251</v>
      </c>
      <c r="T66" s="75">
        <f t="shared" ca="1" si="8"/>
        <v>47603</v>
      </c>
      <c r="U66" s="73">
        <f t="shared" ca="1" si="4"/>
        <v>47603</v>
      </c>
      <c r="V66" s="77">
        <f ca="1">IF(C66="#N/A",0,_xll.HLV5r3.Financial.Cache.YearFraction(ValuationDate, C66,"ACT/365.FIXED"))</f>
        <v>11.098630136986301</v>
      </c>
      <c r="Y66" s="2">
        <f ca="1"/>
        <v>47603</v>
      </c>
    </row>
    <row r="67" spans="1:25">
      <c r="A67" s="85">
        <f t="shared" ca="1" si="6"/>
        <v>47695</v>
      </c>
      <c r="B67" s="85">
        <f t="shared" ca="1" si="1"/>
        <v>47787</v>
      </c>
      <c r="C67" s="82">
        <f ca="1">IF(Cap!$B$19="Standard",B67,A67)</f>
        <v>47787</v>
      </c>
      <c r="D67" s="79">
        <v>0</v>
      </c>
      <c r="E67" s="79" t="s">
        <v>48</v>
      </c>
      <c r="F67" s="77">
        <f t="array" aca="1" ref="F67" ca="1">IF(A67&lt;&gt;"#N/A",_xll.HLV5r3.Analytics.Options.BlackScholesWithGreeks(1, N67, Cap!$G$12, Cap!$G$13,M67 ),0)</f>
        <v>5.6963529704624456</v>
      </c>
      <c r="G67" s="77">
        <f t="shared" ca="1" si="7"/>
        <v>283.89318644691167</v>
      </c>
      <c r="H67" s="121" t="str">
        <f>IF( Cap!$B$2="cap", "Caplet", "Floorlet")</f>
        <v>Caplet</v>
      </c>
      <c r="I67" s="128">
        <f ca="1">IF(C67="#N/A",0,_xll.HLV5r3.Financial.Cache.GetValueFromBase(DiscountCurve, Cap!$F$4, C67))</f>
        <v>0.53975809612677317</v>
      </c>
      <c r="J67" s="128">
        <f ca="1">IF(C67="#N/A","#N/A",_xll.HLV5r3.Financial.Cache.GetValueFromBase(DiscountCurve, Cap!$F$4, A67))</f>
        <v>0.54750790550613393</v>
      </c>
      <c r="K67" s="128">
        <f ca="1">IF(C67="#N/A","#N/A",_xll.HLV5r3.Financial.Cache.GetValueFromBase(DiscountCurve, Cap!$F$4, B67))</f>
        <v>0.53975809612677317</v>
      </c>
      <c r="L67" s="128">
        <f ca="1">IF(A67="#N/A","#N/A",_xll.HLV5r3.Financial.Cache.YearFraction(A67, B67,Cap!$B$18))</f>
        <v>0.25205479452054796</v>
      </c>
      <c r="M67" s="128">
        <f ca="1">IF(A67="#N/A","#N/A",_xll.HLV5r3.Financial.Cache.YearFraction(Cap!$F$4, A67,Cap!$B$18))</f>
        <v>11.098630136986301</v>
      </c>
      <c r="N67" s="128">
        <f t="shared" ca="1" si="2"/>
        <v>5.6963529704624456</v>
      </c>
      <c r="O67" s="128">
        <f ca="1">IF(L67="#N/A",L67,IF(Cap!$B$17="Standard",L67*G67*M67,L67*G67*M67/(1+L67*M67)))</f>
        <v>209.13454073152789</v>
      </c>
      <c r="P67" s="128">
        <f t="shared" ca="1" si="3"/>
        <v>3.0746526342028986</v>
      </c>
      <c r="T67" s="75">
        <f t="shared" ca="1" si="8"/>
        <v>47695</v>
      </c>
      <c r="U67" s="73">
        <f t="shared" ca="1" si="4"/>
        <v>47695</v>
      </c>
      <c r="V67" s="77">
        <f ca="1">IF(C67="#N/A",0,_xll.HLV5r3.Financial.Cache.YearFraction(ValuationDate, C67,"ACT/365.FIXED"))</f>
        <v>11.35068493150685</v>
      </c>
      <c r="Y67" s="2">
        <f ca="1"/>
        <v>47695</v>
      </c>
    </row>
    <row r="68" spans="1:25">
      <c r="A68" s="85">
        <f t="shared" ca="1" si="6"/>
        <v>47787</v>
      </c>
      <c r="B68" s="85">
        <f t="shared" ca="1" si="1"/>
        <v>47879</v>
      </c>
      <c r="C68" s="82">
        <f ca="1">IF(Cap!$B$19="Standard",B68,A68)</f>
        <v>47879</v>
      </c>
      <c r="D68" s="79">
        <v>0</v>
      </c>
      <c r="E68" s="79" t="s">
        <v>48</v>
      </c>
      <c r="F68" s="77">
        <f t="array" aca="1" ref="F68" ca="1">IF(A68&lt;&gt;"#N/A",_xll.HLV5r3.Analytics.Options.BlackScholesWithGreeks(1, N68, Cap!$G$12, Cap!$G$13,M68 ),0)</f>
        <v>5.7066369937475336</v>
      </c>
      <c r="G68" s="77">
        <f t="shared" ca="1" si="7"/>
        <v>289.59982344065918</v>
      </c>
      <c r="H68" s="121" t="str">
        <f>IF( Cap!$B$2="cap", "Caplet", "Floorlet")</f>
        <v>Caplet</v>
      </c>
      <c r="I68" s="128">
        <f ca="1">IF(C68="#N/A",0,_xll.HLV5r3.Financial.Cache.GetValueFromBase(DiscountCurve, Cap!$F$4, C68))</f>
        <v>0.53210438532068605</v>
      </c>
      <c r="J68" s="128">
        <f ca="1">IF(C68="#N/A","#N/A",_xll.HLV5r3.Financial.Cache.GetValueFromBase(DiscountCurve, Cap!$F$4, A68))</f>
        <v>0.53975809612677317</v>
      </c>
      <c r="K68" s="128">
        <f ca="1">IF(C68="#N/A","#N/A",_xll.HLV5r3.Financial.Cache.GetValueFromBase(DiscountCurve, Cap!$F$4, B68))</f>
        <v>0.53210438532068605</v>
      </c>
      <c r="L68" s="128">
        <f ca="1">IF(A68="#N/A","#N/A",_xll.HLV5r3.Financial.Cache.YearFraction(A68, B68,Cap!$B$18))</f>
        <v>0.25205479452054796</v>
      </c>
      <c r="M68" s="128">
        <f ca="1">IF(A68="#N/A","#N/A",_xll.HLV5r3.Financial.Cache.YearFraction(Cap!$F$4, A68,Cap!$B$18))</f>
        <v>11.35068493150685</v>
      </c>
      <c r="N68" s="128">
        <f t="shared" ca="1" si="2"/>
        <v>5.7066369937475336</v>
      </c>
      <c r="O68" s="128">
        <f ca="1">IF(L68="#N/A",L68,IF(Cap!$B$17="Standard",L68*G68*M68,L68*G68*M68/(1+L68*M68)))</f>
        <v>214.59328844445633</v>
      </c>
      <c r="P68" s="128">
        <f t="shared" ca="1" si="3"/>
        <v>3.0365265698063193</v>
      </c>
      <c r="T68" s="75">
        <f t="shared" ca="1" si="8"/>
        <v>47787</v>
      </c>
      <c r="U68" s="73">
        <f t="shared" ca="1" si="4"/>
        <v>47787</v>
      </c>
      <c r="V68" s="77">
        <f ca="1">IF(C68="#N/A",0,_xll.HLV5r3.Financial.Cache.YearFraction(ValuationDate, C68,"ACT/365.FIXED"))</f>
        <v>11.602739726027398</v>
      </c>
      <c r="Y68" s="2">
        <f ca="1"/>
        <v>47787</v>
      </c>
    </row>
    <row r="69" spans="1:25">
      <c r="A69" s="85">
        <f t="shared" ca="1" si="6"/>
        <v>47879</v>
      </c>
      <c r="B69" s="85">
        <f t="shared" ca="1" si="1"/>
        <v>47968</v>
      </c>
      <c r="C69" s="82">
        <f ca="1">IF(Cap!$B$19="Standard",B69,A69)</f>
        <v>47968</v>
      </c>
      <c r="D69" s="79">
        <v>0</v>
      </c>
      <c r="E69" s="79" t="s">
        <v>48</v>
      </c>
      <c r="F69" s="77">
        <f t="array" aca="1" ref="F69" ca="1">IF(A69&lt;&gt;"#N/A",_xll.HLV5r3.Analytics.Options.BlackScholesWithGreeks(1, N69, Cap!$G$12, Cap!$G$13,M69 ),0)</f>
        <v>5.7154169559370107</v>
      </c>
      <c r="G69" s="77">
        <f t="shared" ca="1" si="7"/>
        <v>295.31524039659621</v>
      </c>
      <c r="H69" s="121" t="str">
        <f>IF( Cap!$B$2="cap", "Caplet", "Floorlet")</f>
        <v>Caplet</v>
      </c>
      <c r="I69" s="128">
        <f ca="1">IF(C69="#N/A",0,_xll.HLV5r3.Financial.Cache.GetValueFromBase(DiscountCurve, Cap!$F$4, C69))</f>
        <v>0.52479078435891202</v>
      </c>
      <c r="J69" s="128">
        <f ca="1">IF(C69="#N/A","#N/A",_xll.HLV5r3.Financial.Cache.GetValueFromBase(DiscountCurve, Cap!$F$4, A69))</f>
        <v>0.53210438532068605</v>
      </c>
      <c r="K69" s="128">
        <f ca="1">IF(C69="#N/A","#N/A",_xll.HLV5r3.Financial.Cache.GetValueFromBase(DiscountCurve, Cap!$F$4, B69))</f>
        <v>0.52479078435891202</v>
      </c>
      <c r="L69" s="128">
        <f ca="1">IF(A69="#N/A","#N/A",_xll.HLV5r3.Financial.Cache.YearFraction(A69, B69,Cap!$B$18))</f>
        <v>0.24383561643835616</v>
      </c>
      <c r="M69" s="128">
        <f ca="1">IF(A69="#N/A","#N/A",_xll.HLV5r3.Financial.Cache.YearFraction(Cap!$F$4, A69,Cap!$B$18))</f>
        <v>11.602739726027398</v>
      </c>
      <c r="N69" s="128">
        <f t="shared" ca="1" si="2"/>
        <v>5.7154169559370107</v>
      </c>
      <c r="O69" s="128">
        <f ca="1">IF(L69="#N/A",L69,IF(Cap!$B$17="Standard",L69*G69*M69,L69*G69*M69/(1+L69*M69)))</f>
        <v>218.19254289819082</v>
      </c>
      <c r="P69" s="128">
        <f t="shared" ca="1" si="3"/>
        <v>2.9993981472444093</v>
      </c>
      <c r="T69" s="75">
        <f t="shared" ca="1" si="8"/>
        <v>47879</v>
      </c>
      <c r="U69" s="73">
        <f t="shared" ca="1" si="4"/>
        <v>47879</v>
      </c>
      <c r="V69" s="77">
        <f ca="1">IF(C69="#N/A",0,_xll.HLV5r3.Financial.Cache.YearFraction(ValuationDate, C69,"ACT/365.FIXED"))</f>
        <v>11.846575342465753</v>
      </c>
      <c r="Y69" s="2">
        <f ca="1"/>
        <v>47879</v>
      </c>
    </row>
    <row r="70" spans="1:25">
      <c r="A70" s="85">
        <f t="shared" ca="1" si="6"/>
        <v>47968</v>
      </c>
      <c r="B70" s="85">
        <f t="shared" ca="1" si="1"/>
        <v>48060</v>
      </c>
      <c r="C70" s="82">
        <f ca="1">IF(Cap!$B$19="Standard",B70,A70)</f>
        <v>48060</v>
      </c>
      <c r="D70" s="79">
        <v>0</v>
      </c>
      <c r="E70" s="79" t="s">
        <v>48</v>
      </c>
      <c r="F70" s="77">
        <f t="array" aca="1" ref="F70" ca="1">IF(A70&lt;&gt;"#N/A",_xll.HLV5r3.Analytics.Options.BlackScholesWithGreeks(1, N70, Cap!$G$12, Cap!$G$13,M70 ),0)</f>
        <v>5.7268698881003361</v>
      </c>
      <c r="G70" s="77">
        <f t="shared" ca="1" si="7"/>
        <v>301.04211028469655</v>
      </c>
      <c r="H70" s="121" t="str">
        <f>IF( Cap!$B$2="cap", "Caplet", "Floorlet")</f>
        <v>Caplet</v>
      </c>
      <c r="I70" s="128">
        <f ca="1">IF(C70="#N/A",0,_xll.HLV5r3.Financial.Cache.GetValueFromBase(DiscountCurve, Cap!$F$4, C70))</f>
        <v>0.51732330005443294</v>
      </c>
      <c r="J70" s="128">
        <f ca="1">IF(C70="#N/A","#N/A",_xll.HLV5r3.Financial.Cache.GetValueFromBase(DiscountCurve, Cap!$F$4, A70))</f>
        <v>0.52479078435891202</v>
      </c>
      <c r="K70" s="128">
        <f ca="1">IF(C70="#N/A","#N/A",_xll.HLV5r3.Financial.Cache.GetValueFromBase(DiscountCurve, Cap!$F$4, B70))</f>
        <v>0.51732330005443294</v>
      </c>
      <c r="L70" s="128">
        <f ca="1">IF(A70="#N/A","#N/A",_xll.HLV5r3.Financial.Cache.YearFraction(A70, B70,Cap!$B$18))</f>
        <v>0.25205479452054796</v>
      </c>
      <c r="M70" s="128">
        <f ca="1">IF(A70="#N/A","#N/A",_xll.HLV5r3.Financial.Cache.YearFraction(Cap!$F$4, A70,Cap!$B$18))</f>
        <v>11.846575342465753</v>
      </c>
      <c r="N70" s="128">
        <f t="shared" ca="1" si="2"/>
        <v>5.7268698881003361</v>
      </c>
      <c r="O70" s="128">
        <f ca="1">IF(L70="#N/A",L70,IF(Cap!$B$17="Standard",L70*G70*M70,L70*G70*M70/(1+L70*M70)))</f>
        <v>225.51698257572423</v>
      </c>
      <c r="P70" s="128">
        <f t="shared" ca="1" si="3"/>
        <v>2.9626432294944269</v>
      </c>
      <c r="T70" s="75">
        <f t="shared" ca="1" si="8"/>
        <v>47968</v>
      </c>
      <c r="U70" s="73">
        <f t="shared" ca="1" si="4"/>
        <v>47968</v>
      </c>
      <c r="V70" s="77">
        <f ca="1">IF(C70="#N/A",0,_xll.HLV5r3.Financial.Cache.YearFraction(ValuationDate, C70,"ACT/365.FIXED"))</f>
        <v>12.098630136986301</v>
      </c>
      <c r="Y70" s="2">
        <f ca="1"/>
        <v>47968</v>
      </c>
    </row>
    <row r="71" spans="1:25">
      <c r="A71" s="85">
        <f t="shared" ca="1" si="6"/>
        <v>48060</v>
      </c>
      <c r="B71" s="85">
        <f t="shared" ca="1" si="1"/>
        <v>48152</v>
      </c>
      <c r="C71" s="82">
        <f ca="1">IF(Cap!$B$19="Standard",B71,A71)</f>
        <v>48152</v>
      </c>
      <c r="D71" s="79">
        <v>0</v>
      </c>
      <c r="E71" s="79" t="s">
        <v>48</v>
      </c>
      <c r="F71" s="77">
        <f t="array" aca="1" ref="F71" ca="1">IF(A71&lt;&gt;"#N/A",_xll.HLV5r3.Analytics.Options.BlackScholesWithGreeks(1, N71, Cap!$G$12, Cap!$G$13,M71 ),0)</f>
        <v>5.7371541109967756</v>
      </c>
      <c r="G71" s="77">
        <f t="shared" ca="1" si="7"/>
        <v>306.7792643956933</v>
      </c>
      <c r="H71" s="121" t="str">
        <f>IF( Cap!$B$2="cap", "Caplet", "Floorlet")</f>
        <v>Caplet</v>
      </c>
      <c r="I71" s="128">
        <f ca="1">IF(C71="#N/A",0,_xll.HLV5r3.Financial.Cache.GetValueFromBase(DiscountCurve, Cap!$F$4, C71))</f>
        <v>0.50994904320605428</v>
      </c>
      <c r="J71" s="128">
        <f ca="1">IF(C71="#N/A","#N/A",_xll.HLV5r3.Financial.Cache.GetValueFromBase(DiscountCurve, Cap!$F$4, A71))</f>
        <v>0.51732330005443294</v>
      </c>
      <c r="K71" s="128">
        <f ca="1">IF(C71="#N/A","#N/A",_xll.HLV5r3.Financial.Cache.GetValueFromBase(DiscountCurve, Cap!$F$4, B71))</f>
        <v>0.50994904320605428</v>
      </c>
      <c r="L71" s="128">
        <f ca="1">IF(A71="#N/A","#N/A",_xll.HLV5r3.Financial.Cache.YearFraction(A71, B71,Cap!$B$18))</f>
        <v>0.25205479452054796</v>
      </c>
      <c r="M71" s="128">
        <f ca="1">IF(A71="#N/A","#N/A",_xll.HLV5r3.Financial.Cache.YearFraction(Cap!$F$4, A71,Cap!$B$18))</f>
        <v>12.098630136986301</v>
      </c>
      <c r="N71" s="128">
        <f t="shared" ca="1" si="2"/>
        <v>5.7371541109967756</v>
      </c>
      <c r="O71" s="128">
        <f ca="1">IF(L71="#N/A",L71,IF(Cap!$B$17="Standard",L71*G71*M71,L71*G71*M71/(1+L71*M71)))</f>
        <v>231.02227687006064</v>
      </c>
      <c r="P71" s="128">
        <f t="shared" ca="1" si="3"/>
        <v>2.9256562496284868</v>
      </c>
      <c r="T71" s="75">
        <f t="shared" ca="1" si="8"/>
        <v>48060</v>
      </c>
      <c r="U71" s="73">
        <f t="shared" ca="1" si="4"/>
        <v>48060</v>
      </c>
      <c r="V71" s="77">
        <f ca="1">IF(C71="#N/A",0,_xll.HLV5r3.Financial.Cache.YearFraction(ValuationDate, C71,"ACT/365.FIXED"))</f>
        <v>12.35068493150685</v>
      </c>
      <c r="Y71" s="2">
        <f ca="1"/>
        <v>48060</v>
      </c>
    </row>
    <row r="72" spans="1:25">
      <c r="A72" s="85">
        <f t="shared" ca="1" si="6"/>
        <v>48152</v>
      </c>
      <c r="B72" s="85">
        <f t="shared" ca="1" si="1"/>
        <v>48243</v>
      </c>
      <c r="C72" s="82">
        <f ca="1">IF(Cap!$B$19="Standard",B72,A72)</f>
        <v>48243</v>
      </c>
      <c r="D72" s="79">
        <v>0</v>
      </c>
      <c r="E72" s="79" t="s">
        <v>48</v>
      </c>
      <c r="F72" s="77">
        <f t="array" aca="1" ref="F72" ca="1">IF(A72&lt;&gt;"#N/A",_xll.HLV5r3.Analytics.Options.BlackScholesWithGreeks(1, N72, Cap!$G$12, Cap!$G$13,M72 ),0)</f>
        <v>5.7469322024098295</v>
      </c>
      <c r="G72" s="77">
        <f t="shared" ca="1" si="7"/>
        <v>312.52619659810313</v>
      </c>
      <c r="H72" s="121" t="str">
        <f>IF( Cap!$B$2="cap", "Caplet", "Floorlet")</f>
        <v>Caplet</v>
      </c>
      <c r="I72" s="128">
        <f ca="1">IF(C72="#N/A",0,_xll.HLV5r3.Financial.Cache.GetValueFromBase(DiscountCurve, Cap!$F$4, C72))</f>
        <v>0.50274571865874718</v>
      </c>
      <c r="J72" s="128">
        <f ca="1">IF(C72="#N/A","#N/A",_xll.HLV5r3.Financial.Cache.GetValueFromBase(DiscountCurve, Cap!$F$4, A72))</f>
        <v>0.50994904320605428</v>
      </c>
      <c r="K72" s="128">
        <f ca="1">IF(C72="#N/A","#N/A",_xll.HLV5r3.Financial.Cache.GetValueFromBase(DiscountCurve, Cap!$F$4, B72))</f>
        <v>0.50274571865874718</v>
      </c>
      <c r="L72" s="128">
        <f ca="1">IF(A72="#N/A","#N/A",_xll.HLV5r3.Financial.Cache.YearFraction(A72, B72,Cap!$B$18))</f>
        <v>0.24931506849315069</v>
      </c>
      <c r="M72" s="128">
        <f ca="1">IF(A72="#N/A","#N/A",_xll.HLV5r3.Financial.Cache.YearFraction(Cap!$F$4, A72,Cap!$B$18))</f>
        <v>12.35068493150685</v>
      </c>
      <c r="N72" s="128">
        <f t="shared" ca="1" si="2"/>
        <v>5.7469322024098295</v>
      </c>
      <c r="O72" s="128">
        <f ca="1">IF(L72="#N/A",L72,IF(Cap!$B$17="Standard",L72*G72*M72,L72*G72*M72/(1+L72*M72)))</f>
        <v>235.91183888587724</v>
      </c>
      <c r="P72" s="128">
        <f t="shared" ca="1" si="3"/>
        <v>2.8892455601836264</v>
      </c>
      <c r="T72" s="75">
        <f t="shared" ca="1" si="8"/>
        <v>48152</v>
      </c>
      <c r="U72" s="73">
        <f t="shared" ca="1" si="4"/>
        <v>48152</v>
      </c>
      <c r="V72" s="77">
        <f ca="1">IF(C72="#N/A",0,_xll.HLV5r3.Financial.Cache.YearFraction(ValuationDate, C72,"ACT/365.FIXED"))</f>
        <v>12.6</v>
      </c>
      <c r="Y72" s="2">
        <f ca="1"/>
        <v>48152</v>
      </c>
    </row>
    <row r="73" spans="1:25">
      <c r="A73" s="85">
        <f t="shared" ca="1" si="6"/>
        <v>48243</v>
      </c>
      <c r="B73" s="85">
        <f t="shared" ca="1" si="1"/>
        <v>48334</v>
      </c>
      <c r="C73" s="82">
        <f ca="1">IF(Cap!$B$19="Standard",B73,A73)</f>
        <v>48334</v>
      </c>
      <c r="D73" s="79">
        <v>0</v>
      </c>
      <c r="E73" s="79" t="s">
        <v>48</v>
      </c>
      <c r="F73" s="77">
        <f t="array" aca="1" ref="F73" ca="1">IF(A73&lt;&gt;"#N/A",_xll.HLV5r3.Analytics.Options.BlackScholesWithGreeks(1, N73, Cap!$G$12, Cap!$G$13,M73 ),0)</f>
        <v>5.7571031810395183</v>
      </c>
      <c r="G73" s="77">
        <f t="shared" ca="1" si="7"/>
        <v>318.28329977914262</v>
      </c>
      <c r="H73" s="121" t="str">
        <f>IF( Cap!$B$2="cap", "Caplet", "Floorlet")</f>
        <v>Caplet</v>
      </c>
      <c r="I73" s="128">
        <f ca="1">IF(C73="#N/A",0,_xll.HLV5r3.Financial.Cache.GetValueFromBase(DiscountCurve, Cap!$F$4, C73))</f>
        <v>0.4956317546378235</v>
      </c>
      <c r="J73" s="128">
        <f ca="1">IF(C73="#N/A","#N/A",_xll.HLV5r3.Financial.Cache.GetValueFromBase(DiscountCurve, Cap!$F$4, A73))</f>
        <v>0.50274571865874718</v>
      </c>
      <c r="K73" s="128">
        <f ca="1">IF(C73="#N/A","#N/A",_xll.HLV5r3.Financial.Cache.GetValueFromBase(DiscountCurve, Cap!$F$4, B73))</f>
        <v>0.4956317546378235</v>
      </c>
      <c r="L73" s="128">
        <f ca="1">IF(A73="#N/A","#N/A",_xll.HLV5r3.Financial.Cache.YearFraction(A73, B73,Cap!$B$18))</f>
        <v>0.24931506849315069</v>
      </c>
      <c r="M73" s="128">
        <f ca="1">IF(A73="#N/A","#N/A",_xll.HLV5r3.Financial.Cache.YearFraction(Cap!$F$4, A73,Cap!$B$18))</f>
        <v>12.6</v>
      </c>
      <c r="N73" s="128">
        <f t="shared" ca="1" si="2"/>
        <v>5.7571031810395183</v>
      </c>
      <c r="O73" s="128">
        <f ca="1">IF(L73="#N/A",L73,IF(Cap!$B$17="Standard",L73*G73*M73,L73*G73*M73/(1+L73*M73)))</f>
        <v>241.42870569381111</v>
      </c>
      <c r="P73" s="128">
        <f t="shared" ca="1" si="3"/>
        <v>2.8534031512496116</v>
      </c>
      <c r="T73" s="75">
        <f t="shared" ca="1" si="8"/>
        <v>48243</v>
      </c>
      <c r="U73" s="73">
        <f t="shared" ca="1" si="4"/>
        <v>48243</v>
      </c>
      <c r="V73" s="77">
        <f ca="1">IF(C73="#N/A",0,_xll.HLV5r3.Financial.Cache.YearFraction(ValuationDate, C73,"ACT/365.FIXED"))</f>
        <v>12.849315068493151</v>
      </c>
      <c r="Y73" s="2">
        <f ca="1"/>
        <v>48243</v>
      </c>
    </row>
    <row r="74" spans="1:25">
      <c r="A74" s="85">
        <f t="shared" ca="1" si="6"/>
        <v>48334</v>
      </c>
      <c r="B74" s="85">
        <f t="shared" ca="1" si="1"/>
        <v>48425</v>
      </c>
      <c r="C74" s="82">
        <f ca="1">IF(Cap!$B$19="Standard",B74,A74)</f>
        <v>48425</v>
      </c>
      <c r="D74" s="79">
        <v>0</v>
      </c>
      <c r="E74" s="79" t="s">
        <v>48</v>
      </c>
      <c r="F74" s="77">
        <f t="array" aca="1" ref="F74" ca="1">IF(A74&lt;&gt;"#N/A",_xll.HLV5r3.Analytics.Options.BlackScholesWithGreeks(1, N74, Cap!$G$12, Cap!$G$13,M74 ),0)</f>
        <v>5.7672742226663916</v>
      </c>
      <c r="G74" s="77">
        <f t="shared" ca="1" si="7"/>
        <v>324.05057400180903</v>
      </c>
      <c r="H74" s="121" t="str">
        <f>IF( Cap!$B$2="cap", "Caplet", "Floorlet")</f>
        <v>Caplet</v>
      </c>
      <c r="I74" s="128">
        <f ca="1">IF(C74="#N/A",0,_xll.HLV5r3.Financial.Cache.GetValueFromBase(DiscountCurve, Cap!$F$4, C74))</f>
        <v>0.48860624006857123</v>
      </c>
      <c r="J74" s="128">
        <f ca="1">IF(C74="#N/A","#N/A",_xll.HLV5r3.Financial.Cache.GetValueFromBase(DiscountCurve, Cap!$F$4, A74))</f>
        <v>0.4956317546378235</v>
      </c>
      <c r="K74" s="128">
        <f ca="1">IF(C74="#N/A","#N/A",_xll.HLV5r3.Financial.Cache.GetValueFromBase(DiscountCurve, Cap!$F$4, B74))</f>
        <v>0.48860624006857123</v>
      </c>
      <c r="L74" s="128">
        <f ca="1">IF(A74="#N/A","#N/A",_xll.HLV5r3.Financial.Cache.YearFraction(A74, B74,Cap!$B$18))</f>
        <v>0.24931506849315069</v>
      </c>
      <c r="M74" s="128">
        <f ca="1">IF(A74="#N/A","#N/A",_xll.HLV5r3.Financial.Cache.YearFraction(Cap!$F$4, A74,Cap!$B$18))</f>
        <v>12.849315068493151</v>
      </c>
      <c r="N74" s="128">
        <f t="shared" ca="1" si="2"/>
        <v>5.7672742226663916</v>
      </c>
      <c r="O74" s="128">
        <f ca="1">IF(L74="#N/A",L74,IF(Cap!$B$17="Standard",L74*G74*M74,L74*G74*M74/(1+L74*M74)))</f>
        <v>246.96042869964563</v>
      </c>
      <c r="P74" s="128">
        <f t="shared" ca="1" si="3"/>
        <v>2.8179261733814176</v>
      </c>
      <c r="T74" s="75">
        <f t="shared" ca="1" si="8"/>
        <v>48334</v>
      </c>
      <c r="U74" s="73">
        <f t="shared" ca="1" si="4"/>
        <v>48334</v>
      </c>
      <c r="V74" s="77">
        <f ca="1">IF(C74="#N/A",0,_xll.HLV5r3.Financial.Cache.YearFraction(ValuationDate, C74,"ACT/365.FIXED"))</f>
        <v>13.098630136986301</v>
      </c>
      <c r="Y74" s="2">
        <f ca="1"/>
        <v>48334</v>
      </c>
    </row>
    <row r="75" spans="1:25">
      <c r="A75" s="85">
        <f t="shared" ca="1" si="6"/>
        <v>48425</v>
      </c>
      <c r="B75" s="85">
        <f t="shared" ca="1" si="1"/>
        <v>48516</v>
      </c>
      <c r="C75" s="82">
        <f ca="1">IF(Cap!$B$19="Standard",B75,A75)</f>
        <v>48516</v>
      </c>
      <c r="D75" s="79">
        <v>0</v>
      </c>
      <c r="E75" s="79" t="s">
        <v>48</v>
      </c>
      <c r="F75" s="77">
        <f t="array" aca="1" ref="F75" ca="1">IF(A75&lt;&gt;"#N/A",_xll.HLV5r3.Analytics.Options.BlackScholesWithGreeks(1, N75, Cap!$G$12, Cap!$G$13,M75 ),0)</f>
        <v>5.7774453272933002</v>
      </c>
      <c r="G75" s="77">
        <f t="shared" ca="1" si="7"/>
        <v>329.82801932910235</v>
      </c>
      <c r="H75" s="121" t="str">
        <f>IF( Cap!$B$2="cap", "Caplet", "Floorlet")</f>
        <v>Caplet</v>
      </c>
      <c r="I75" s="128">
        <f ca="1">IF(C75="#N/A",0,_xll.HLV5r3.Financial.Cache.GetValueFromBase(DiscountCurve, Cap!$F$4, C75))</f>
        <v>0.48166827018321057</v>
      </c>
      <c r="J75" s="128">
        <f ca="1">IF(C75="#N/A","#N/A",_xll.HLV5r3.Financial.Cache.GetValueFromBase(DiscountCurve, Cap!$F$4, A75))</f>
        <v>0.48860624006857123</v>
      </c>
      <c r="K75" s="128">
        <f ca="1">IF(C75="#N/A","#N/A",_xll.HLV5r3.Financial.Cache.GetValueFromBase(DiscountCurve, Cap!$F$4, B75))</f>
        <v>0.48166827018321057</v>
      </c>
      <c r="L75" s="128">
        <f ca="1">IF(A75="#N/A","#N/A",_xll.HLV5r3.Financial.Cache.YearFraction(A75, B75,Cap!$B$18))</f>
        <v>0.24931506849315069</v>
      </c>
      <c r="M75" s="128">
        <f ca="1">IF(A75="#N/A","#N/A",_xll.HLV5r3.Financial.Cache.YearFraction(Cap!$F$4, A75,Cap!$B$18))</f>
        <v>13.098630136986301</v>
      </c>
      <c r="N75" s="128">
        <f t="shared" ca="1" si="2"/>
        <v>5.7774453272933002</v>
      </c>
      <c r="O75" s="128">
        <f ca="1">IF(L75="#N/A",L75,IF(Cap!$B$17="Standard",L75*G75*M75,L75*G75*M75/(1+L75*M75)))</f>
        <v>252.506803140497</v>
      </c>
      <c r="P75" s="128">
        <f t="shared" ca="1" si="3"/>
        <v>2.7828120968754368</v>
      </c>
      <c r="T75" s="75">
        <f t="shared" ca="1" si="8"/>
        <v>48425</v>
      </c>
      <c r="U75" s="73">
        <f t="shared" ca="1" si="4"/>
        <v>48425</v>
      </c>
      <c r="V75" s="77">
        <f ca="1">IF(C75="#N/A",0,_xll.HLV5r3.Financial.Cache.YearFraction(ValuationDate, C75,"ACT/365.FIXED"))</f>
        <v>13.347945205479451</v>
      </c>
      <c r="Y75" s="2">
        <f ca="1"/>
        <v>48425</v>
      </c>
    </row>
    <row r="76" spans="1:25">
      <c r="A76" s="85">
        <f t="shared" ca="1" si="6"/>
        <v>48516</v>
      </c>
      <c r="B76" s="85">
        <f t="shared" ca="1" si="1"/>
        <v>48610</v>
      </c>
      <c r="C76" s="82">
        <f ca="1">IF(Cap!$B$19="Standard",B76,A76)</f>
        <v>48610</v>
      </c>
      <c r="D76" s="79">
        <v>0</v>
      </c>
      <c r="E76" s="79" t="s">
        <v>48</v>
      </c>
      <c r="F76" s="77">
        <f t="array" aca="1" ref="F76" ca="1">IF(A76&lt;&gt;"#N/A",_xll.HLV5r3.Analytics.Options.BlackScholesWithGreeks(1, N76, Cap!$G$12, Cap!$G$13,M76 ),0)</f>
        <v>5.7891544417086918</v>
      </c>
      <c r="G76" s="77">
        <f t="shared" ca="1" si="7"/>
        <v>335.61717377081106</v>
      </c>
      <c r="H76" s="121" t="str">
        <f>IF( Cap!$B$2="cap", "Caplet", "Floorlet")</f>
        <v>Caplet</v>
      </c>
      <c r="I76" s="128">
        <f ca="1">IF(C76="#N/A",0,_xll.HLV5r3.Financial.Cache.GetValueFromBase(DiscountCurve, Cap!$F$4, C76))</f>
        <v>0.47459254371606446</v>
      </c>
      <c r="J76" s="128">
        <f ca="1">IF(C76="#N/A","#N/A",_xll.HLV5r3.Financial.Cache.GetValueFromBase(DiscountCurve, Cap!$F$4, A76))</f>
        <v>0.48166827018321057</v>
      </c>
      <c r="K76" s="128">
        <f ca="1">IF(C76="#N/A","#N/A",_xll.HLV5r3.Financial.Cache.GetValueFromBase(DiscountCurve, Cap!$F$4, B76))</f>
        <v>0.47459254371606446</v>
      </c>
      <c r="L76" s="128">
        <f ca="1">IF(A76="#N/A","#N/A",_xll.HLV5r3.Financial.Cache.YearFraction(A76, B76,Cap!$B$18))</f>
        <v>0.25753424657534246</v>
      </c>
      <c r="M76" s="128">
        <f ca="1">IF(A76="#N/A","#N/A",_xll.HLV5r3.Financial.Cache.YearFraction(Cap!$F$4, A76,Cap!$B$18))</f>
        <v>13.347945205479451</v>
      </c>
      <c r="N76" s="128">
        <f t="shared" ca="1" si="2"/>
        <v>5.7891544417086918</v>
      </c>
      <c r="O76" s="128">
        <f ca="1">IF(L76="#N/A",L76,IF(Cap!$B$17="Standard",L76*G76*M76,L76*G76*M76/(1+L76*M76)))</f>
        <v>259.98603812540199</v>
      </c>
      <c r="P76" s="128">
        <f t="shared" ca="1" si="3"/>
        <v>2.7474895324556812</v>
      </c>
      <c r="T76" s="75">
        <f t="shared" ca="1" si="8"/>
        <v>48516</v>
      </c>
      <c r="U76" s="73">
        <f t="shared" ca="1" si="4"/>
        <v>48516</v>
      </c>
      <c r="V76" s="77">
        <f ca="1">IF(C76="#N/A",0,_xll.HLV5r3.Financial.Cache.YearFraction(ValuationDate, C76,"ACT/365.FIXED"))</f>
        <v>13.605479452054794</v>
      </c>
      <c r="Y76" s="2">
        <f ca="1"/>
        <v>48516</v>
      </c>
    </row>
    <row r="77" spans="1:25">
      <c r="A77" s="85">
        <f t="shared" ca="1" si="6"/>
        <v>48610</v>
      </c>
      <c r="B77" s="85">
        <f t="shared" ca="1" si="1"/>
        <v>48698</v>
      </c>
      <c r="C77" s="82">
        <f ca="1">IF(Cap!$B$19="Standard",B77,A77)</f>
        <v>48698</v>
      </c>
      <c r="D77" s="79">
        <v>0</v>
      </c>
      <c r="E77" s="79" t="s">
        <v>48</v>
      </c>
      <c r="F77" s="77">
        <f t="array" aca="1" ref="F77" ca="1">IF(A77&lt;&gt;"#N/A",_xll.HLV5r3.Analytics.Options.BlackScholesWithGreeks(1, N77, Cap!$G$12, Cap!$G$13,M77 ),0)</f>
        <v>5.7965807189378253</v>
      </c>
      <c r="G77" s="77">
        <f t="shared" ca="1" si="7"/>
        <v>341.4137544897489</v>
      </c>
      <c r="H77" s="121" t="str">
        <f>IF( Cap!$B$2="cap", "Caplet", "Floorlet")</f>
        <v>Caplet</v>
      </c>
      <c r="I77" s="128">
        <f ca="1">IF(C77="#N/A",0,_xll.HLV5r3.Financial.Cache.GetValueFromBase(DiscountCurve, Cap!$F$4, C77))</f>
        <v>0.46805137693099147</v>
      </c>
      <c r="J77" s="128">
        <f ca="1">IF(C77="#N/A","#N/A",_xll.HLV5r3.Financial.Cache.GetValueFromBase(DiscountCurve, Cap!$F$4, A77))</f>
        <v>0.47459254371606446</v>
      </c>
      <c r="K77" s="128">
        <f ca="1">IF(C77="#N/A","#N/A",_xll.HLV5r3.Financial.Cache.GetValueFromBase(DiscountCurve, Cap!$F$4, B77))</f>
        <v>0.46805137693099147</v>
      </c>
      <c r="L77" s="128">
        <f ca="1">IF(A77="#N/A","#N/A",_xll.HLV5r3.Financial.Cache.YearFraction(A77, B77,Cap!$B$18))</f>
        <v>0.24109589041095891</v>
      </c>
      <c r="M77" s="128">
        <f ca="1">IF(A77="#N/A","#N/A",_xll.HLV5r3.Financial.Cache.YearFraction(Cap!$F$4, A77,Cap!$B$18))</f>
        <v>13.605479452054794</v>
      </c>
      <c r="N77" s="128">
        <f t="shared" ca="1" si="2"/>
        <v>5.7965807189378253</v>
      </c>
      <c r="O77" s="128">
        <f ca="1">IF(L77="#N/A",L77,IF(Cap!$B$17="Standard",L77*G77*M77,L77*G77*M77/(1+L77*M77)))</f>
        <v>261.64838236660484</v>
      </c>
      <c r="P77" s="128">
        <f t="shared" ca="1" si="3"/>
        <v>2.7130975869904854</v>
      </c>
      <c r="T77" s="75">
        <f t="shared" ca="1" si="8"/>
        <v>48610</v>
      </c>
      <c r="U77" s="73">
        <f t="shared" ca="1" si="4"/>
        <v>48610</v>
      </c>
      <c r="V77" s="77">
        <f ca="1">IF(C77="#N/A",0,_xll.HLV5r3.Financial.Cache.YearFraction(ValuationDate, C77,"ACT/365.FIXED"))</f>
        <v>13.846575342465753</v>
      </c>
      <c r="Y77" s="2">
        <f ca="1"/>
        <v>48610</v>
      </c>
    </row>
    <row r="78" spans="1:25">
      <c r="A78" s="85">
        <f t="shared" ca="1" si="6"/>
        <v>48698</v>
      </c>
      <c r="B78" s="85">
        <f t="shared" ca="1" si="1"/>
        <v>48789</v>
      </c>
      <c r="C78" s="82">
        <f ca="1">IF(Cap!$B$19="Standard",B78,A78)</f>
        <v>48789</v>
      </c>
      <c r="D78" s="79">
        <v>0</v>
      </c>
      <c r="E78" s="79" t="s">
        <v>48</v>
      </c>
      <c r="F78" s="77">
        <f t="array" aca="1" ref="F78" ca="1">IF(A78&lt;&gt;"#N/A",_xll.HLV5r3.Analytics.Options.BlackScholesWithGreeks(1, N78, Cap!$G$12, Cap!$G$13,M78 ),0)</f>
        <v>5.8079590191588286</v>
      </c>
      <c r="G78" s="77">
        <f t="shared" ca="1" si="7"/>
        <v>347.22171350890773</v>
      </c>
      <c r="H78" s="121" t="str">
        <f>IF( Cap!$B$2="cap", "Caplet", "Floorlet")</f>
        <v>Caplet</v>
      </c>
      <c r="I78" s="128">
        <f ca="1">IF(C78="#N/A",0,_xll.HLV5r3.Financial.Cache.GetValueFromBase(DiscountCurve, Cap!$F$4, C78))</f>
        <v>0.46137067556535871</v>
      </c>
      <c r="J78" s="128">
        <f ca="1">IF(C78="#N/A","#N/A",_xll.HLV5r3.Financial.Cache.GetValueFromBase(DiscountCurve, Cap!$F$4, A78))</f>
        <v>0.46805137693099147</v>
      </c>
      <c r="K78" s="128">
        <f ca="1">IF(C78="#N/A","#N/A",_xll.HLV5r3.Financial.Cache.GetValueFromBase(DiscountCurve, Cap!$F$4, B78))</f>
        <v>0.46137067556535871</v>
      </c>
      <c r="L78" s="128">
        <f ca="1">IF(A78="#N/A","#N/A",_xll.HLV5r3.Financial.Cache.YearFraction(A78, B78,Cap!$B$18))</f>
        <v>0.24931506849315069</v>
      </c>
      <c r="M78" s="128">
        <f ca="1">IF(A78="#N/A","#N/A",_xll.HLV5r3.Financial.Cache.YearFraction(Cap!$F$4, A78,Cap!$B$18))</f>
        <v>13.846575342465753</v>
      </c>
      <c r="N78" s="128">
        <f t="shared" ca="1" si="2"/>
        <v>5.8079590191588286</v>
      </c>
      <c r="O78" s="128">
        <f ca="1">IF(L78="#N/A",L78,IF(Cap!$B$17="Standard",L78*G78*M78,L78*G78*M78/(1+L78*M78)))</f>
        <v>269.23221563029199</v>
      </c>
      <c r="P78" s="128">
        <f t="shared" ca="1" si="3"/>
        <v>2.6796219763252269</v>
      </c>
      <c r="T78" s="75">
        <f t="shared" ca="1" si="8"/>
        <v>48698</v>
      </c>
      <c r="U78" s="73">
        <f t="shared" ca="1" si="4"/>
        <v>48698</v>
      </c>
      <c r="V78" s="77">
        <f ca="1">IF(C78="#N/A",0,_xll.HLV5r3.Financial.Cache.YearFraction(ValuationDate, C78,"ACT/365.FIXED"))</f>
        <v>14.095890410958905</v>
      </c>
      <c r="Y78" s="2">
        <f ca="1"/>
        <v>48698</v>
      </c>
    </row>
    <row r="79" spans="1:25">
      <c r="A79" s="85">
        <f t="shared" ca="1" si="6"/>
        <v>48789</v>
      </c>
      <c r="B79" s="85">
        <f t="shared" ca="1" si="1"/>
        <v>48883</v>
      </c>
      <c r="C79" s="82">
        <f ca="1">IF(Cap!$B$19="Standard",B79,A79)</f>
        <v>48883</v>
      </c>
      <c r="D79" s="79">
        <v>0</v>
      </c>
      <c r="E79" s="79" t="s">
        <v>48</v>
      </c>
      <c r="F79" s="77">
        <f t="array" aca="1" ref="F79" ca="1">IF(A79&lt;&gt;"#N/A",_xll.HLV5r3.Analytics.Options.BlackScholesWithGreeks(1, N79, Cap!$G$12, Cap!$G$13,M79 ),0)</f>
        <v>5.8196827787953094</v>
      </c>
      <c r="G79" s="77">
        <f t="shared" ca="1" si="7"/>
        <v>353.04139628770304</v>
      </c>
      <c r="H79" s="121" t="str">
        <f>IF( Cap!$B$2="cap", "Caplet", "Floorlet")</f>
        <v>Caplet</v>
      </c>
      <c r="I79" s="128">
        <f ca="1">IF(C79="#N/A",0,_xll.HLV5r3.Financial.Cache.GetValueFromBase(DiscountCurve, Cap!$F$4, C79))</f>
        <v>0.45455790881505076</v>
      </c>
      <c r="J79" s="128">
        <f ca="1">IF(C79="#N/A","#N/A",_xll.HLV5r3.Financial.Cache.GetValueFromBase(DiscountCurve, Cap!$F$4, A79))</f>
        <v>0.46137067556535871</v>
      </c>
      <c r="K79" s="128">
        <f ca="1">IF(C79="#N/A","#N/A",_xll.HLV5r3.Financial.Cache.GetValueFromBase(DiscountCurve, Cap!$F$4, B79))</f>
        <v>0.45455790881505076</v>
      </c>
      <c r="L79" s="128">
        <f ca="1">IF(A79="#N/A","#N/A",_xll.HLV5r3.Financial.Cache.YearFraction(A79, B79,Cap!$B$18))</f>
        <v>0.25753424657534246</v>
      </c>
      <c r="M79" s="128">
        <f ca="1">IF(A79="#N/A","#N/A",_xll.HLV5r3.Financial.Cache.YearFraction(Cap!$F$4, A79,Cap!$B$18))</f>
        <v>14.095890410958905</v>
      </c>
      <c r="N79" s="128">
        <f t="shared" ca="1" si="2"/>
        <v>5.8196827787953094</v>
      </c>
      <c r="O79" s="128">
        <f ca="1">IF(L79="#N/A",L79,IF(Cap!$B$17="Standard",L79*G79*M79,L79*G79*M79/(1+L79*M79)))</f>
        <v>276.79342874196016</v>
      </c>
      <c r="P79" s="128">
        <f t="shared" ca="1" si="3"/>
        <v>2.6453828338961594</v>
      </c>
      <c r="T79" s="75">
        <f t="shared" ca="1" si="8"/>
        <v>48789</v>
      </c>
      <c r="U79" s="73">
        <f t="shared" ca="1" si="4"/>
        <v>48789</v>
      </c>
      <c r="V79" s="77">
        <f ca="1">IF(C79="#N/A",0,_xll.HLV5r3.Financial.Cache.YearFraction(ValuationDate, C79,"ACT/365.FIXED"))</f>
        <v>14.353424657534246</v>
      </c>
      <c r="Y79" s="2">
        <f ca="1"/>
        <v>48789</v>
      </c>
    </row>
    <row r="80" spans="1:25">
      <c r="A80" s="85">
        <f t="shared" ca="1" si="6"/>
        <v>48883</v>
      </c>
      <c r="B80" s="85">
        <f t="shared" ca="1" si="1"/>
        <v>48975</v>
      </c>
      <c r="C80" s="82">
        <f ca="1">IF(Cap!$B$19="Standard",B80,A80)</f>
        <v>48975</v>
      </c>
      <c r="D80" s="79">
        <v>0</v>
      </c>
      <c r="E80" s="79" t="s">
        <v>48</v>
      </c>
      <c r="F80" s="77">
        <f t="array" aca="1" ref="F80" ca="1">IF(A80&lt;&gt;"#N/A",_xll.HLV5r3.Analytics.Options.BlackScholesWithGreeks(1, N80, Cap!$G$12, Cap!$G$13,M80 ),0)</f>
        <v>5.8291561839415218</v>
      </c>
      <c r="G80" s="77">
        <f t="shared" ca="1" si="7"/>
        <v>358.87055247164454</v>
      </c>
      <c r="H80" s="121" t="str">
        <f>IF( Cap!$B$2="cap", "Caplet", "Floorlet")</f>
        <v>Caplet</v>
      </c>
      <c r="I80" s="128">
        <f ca="1">IF(C80="#N/A",0,_xll.HLV5r3.Financial.Cache.GetValueFromBase(DiscountCurve, Cap!$F$4, C80))</f>
        <v>0.44797594711264194</v>
      </c>
      <c r="J80" s="128">
        <f ca="1">IF(C80="#N/A","#N/A",_xll.HLV5r3.Financial.Cache.GetValueFromBase(DiscountCurve, Cap!$F$4, A80))</f>
        <v>0.45455790881505076</v>
      </c>
      <c r="K80" s="128">
        <f ca="1">IF(C80="#N/A","#N/A",_xll.HLV5r3.Financial.Cache.GetValueFromBase(DiscountCurve, Cap!$F$4, B80))</f>
        <v>0.44797594711264194</v>
      </c>
      <c r="L80" s="128">
        <f ca="1">IF(A80="#N/A","#N/A",_xll.HLV5r3.Financial.Cache.YearFraction(A80, B80,Cap!$B$18))</f>
        <v>0.25205479452054796</v>
      </c>
      <c r="M80" s="128">
        <f ca="1">IF(A80="#N/A","#N/A",_xll.HLV5r3.Financial.Cache.YearFraction(Cap!$F$4, A80,Cap!$B$18))</f>
        <v>14.353424657534246</v>
      </c>
      <c r="N80" s="128">
        <f t="shared" ca="1" si="2"/>
        <v>5.8291561839415218</v>
      </c>
      <c r="O80" s="128">
        <f ca="1">IF(L80="#N/A",L80,IF(Cap!$B$17="Standard",L80*G80*M80,L80*G80*M80/(1+L80*M80)))</f>
        <v>281.15676984183199</v>
      </c>
      <c r="P80" s="128">
        <f t="shared" ca="1" si="3"/>
        <v>2.6113217623687168</v>
      </c>
      <c r="T80" s="75">
        <f t="shared" ref="T80:T108" ca="1" si="9">IF(ISERROR(U80), "#N/A",IF(U80="","#N/A",U80+D80))</f>
        <v>48883</v>
      </c>
      <c r="U80" s="73">
        <f t="shared" ca="1" si="4"/>
        <v>48883</v>
      </c>
      <c r="V80" s="77">
        <f ca="1">IF(C80="#N/A",0,_xll.HLV5r3.Financial.Cache.YearFraction(ValuationDate, C80,"ACT/365.FIXED"))</f>
        <v>14.605479452054794</v>
      </c>
      <c r="Y80" s="2">
        <f ca="1"/>
        <v>48883</v>
      </c>
    </row>
    <row r="81" spans="1:25">
      <c r="A81" s="85">
        <f t="shared" ca="1" si="6"/>
        <v>48975</v>
      </c>
      <c r="B81" s="85">
        <f t="shared" ref="B81:B107" ca="1" si="10">IF(A81="#N/A", "#N/A",IF(A82="#N/A",$C$13,A82))</f>
        <v>49062</v>
      </c>
      <c r="C81" s="82">
        <f ca="1">IF(Cap!$B$19="Standard",B81,A81)</f>
        <v>49062</v>
      </c>
      <c r="D81" s="79">
        <v>0</v>
      </c>
      <c r="E81" s="79" t="s">
        <v>48</v>
      </c>
      <c r="F81" s="77">
        <f t="array" aca="1" ref="F81" ca="1">IF(A81&lt;&gt;"#N/A",_xll.HLV5r3.Analytics.Options.BlackScholesWithGreeks(1, N81, Cap!$G$12, Cap!$G$13,M81 ),0)</f>
        <v>5.8368382548487538</v>
      </c>
      <c r="G81" s="77">
        <f t="shared" ca="1" si="7"/>
        <v>364.70739072649332</v>
      </c>
      <c r="H81" s="121" t="str">
        <f>IF( Cap!$B$2="cap", "Caplet", "Floorlet")</f>
        <v>Caplet</v>
      </c>
      <c r="I81" s="128">
        <f ca="1">IF(C81="#N/A",0,_xll.HLV5r3.Financial.Cache.GetValueFromBase(DiscountCurve, Cap!$F$4, C81))</f>
        <v>0.44182901691541004</v>
      </c>
      <c r="J81" s="128">
        <f ca="1">IF(C81="#N/A","#N/A",_xll.HLV5r3.Financial.Cache.GetValueFromBase(DiscountCurve, Cap!$F$4, A81))</f>
        <v>0.44797594711264194</v>
      </c>
      <c r="K81" s="128">
        <f ca="1">IF(C81="#N/A","#N/A",_xll.HLV5r3.Financial.Cache.GetValueFromBase(DiscountCurve, Cap!$F$4, B81))</f>
        <v>0.44182901691541004</v>
      </c>
      <c r="L81" s="128">
        <f ca="1">IF(A81="#N/A","#N/A",_xll.HLV5r3.Financial.Cache.YearFraction(A81, B81,Cap!$B$18))</f>
        <v>0.23835616438356164</v>
      </c>
      <c r="M81" s="128">
        <f ca="1">IF(A81="#N/A","#N/A",_xll.HLV5r3.Financial.Cache.YearFraction(Cap!$F$4, A81,Cap!$B$18))</f>
        <v>14.605479452054794</v>
      </c>
      <c r="N81" s="128">
        <f t="shared" ref="N81:N108" ca="1" si="11">IF(A81="#N/A","#N/A",(J81/K81-1)/L81*100)</f>
        <v>5.8368382548487538</v>
      </c>
      <c r="O81" s="128">
        <f ca="1">IF(L81="#N/A",L81,IF(Cap!$B$17="Standard",L81*G81*M81,L81*G81*M81/(1+L81*M81)))</f>
        <v>283.32321706197666</v>
      </c>
      <c r="P81" s="128">
        <f t="shared" ref="P81:P108" ca="1" si="12">IF(N81="#N/A",N81,N81*I81)</f>
        <v>2.5788845080340823</v>
      </c>
      <c r="T81" s="75">
        <f t="shared" ca="1" si="9"/>
        <v>48975</v>
      </c>
      <c r="U81" s="73">
        <f t="shared" ref="U81:U108" ca="1" si="13">Y81</f>
        <v>48975</v>
      </c>
      <c r="V81" s="77">
        <f ca="1">IF(C81="#N/A",0,_xll.HLV5r3.Financial.Cache.YearFraction(ValuationDate, C81,"ACT/365.FIXED"))</f>
        <v>14.843835616438357</v>
      </c>
      <c r="Y81" s="2">
        <f ca="1"/>
        <v>48975</v>
      </c>
    </row>
    <row r="82" spans="1:25">
      <c r="A82" s="85">
        <f t="shared" ref="A82:A108" ca="1" si="14">IF(T83="#N/A", "#N/A",T82)</f>
        <v>49062</v>
      </c>
      <c r="B82" s="85">
        <f t="shared" ca="1" si="10"/>
        <v>49156</v>
      </c>
      <c r="C82" s="82">
        <f ca="1">IF(Cap!$B$19="Standard",B82,A82)</f>
        <v>49156</v>
      </c>
      <c r="D82" s="79">
        <v>0</v>
      </c>
      <c r="E82" s="79" t="s">
        <v>48</v>
      </c>
      <c r="F82" s="77">
        <f t="array" aca="1" ref="F82" ca="1">IF(A82&lt;&gt;"#N/A",_xll.HLV5r3.Analytics.Options.BlackScholesWithGreeks(1, N82, Cap!$G$12, Cap!$G$13,M82 ),0)</f>
        <v>5.5451502428596937</v>
      </c>
      <c r="G82" s="77">
        <f t="shared" ca="1" si="7"/>
        <v>370.25254096935299</v>
      </c>
      <c r="H82" s="121" t="str">
        <f>IF( Cap!$B$2="cap", "Caplet", "Floorlet")</f>
        <v>Caplet</v>
      </c>
      <c r="I82" s="128">
        <f ca="1">IF(C82="#N/A",0,_xll.HLV5r3.Financial.Cache.GetValueFromBase(DiscountCurve, Cap!$F$4, C82))</f>
        <v>0.43560824330774039</v>
      </c>
      <c r="J82" s="128">
        <f ca="1">IF(C82="#N/A","#N/A",_xll.HLV5r3.Financial.Cache.GetValueFromBase(DiscountCurve, Cap!$F$4, A82))</f>
        <v>0.44182901691541004</v>
      </c>
      <c r="K82" s="128">
        <f ca="1">IF(C82="#N/A","#N/A",_xll.HLV5r3.Financial.Cache.GetValueFromBase(DiscountCurve, Cap!$F$4, B82))</f>
        <v>0.43560824330774039</v>
      </c>
      <c r="L82" s="128">
        <f ca="1">IF(A82="#N/A","#N/A",_xll.HLV5r3.Financial.Cache.YearFraction(A82, B82,Cap!$B$18))</f>
        <v>0.25753424657534246</v>
      </c>
      <c r="M82" s="128">
        <f ca="1">IF(A82="#N/A","#N/A",_xll.HLV5r3.Financial.Cache.YearFraction(Cap!$F$4, A82,Cap!$B$18))</f>
        <v>14.843835616438357</v>
      </c>
      <c r="N82" s="128">
        <f t="shared" ca="1" si="11"/>
        <v>5.5451502428596937</v>
      </c>
      <c r="O82" s="128">
        <f ca="1">IF(L82="#N/A",L82,IF(Cap!$B$17="Standard",L82*G82*M82,L82*G82*M82/(1+L82*M82)))</f>
        <v>293.48119519851417</v>
      </c>
      <c r="P82" s="128">
        <f t="shared" ca="1" si="12"/>
        <v>2.4155131561696011</v>
      </c>
      <c r="T82" s="75">
        <f t="shared" ca="1" si="9"/>
        <v>49062</v>
      </c>
      <c r="U82" s="73">
        <f t="shared" ca="1" si="13"/>
        <v>49062</v>
      </c>
      <c r="V82" s="77">
        <f ca="1">IF(C82="#N/A",0,_xll.HLV5r3.Financial.Cache.YearFraction(ValuationDate, C82,"ACT/365.FIXED"))</f>
        <v>15.101369863013698</v>
      </c>
      <c r="Y82" s="2">
        <f ca="1"/>
        <v>49062</v>
      </c>
    </row>
    <row r="83" spans="1:25">
      <c r="A83" s="85">
        <f t="shared" ca="1" si="14"/>
        <v>49156</v>
      </c>
      <c r="B83" s="85">
        <f t="shared" ca="1" si="10"/>
        <v>49248</v>
      </c>
      <c r="C83" s="82">
        <f ca="1">IF(Cap!$B$19="Standard",B83,A83)</f>
        <v>49248</v>
      </c>
      <c r="D83" s="79">
        <v>0</v>
      </c>
      <c r="E83" s="79" t="s">
        <v>48</v>
      </c>
      <c r="F83" s="77">
        <f t="array" aca="1" ref="F83" ca="1">IF(A83&lt;&gt;"#N/A",_xll.HLV5r3.Analytics.Options.BlackScholesWithGreeks(1, N83, Cap!$G$12, Cap!$G$13,M83 ),0)</f>
        <v>4.8144929556818665</v>
      </c>
      <c r="G83" s="77">
        <f t="shared" ref="G83:G108" ca="1" si="15">F83+G82</f>
        <v>375.06703392503488</v>
      </c>
      <c r="H83" s="121" t="str">
        <f>IF( Cap!$B$2="cap", "Caplet", "Floorlet")</f>
        <v>Caplet</v>
      </c>
      <c r="I83" s="128">
        <f ca="1">IF(C83="#N/A",0,_xll.HLV5r3.Financial.Cache.GetValueFromBase(DiscountCurve, Cap!$F$4, C83))</f>
        <v>0.43038544690726377</v>
      </c>
      <c r="J83" s="128">
        <f ca="1">IF(C83="#N/A","#N/A",_xll.HLV5r3.Financial.Cache.GetValueFromBase(DiscountCurve, Cap!$F$4, A83))</f>
        <v>0.43560824330774039</v>
      </c>
      <c r="K83" s="128">
        <f ca="1">IF(C83="#N/A","#N/A",_xll.HLV5r3.Financial.Cache.GetValueFromBase(DiscountCurve, Cap!$F$4, B83))</f>
        <v>0.43038544690726377</v>
      </c>
      <c r="L83" s="128">
        <f ca="1">IF(A83="#N/A","#N/A",_xll.HLV5r3.Financial.Cache.YearFraction(A83, B83,Cap!$B$18))</f>
        <v>0.25205479452054796</v>
      </c>
      <c r="M83" s="128">
        <f ca="1">IF(A83="#N/A","#N/A",_xll.HLV5r3.Financial.Cache.YearFraction(Cap!$F$4, A83,Cap!$B$18))</f>
        <v>15.101369863013698</v>
      </c>
      <c r="N83" s="128">
        <f t="shared" ca="1" si="11"/>
        <v>4.8144929556818665</v>
      </c>
      <c r="O83" s="128">
        <f ca="1">IF(L83="#N/A",L83,IF(Cap!$B$17="Standard",L83*G83*M83,L83*G83*M83/(1+L83*M83)))</f>
        <v>297.03167148687766</v>
      </c>
      <c r="P83" s="128">
        <f t="shared" ca="1" si="12"/>
        <v>2.0720877023630133</v>
      </c>
      <c r="T83" s="75">
        <f t="shared" ca="1" si="9"/>
        <v>49156</v>
      </c>
      <c r="U83" s="73">
        <f t="shared" ca="1" si="13"/>
        <v>49156</v>
      </c>
      <c r="V83" s="77">
        <f ca="1">IF(C83="#N/A",0,_xll.HLV5r3.Financial.Cache.YearFraction(ValuationDate, C83,"ACT/365.FIXED"))</f>
        <v>15.353424657534246</v>
      </c>
      <c r="Y83" s="2">
        <f ca="1"/>
        <v>49156</v>
      </c>
    </row>
    <row r="84" spans="1:25">
      <c r="A84" s="85">
        <f t="shared" ca="1" si="14"/>
        <v>49248</v>
      </c>
      <c r="B84" s="85">
        <f t="shared" ca="1" si="10"/>
        <v>49340</v>
      </c>
      <c r="C84" s="82">
        <f ca="1">IF(Cap!$B$19="Standard",B84,A84)</f>
        <v>49340</v>
      </c>
      <c r="D84" s="79">
        <v>0</v>
      </c>
      <c r="E84" s="79" t="s">
        <v>48</v>
      </c>
      <c r="F84" s="77">
        <f t="array" aca="1" ref="F84" ca="1">IF(A84&lt;&gt;"#N/A",_xll.HLV5r3.Analytics.Options.BlackScholesWithGreeks(1, N84, Cap!$G$12, Cap!$G$13,M84 ),0)</f>
        <v>4.7906319865883162</v>
      </c>
      <c r="G84" s="77">
        <f t="shared" ca="1" si="15"/>
        <v>379.8576659116232</v>
      </c>
      <c r="H84" s="121" t="str">
        <f>IF( Cap!$B$2="cap", "Caplet", "Floorlet")</f>
        <v>Caplet</v>
      </c>
      <c r="I84" s="128">
        <f ca="1">IF(C84="#N/A",0,_xll.HLV5r3.Financial.Cache.GetValueFromBase(DiscountCurve, Cap!$F$4, C84))</f>
        <v>0.42525053915825273</v>
      </c>
      <c r="J84" s="128">
        <f ca="1">IF(C84="#N/A","#N/A",_xll.HLV5r3.Financial.Cache.GetValueFromBase(DiscountCurve, Cap!$F$4, A84))</f>
        <v>0.43038544690726377</v>
      </c>
      <c r="K84" s="128">
        <f ca="1">IF(C84="#N/A","#N/A",_xll.HLV5r3.Financial.Cache.GetValueFromBase(DiscountCurve, Cap!$F$4, B84))</f>
        <v>0.42525053915825273</v>
      </c>
      <c r="L84" s="128">
        <f ca="1">IF(A84="#N/A","#N/A",_xll.HLV5r3.Financial.Cache.YearFraction(A84, B84,Cap!$B$18))</f>
        <v>0.25205479452054796</v>
      </c>
      <c r="M84" s="128">
        <f ca="1">IF(A84="#N/A","#N/A",_xll.HLV5r3.Financial.Cache.YearFraction(Cap!$F$4, A84,Cap!$B$18))</f>
        <v>15.353424657534246</v>
      </c>
      <c r="N84" s="128">
        <f t="shared" ca="1" si="11"/>
        <v>4.7906319865883162</v>
      </c>
      <c r="O84" s="128">
        <f ca="1">IF(L84="#N/A",L84,IF(Cap!$B$17="Standard",L84*G84*M84,L84*G84*M84/(1+L84*M84)))</f>
        <v>301.85661235359157</v>
      </c>
      <c r="P84" s="128">
        <f t="shared" ca="1" si="12"/>
        <v>2.037218835205453</v>
      </c>
      <c r="T84" s="75">
        <f t="shared" ca="1" si="9"/>
        <v>49248</v>
      </c>
      <c r="U84" s="73">
        <f t="shared" ca="1" si="13"/>
        <v>49248</v>
      </c>
      <c r="V84" s="77">
        <f ca="1">IF(C84="#N/A",0,_xll.HLV5r3.Financial.Cache.YearFraction(ValuationDate, C84,"ACT/365.FIXED"))</f>
        <v>15.605479452054794</v>
      </c>
      <c r="Y84" s="2">
        <f ca="1"/>
        <v>49248</v>
      </c>
    </row>
    <row r="85" spans="1:25">
      <c r="A85" s="85">
        <f t="shared" ca="1" si="14"/>
        <v>49340</v>
      </c>
      <c r="B85" s="85">
        <f t="shared" ca="1" si="10"/>
        <v>49429</v>
      </c>
      <c r="C85" s="82">
        <f ca="1">IF(Cap!$B$19="Standard",B85,A85)</f>
        <v>49429</v>
      </c>
      <c r="D85" s="79">
        <v>0</v>
      </c>
      <c r="E85" s="79" t="s">
        <v>48</v>
      </c>
      <c r="F85" s="77">
        <f t="array" aca="1" ref="F85" ca="1">IF(A85&lt;&gt;"#N/A",_xll.HLV5r3.Analytics.Options.BlackScholesWithGreeks(1, N85, Cap!$G$12, Cap!$G$13,M85 ),0)</f>
        <v>4.7662303143030043</v>
      </c>
      <c r="G85" s="77">
        <f t="shared" ca="1" si="15"/>
        <v>384.62389622592622</v>
      </c>
      <c r="H85" s="121" t="str">
        <f>IF( Cap!$B$2="cap", "Caplet", "Floorlet")</f>
        <v>Caplet</v>
      </c>
      <c r="I85" s="128">
        <f ca="1">IF(C85="#N/A",0,_xll.HLV5r3.Financial.Cache.GetValueFromBase(DiscountCurve, Cap!$F$4, C85))</f>
        <v>0.42036515326362278</v>
      </c>
      <c r="J85" s="128">
        <f ca="1">IF(C85="#N/A","#N/A",_xll.HLV5r3.Financial.Cache.GetValueFromBase(DiscountCurve, Cap!$F$4, A85))</f>
        <v>0.42525053915825273</v>
      </c>
      <c r="K85" s="128">
        <f ca="1">IF(C85="#N/A","#N/A",_xll.HLV5r3.Financial.Cache.GetValueFromBase(DiscountCurve, Cap!$F$4, B85))</f>
        <v>0.42036515326362278</v>
      </c>
      <c r="L85" s="128">
        <f ca="1">IF(A85="#N/A","#N/A",_xll.HLV5r3.Financial.Cache.YearFraction(A85, B85,Cap!$B$18))</f>
        <v>0.24383561643835616</v>
      </c>
      <c r="M85" s="128">
        <f ca="1">IF(A85="#N/A","#N/A",_xll.HLV5r3.Financial.Cache.YearFraction(Cap!$F$4, A85,Cap!$B$18))</f>
        <v>15.605479452054794</v>
      </c>
      <c r="N85" s="128">
        <f t="shared" ca="1" si="11"/>
        <v>4.7662303143030043</v>
      </c>
      <c r="O85" s="128">
        <f ca="1">IF(L85="#N/A",L85,IF(Cap!$B$17="Standard",L85*G85*M85,L85*G85*M85/(1+L85*M85)))</f>
        <v>304.58016000205566</v>
      </c>
      <c r="P85" s="128">
        <f t="shared" ca="1" si="12"/>
        <v>2.0035571365617075</v>
      </c>
      <c r="T85" s="75">
        <f t="shared" ca="1" si="9"/>
        <v>49340</v>
      </c>
      <c r="U85" s="73">
        <f t="shared" ca="1" si="13"/>
        <v>49340</v>
      </c>
      <c r="V85" s="77">
        <f ca="1">IF(C85="#N/A",0,_xll.HLV5r3.Financial.Cache.YearFraction(ValuationDate, C85,"ACT/365.FIXED"))</f>
        <v>15.849315068493151</v>
      </c>
      <c r="Y85" s="2">
        <f ca="1"/>
        <v>49340</v>
      </c>
    </row>
    <row r="86" spans="1:25">
      <c r="A86" s="85">
        <f t="shared" ca="1" si="14"/>
        <v>49429</v>
      </c>
      <c r="B86" s="85">
        <f t="shared" ca="1" si="10"/>
        <v>49521</v>
      </c>
      <c r="C86" s="82">
        <f ca="1">IF(Cap!$B$19="Standard",B86,A86)</f>
        <v>49521</v>
      </c>
      <c r="D86" s="79">
        <v>0</v>
      </c>
      <c r="E86" s="79" t="s">
        <v>48</v>
      </c>
      <c r="F86" s="77">
        <f t="array" aca="1" ref="F86" ca="1">IF(A86&lt;&gt;"#N/A",_xll.HLV5r3.Analytics.Options.BlackScholesWithGreeks(1, N86, Cap!$G$12, Cap!$G$13,M86 ),0)</f>
        <v>4.7436891853920766</v>
      </c>
      <c r="G86" s="77">
        <f t="shared" ca="1" si="15"/>
        <v>389.36758541131832</v>
      </c>
      <c r="H86" s="121" t="str">
        <f>IF( Cap!$B$2="cap", "Caplet", "Floorlet")</f>
        <v>Caplet</v>
      </c>
      <c r="I86" s="128">
        <f ca="1">IF(C86="#N/A",0,_xll.HLV5r3.Financial.Cache.GetValueFromBase(DiscountCurve, Cap!$F$4, C86))</f>
        <v>0.41539836132632685</v>
      </c>
      <c r="J86" s="128">
        <f ca="1">IF(C86="#N/A","#N/A",_xll.HLV5r3.Financial.Cache.GetValueFromBase(DiscountCurve, Cap!$F$4, A86))</f>
        <v>0.42036515326362278</v>
      </c>
      <c r="K86" s="128">
        <f ca="1">IF(C86="#N/A","#N/A",_xll.HLV5r3.Financial.Cache.GetValueFromBase(DiscountCurve, Cap!$F$4, B86))</f>
        <v>0.41539836132632685</v>
      </c>
      <c r="L86" s="128">
        <f ca="1">IF(A86="#N/A","#N/A",_xll.HLV5r3.Financial.Cache.YearFraction(A86, B86,Cap!$B$18))</f>
        <v>0.25205479452054796</v>
      </c>
      <c r="M86" s="128">
        <f ca="1">IF(A86="#N/A","#N/A",_xll.HLV5r3.Financial.Cache.YearFraction(Cap!$F$4, A86,Cap!$B$18))</f>
        <v>15.849315068493151</v>
      </c>
      <c r="N86" s="128">
        <f t="shared" ca="1" si="11"/>
        <v>4.7436891853920766</v>
      </c>
      <c r="O86" s="128">
        <f ca="1">IF(L86="#N/A",L86,IF(Cap!$B$17="Standard",L86*G86*M86,L86*G86*M86/(1+L86*M86)))</f>
        <v>311.41449151712283</v>
      </c>
      <c r="P86" s="128">
        <f t="shared" ca="1" si="12"/>
        <v>1.970520714253287</v>
      </c>
      <c r="T86" s="75">
        <f t="shared" ca="1" si="9"/>
        <v>49429</v>
      </c>
      <c r="U86" s="73">
        <f t="shared" ca="1" si="13"/>
        <v>49429</v>
      </c>
      <c r="V86" s="77">
        <f ca="1">IF(C86="#N/A",0,_xll.HLV5r3.Financial.Cache.YearFraction(ValuationDate, C86,"ACT/365.FIXED"))</f>
        <v>16.101369863013698</v>
      </c>
      <c r="Y86" s="2">
        <f ca="1"/>
        <v>49429</v>
      </c>
    </row>
    <row r="87" spans="1:25">
      <c r="A87" s="85">
        <f t="shared" ca="1" si="14"/>
        <v>49521</v>
      </c>
      <c r="B87" s="85">
        <f t="shared" ca="1" si="10"/>
        <v>47848</v>
      </c>
      <c r="C87" s="82">
        <f ca="1">IF(Cap!$B$19="Standard",B87,A87)</f>
        <v>47848</v>
      </c>
      <c r="D87" s="79">
        <v>0</v>
      </c>
      <c r="E87" s="79" t="s">
        <v>48</v>
      </c>
      <c r="F87" s="77">
        <f t="array" aca="1" ref="F87" ca="1">IF(A87&lt;&gt;"#N/A",_xll.HLV5r3.Analytics.Options.BlackScholesWithGreeks(1, N87, Cap!$G$12, Cap!$G$13,M87 ),0)</f>
        <v>4.866938630962057</v>
      </c>
      <c r="G87" s="77">
        <f t="shared" ca="1" si="15"/>
        <v>394.23452404228038</v>
      </c>
      <c r="H87" s="121" t="str">
        <f>IF( Cap!$B$2="cap", "Caplet", "Floorlet")</f>
        <v>Caplet</v>
      </c>
      <c r="I87" s="128">
        <f ca="1">IF(C87="#N/A",0,_xll.HLV5r3.Financial.Cache.GetValueFromBase(DiscountCurve, Cap!$F$4, C87))</f>
        <v>0.5346726785259206</v>
      </c>
      <c r="J87" s="128">
        <f ca="1">IF(C87="#N/A","#N/A",_xll.HLV5r3.Financial.Cache.GetValueFromBase(DiscountCurve, Cap!$F$4, A87))</f>
        <v>0.41539836132632685</v>
      </c>
      <c r="K87" s="128">
        <f ca="1">IF(C87="#N/A","#N/A",_xll.HLV5r3.Financial.Cache.GetValueFromBase(DiscountCurve, Cap!$F$4, B87))</f>
        <v>0.5346726785259206</v>
      </c>
      <c r="L87" s="128">
        <f ca="1">IF(A87="#N/A","#N/A",_xll.HLV5r3.Financial.Cache.YearFraction(A87, B87,Cap!$B$18))</f>
        <v>-4.5835616438356164</v>
      </c>
      <c r="M87" s="128">
        <f ca="1">IF(A87="#N/A","#N/A",_xll.HLV5r3.Financial.Cache.YearFraction(Cap!$F$4, A87,Cap!$B$18))</f>
        <v>16.101369863013698</v>
      </c>
      <c r="N87" s="128">
        <f t="shared" ca="1" si="11"/>
        <v>4.866938630962057</v>
      </c>
      <c r="O87" s="128">
        <f ca="1">IF(L87="#N/A",L87,IF(Cap!$B$17="Standard",L87*G87*M87,L87*G87*M87/(1+L87*M87)))</f>
        <v>399.64971283764987</v>
      </c>
      <c r="P87" s="128">
        <f t="shared" ca="1" si="12"/>
        <v>2.60221911403776</v>
      </c>
      <c r="T87" s="75">
        <f t="shared" ca="1" si="9"/>
        <v>49521</v>
      </c>
      <c r="U87" s="73">
        <f t="shared" ca="1" si="13"/>
        <v>49521</v>
      </c>
      <c r="V87" s="77">
        <f ca="1">IF(C87="#N/A",0,_xll.HLV5r3.Financial.Cache.YearFraction(ValuationDate, C87,"ACT/365.FIXED"))</f>
        <v>11.517808219178082</v>
      </c>
      <c r="Y87" s="2">
        <f ca="1"/>
        <v>49521</v>
      </c>
    </row>
    <row r="88" spans="1:25">
      <c r="A88" s="85" t="str">
        <f t="shared" ca="1" si="14"/>
        <v>#N/A</v>
      </c>
      <c r="B88" s="85" t="str">
        <f t="shared" ca="1" si="10"/>
        <v>#N/A</v>
      </c>
      <c r="C88" s="82" t="str">
        <f ca="1">IF(Cap!$B$19="Standard",B88,A88)</f>
        <v>#N/A</v>
      </c>
      <c r="D88" s="79">
        <v>0</v>
      </c>
      <c r="E88" s="79" t="s">
        <v>48</v>
      </c>
      <c r="F88" s="77">
        <f t="array" aca="1" ref="F88" ca="1">IF(A88&lt;&gt;"#N/A",_xll.HLV5r3.Analytics.Options.BlackScholesWithGreeks(1, N88, Cap!$G$12, Cap!$G$13,M88 ),0)</f>
        <v>0</v>
      </c>
      <c r="G88" s="77">
        <f t="shared" ca="1" si="15"/>
        <v>394.23452404228038</v>
      </c>
      <c r="H88" s="121" t="str">
        <f>IF( Cap!$B$2="cap", "Caplet", "Floorlet")</f>
        <v>Caplet</v>
      </c>
      <c r="I88" s="128">
        <f ca="1">IF(C88="#N/A",0,_xll.HLV5r3.Financial.Cache.GetValueFromBase(DiscountCurve, Cap!$F$4, C88))</f>
        <v>0</v>
      </c>
      <c r="J88" s="128" t="str">
        <f ca="1">IF(C88="#N/A","#N/A",_xll.HLV5r3.Financial.Cache.GetValueFromBase(DiscountCurve, Cap!$F$4, A88))</f>
        <v>#N/A</v>
      </c>
      <c r="K88" s="128" t="str">
        <f ca="1">IF(C88="#N/A","#N/A",_xll.HLV5r3.Financial.Cache.GetValueFromBase(DiscountCurve, Cap!$F$4, B88))</f>
        <v>#N/A</v>
      </c>
      <c r="L88" s="128" t="str">
        <f ca="1">IF(A88="#N/A","#N/A",_xll.HLV5r3.Financial.Cache.YearFraction(A88, B88,Cap!$B$18))</f>
        <v>#N/A</v>
      </c>
      <c r="M88" s="128" t="str">
        <f ca="1">IF(A88="#N/A","#N/A",_xll.HLV5r3.Financial.Cache.YearFraction(Cap!$F$4, A88,Cap!$B$18))</f>
        <v>#N/A</v>
      </c>
      <c r="N88" s="128" t="str">
        <f t="shared" ca="1" si="11"/>
        <v>#N/A</v>
      </c>
      <c r="O88" s="128" t="str">
        <f ca="1">IF(L88="#N/A",L88,IF(Cap!$B$17="Standard",L88*G88*M88,L88*G88*M88/(1+L88*M88)))</f>
        <v>#N/A</v>
      </c>
      <c r="P88" s="128" t="str">
        <f t="shared" ca="1" si="12"/>
        <v>#N/A</v>
      </c>
      <c r="T88" s="75">
        <f t="shared" ca="1" si="9"/>
        <v>49613</v>
      </c>
      <c r="U88" s="73">
        <f t="shared" ca="1" si="13"/>
        <v>49613</v>
      </c>
      <c r="V88" s="77">
        <f ca="1">IF(C88="#N/A",0,_xll.HLV5r3.Financial.Cache.YearFraction(ValuationDate, C88,"ACT/365.FIXED"))</f>
        <v>0</v>
      </c>
      <c r="Y88" s="2">
        <f ca="1"/>
        <v>49613</v>
      </c>
    </row>
    <row r="89" spans="1:25">
      <c r="A89" s="85" t="str">
        <f t="shared" ca="1" si="14"/>
        <v>#N/A</v>
      </c>
      <c r="B89" s="85" t="str">
        <f t="shared" ca="1" si="10"/>
        <v>#N/A</v>
      </c>
      <c r="C89" s="82" t="str">
        <f ca="1">IF(Cap!$B$19="Standard",B89,A89)</f>
        <v>#N/A</v>
      </c>
      <c r="D89" s="79">
        <v>0</v>
      </c>
      <c r="E89" s="79" t="s">
        <v>48</v>
      </c>
      <c r="F89" s="77">
        <f t="array" aca="1" ref="F89" ca="1">IF(A89&lt;&gt;"#N/A",_xll.HLV5r3.Analytics.Options.BlackScholesWithGreeks(1, N89, Cap!$G$12, Cap!$G$13,M89 ),0)</f>
        <v>0</v>
      </c>
      <c r="G89" s="77">
        <f t="shared" ca="1" si="15"/>
        <v>394.23452404228038</v>
      </c>
      <c r="H89" s="121" t="str">
        <f>IF( Cap!$B$2="cap", "Caplet", "Floorlet")</f>
        <v>Caplet</v>
      </c>
      <c r="I89" s="128">
        <f ca="1">IF(C89="#N/A",0,_xll.HLV5r3.Financial.Cache.GetValueFromBase(DiscountCurve, Cap!$F$4, C89))</f>
        <v>0</v>
      </c>
      <c r="J89" s="128" t="str">
        <f ca="1">IF(C89="#N/A","#N/A",_xll.HLV5r3.Financial.Cache.GetValueFromBase(DiscountCurve, Cap!$F$4, A89))</f>
        <v>#N/A</v>
      </c>
      <c r="K89" s="128" t="str">
        <f ca="1">IF(C89="#N/A","#N/A",_xll.HLV5r3.Financial.Cache.GetValueFromBase(DiscountCurve, Cap!$F$4, B89))</f>
        <v>#N/A</v>
      </c>
      <c r="L89" s="128" t="str">
        <f ca="1">IF(A89="#N/A","#N/A",_xll.HLV5r3.Financial.Cache.YearFraction(A89, B89,Cap!$B$18))</f>
        <v>#N/A</v>
      </c>
      <c r="M89" s="128" t="str">
        <f ca="1">IF(A89="#N/A","#N/A",_xll.HLV5r3.Financial.Cache.YearFraction(Cap!$F$4, A89,Cap!$B$18))</f>
        <v>#N/A</v>
      </c>
      <c r="N89" s="128" t="str">
        <f t="shared" ca="1" si="11"/>
        <v>#N/A</v>
      </c>
      <c r="O89" s="128" t="str">
        <f ca="1">IF(L89="#N/A",L89,IF(Cap!$B$17="Standard",L89*G89*M89,L89*G89*M89/(1+L89*M89)))</f>
        <v>#N/A</v>
      </c>
      <c r="P89" s="128" t="str">
        <f t="shared" ca="1" si="12"/>
        <v>#N/A</v>
      </c>
      <c r="T89" s="75" t="str">
        <f t="shared" ca="1" si="9"/>
        <v>#N/A</v>
      </c>
      <c r="U89" s="73" t="e">
        <f t="shared" ca="1" si="13"/>
        <v>#N/A</v>
      </c>
      <c r="V89" s="77">
        <f ca="1">IF(C89="#N/A",0,_xll.HLV5r3.Financial.Cache.YearFraction(ValuationDate, C89,"ACT/365.FIXED"))</f>
        <v>0</v>
      </c>
      <c r="Y89" s="2" t="e">
        <f ca="1"/>
        <v>#N/A</v>
      </c>
    </row>
    <row r="90" spans="1:25">
      <c r="A90" s="85" t="str">
        <f t="shared" ca="1" si="14"/>
        <v>#N/A</v>
      </c>
      <c r="B90" s="85" t="str">
        <f t="shared" ca="1" si="10"/>
        <v>#N/A</v>
      </c>
      <c r="C90" s="82" t="str">
        <f ca="1">IF(Cap!$B$19="Standard",B90,A90)</f>
        <v>#N/A</v>
      </c>
      <c r="D90" s="79">
        <v>0</v>
      </c>
      <c r="E90" s="79" t="s">
        <v>48</v>
      </c>
      <c r="F90" s="77">
        <f t="array" aca="1" ref="F90" ca="1">IF(A90&lt;&gt;"#N/A",_xll.HLV5r3.Analytics.Options.BlackScholesWithGreeks(1, N90, Cap!$G$12, Cap!$G$13,M90 ),0)</f>
        <v>0</v>
      </c>
      <c r="G90" s="77">
        <f t="shared" ca="1" si="15"/>
        <v>394.23452404228038</v>
      </c>
      <c r="H90" s="121" t="str">
        <f>IF( Cap!$B$2="cap", "Caplet", "Floorlet")</f>
        <v>Caplet</v>
      </c>
      <c r="I90" s="128">
        <f ca="1">IF(C90="#N/A",0,_xll.HLV5r3.Financial.Cache.GetValueFromBase(DiscountCurve, Cap!$F$4, C90))</f>
        <v>0</v>
      </c>
      <c r="J90" s="128" t="str">
        <f ca="1">IF(C90="#N/A","#N/A",_xll.HLV5r3.Financial.Cache.GetValueFromBase(DiscountCurve, Cap!$F$4, A90))</f>
        <v>#N/A</v>
      </c>
      <c r="K90" s="128" t="str">
        <f ca="1">IF(C90="#N/A","#N/A",_xll.HLV5r3.Financial.Cache.GetValueFromBase(DiscountCurve, Cap!$F$4, B90))</f>
        <v>#N/A</v>
      </c>
      <c r="L90" s="128" t="str">
        <f ca="1">IF(A90="#N/A","#N/A",_xll.HLV5r3.Financial.Cache.YearFraction(A90, B90,Cap!$B$18))</f>
        <v>#N/A</v>
      </c>
      <c r="M90" s="128" t="str">
        <f ca="1">IF(A90="#N/A","#N/A",_xll.HLV5r3.Financial.Cache.YearFraction(Cap!$F$4, A90,Cap!$B$18))</f>
        <v>#N/A</v>
      </c>
      <c r="N90" s="128" t="str">
        <f t="shared" ca="1" si="11"/>
        <v>#N/A</v>
      </c>
      <c r="O90" s="128" t="str">
        <f ca="1">IF(L90="#N/A",L90,IF(Cap!$B$17="Standard",L90*G90*M90,L90*G90*M90/(1+L90*M90)))</f>
        <v>#N/A</v>
      </c>
      <c r="P90" s="128" t="str">
        <f t="shared" ca="1" si="12"/>
        <v>#N/A</v>
      </c>
      <c r="T90" s="75" t="str">
        <f t="shared" ca="1" si="9"/>
        <v>#N/A</v>
      </c>
      <c r="U90" s="73" t="e">
        <f t="shared" ca="1" si="13"/>
        <v>#N/A</v>
      </c>
      <c r="V90" s="77">
        <f ca="1">IF(C90="#N/A",0,_xll.HLV5r3.Financial.Cache.YearFraction(ValuationDate, C90,"ACT/365.FIXED"))</f>
        <v>0</v>
      </c>
      <c r="Y90" s="2" t="e">
        <f ca="1"/>
        <v>#N/A</v>
      </c>
    </row>
    <row r="91" spans="1:25">
      <c r="A91" s="85" t="str">
        <f t="shared" ca="1" si="14"/>
        <v>#N/A</v>
      </c>
      <c r="B91" s="85" t="str">
        <f t="shared" ca="1" si="10"/>
        <v>#N/A</v>
      </c>
      <c r="C91" s="82" t="str">
        <f ca="1">IF(Cap!$B$19="Standard",B91,A91)</f>
        <v>#N/A</v>
      </c>
      <c r="D91" s="79">
        <v>0</v>
      </c>
      <c r="E91" s="79" t="s">
        <v>48</v>
      </c>
      <c r="F91" s="77">
        <f t="array" aca="1" ref="F91" ca="1">IF(A91&lt;&gt;"#N/A",_xll.HLV5r3.Analytics.Options.BlackScholesWithGreeks(1, N91, Cap!$G$12, Cap!$G$13,M91 ),0)</f>
        <v>0</v>
      </c>
      <c r="G91" s="77">
        <f t="shared" ca="1" si="15"/>
        <v>394.23452404228038</v>
      </c>
      <c r="H91" s="121" t="str">
        <f>IF( Cap!$B$2="cap", "Caplet", "Floorlet")</f>
        <v>Caplet</v>
      </c>
      <c r="I91" s="128">
        <f ca="1">IF(C91="#N/A",0,_xll.HLV5r3.Financial.Cache.GetValueFromBase(DiscountCurve, Cap!$F$4, C91))</f>
        <v>0</v>
      </c>
      <c r="J91" s="128" t="str">
        <f ca="1">IF(C91="#N/A","#N/A",_xll.HLV5r3.Financial.Cache.GetValueFromBase(DiscountCurve, Cap!$F$4, A91))</f>
        <v>#N/A</v>
      </c>
      <c r="K91" s="128" t="str">
        <f ca="1">IF(C91="#N/A","#N/A",_xll.HLV5r3.Financial.Cache.GetValueFromBase(DiscountCurve, Cap!$F$4, B91))</f>
        <v>#N/A</v>
      </c>
      <c r="L91" s="128" t="str">
        <f ca="1">IF(A91="#N/A","#N/A",_xll.HLV5r3.Financial.Cache.YearFraction(A91, B91,Cap!$B$18))</f>
        <v>#N/A</v>
      </c>
      <c r="M91" s="128" t="str">
        <f ca="1">IF(A91="#N/A","#N/A",_xll.HLV5r3.Financial.Cache.YearFraction(Cap!$F$4, A91,Cap!$B$18))</f>
        <v>#N/A</v>
      </c>
      <c r="N91" s="128" t="str">
        <f t="shared" ca="1" si="11"/>
        <v>#N/A</v>
      </c>
      <c r="O91" s="128" t="str">
        <f ca="1">IF(L91="#N/A",L91,IF(Cap!$B$17="Standard",L91*G91*M91,L91*G91*M91/(1+L91*M91)))</f>
        <v>#N/A</v>
      </c>
      <c r="P91" s="128" t="str">
        <f t="shared" ca="1" si="12"/>
        <v>#N/A</v>
      </c>
      <c r="T91" s="75" t="str">
        <f t="shared" ca="1" si="9"/>
        <v>#N/A</v>
      </c>
      <c r="U91" s="73" t="e">
        <f t="shared" ca="1" si="13"/>
        <v>#N/A</v>
      </c>
      <c r="V91" s="77">
        <f ca="1">IF(C91="#N/A",0,_xll.HLV5r3.Financial.Cache.YearFraction(ValuationDate, C91,"ACT/365.FIXED"))</f>
        <v>0</v>
      </c>
      <c r="Y91" s="2" t="e">
        <f ca="1"/>
        <v>#N/A</v>
      </c>
    </row>
    <row r="92" spans="1:25">
      <c r="A92" s="85" t="str">
        <f t="shared" ca="1" si="14"/>
        <v>#N/A</v>
      </c>
      <c r="B92" s="85" t="str">
        <f t="shared" ca="1" si="10"/>
        <v>#N/A</v>
      </c>
      <c r="C92" s="82" t="str">
        <f ca="1">IF(Cap!$B$19="Standard",B92,A92)</f>
        <v>#N/A</v>
      </c>
      <c r="D92" s="79">
        <v>0</v>
      </c>
      <c r="E92" s="79" t="s">
        <v>48</v>
      </c>
      <c r="F92" s="77">
        <f t="array" aca="1" ref="F92" ca="1">IF(A92&lt;&gt;"#N/A",_xll.HLV5r3.Analytics.Options.BlackScholesWithGreeks(1, N92, Cap!$G$12, Cap!$G$13,M92 ),0)</f>
        <v>0</v>
      </c>
      <c r="G92" s="77">
        <f t="shared" ca="1" si="15"/>
        <v>394.23452404228038</v>
      </c>
      <c r="H92" s="121" t="str">
        <f>IF( Cap!$B$2="cap", "Caplet", "Floorlet")</f>
        <v>Caplet</v>
      </c>
      <c r="I92" s="128">
        <f ca="1">IF(C92="#N/A",0,_xll.HLV5r3.Financial.Cache.GetValueFromBase(DiscountCurve, Cap!$F$4, C92))</f>
        <v>0</v>
      </c>
      <c r="J92" s="128" t="str">
        <f ca="1">IF(C92="#N/A","#N/A",_xll.HLV5r3.Financial.Cache.GetValueFromBase(DiscountCurve, Cap!$F$4, A92))</f>
        <v>#N/A</v>
      </c>
      <c r="K92" s="128" t="str">
        <f ca="1">IF(C92="#N/A","#N/A",_xll.HLV5r3.Financial.Cache.GetValueFromBase(DiscountCurve, Cap!$F$4, B92))</f>
        <v>#N/A</v>
      </c>
      <c r="L92" s="128" t="str">
        <f ca="1">IF(A92="#N/A","#N/A",_xll.HLV5r3.Financial.Cache.YearFraction(A92, B92,Cap!$B$18))</f>
        <v>#N/A</v>
      </c>
      <c r="M92" s="128" t="str">
        <f ca="1">IF(A92="#N/A","#N/A",_xll.HLV5r3.Financial.Cache.YearFraction(Cap!$F$4, A92,Cap!$B$18))</f>
        <v>#N/A</v>
      </c>
      <c r="N92" s="128" t="str">
        <f t="shared" ca="1" si="11"/>
        <v>#N/A</v>
      </c>
      <c r="O92" s="128" t="str">
        <f ca="1">IF(L92="#N/A",L92,IF(Cap!$B$17="Standard",L92*G92*M92,L92*G92*M92/(1+L92*M92)))</f>
        <v>#N/A</v>
      </c>
      <c r="P92" s="128" t="str">
        <f t="shared" ca="1" si="12"/>
        <v>#N/A</v>
      </c>
      <c r="T92" s="75" t="str">
        <f t="shared" ca="1" si="9"/>
        <v>#N/A</v>
      </c>
      <c r="U92" s="73" t="e">
        <f t="shared" ca="1" si="13"/>
        <v>#N/A</v>
      </c>
      <c r="V92" s="77">
        <f ca="1">IF(C92="#N/A",0,_xll.HLV5r3.Financial.Cache.YearFraction(ValuationDate, C92,"ACT/365.FIXED"))</f>
        <v>0</v>
      </c>
      <c r="Y92" s="2" t="e">
        <f ca="1"/>
        <v>#N/A</v>
      </c>
    </row>
    <row r="93" spans="1:25">
      <c r="A93" s="85" t="str">
        <f t="shared" ca="1" si="14"/>
        <v>#N/A</v>
      </c>
      <c r="B93" s="85" t="str">
        <f t="shared" ca="1" si="10"/>
        <v>#N/A</v>
      </c>
      <c r="C93" s="82" t="str">
        <f ca="1">IF(Cap!$B$19="Standard",B93,A93)</f>
        <v>#N/A</v>
      </c>
      <c r="D93" s="79">
        <v>0</v>
      </c>
      <c r="E93" s="79" t="s">
        <v>48</v>
      </c>
      <c r="F93" s="77">
        <f t="array" aca="1" ref="F93" ca="1">IF(A93&lt;&gt;"#N/A",_xll.HLV5r3.Analytics.Options.BlackScholesWithGreeks(1, N93, Cap!$G$12, Cap!$G$13,M93 ),0)</f>
        <v>0</v>
      </c>
      <c r="G93" s="77">
        <f t="shared" ca="1" si="15"/>
        <v>394.23452404228038</v>
      </c>
      <c r="H93" s="121" t="str">
        <f>IF( Cap!$B$2="cap", "Caplet", "Floorlet")</f>
        <v>Caplet</v>
      </c>
      <c r="I93" s="128">
        <f ca="1">IF(C93="#N/A",0,_xll.HLV5r3.Financial.Cache.GetValueFromBase(DiscountCurve, Cap!$F$4, C93))</f>
        <v>0</v>
      </c>
      <c r="J93" s="128" t="str">
        <f ca="1">IF(C93="#N/A","#N/A",_xll.HLV5r3.Financial.Cache.GetValueFromBase(DiscountCurve, Cap!$F$4, A93))</f>
        <v>#N/A</v>
      </c>
      <c r="K93" s="128" t="str">
        <f ca="1">IF(C93="#N/A","#N/A",_xll.HLV5r3.Financial.Cache.GetValueFromBase(DiscountCurve, Cap!$F$4, B93))</f>
        <v>#N/A</v>
      </c>
      <c r="L93" s="128" t="str">
        <f ca="1">IF(A93="#N/A","#N/A",_xll.HLV5r3.Financial.Cache.YearFraction(A93, B93,Cap!$B$18))</f>
        <v>#N/A</v>
      </c>
      <c r="M93" s="128" t="str">
        <f ca="1">IF(A93="#N/A","#N/A",_xll.HLV5r3.Financial.Cache.YearFraction(Cap!$F$4, A93,Cap!$B$18))</f>
        <v>#N/A</v>
      </c>
      <c r="N93" s="128" t="str">
        <f t="shared" ca="1" si="11"/>
        <v>#N/A</v>
      </c>
      <c r="O93" s="128" t="str">
        <f ca="1">IF(L93="#N/A",L93,IF(Cap!$B$17="Standard",L93*G93*M93,L93*G93*M93/(1+L93*M93)))</f>
        <v>#N/A</v>
      </c>
      <c r="P93" s="128" t="str">
        <f t="shared" ca="1" si="12"/>
        <v>#N/A</v>
      </c>
      <c r="T93" s="75" t="str">
        <f t="shared" ca="1" si="9"/>
        <v>#N/A</v>
      </c>
      <c r="U93" s="73" t="e">
        <f t="shared" ca="1" si="13"/>
        <v>#N/A</v>
      </c>
      <c r="V93" s="77">
        <f ca="1">IF(C93="#N/A",0,_xll.HLV5r3.Financial.Cache.YearFraction(ValuationDate, C93,"ACT/365.FIXED"))</f>
        <v>0</v>
      </c>
      <c r="Y93" s="2" t="e">
        <f ca="1"/>
        <v>#N/A</v>
      </c>
    </row>
    <row r="94" spans="1:25">
      <c r="A94" s="85" t="str">
        <f t="shared" ca="1" si="14"/>
        <v>#N/A</v>
      </c>
      <c r="B94" s="85" t="str">
        <f t="shared" ca="1" si="10"/>
        <v>#N/A</v>
      </c>
      <c r="C94" s="82" t="str">
        <f ca="1">IF(Cap!$B$19="Standard",B94,A94)</f>
        <v>#N/A</v>
      </c>
      <c r="D94" s="79">
        <v>0</v>
      </c>
      <c r="E94" s="79" t="s">
        <v>48</v>
      </c>
      <c r="F94" s="77">
        <f t="array" aca="1" ref="F94" ca="1">IF(A94&lt;&gt;"#N/A",_xll.HLV5r3.Analytics.Options.BlackScholesWithGreeks(1, N94, Cap!$G$12, Cap!$G$13,M94 ),0)</f>
        <v>0</v>
      </c>
      <c r="G94" s="77">
        <f t="shared" ca="1" si="15"/>
        <v>394.23452404228038</v>
      </c>
      <c r="H94" s="121" t="str">
        <f>IF( Cap!$B$2="cap", "Caplet", "Floorlet")</f>
        <v>Caplet</v>
      </c>
      <c r="I94" s="128">
        <f ca="1">IF(C94="#N/A",0,_xll.HLV5r3.Financial.Cache.GetValueFromBase(DiscountCurve, Cap!$F$4, C94))</f>
        <v>0</v>
      </c>
      <c r="J94" s="128" t="str">
        <f ca="1">IF(C94="#N/A","#N/A",_xll.HLV5r3.Financial.Cache.GetValueFromBase(DiscountCurve, Cap!$F$4, A94))</f>
        <v>#N/A</v>
      </c>
      <c r="K94" s="128" t="str">
        <f ca="1">IF(C94="#N/A","#N/A",_xll.HLV5r3.Financial.Cache.GetValueFromBase(DiscountCurve, Cap!$F$4, B94))</f>
        <v>#N/A</v>
      </c>
      <c r="L94" s="128" t="str">
        <f ca="1">IF(A94="#N/A","#N/A",_xll.HLV5r3.Financial.Cache.YearFraction(A94, B94,Cap!$B$18))</f>
        <v>#N/A</v>
      </c>
      <c r="M94" s="128" t="str">
        <f ca="1">IF(A94="#N/A","#N/A",_xll.HLV5r3.Financial.Cache.YearFraction(Cap!$F$4, A94,Cap!$B$18))</f>
        <v>#N/A</v>
      </c>
      <c r="N94" s="128" t="str">
        <f t="shared" ca="1" si="11"/>
        <v>#N/A</v>
      </c>
      <c r="O94" s="128" t="str">
        <f ca="1">IF(L94="#N/A",L94,IF(Cap!$B$17="Standard",L94*G94*M94,L94*G94*M94/(1+L94*M94)))</f>
        <v>#N/A</v>
      </c>
      <c r="P94" s="128" t="str">
        <f t="shared" ca="1" si="12"/>
        <v>#N/A</v>
      </c>
      <c r="T94" s="75" t="str">
        <f t="shared" ca="1" si="9"/>
        <v>#N/A</v>
      </c>
      <c r="U94" s="73" t="e">
        <f t="shared" ca="1" si="13"/>
        <v>#N/A</v>
      </c>
      <c r="V94" s="77">
        <f ca="1">IF(C94="#N/A",0,_xll.HLV5r3.Financial.Cache.YearFraction(ValuationDate, C94,"ACT/365.FIXED"))</f>
        <v>0</v>
      </c>
      <c r="Y94" s="2" t="e">
        <f ca="1"/>
        <v>#N/A</v>
      </c>
    </row>
    <row r="95" spans="1:25">
      <c r="A95" s="85" t="str">
        <f t="shared" ca="1" si="14"/>
        <v>#N/A</v>
      </c>
      <c r="B95" s="85" t="str">
        <f t="shared" ca="1" si="10"/>
        <v>#N/A</v>
      </c>
      <c r="C95" s="82" t="str">
        <f ca="1">IF(Cap!$B$19="Standard",B95,A95)</f>
        <v>#N/A</v>
      </c>
      <c r="D95" s="79">
        <v>0</v>
      </c>
      <c r="E95" s="79" t="s">
        <v>48</v>
      </c>
      <c r="F95" s="77">
        <f t="array" aca="1" ref="F95" ca="1">IF(A95&lt;&gt;"#N/A",_xll.HLV5r3.Analytics.Options.BlackScholesWithGreeks(1, N95, Cap!$G$12, Cap!$G$13,M95 ),0)</f>
        <v>0</v>
      </c>
      <c r="G95" s="77">
        <f t="shared" ca="1" si="15"/>
        <v>394.23452404228038</v>
      </c>
      <c r="H95" s="121" t="str">
        <f>IF( Cap!$B$2="cap", "Caplet", "Floorlet")</f>
        <v>Caplet</v>
      </c>
      <c r="I95" s="128">
        <f ca="1">IF(C95="#N/A",0,_xll.HLV5r3.Financial.Cache.GetValueFromBase(DiscountCurve, Cap!$F$4, C95))</f>
        <v>0</v>
      </c>
      <c r="J95" s="128" t="str">
        <f ca="1">IF(C95="#N/A","#N/A",_xll.HLV5r3.Financial.Cache.GetValueFromBase(DiscountCurve, Cap!$F$4, A95))</f>
        <v>#N/A</v>
      </c>
      <c r="K95" s="128" t="str">
        <f ca="1">IF(C95="#N/A","#N/A",_xll.HLV5r3.Financial.Cache.GetValueFromBase(DiscountCurve, Cap!$F$4, B95))</f>
        <v>#N/A</v>
      </c>
      <c r="L95" s="128" t="str">
        <f ca="1">IF(A95="#N/A","#N/A",_xll.HLV5r3.Financial.Cache.YearFraction(A95, B95,Cap!$B$18))</f>
        <v>#N/A</v>
      </c>
      <c r="M95" s="128" t="str">
        <f ca="1">IF(A95="#N/A","#N/A",_xll.HLV5r3.Financial.Cache.YearFraction(Cap!$F$4, A95,Cap!$B$18))</f>
        <v>#N/A</v>
      </c>
      <c r="N95" s="128" t="str">
        <f t="shared" ca="1" si="11"/>
        <v>#N/A</v>
      </c>
      <c r="O95" s="128" t="str">
        <f ca="1">IF(L95="#N/A",L95,IF(Cap!$B$17="Standard",L95*G95*M95,L95*G95*M95/(1+L95*M95)))</f>
        <v>#N/A</v>
      </c>
      <c r="P95" s="128" t="str">
        <f t="shared" ca="1" si="12"/>
        <v>#N/A</v>
      </c>
      <c r="T95" s="75" t="str">
        <f t="shared" ca="1" si="9"/>
        <v>#N/A</v>
      </c>
      <c r="U95" s="73" t="e">
        <f t="shared" ca="1" si="13"/>
        <v>#N/A</v>
      </c>
      <c r="V95" s="77">
        <f ca="1">IF(C95="#N/A",0,_xll.HLV5r3.Financial.Cache.YearFraction(ValuationDate, C95,"ACT/365.FIXED"))</f>
        <v>0</v>
      </c>
      <c r="Y95" s="2" t="e">
        <f ca="1"/>
        <v>#N/A</v>
      </c>
    </row>
    <row r="96" spans="1:25">
      <c r="A96" s="85" t="str">
        <f t="shared" ca="1" si="14"/>
        <v>#N/A</v>
      </c>
      <c r="B96" s="85" t="str">
        <f t="shared" ca="1" si="10"/>
        <v>#N/A</v>
      </c>
      <c r="C96" s="82" t="str">
        <f ca="1">IF(Cap!$B$19="Standard",B96,A96)</f>
        <v>#N/A</v>
      </c>
      <c r="D96" s="79">
        <v>0</v>
      </c>
      <c r="E96" s="79" t="s">
        <v>48</v>
      </c>
      <c r="F96" s="77">
        <f t="array" aca="1" ref="F96" ca="1">IF(A96&lt;&gt;"#N/A",_xll.HLV5r3.Analytics.Options.BlackScholesWithGreeks(1, N96, Cap!$G$12, Cap!$G$13,M96 ),0)</f>
        <v>0</v>
      </c>
      <c r="G96" s="77">
        <f t="shared" ca="1" si="15"/>
        <v>394.23452404228038</v>
      </c>
      <c r="H96" s="121" t="str">
        <f>IF( Cap!$B$2="cap", "Caplet", "Floorlet")</f>
        <v>Caplet</v>
      </c>
      <c r="I96" s="128">
        <f ca="1">IF(C96="#N/A",0,_xll.HLV5r3.Financial.Cache.GetValueFromBase(DiscountCurve, Cap!$F$4, C96))</f>
        <v>0</v>
      </c>
      <c r="J96" s="128" t="str">
        <f ca="1">IF(C96="#N/A","#N/A",_xll.HLV5r3.Financial.Cache.GetValueFromBase(DiscountCurve, Cap!$F$4, A96))</f>
        <v>#N/A</v>
      </c>
      <c r="K96" s="128" t="str">
        <f ca="1">IF(C96="#N/A","#N/A",_xll.HLV5r3.Financial.Cache.GetValueFromBase(DiscountCurve, Cap!$F$4, B96))</f>
        <v>#N/A</v>
      </c>
      <c r="L96" s="128" t="str">
        <f ca="1">IF(A96="#N/A","#N/A",_xll.HLV5r3.Financial.Cache.YearFraction(A96, B96,Cap!$B$18))</f>
        <v>#N/A</v>
      </c>
      <c r="M96" s="128" t="str">
        <f ca="1">IF(A96="#N/A","#N/A",_xll.HLV5r3.Financial.Cache.YearFraction(Cap!$F$4, A96,Cap!$B$18))</f>
        <v>#N/A</v>
      </c>
      <c r="N96" s="128" t="str">
        <f t="shared" ca="1" si="11"/>
        <v>#N/A</v>
      </c>
      <c r="O96" s="128" t="str">
        <f ca="1">IF(L96="#N/A",L96,IF(Cap!$B$17="Standard",L96*G96*M96,L96*G96*M96/(1+L96*M96)))</f>
        <v>#N/A</v>
      </c>
      <c r="P96" s="128" t="str">
        <f t="shared" ca="1" si="12"/>
        <v>#N/A</v>
      </c>
      <c r="T96" s="75" t="str">
        <f t="shared" ca="1" si="9"/>
        <v>#N/A</v>
      </c>
      <c r="U96" s="73" t="e">
        <f t="shared" ca="1" si="13"/>
        <v>#N/A</v>
      </c>
      <c r="V96" s="77">
        <f ca="1">IF(C96="#N/A",0,_xll.HLV5r3.Financial.Cache.YearFraction(ValuationDate, C96,"ACT/365.FIXED"))</f>
        <v>0</v>
      </c>
      <c r="Y96" s="2" t="e">
        <f ca="1"/>
        <v>#N/A</v>
      </c>
    </row>
    <row r="97" spans="1:25">
      <c r="A97" s="85" t="str">
        <f t="shared" ca="1" si="14"/>
        <v>#N/A</v>
      </c>
      <c r="B97" s="85" t="str">
        <f t="shared" ca="1" si="10"/>
        <v>#N/A</v>
      </c>
      <c r="C97" s="82" t="str">
        <f ca="1">IF(Cap!$B$19="Standard",B97,A97)</f>
        <v>#N/A</v>
      </c>
      <c r="D97" s="79">
        <v>0</v>
      </c>
      <c r="E97" s="79" t="s">
        <v>48</v>
      </c>
      <c r="F97" s="77">
        <f t="array" aca="1" ref="F97" ca="1">IF(A97&lt;&gt;"#N/A",_xll.HLV5r3.Analytics.Options.BlackScholesWithGreeks(1, N97, Cap!$G$12, Cap!$G$13,M97 ),0)</f>
        <v>0</v>
      </c>
      <c r="G97" s="77">
        <f t="shared" ca="1" si="15"/>
        <v>394.23452404228038</v>
      </c>
      <c r="H97" s="121" t="str">
        <f>IF( Cap!$B$2="cap", "Caplet", "Floorlet")</f>
        <v>Caplet</v>
      </c>
      <c r="I97" s="128">
        <f ca="1">IF(C97="#N/A",0,_xll.HLV5r3.Financial.Cache.GetValueFromBase(DiscountCurve, Cap!$F$4, C97))</f>
        <v>0</v>
      </c>
      <c r="J97" s="128" t="str">
        <f ca="1">IF(C97="#N/A","#N/A",_xll.HLV5r3.Financial.Cache.GetValueFromBase(DiscountCurve, Cap!$F$4, A97))</f>
        <v>#N/A</v>
      </c>
      <c r="K97" s="128" t="str">
        <f ca="1">IF(C97="#N/A","#N/A",_xll.HLV5r3.Financial.Cache.GetValueFromBase(DiscountCurve, Cap!$F$4, B97))</f>
        <v>#N/A</v>
      </c>
      <c r="L97" s="128" t="str">
        <f ca="1">IF(A97="#N/A","#N/A",_xll.HLV5r3.Financial.Cache.YearFraction(A97, B97,Cap!$B$18))</f>
        <v>#N/A</v>
      </c>
      <c r="M97" s="128" t="str">
        <f ca="1">IF(A97="#N/A","#N/A",_xll.HLV5r3.Financial.Cache.YearFraction(Cap!$F$4, A97,Cap!$B$18))</f>
        <v>#N/A</v>
      </c>
      <c r="N97" s="128" t="str">
        <f t="shared" ca="1" si="11"/>
        <v>#N/A</v>
      </c>
      <c r="O97" s="128" t="str">
        <f ca="1">IF(L97="#N/A",L97,IF(Cap!$B$17="Standard",L97*G97*M97,L97*G97*M97/(1+L97*M97)))</f>
        <v>#N/A</v>
      </c>
      <c r="P97" s="128" t="str">
        <f t="shared" ca="1" si="12"/>
        <v>#N/A</v>
      </c>
      <c r="T97" s="75" t="str">
        <f t="shared" ca="1" si="9"/>
        <v>#N/A</v>
      </c>
      <c r="U97" s="73" t="e">
        <f t="shared" ca="1" si="13"/>
        <v>#N/A</v>
      </c>
      <c r="V97" s="77">
        <f ca="1">IF(C97="#N/A",0,_xll.HLV5r3.Financial.Cache.YearFraction(ValuationDate, C97,"ACT/365.FIXED"))</f>
        <v>0</v>
      </c>
      <c r="Y97" s="2" t="e">
        <f ca="1"/>
        <v>#N/A</v>
      </c>
    </row>
    <row r="98" spans="1:25">
      <c r="A98" s="85" t="str">
        <f t="shared" ca="1" si="14"/>
        <v>#N/A</v>
      </c>
      <c r="B98" s="85" t="str">
        <f t="shared" ca="1" si="10"/>
        <v>#N/A</v>
      </c>
      <c r="C98" s="82" t="str">
        <f ca="1">IF(Cap!$B$19="Standard",B98,A98)</f>
        <v>#N/A</v>
      </c>
      <c r="D98" s="79">
        <v>0</v>
      </c>
      <c r="E98" s="79" t="s">
        <v>48</v>
      </c>
      <c r="F98" s="77">
        <f t="array" aca="1" ref="F98" ca="1">IF(A98&lt;&gt;"#N/A",_xll.HLV5r3.Analytics.Options.BlackScholesWithGreeks(1, N98, Cap!$G$12, Cap!$G$13,M98 ),0)</f>
        <v>0</v>
      </c>
      <c r="G98" s="77">
        <f t="shared" ca="1" si="15"/>
        <v>394.23452404228038</v>
      </c>
      <c r="H98" s="121" t="str">
        <f>IF( Cap!$B$2="cap", "Caplet", "Floorlet")</f>
        <v>Caplet</v>
      </c>
      <c r="I98" s="128">
        <f ca="1">IF(C98="#N/A",0,_xll.HLV5r3.Financial.Cache.GetValueFromBase(DiscountCurve, Cap!$F$4, C98))</f>
        <v>0</v>
      </c>
      <c r="J98" s="128" t="str">
        <f ca="1">IF(C98="#N/A","#N/A",_xll.HLV5r3.Financial.Cache.GetValueFromBase(DiscountCurve, Cap!$F$4, A98))</f>
        <v>#N/A</v>
      </c>
      <c r="K98" s="128" t="str">
        <f ca="1">IF(C98="#N/A","#N/A",_xll.HLV5r3.Financial.Cache.GetValueFromBase(DiscountCurve, Cap!$F$4, B98))</f>
        <v>#N/A</v>
      </c>
      <c r="L98" s="128" t="str">
        <f ca="1">IF(A98="#N/A","#N/A",_xll.HLV5r3.Financial.Cache.YearFraction(A98, B98,Cap!$B$18))</f>
        <v>#N/A</v>
      </c>
      <c r="M98" s="128" t="str">
        <f ca="1">IF(A98="#N/A","#N/A",_xll.HLV5r3.Financial.Cache.YearFraction(Cap!$F$4, A98,Cap!$B$18))</f>
        <v>#N/A</v>
      </c>
      <c r="N98" s="128" t="str">
        <f t="shared" ca="1" si="11"/>
        <v>#N/A</v>
      </c>
      <c r="O98" s="128" t="str">
        <f ca="1">IF(L98="#N/A",L98,IF(Cap!$B$17="Standard",L98*G98*M98,L98*G98*M98/(1+L98*M98)))</f>
        <v>#N/A</v>
      </c>
      <c r="P98" s="128" t="str">
        <f t="shared" ca="1" si="12"/>
        <v>#N/A</v>
      </c>
      <c r="T98" s="75" t="str">
        <f t="shared" ca="1" si="9"/>
        <v>#N/A</v>
      </c>
      <c r="U98" s="73" t="e">
        <f t="shared" ca="1" si="13"/>
        <v>#N/A</v>
      </c>
      <c r="V98" s="77">
        <f ca="1">IF(C98="#N/A",0,_xll.HLV5r3.Financial.Cache.YearFraction(ValuationDate, C98,"ACT/365.FIXED"))</f>
        <v>0</v>
      </c>
      <c r="Y98" s="2" t="e">
        <f ca="1"/>
        <v>#N/A</v>
      </c>
    </row>
    <row r="99" spans="1:25">
      <c r="A99" s="85" t="str">
        <f t="shared" ca="1" si="14"/>
        <v>#N/A</v>
      </c>
      <c r="B99" s="85" t="str">
        <f t="shared" ca="1" si="10"/>
        <v>#N/A</v>
      </c>
      <c r="C99" s="82" t="str">
        <f ca="1">IF(Cap!$B$19="Standard",B99,A99)</f>
        <v>#N/A</v>
      </c>
      <c r="D99" s="79">
        <v>0</v>
      </c>
      <c r="E99" s="79" t="s">
        <v>48</v>
      </c>
      <c r="F99" s="77">
        <f t="array" aca="1" ref="F99" ca="1">IF(A99&lt;&gt;"#N/A",_xll.HLV5r3.Analytics.Options.BlackScholesWithGreeks(1, N99, Cap!$G$12, Cap!$G$13,M99 ),0)</f>
        <v>0</v>
      </c>
      <c r="G99" s="77">
        <f t="shared" ca="1" si="15"/>
        <v>394.23452404228038</v>
      </c>
      <c r="H99" s="121" t="str">
        <f>IF( Cap!$B$2="cap", "Caplet", "Floorlet")</f>
        <v>Caplet</v>
      </c>
      <c r="I99" s="128">
        <f ca="1">IF(C99="#N/A",0,_xll.HLV5r3.Financial.Cache.GetValueFromBase(DiscountCurve, Cap!$F$4, C99))</f>
        <v>0</v>
      </c>
      <c r="J99" s="128" t="str">
        <f ca="1">IF(C99="#N/A","#N/A",_xll.HLV5r3.Financial.Cache.GetValueFromBase(DiscountCurve, Cap!$F$4, A99))</f>
        <v>#N/A</v>
      </c>
      <c r="K99" s="128" t="str">
        <f ca="1">IF(C99="#N/A","#N/A",_xll.HLV5r3.Financial.Cache.GetValueFromBase(DiscountCurve, Cap!$F$4, B99))</f>
        <v>#N/A</v>
      </c>
      <c r="L99" s="128" t="str">
        <f ca="1">IF(A99="#N/A","#N/A",_xll.HLV5r3.Financial.Cache.YearFraction(A99, B99,Cap!$B$18))</f>
        <v>#N/A</v>
      </c>
      <c r="M99" s="128" t="str">
        <f ca="1">IF(A99="#N/A","#N/A",_xll.HLV5r3.Financial.Cache.YearFraction(Cap!$F$4, A99,Cap!$B$18))</f>
        <v>#N/A</v>
      </c>
      <c r="N99" s="128" t="str">
        <f t="shared" ca="1" si="11"/>
        <v>#N/A</v>
      </c>
      <c r="O99" s="128" t="str">
        <f ca="1">IF(L99="#N/A",L99,IF(Cap!$B$17="Standard",L99*G99*M99,L99*G99*M99/(1+L99*M99)))</f>
        <v>#N/A</v>
      </c>
      <c r="P99" s="128" t="str">
        <f t="shared" ca="1" si="12"/>
        <v>#N/A</v>
      </c>
      <c r="T99" s="75" t="str">
        <f t="shared" ca="1" si="9"/>
        <v>#N/A</v>
      </c>
      <c r="U99" s="73" t="e">
        <f t="shared" ca="1" si="13"/>
        <v>#N/A</v>
      </c>
      <c r="V99" s="77">
        <f ca="1">IF(C99="#N/A",0,_xll.HLV5r3.Financial.Cache.YearFraction(ValuationDate, C99,"ACT/365.FIXED"))</f>
        <v>0</v>
      </c>
      <c r="Y99" s="2" t="e">
        <f ca="1"/>
        <v>#N/A</v>
      </c>
    </row>
    <row r="100" spans="1:25">
      <c r="A100" s="85" t="str">
        <f t="shared" ca="1" si="14"/>
        <v>#N/A</v>
      </c>
      <c r="B100" s="85" t="str">
        <f t="shared" ca="1" si="10"/>
        <v>#N/A</v>
      </c>
      <c r="C100" s="82" t="str">
        <f ca="1">IF(Cap!$B$19="Standard",B100,A100)</f>
        <v>#N/A</v>
      </c>
      <c r="D100" s="79">
        <v>0</v>
      </c>
      <c r="E100" s="79" t="s">
        <v>48</v>
      </c>
      <c r="F100" s="77">
        <f t="array" aca="1" ref="F100" ca="1">IF(A100&lt;&gt;"#N/A",_xll.HLV5r3.Analytics.Options.BlackScholesWithGreeks(1, N100, Cap!$G$12, Cap!$G$13,M100 ),0)</f>
        <v>0</v>
      </c>
      <c r="G100" s="77">
        <f t="shared" ca="1" si="15"/>
        <v>394.23452404228038</v>
      </c>
      <c r="H100" s="121" t="str">
        <f>IF( Cap!$B$2="cap", "Caplet", "Floorlet")</f>
        <v>Caplet</v>
      </c>
      <c r="I100" s="128">
        <f ca="1">IF(C100="#N/A",0,_xll.HLV5r3.Financial.Cache.GetValueFromBase(DiscountCurve, Cap!$F$4, C100))</f>
        <v>0</v>
      </c>
      <c r="J100" s="128" t="str">
        <f ca="1">IF(C100="#N/A","#N/A",_xll.HLV5r3.Financial.Cache.GetValueFromBase(DiscountCurve, Cap!$F$4, A100))</f>
        <v>#N/A</v>
      </c>
      <c r="K100" s="128" t="str">
        <f ca="1">IF(C100="#N/A","#N/A",_xll.HLV5r3.Financial.Cache.GetValueFromBase(DiscountCurve, Cap!$F$4, B100))</f>
        <v>#N/A</v>
      </c>
      <c r="L100" s="128" t="str">
        <f ca="1">IF(A100="#N/A","#N/A",_xll.HLV5r3.Financial.Cache.YearFraction(A100, B100,Cap!$B$18))</f>
        <v>#N/A</v>
      </c>
      <c r="M100" s="128" t="str">
        <f ca="1">IF(A100="#N/A","#N/A",_xll.HLV5r3.Financial.Cache.YearFraction(Cap!$F$4, A100,Cap!$B$18))</f>
        <v>#N/A</v>
      </c>
      <c r="N100" s="128" t="str">
        <f t="shared" ca="1" si="11"/>
        <v>#N/A</v>
      </c>
      <c r="O100" s="128" t="str">
        <f ca="1">IF(L100="#N/A",L100,IF(Cap!$B$17="Standard",L100*G100*M100,L100*G100*M100/(1+L100*M100)))</f>
        <v>#N/A</v>
      </c>
      <c r="P100" s="128" t="str">
        <f t="shared" ca="1" si="12"/>
        <v>#N/A</v>
      </c>
      <c r="T100" s="75" t="str">
        <f t="shared" ca="1" si="9"/>
        <v>#N/A</v>
      </c>
      <c r="U100" s="73" t="e">
        <f t="shared" ca="1" si="13"/>
        <v>#N/A</v>
      </c>
      <c r="V100" s="77">
        <f ca="1">IF(C100="#N/A",0,_xll.HLV5r3.Financial.Cache.YearFraction(ValuationDate, C100,"ACT/365.FIXED"))</f>
        <v>0</v>
      </c>
      <c r="Y100" s="2" t="e">
        <f ca="1"/>
        <v>#N/A</v>
      </c>
    </row>
    <row r="101" spans="1:25">
      <c r="A101" s="85" t="str">
        <f t="shared" ca="1" si="14"/>
        <v>#N/A</v>
      </c>
      <c r="B101" s="85" t="str">
        <f t="shared" ca="1" si="10"/>
        <v>#N/A</v>
      </c>
      <c r="C101" s="82" t="str">
        <f ca="1">IF(Cap!$B$19="Standard",B101,A101)</f>
        <v>#N/A</v>
      </c>
      <c r="D101" s="79">
        <v>0</v>
      </c>
      <c r="E101" s="79" t="s">
        <v>48</v>
      </c>
      <c r="F101" s="77">
        <f t="array" aca="1" ref="F101" ca="1">IF(A101&lt;&gt;"#N/A",_xll.HLV5r3.Analytics.Options.BlackScholesWithGreeks(1, N101, Cap!$G$12, Cap!$G$13,M101 ),0)</f>
        <v>0</v>
      </c>
      <c r="G101" s="77">
        <f t="shared" ca="1" si="15"/>
        <v>394.23452404228038</v>
      </c>
      <c r="H101" s="121" t="str">
        <f>IF( Cap!$B$2="cap", "Caplet", "Floorlet")</f>
        <v>Caplet</v>
      </c>
      <c r="I101" s="128">
        <f ca="1">IF(C101="#N/A",0,_xll.HLV5r3.Financial.Cache.GetValueFromBase(DiscountCurve, Cap!$F$4, C101))</f>
        <v>0</v>
      </c>
      <c r="J101" s="128" t="str">
        <f ca="1">IF(C101="#N/A","#N/A",_xll.HLV5r3.Financial.Cache.GetValueFromBase(DiscountCurve, Cap!$F$4, A101))</f>
        <v>#N/A</v>
      </c>
      <c r="K101" s="128" t="str">
        <f ca="1">IF(C101="#N/A","#N/A",_xll.HLV5r3.Financial.Cache.GetValueFromBase(DiscountCurve, Cap!$F$4, B101))</f>
        <v>#N/A</v>
      </c>
      <c r="L101" s="128" t="str">
        <f ca="1">IF(A101="#N/A","#N/A",_xll.HLV5r3.Financial.Cache.YearFraction(A101, B101,Cap!$B$18))</f>
        <v>#N/A</v>
      </c>
      <c r="M101" s="128" t="str">
        <f ca="1">IF(A101="#N/A","#N/A",_xll.HLV5r3.Financial.Cache.YearFraction(Cap!$F$4, A101,Cap!$B$18))</f>
        <v>#N/A</v>
      </c>
      <c r="N101" s="128" t="str">
        <f t="shared" ca="1" si="11"/>
        <v>#N/A</v>
      </c>
      <c r="O101" s="128" t="str">
        <f ca="1">IF(L101="#N/A",L101,IF(Cap!$B$17="Standard",L101*G101*M101,L101*G101*M101/(1+L101*M101)))</f>
        <v>#N/A</v>
      </c>
      <c r="P101" s="128" t="str">
        <f t="shared" ca="1" si="12"/>
        <v>#N/A</v>
      </c>
      <c r="T101" s="75" t="str">
        <f t="shared" ca="1" si="9"/>
        <v>#N/A</v>
      </c>
      <c r="U101" s="73" t="e">
        <f t="shared" ca="1" si="13"/>
        <v>#N/A</v>
      </c>
      <c r="V101" s="77">
        <f ca="1">IF(C101="#N/A",0,_xll.HLV5r3.Financial.Cache.YearFraction(ValuationDate, C101,"ACT/365.FIXED"))</f>
        <v>0</v>
      </c>
      <c r="Y101" s="2" t="e">
        <f ca="1"/>
        <v>#N/A</v>
      </c>
    </row>
    <row r="102" spans="1:25">
      <c r="A102" s="85" t="str">
        <f t="shared" ca="1" si="14"/>
        <v>#N/A</v>
      </c>
      <c r="B102" s="85" t="str">
        <f t="shared" ca="1" si="10"/>
        <v>#N/A</v>
      </c>
      <c r="C102" s="82" t="str">
        <f ca="1">IF(Cap!$B$19="Standard",B102,A102)</f>
        <v>#N/A</v>
      </c>
      <c r="D102" s="79">
        <v>0</v>
      </c>
      <c r="E102" s="79" t="s">
        <v>48</v>
      </c>
      <c r="F102" s="77">
        <f t="array" aca="1" ref="F102" ca="1">IF(A102&lt;&gt;"#N/A",_xll.HLV5r3.Analytics.Options.BlackScholesWithGreeks(1, N102, Cap!$G$12, Cap!$G$13,M102 ),0)</f>
        <v>0</v>
      </c>
      <c r="G102" s="77">
        <f t="shared" ca="1" si="15"/>
        <v>394.23452404228038</v>
      </c>
      <c r="H102" s="121" t="str">
        <f>IF( Cap!$B$2="cap", "Caplet", "Floorlet")</f>
        <v>Caplet</v>
      </c>
      <c r="I102" s="128">
        <f ca="1">IF(C102="#N/A",0,_xll.HLV5r3.Financial.Cache.GetValueFromBase(DiscountCurve, Cap!$F$4, C102))</f>
        <v>0</v>
      </c>
      <c r="J102" s="128" t="str">
        <f ca="1">IF(C102="#N/A","#N/A",_xll.HLV5r3.Financial.Cache.GetValueFromBase(DiscountCurve, Cap!$F$4, A102))</f>
        <v>#N/A</v>
      </c>
      <c r="K102" s="128" t="str">
        <f ca="1">IF(C102="#N/A","#N/A",_xll.HLV5r3.Financial.Cache.GetValueFromBase(DiscountCurve, Cap!$F$4, B102))</f>
        <v>#N/A</v>
      </c>
      <c r="L102" s="128" t="str">
        <f ca="1">IF(A102="#N/A","#N/A",_xll.HLV5r3.Financial.Cache.YearFraction(A102, B102,Cap!$B$18))</f>
        <v>#N/A</v>
      </c>
      <c r="M102" s="128" t="str">
        <f ca="1">IF(A102="#N/A","#N/A",_xll.HLV5r3.Financial.Cache.YearFraction(Cap!$F$4, A102,Cap!$B$18))</f>
        <v>#N/A</v>
      </c>
      <c r="N102" s="128" t="str">
        <f t="shared" ca="1" si="11"/>
        <v>#N/A</v>
      </c>
      <c r="O102" s="128" t="str">
        <f ca="1">IF(L102="#N/A",L102,IF(Cap!$B$17="Standard",L102*G102*M102,L102*G102*M102/(1+L102*M102)))</f>
        <v>#N/A</v>
      </c>
      <c r="P102" s="128" t="str">
        <f t="shared" ca="1" si="12"/>
        <v>#N/A</v>
      </c>
      <c r="T102" s="75" t="str">
        <f t="shared" ca="1" si="9"/>
        <v>#N/A</v>
      </c>
      <c r="U102" s="73" t="e">
        <f t="shared" ca="1" si="13"/>
        <v>#N/A</v>
      </c>
      <c r="V102" s="77">
        <f ca="1">IF(C102="#N/A",0,_xll.HLV5r3.Financial.Cache.YearFraction(ValuationDate, C102,"ACT/365.FIXED"))</f>
        <v>0</v>
      </c>
      <c r="Y102" s="2" t="e">
        <f ca="1"/>
        <v>#N/A</v>
      </c>
    </row>
    <row r="103" spans="1:25">
      <c r="A103" s="85" t="str">
        <f t="shared" ca="1" si="14"/>
        <v>#N/A</v>
      </c>
      <c r="B103" s="85" t="str">
        <f t="shared" ca="1" si="10"/>
        <v>#N/A</v>
      </c>
      <c r="C103" s="82" t="str">
        <f ca="1">IF(Cap!$B$19="Standard",B103,A103)</f>
        <v>#N/A</v>
      </c>
      <c r="D103" s="79">
        <v>0</v>
      </c>
      <c r="E103" s="79" t="s">
        <v>48</v>
      </c>
      <c r="F103" s="77">
        <f t="array" aca="1" ref="F103" ca="1">IF(A103&lt;&gt;"#N/A",_xll.HLV5r3.Analytics.Options.BlackScholesWithGreeks(1, N103, Cap!$G$12, Cap!$G$13,M103 ),0)</f>
        <v>0</v>
      </c>
      <c r="G103" s="77">
        <f t="shared" ca="1" si="15"/>
        <v>394.23452404228038</v>
      </c>
      <c r="H103" s="121" t="str">
        <f>IF( Cap!$B$2="cap", "Caplet", "Floorlet")</f>
        <v>Caplet</v>
      </c>
      <c r="I103" s="128">
        <f ca="1">IF(C103="#N/A",0,_xll.HLV5r3.Financial.Cache.GetValueFromBase(DiscountCurve, Cap!$F$4, C103))</f>
        <v>0</v>
      </c>
      <c r="J103" s="128" t="str">
        <f ca="1">IF(C103="#N/A","#N/A",_xll.HLV5r3.Financial.Cache.GetValueFromBase(DiscountCurve, Cap!$F$4, A103))</f>
        <v>#N/A</v>
      </c>
      <c r="K103" s="128" t="str">
        <f ca="1">IF(C103="#N/A","#N/A",_xll.HLV5r3.Financial.Cache.GetValueFromBase(DiscountCurve, Cap!$F$4, B103))</f>
        <v>#N/A</v>
      </c>
      <c r="L103" s="128" t="str">
        <f ca="1">IF(A103="#N/A","#N/A",_xll.HLV5r3.Financial.Cache.YearFraction(A103, B103,Cap!$B$18))</f>
        <v>#N/A</v>
      </c>
      <c r="M103" s="128" t="str">
        <f ca="1">IF(A103="#N/A","#N/A",_xll.HLV5r3.Financial.Cache.YearFraction(Cap!$F$4, A103,Cap!$B$18))</f>
        <v>#N/A</v>
      </c>
      <c r="N103" s="128" t="str">
        <f t="shared" ca="1" si="11"/>
        <v>#N/A</v>
      </c>
      <c r="O103" s="128" t="str">
        <f ca="1">IF(L103="#N/A",L103,IF(Cap!$B$17="Standard",L103*G103*M103,L103*G103*M103/(1+L103*M103)))</f>
        <v>#N/A</v>
      </c>
      <c r="P103" s="128" t="str">
        <f t="shared" ca="1" si="12"/>
        <v>#N/A</v>
      </c>
      <c r="T103" s="75" t="str">
        <f t="shared" ca="1" si="9"/>
        <v>#N/A</v>
      </c>
      <c r="U103" s="73" t="e">
        <f t="shared" ca="1" si="13"/>
        <v>#N/A</v>
      </c>
      <c r="V103" s="77">
        <f ca="1">IF(C103="#N/A",0,_xll.HLV5r3.Financial.Cache.YearFraction(ValuationDate, C103,"ACT/365.FIXED"))</f>
        <v>0</v>
      </c>
      <c r="Y103" s="2" t="e">
        <f ca="1"/>
        <v>#N/A</v>
      </c>
    </row>
    <row r="104" spans="1:25">
      <c r="A104" s="85" t="str">
        <f t="shared" ca="1" si="14"/>
        <v>#N/A</v>
      </c>
      <c r="B104" s="85" t="str">
        <f t="shared" ca="1" si="10"/>
        <v>#N/A</v>
      </c>
      <c r="C104" s="82" t="str">
        <f ca="1">IF(Cap!$B$19="Standard",B104,A104)</f>
        <v>#N/A</v>
      </c>
      <c r="D104" s="79">
        <v>0</v>
      </c>
      <c r="E104" s="79" t="s">
        <v>48</v>
      </c>
      <c r="F104" s="77">
        <f t="array" aca="1" ref="F104" ca="1">IF(A104&lt;&gt;"#N/A",_xll.HLV5r3.Analytics.Options.BlackScholesWithGreeks(1, N104, Cap!$G$12, Cap!$G$13,M104 ),0)</f>
        <v>0</v>
      </c>
      <c r="G104" s="77">
        <f t="shared" ca="1" si="15"/>
        <v>394.23452404228038</v>
      </c>
      <c r="H104" s="121" t="str">
        <f>IF( Cap!$B$2="cap", "Caplet", "Floorlet")</f>
        <v>Caplet</v>
      </c>
      <c r="I104" s="128">
        <f ca="1">IF(C104="#N/A",0,_xll.HLV5r3.Financial.Cache.GetValueFromBase(DiscountCurve, Cap!$F$4, C104))</f>
        <v>0</v>
      </c>
      <c r="J104" s="128" t="str">
        <f ca="1">IF(C104="#N/A","#N/A",_xll.HLV5r3.Financial.Cache.GetValueFromBase(DiscountCurve, Cap!$F$4, A104))</f>
        <v>#N/A</v>
      </c>
      <c r="K104" s="128" t="str">
        <f ca="1">IF(C104="#N/A","#N/A",_xll.HLV5r3.Financial.Cache.GetValueFromBase(DiscountCurve, Cap!$F$4, B104))</f>
        <v>#N/A</v>
      </c>
      <c r="L104" s="128" t="str">
        <f ca="1">IF(A104="#N/A","#N/A",_xll.HLV5r3.Financial.Cache.YearFraction(A104, B104,Cap!$B$18))</f>
        <v>#N/A</v>
      </c>
      <c r="M104" s="128" t="str">
        <f ca="1">IF(A104="#N/A","#N/A",_xll.HLV5r3.Financial.Cache.YearFraction(Cap!$F$4, A104,Cap!$B$18))</f>
        <v>#N/A</v>
      </c>
      <c r="N104" s="128" t="str">
        <f t="shared" ca="1" si="11"/>
        <v>#N/A</v>
      </c>
      <c r="O104" s="128" t="str">
        <f ca="1">IF(L104="#N/A",L104,IF(Cap!$B$17="Standard",L104*G104*M104,L104*G104*M104/(1+L104*M104)))</f>
        <v>#N/A</v>
      </c>
      <c r="P104" s="128" t="str">
        <f t="shared" ca="1" si="12"/>
        <v>#N/A</v>
      </c>
      <c r="T104" s="75" t="str">
        <f t="shared" ca="1" si="9"/>
        <v>#N/A</v>
      </c>
      <c r="U104" s="73" t="e">
        <f t="shared" ca="1" si="13"/>
        <v>#N/A</v>
      </c>
      <c r="V104" s="77">
        <f ca="1">IF(C104="#N/A",0,_xll.HLV5r3.Financial.Cache.YearFraction(ValuationDate, C104,"ACT/365.FIXED"))</f>
        <v>0</v>
      </c>
      <c r="Y104" s="2" t="e">
        <f ca="1"/>
        <v>#N/A</v>
      </c>
    </row>
    <row r="105" spans="1:25">
      <c r="A105" s="85" t="str">
        <f t="shared" ca="1" si="14"/>
        <v>#N/A</v>
      </c>
      <c r="B105" s="85" t="str">
        <f t="shared" ca="1" si="10"/>
        <v>#N/A</v>
      </c>
      <c r="C105" s="82" t="str">
        <f ca="1">IF(Cap!$B$19="Standard",B105,A105)</f>
        <v>#N/A</v>
      </c>
      <c r="D105" s="79">
        <v>0</v>
      </c>
      <c r="E105" s="79" t="s">
        <v>48</v>
      </c>
      <c r="F105" s="77">
        <f t="array" aca="1" ref="F105" ca="1">IF(A105&lt;&gt;"#N/A",_xll.HLV5r3.Analytics.Options.BlackScholesWithGreeks(1, N105, Cap!$G$12, Cap!$G$13,M105 ),0)</f>
        <v>0</v>
      </c>
      <c r="G105" s="77">
        <f t="shared" ca="1" si="15"/>
        <v>394.23452404228038</v>
      </c>
      <c r="H105" s="121" t="str">
        <f>IF( Cap!$B$2="cap", "Caplet", "Floorlet")</f>
        <v>Caplet</v>
      </c>
      <c r="I105" s="128">
        <f ca="1">IF(C105="#N/A",0,_xll.HLV5r3.Financial.Cache.GetValueFromBase(DiscountCurve, Cap!$F$4, C105))</f>
        <v>0</v>
      </c>
      <c r="J105" s="128" t="str">
        <f ca="1">IF(C105="#N/A","#N/A",_xll.HLV5r3.Financial.Cache.GetValueFromBase(DiscountCurve, Cap!$F$4, A105))</f>
        <v>#N/A</v>
      </c>
      <c r="K105" s="128" t="str">
        <f ca="1">IF(C105="#N/A","#N/A",_xll.HLV5r3.Financial.Cache.GetValueFromBase(DiscountCurve, Cap!$F$4, B105))</f>
        <v>#N/A</v>
      </c>
      <c r="L105" s="128" t="str">
        <f ca="1">IF(A105="#N/A","#N/A",_xll.HLV5r3.Financial.Cache.YearFraction(A105, B105,Cap!$B$18))</f>
        <v>#N/A</v>
      </c>
      <c r="M105" s="128" t="str">
        <f ca="1">IF(A105="#N/A","#N/A",_xll.HLV5r3.Financial.Cache.YearFraction(Cap!$F$4, A105,Cap!$B$18))</f>
        <v>#N/A</v>
      </c>
      <c r="N105" s="128" t="str">
        <f t="shared" ca="1" si="11"/>
        <v>#N/A</v>
      </c>
      <c r="O105" s="128" t="str">
        <f ca="1">IF(L105="#N/A",L105,IF(Cap!$B$17="Standard",L105*G105*M105,L105*G105*M105/(1+L105*M105)))</f>
        <v>#N/A</v>
      </c>
      <c r="P105" s="128" t="str">
        <f t="shared" ca="1" si="12"/>
        <v>#N/A</v>
      </c>
      <c r="T105" s="75" t="str">
        <f t="shared" ca="1" si="9"/>
        <v>#N/A</v>
      </c>
      <c r="U105" s="73" t="e">
        <f t="shared" ca="1" si="13"/>
        <v>#N/A</v>
      </c>
      <c r="V105" s="77">
        <f ca="1">IF(C105="#N/A",0,_xll.HLV5r3.Financial.Cache.YearFraction(ValuationDate, C105,"ACT/365.FIXED"))</f>
        <v>0</v>
      </c>
      <c r="Y105" s="2" t="e">
        <f ca="1"/>
        <v>#N/A</v>
      </c>
    </row>
    <row r="106" spans="1:25">
      <c r="A106" s="85" t="str">
        <f t="shared" ca="1" si="14"/>
        <v>#N/A</v>
      </c>
      <c r="B106" s="85" t="str">
        <f t="shared" ca="1" si="10"/>
        <v>#N/A</v>
      </c>
      <c r="C106" s="82" t="str">
        <f ca="1">IF(Cap!$B$19="Standard",B106,A106)</f>
        <v>#N/A</v>
      </c>
      <c r="D106" s="79">
        <v>0</v>
      </c>
      <c r="E106" s="79" t="s">
        <v>48</v>
      </c>
      <c r="F106" s="77">
        <f t="array" aca="1" ref="F106" ca="1">IF(A106&lt;&gt;"#N/A",_xll.HLV5r3.Analytics.Options.BlackScholesWithGreeks(1, N106, Cap!$G$12, Cap!$G$13,M106 ),0)</f>
        <v>0</v>
      </c>
      <c r="G106" s="77">
        <f t="shared" ca="1" si="15"/>
        <v>394.23452404228038</v>
      </c>
      <c r="H106" s="121" t="str">
        <f>IF( Cap!$B$2="cap", "Caplet", "Floorlet")</f>
        <v>Caplet</v>
      </c>
      <c r="I106" s="128">
        <f ca="1">IF(C106="#N/A",0,_xll.HLV5r3.Financial.Cache.GetValueFromBase(DiscountCurve, Cap!$F$4, C106))</f>
        <v>0</v>
      </c>
      <c r="J106" s="128" t="str">
        <f ca="1">IF(C106="#N/A","#N/A",_xll.HLV5r3.Financial.Cache.GetValueFromBase(DiscountCurve, Cap!$F$4, A106))</f>
        <v>#N/A</v>
      </c>
      <c r="K106" s="128" t="str">
        <f ca="1">IF(C106="#N/A","#N/A",_xll.HLV5r3.Financial.Cache.GetValueFromBase(DiscountCurve, Cap!$F$4, B106))</f>
        <v>#N/A</v>
      </c>
      <c r="L106" s="128" t="str">
        <f ca="1">IF(A106="#N/A","#N/A",_xll.HLV5r3.Financial.Cache.YearFraction(A106, B106,Cap!$B$18))</f>
        <v>#N/A</v>
      </c>
      <c r="M106" s="128" t="str">
        <f ca="1">IF(A106="#N/A","#N/A",_xll.HLV5r3.Financial.Cache.YearFraction(Cap!$F$4, A106,Cap!$B$18))</f>
        <v>#N/A</v>
      </c>
      <c r="N106" s="128" t="str">
        <f t="shared" ca="1" si="11"/>
        <v>#N/A</v>
      </c>
      <c r="O106" s="128" t="str">
        <f ca="1">IF(L106="#N/A",L106,IF(Cap!$B$17="Standard",L106*G106*M106,L106*G106*M106/(1+L106*M106)))</f>
        <v>#N/A</v>
      </c>
      <c r="P106" s="128" t="str">
        <f t="shared" ca="1" si="12"/>
        <v>#N/A</v>
      </c>
      <c r="T106" s="75" t="str">
        <f t="shared" ca="1" si="9"/>
        <v>#N/A</v>
      </c>
      <c r="U106" s="73" t="e">
        <f t="shared" ca="1" si="13"/>
        <v>#N/A</v>
      </c>
      <c r="V106" s="77">
        <f ca="1">IF(C106="#N/A",0,_xll.HLV5r3.Financial.Cache.YearFraction(ValuationDate, C106,"ACT/365.FIXED"))</f>
        <v>0</v>
      </c>
      <c r="Y106" s="2" t="e">
        <f ca="1"/>
        <v>#N/A</v>
      </c>
    </row>
    <row r="107" spans="1:25">
      <c r="A107" s="85" t="str">
        <f t="shared" ca="1" si="14"/>
        <v>#N/A</v>
      </c>
      <c r="B107" s="85" t="str">
        <f t="shared" ca="1" si="10"/>
        <v>#N/A</v>
      </c>
      <c r="C107" s="82" t="str">
        <f ca="1">IF(Cap!$B$19="Standard",B107,A107)</f>
        <v>#N/A</v>
      </c>
      <c r="D107" s="79">
        <v>0</v>
      </c>
      <c r="E107" s="79" t="s">
        <v>48</v>
      </c>
      <c r="F107" s="77">
        <f t="array" aca="1" ref="F107" ca="1">IF(A107&lt;&gt;"#N/A",_xll.HLV5r3.Analytics.Options.BlackScholesWithGreeks(1, N107, Cap!$G$12, Cap!$G$13,M107 ),0)</f>
        <v>0</v>
      </c>
      <c r="G107" s="77">
        <f t="shared" ca="1" si="15"/>
        <v>394.23452404228038</v>
      </c>
      <c r="H107" s="121" t="str">
        <f>IF( Cap!$B$2="cap", "Caplet", "Floorlet")</f>
        <v>Caplet</v>
      </c>
      <c r="I107" s="128">
        <f ca="1">IF(C107="#N/A",0,_xll.HLV5r3.Financial.Cache.GetValueFromBase(DiscountCurve, Cap!$F$4, C107))</f>
        <v>0</v>
      </c>
      <c r="J107" s="128" t="str">
        <f ca="1">IF(C107="#N/A","#N/A",_xll.HLV5r3.Financial.Cache.GetValueFromBase(DiscountCurve, Cap!$F$4, A107))</f>
        <v>#N/A</v>
      </c>
      <c r="K107" s="128" t="str">
        <f ca="1">IF(C107="#N/A","#N/A",_xll.HLV5r3.Financial.Cache.GetValueFromBase(DiscountCurve, Cap!$F$4, B107))</f>
        <v>#N/A</v>
      </c>
      <c r="L107" s="128" t="str">
        <f ca="1">IF(A107="#N/A","#N/A",_xll.HLV5r3.Financial.Cache.YearFraction(A107, B107,Cap!$B$18))</f>
        <v>#N/A</v>
      </c>
      <c r="M107" s="128" t="str">
        <f ca="1">IF(A107="#N/A","#N/A",_xll.HLV5r3.Financial.Cache.YearFraction(Cap!$F$4, A107,Cap!$B$18))</f>
        <v>#N/A</v>
      </c>
      <c r="N107" s="128" t="str">
        <f t="shared" ca="1" si="11"/>
        <v>#N/A</v>
      </c>
      <c r="O107" s="128" t="str">
        <f ca="1">IF(L107="#N/A",L107,IF(Cap!$B$17="Standard",L107*G107*M107,L107*G107*M107/(1+L107*M107)))</f>
        <v>#N/A</v>
      </c>
      <c r="P107" s="128" t="str">
        <f t="shared" ca="1" si="12"/>
        <v>#N/A</v>
      </c>
      <c r="T107" s="75" t="str">
        <f t="shared" ca="1" si="9"/>
        <v>#N/A</v>
      </c>
      <c r="U107" s="73" t="e">
        <f t="shared" ca="1" si="13"/>
        <v>#N/A</v>
      </c>
      <c r="V107" s="77">
        <f ca="1">IF(C107="#N/A",0,_xll.HLV5r3.Financial.Cache.YearFraction(ValuationDate, C107,"ACT/365.FIXED"))</f>
        <v>0</v>
      </c>
      <c r="Y107" s="2" t="e">
        <f ca="1"/>
        <v>#N/A</v>
      </c>
    </row>
    <row r="108" spans="1:25" ht="12.75" thickBot="1">
      <c r="A108" s="84" t="str">
        <f t="shared" ca="1" si="14"/>
        <v>#N/A</v>
      </c>
      <c r="B108" s="84" t="str">
        <f ca="1">IF(A108="#N/A", "#N/A",IF(A109="#N/A",$C$13,A109))</f>
        <v>#N/A</v>
      </c>
      <c r="C108" s="81" t="str">
        <f ca="1">IF(Cap!$B$19="Standard",B108,A108)</f>
        <v>#N/A</v>
      </c>
      <c r="D108" s="78">
        <v>0</v>
      </c>
      <c r="E108" s="78" t="s">
        <v>48</v>
      </c>
      <c r="F108" s="77">
        <f t="array" aca="1" ref="F108" ca="1">IF(A108&lt;&gt;"#N/A",_xll.HLV5r3.Analytics.Options.BlackScholesWithGreeks(1, N108, Cap!$G$12, Cap!$G$13,M108 ),0)</f>
        <v>0</v>
      </c>
      <c r="G108" s="76">
        <f t="shared" ca="1" si="15"/>
        <v>394.23452404228038</v>
      </c>
      <c r="H108" s="124" t="str">
        <f>IF( Cap!$B$2="cap", "Caplet", "Floorlet")</f>
        <v>Caplet</v>
      </c>
      <c r="I108" s="129">
        <f ca="1">IF(C108="#N/A",0,_xll.HLV5r3.Financial.Cache.GetValueFromBase(DiscountCurve, Cap!$F$4, C108))</f>
        <v>0</v>
      </c>
      <c r="J108" s="129" t="str">
        <f ca="1">IF(C108="#N/A","#N/A",_xll.HLV5r3.Financial.Cache.GetValueFromBase(DiscountCurve, Cap!$F$4, A108))</f>
        <v>#N/A</v>
      </c>
      <c r="K108" s="129" t="str">
        <f ca="1">IF(C108="#N/A","#N/A",_xll.HLV5r3.Financial.Cache.GetValueFromBase(DiscountCurve, Cap!$F$4, B108))</f>
        <v>#N/A</v>
      </c>
      <c r="L108" s="128" t="str">
        <f ca="1">IF(A108="#N/A","#N/A",_xll.HLV5r3.Financial.Cache.YearFraction(A108, B108,Cap!$B$18))</f>
        <v>#N/A</v>
      </c>
      <c r="M108" s="128" t="str">
        <f ca="1">IF(A108="#N/A","#N/A",_xll.HLV5r3.Financial.Cache.YearFraction(Cap!$F$4, A108,Cap!$B$18))</f>
        <v>#N/A</v>
      </c>
      <c r="N108" s="128" t="str">
        <f t="shared" ca="1" si="11"/>
        <v>#N/A</v>
      </c>
      <c r="O108" s="129" t="str">
        <f ca="1">IF(L108="#N/A",L108,IF(Cap!$B$17="Standard",L108*G108*M108,L108*G108*M108/(1+L108*M108)))</f>
        <v>#N/A</v>
      </c>
      <c r="P108" s="129" t="str">
        <f t="shared" ca="1" si="12"/>
        <v>#N/A</v>
      </c>
      <c r="T108" s="74" t="str">
        <f t="shared" ca="1" si="9"/>
        <v>#N/A</v>
      </c>
      <c r="U108" s="72" t="e">
        <f t="shared" ca="1" si="13"/>
        <v>#N/A</v>
      </c>
      <c r="V108" s="76">
        <f ca="1">IF(C108="#N/A",0,_xll.HLV5r3.Financial.Cache.YearFraction(ValuationDate, C108,"ACT/365.FIXED"))</f>
        <v>0</v>
      </c>
      <c r="Y108" s="2" t="e">
        <f ca="1"/>
        <v>#N/A</v>
      </c>
    </row>
    <row r="109" spans="1:25">
      <c r="D109" s="5"/>
      <c r="Y109" s="2" t="e">
        <f ca="1"/>
        <v>#N/A</v>
      </c>
    </row>
    <row r="110" spans="1:25">
      <c r="D110" s="5"/>
      <c r="Y110" s="2" t="e">
        <f ca="1"/>
        <v>#N/A</v>
      </c>
    </row>
    <row r="111" spans="1:25">
      <c r="D111" s="5"/>
      <c r="Y111" s="2" t="e">
        <f ca="1"/>
        <v>#N/A</v>
      </c>
    </row>
    <row r="112" spans="1:25">
      <c r="D112" s="5"/>
      <c r="Y112" s="2" t="e">
        <f ca="1"/>
        <v>#N/A</v>
      </c>
    </row>
    <row r="113" spans="4:25">
      <c r="D113" s="5"/>
      <c r="Y113" s="2" t="e">
        <f ca="1"/>
        <v>#N/A</v>
      </c>
    </row>
    <row r="114" spans="4:25">
      <c r="D114" s="5"/>
      <c r="Y114" s="2" t="e">
        <f ca="1"/>
        <v>#N/A</v>
      </c>
    </row>
    <row r="115" spans="4:25">
      <c r="D115" s="5"/>
      <c r="Y115" s="2" t="e">
        <f ca="1"/>
        <v>#N/A</v>
      </c>
    </row>
    <row r="116" spans="4:25">
      <c r="D116" s="5"/>
      <c r="Y116" s="2" t="e">
        <f ca="1"/>
        <v>#N/A</v>
      </c>
    </row>
    <row r="117" spans="4:25">
      <c r="D117" s="5"/>
      <c r="Y117" s="2" t="e">
        <f ca="1"/>
        <v>#N/A</v>
      </c>
    </row>
    <row r="118" spans="4:25">
      <c r="D118" s="5"/>
      <c r="Y118" s="2" t="e">
        <f ca="1"/>
        <v>#N/A</v>
      </c>
    </row>
    <row r="119" spans="4:25">
      <c r="D119" s="5"/>
      <c r="Y119" s="2" t="e">
        <f ca="1"/>
        <v>#N/A</v>
      </c>
    </row>
    <row r="120" spans="4:25">
      <c r="D120" s="5"/>
      <c r="Y120" s="2" t="e">
        <f ca="1"/>
        <v>#N/A</v>
      </c>
    </row>
    <row r="121" spans="4:25">
      <c r="D121" s="5"/>
      <c r="Y121" s="2" t="e">
        <f ca="1"/>
        <v>#N/A</v>
      </c>
    </row>
    <row r="122" spans="4:25">
      <c r="D122" s="5"/>
      <c r="Y122" s="2" t="e">
        <f ca="1"/>
        <v>#N/A</v>
      </c>
    </row>
    <row r="123" spans="4:25">
      <c r="D123" s="5"/>
      <c r="Y123" s="2" t="e">
        <f ca="1"/>
        <v>#N/A</v>
      </c>
    </row>
    <row r="124" spans="4:25">
      <c r="D124" s="5"/>
      <c r="Y124" s="2" t="e">
        <f ca="1"/>
        <v>#N/A</v>
      </c>
    </row>
    <row r="125" spans="4:25">
      <c r="D125" s="5"/>
      <c r="Y125" s="2" t="e">
        <f ca="1"/>
        <v>#N/A</v>
      </c>
    </row>
    <row r="126" spans="4:25">
      <c r="D126" s="5"/>
      <c r="Y126" s="2" t="e">
        <f ca="1"/>
        <v>#N/A</v>
      </c>
    </row>
    <row r="127" spans="4:25">
      <c r="D127" s="5"/>
      <c r="Y127" s="2" t="e">
        <f ca="1"/>
        <v>#N/A</v>
      </c>
    </row>
    <row r="128" spans="4:25">
      <c r="D128" s="5"/>
      <c r="Y128" s="2" t="e">
        <f ca="1"/>
        <v>#N/A</v>
      </c>
    </row>
    <row r="129" spans="4:25">
      <c r="D129" s="5"/>
      <c r="Y129" s="2" t="e">
        <f ca="1"/>
        <v>#N/A</v>
      </c>
    </row>
    <row r="130" spans="4:25">
      <c r="D130" s="5"/>
      <c r="Y130" s="2" t="e">
        <f ca="1"/>
        <v>#N/A</v>
      </c>
    </row>
    <row r="131" spans="4:25">
      <c r="D131" s="5"/>
      <c r="Y131" s="2" t="e">
        <f ca="1"/>
        <v>#N/A</v>
      </c>
    </row>
    <row r="132" spans="4:25">
      <c r="D132" s="5"/>
      <c r="Y132" s="2" t="e">
        <f ca="1"/>
        <v>#N/A</v>
      </c>
    </row>
    <row r="133" spans="4:25">
      <c r="D133" s="5"/>
      <c r="Y133" s="2" t="e">
        <f ca="1"/>
        <v>#N/A</v>
      </c>
    </row>
    <row r="134" spans="4:25">
      <c r="D134" s="5"/>
      <c r="Y134" s="2" t="e">
        <f ca="1"/>
        <v>#N/A</v>
      </c>
    </row>
    <row r="135" spans="4:25">
      <c r="D135" s="5"/>
      <c r="Y135" s="2" t="e">
        <f ca="1"/>
        <v>#N/A</v>
      </c>
    </row>
    <row r="136" spans="4:25">
      <c r="D136" s="5"/>
      <c r="Y136" s="2" t="e">
        <f ca="1"/>
        <v>#N/A</v>
      </c>
    </row>
    <row r="137" spans="4:25">
      <c r="D137" s="5"/>
      <c r="Y137" s="2" t="e">
        <f ca="1"/>
        <v>#N/A</v>
      </c>
    </row>
    <row r="138" spans="4:25">
      <c r="D138" s="5"/>
      <c r="Y138" s="2" t="e">
        <f ca="1"/>
        <v>#N/A</v>
      </c>
    </row>
    <row r="139" spans="4:25">
      <c r="D139" s="5"/>
      <c r="Y139" s="2" t="e">
        <f ca="1"/>
        <v>#N/A</v>
      </c>
    </row>
    <row r="140" spans="4:25">
      <c r="D140" s="5"/>
      <c r="Y140" s="2" t="e">
        <f ca="1"/>
        <v>#N/A</v>
      </c>
    </row>
    <row r="141" spans="4:25">
      <c r="D141" s="5"/>
      <c r="Y141" s="2" t="e">
        <f ca="1"/>
        <v>#N/A</v>
      </c>
    </row>
    <row r="142" spans="4:25">
      <c r="D142" s="5"/>
      <c r="Y142" s="2" t="e">
        <f ca="1"/>
        <v>#N/A</v>
      </c>
    </row>
    <row r="143" spans="4:25">
      <c r="D143" s="5"/>
      <c r="Y143" s="2" t="e">
        <f ca="1"/>
        <v>#N/A</v>
      </c>
    </row>
    <row r="144" spans="4:25">
      <c r="D144" s="5"/>
      <c r="Y144" s="2" t="e">
        <f ca="1"/>
        <v>#N/A</v>
      </c>
    </row>
    <row r="145" spans="4:25">
      <c r="D145" s="5"/>
      <c r="Y145" s="2" t="e">
        <f ca="1"/>
        <v>#N/A</v>
      </c>
    </row>
    <row r="146" spans="4:25">
      <c r="D146" s="5"/>
      <c r="Y146" s="2" t="e">
        <f ca="1"/>
        <v>#N/A</v>
      </c>
    </row>
    <row r="147" spans="4:25">
      <c r="D147" s="5"/>
      <c r="Y147" s="2" t="e">
        <f ca="1"/>
        <v>#N/A</v>
      </c>
    </row>
    <row r="148" spans="4:25">
      <c r="D148" s="5"/>
      <c r="Y148" s="2" t="e">
        <f ca="1"/>
        <v>#N/A</v>
      </c>
    </row>
    <row r="149" spans="4:25">
      <c r="D149" s="5"/>
      <c r="Y149" s="2" t="e">
        <f ca="1"/>
        <v>#N/A</v>
      </c>
    </row>
    <row r="150" spans="4:25">
      <c r="D150" s="5"/>
      <c r="Y150" s="2" t="e">
        <f ca="1"/>
        <v>#N/A</v>
      </c>
    </row>
    <row r="151" spans="4:25">
      <c r="D151" s="5"/>
      <c r="Y151" s="2" t="e">
        <f ca="1"/>
        <v>#N/A</v>
      </c>
    </row>
    <row r="152" spans="4:25">
      <c r="D152" s="5"/>
      <c r="Y152" s="2" t="e">
        <f ca="1"/>
        <v>#N/A</v>
      </c>
    </row>
    <row r="153" spans="4:25">
      <c r="D153" s="5"/>
      <c r="Y153" s="2" t="e">
        <f ca="1"/>
        <v>#N/A</v>
      </c>
    </row>
    <row r="154" spans="4:25">
      <c r="D154" s="5"/>
      <c r="Y154" s="2" t="e">
        <f ca="1"/>
        <v>#N/A</v>
      </c>
    </row>
    <row r="155" spans="4:25">
      <c r="D155" s="5"/>
      <c r="Y155" s="2" t="e">
        <f ca="1"/>
        <v>#N/A</v>
      </c>
    </row>
    <row r="156" spans="4:25">
      <c r="D156" s="5"/>
      <c r="Y156" s="2" t="e">
        <f ca="1"/>
        <v>#N/A</v>
      </c>
    </row>
    <row r="157" spans="4:25">
      <c r="D157" s="5"/>
      <c r="Y157" s="2" t="e">
        <f ca="1"/>
        <v>#N/A</v>
      </c>
    </row>
    <row r="158" spans="4:25">
      <c r="D158" s="5"/>
      <c r="Y158" s="2" t="e">
        <f ca="1"/>
        <v>#N/A</v>
      </c>
    </row>
    <row r="159" spans="4:25">
      <c r="D159" s="5"/>
      <c r="Y159" s="2" t="e">
        <f ca="1"/>
        <v>#N/A</v>
      </c>
    </row>
    <row r="160" spans="4:25">
      <c r="D160" s="5"/>
      <c r="Y160" s="2" t="e">
        <f ca="1"/>
        <v>#N/A</v>
      </c>
    </row>
    <row r="161" spans="4:25">
      <c r="D161" s="5"/>
      <c r="Y161" s="2" t="e">
        <f ca="1"/>
        <v>#N/A</v>
      </c>
    </row>
    <row r="162" spans="4:25">
      <c r="D162" s="5"/>
      <c r="Y162" s="2" t="e">
        <f ca="1"/>
        <v>#N/A</v>
      </c>
    </row>
    <row r="163" spans="4:25">
      <c r="D163" s="5"/>
      <c r="Y163" s="2" t="e">
        <f ca="1"/>
        <v>#N/A</v>
      </c>
    </row>
    <row r="164" spans="4:25">
      <c r="D164" s="5"/>
      <c r="Y164" s="2" t="e">
        <f ca="1"/>
        <v>#N/A</v>
      </c>
    </row>
    <row r="165" spans="4:25">
      <c r="D165" s="5"/>
      <c r="Y165" s="2" t="e">
        <f ca="1"/>
        <v>#N/A</v>
      </c>
    </row>
    <row r="166" spans="4:25">
      <c r="D166" s="5"/>
      <c r="Y166" s="2" t="e">
        <f ca="1"/>
        <v>#N/A</v>
      </c>
    </row>
    <row r="167" spans="4:25">
      <c r="D167" s="5"/>
      <c r="Y167" s="2" t="e">
        <f ca="1"/>
        <v>#N/A</v>
      </c>
    </row>
    <row r="168" spans="4:25">
      <c r="D168" s="5"/>
      <c r="Y168" s="2" t="e">
        <f ca="1"/>
        <v>#N/A</v>
      </c>
    </row>
    <row r="169" spans="4:25">
      <c r="D169" s="5"/>
      <c r="Y169" s="2" t="e">
        <f ca="1"/>
        <v>#N/A</v>
      </c>
    </row>
    <row r="170" spans="4:25">
      <c r="D170" s="5"/>
      <c r="Y170" s="2" t="e">
        <f ca="1"/>
        <v>#N/A</v>
      </c>
    </row>
    <row r="171" spans="4:25">
      <c r="D171" s="5"/>
      <c r="Y171" s="2" t="e">
        <f ca="1"/>
        <v>#N/A</v>
      </c>
    </row>
    <row r="172" spans="4:25">
      <c r="D172" s="5"/>
      <c r="Y172" s="2" t="e">
        <f ca="1"/>
        <v>#N/A</v>
      </c>
    </row>
    <row r="173" spans="4:25">
      <c r="D173" s="5"/>
      <c r="Y173" s="2" t="e">
        <f ca="1"/>
        <v>#N/A</v>
      </c>
    </row>
    <row r="174" spans="4:25">
      <c r="D174" s="5"/>
      <c r="Y174" s="2" t="e">
        <f ca="1"/>
        <v>#N/A</v>
      </c>
    </row>
    <row r="175" spans="4:25">
      <c r="D175" s="5"/>
      <c r="Y175" s="2" t="e">
        <f ca="1"/>
        <v>#N/A</v>
      </c>
    </row>
    <row r="176" spans="4:25">
      <c r="D176" s="5"/>
      <c r="Y176" s="2" t="e">
        <f ca="1"/>
        <v>#N/A</v>
      </c>
    </row>
    <row r="177" spans="4:25">
      <c r="D177" s="5"/>
      <c r="Y177" s="2" t="e">
        <f ca="1"/>
        <v>#N/A</v>
      </c>
    </row>
    <row r="178" spans="4:25">
      <c r="D178" s="5"/>
      <c r="Y178" s="2" t="e">
        <f ca="1"/>
        <v>#N/A</v>
      </c>
    </row>
    <row r="179" spans="4:25">
      <c r="D179" s="5"/>
      <c r="Y179" s="2" t="e">
        <f ca="1"/>
        <v>#N/A</v>
      </c>
    </row>
    <row r="180" spans="4:25">
      <c r="D180" s="5"/>
      <c r="Y180" s="2" t="e">
        <f ca="1"/>
        <v>#N/A</v>
      </c>
    </row>
    <row r="181" spans="4:25">
      <c r="D181" s="5"/>
      <c r="Y181" s="2" t="e">
        <f ca="1"/>
        <v>#N/A</v>
      </c>
    </row>
    <row r="182" spans="4:25">
      <c r="D182" s="5"/>
      <c r="Y182" s="2" t="e">
        <f ca="1"/>
        <v>#N/A</v>
      </c>
    </row>
    <row r="183" spans="4:25">
      <c r="D183" s="5"/>
      <c r="Y183" s="2" t="e">
        <f ca="1"/>
        <v>#N/A</v>
      </c>
    </row>
    <row r="184" spans="4:25">
      <c r="D184" s="5"/>
      <c r="Y184" s="2" t="e">
        <f ca="1"/>
        <v>#N/A</v>
      </c>
    </row>
    <row r="185" spans="4:25">
      <c r="D185" s="5"/>
      <c r="Y185" s="2" t="e">
        <f ca="1"/>
        <v>#N/A</v>
      </c>
    </row>
    <row r="186" spans="4:25">
      <c r="D186" s="5"/>
      <c r="Y186" s="2" t="e">
        <f ca="1"/>
        <v>#N/A</v>
      </c>
    </row>
    <row r="187" spans="4:25">
      <c r="D187" s="5"/>
      <c r="Y187" s="2" t="e">
        <f ca="1"/>
        <v>#N/A</v>
      </c>
    </row>
    <row r="188" spans="4:25">
      <c r="D188" s="5"/>
      <c r="Y188" s="2" t="e">
        <f ca="1"/>
        <v>#N/A</v>
      </c>
    </row>
    <row r="189" spans="4:25">
      <c r="D189" s="5"/>
      <c r="Y189" s="2" t="e">
        <f ca="1"/>
        <v>#N/A</v>
      </c>
    </row>
    <row r="190" spans="4:25">
      <c r="D190" s="5"/>
      <c r="Y190" s="2" t="e">
        <f ca="1"/>
        <v>#N/A</v>
      </c>
    </row>
    <row r="191" spans="4:25">
      <c r="D191" s="5"/>
      <c r="Y191" s="2" t="e">
        <f ca="1"/>
        <v>#N/A</v>
      </c>
    </row>
    <row r="192" spans="4:25">
      <c r="D192" s="5"/>
      <c r="Y192" s="2" t="e">
        <f ca="1"/>
        <v>#N/A</v>
      </c>
    </row>
    <row r="193" spans="4:25">
      <c r="D193" s="5"/>
      <c r="Y193" s="2" t="e">
        <f ca="1"/>
        <v>#N/A</v>
      </c>
    </row>
    <row r="194" spans="4:25">
      <c r="D194" s="5"/>
      <c r="Y194" s="2" t="e">
        <f ca="1"/>
        <v>#N/A</v>
      </c>
    </row>
    <row r="195" spans="4:25">
      <c r="D195" s="5"/>
      <c r="Y195" s="2" t="e">
        <f ca="1"/>
        <v>#N/A</v>
      </c>
    </row>
    <row r="196" spans="4:25">
      <c r="D196" s="5"/>
      <c r="Y196" s="2" t="e">
        <f ca="1"/>
        <v>#N/A</v>
      </c>
    </row>
    <row r="197" spans="4:25">
      <c r="D197" s="5"/>
      <c r="Y197" s="2" t="e">
        <f ca="1"/>
        <v>#N/A</v>
      </c>
    </row>
    <row r="198" spans="4:25">
      <c r="D198" s="5"/>
      <c r="Y198" s="2" t="e">
        <f ca="1"/>
        <v>#N/A</v>
      </c>
    </row>
    <row r="199" spans="4:25">
      <c r="D199" s="5"/>
      <c r="Y199" s="2" t="e">
        <f ca="1"/>
        <v>#N/A</v>
      </c>
    </row>
    <row r="200" spans="4:25">
      <c r="D200" s="5"/>
      <c r="Y200" s="2" t="e">
        <f ca="1"/>
        <v>#N/A</v>
      </c>
    </row>
    <row r="201" spans="4:25">
      <c r="D201" s="5"/>
      <c r="Y201" s="2" t="e">
        <f ca="1"/>
        <v>#N/A</v>
      </c>
    </row>
    <row r="202" spans="4:25">
      <c r="Y202" s="2" t="e">
        <f ca="1"/>
        <v>#N/A</v>
      </c>
    </row>
    <row r="203" spans="4:25">
      <c r="Y203" s="2" t="e">
        <f ca="1"/>
        <v>#N/A</v>
      </c>
    </row>
    <row r="204" spans="4:25">
      <c r="Y204" s="2" t="e">
        <f ca="1"/>
        <v>#N/A</v>
      </c>
    </row>
    <row r="205" spans="4:25">
      <c r="Y205" s="2" t="e">
        <f ca="1"/>
        <v>#N/A</v>
      </c>
    </row>
    <row r="206" spans="4:25">
      <c r="Y206" s="2" t="e">
        <f ca="1"/>
        <v>#N/A</v>
      </c>
    </row>
    <row r="207" spans="4:25">
      <c r="Y207" s="2" t="e">
        <f ca="1"/>
        <v>#N/A</v>
      </c>
    </row>
    <row r="208" spans="4:25">
      <c r="Y208" s="2" t="e">
        <f ca="1"/>
        <v>#N/A</v>
      </c>
    </row>
    <row r="209" spans="25:25">
      <c r="Y209" s="2" t="e">
        <f ca="1"/>
        <v>#N/A</v>
      </c>
    </row>
    <row r="210" spans="25:25">
      <c r="Y210" s="2" t="e">
        <f ca="1"/>
        <v>#N/A</v>
      </c>
    </row>
    <row r="211" spans="25:25">
      <c r="Y211" s="4" t="e">
        <f ca="1"/>
        <v>#N/A</v>
      </c>
    </row>
    <row r="212" spans="25:25">
      <c r="Y212" s="4" t="e">
        <f ca="1"/>
        <v>#N/A</v>
      </c>
    </row>
    <row r="213" spans="25:25">
      <c r="Y213" s="4" t="e">
        <f ca="1"/>
        <v>#N/A</v>
      </c>
    </row>
    <row r="214" spans="25:25">
      <c r="Y214" s="4" t="e">
        <f ca="1"/>
        <v>#N/A</v>
      </c>
    </row>
    <row r="215" spans="25:25">
      <c r="Y215" s="4" t="e">
        <f ca="1"/>
        <v>#N/A</v>
      </c>
    </row>
    <row r="216" spans="25:25">
      <c r="Y216" s="4" t="e">
        <f ca="1"/>
        <v>#N/A</v>
      </c>
    </row>
    <row r="217" spans="25:25">
      <c r="Y217" s="4" t="e">
        <f ca="1"/>
        <v>#N/A</v>
      </c>
    </row>
    <row r="218" spans="25:25">
      <c r="Y218" s="4" t="e">
        <f ca="1"/>
        <v>#N/A</v>
      </c>
    </row>
    <row r="219" spans="25:25">
      <c r="Y219" s="4" t="e">
        <f ca="1"/>
        <v>#N/A</v>
      </c>
    </row>
    <row r="220" spans="25:25">
      <c r="Y220" s="4" t="e">
        <f ca="1"/>
        <v>#N/A</v>
      </c>
    </row>
    <row r="221" spans="25:25">
      <c r="Y221" s="4" t="e">
        <f ca="1"/>
        <v>#N/A</v>
      </c>
    </row>
    <row r="222" spans="25:25">
      <c r="Y222" s="4" t="e">
        <f ca="1"/>
        <v>#N/A</v>
      </c>
    </row>
    <row r="223" spans="25:25">
      <c r="Y223" s="4" t="e">
        <f ca="1"/>
        <v>#N/A</v>
      </c>
    </row>
    <row r="224" spans="25:25">
      <c r="Y224" s="4" t="e">
        <f ca="1"/>
        <v>#N/A</v>
      </c>
    </row>
    <row r="225" spans="25:25">
      <c r="Y225" s="4" t="e">
        <f ca="1"/>
        <v>#N/A</v>
      </c>
    </row>
    <row r="226" spans="25:25">
      <c r="Y226" s="4" t="e">
        <f ca="1"/>
        <v>#N/A</v>
      </c>
    </row>
    <row r="227" spans="25:25">
      <c r="Y227" s="4" t="e">
        <f ca="1"/>
        <v>#N/A</v>
      </c>
    </row>
    <row r="228" spans="25:25">
      <c r="Y228" s="4" t="e">
        <f ca="1"/>
        <v>#N/A</v>
      </c>
    </row>
    <row r="229" spans="25:25">
      <c r="Y229" s="4" t="e">
        <f ca="1"/>
        <v>#N/A</v>
      </c>
    </row>
    <row r="230" spans="25:25">
      <c r="Y230" s="4" t="e">
        <f ca="1"/>
        <v>#N/A</v>
      </c>
    </row>
    <row r="231" spans="25:25">
      <c r="Y231" s="4" t="e">
        <f ca="1"/>
        <v>#N/A</v>
      </c>
    </row>
    <row r="232" spans="25:25">
      <c r="Y232" s="4" t="e">
        <f ca="1"/>
        <v>#N/A</v>
      </c>
    </row>
    <row r="233" spans="25:25">
      <c r="Y233" s="4" t="e">
        <f ca="1"/>
        <v>#N/A</v>
      </c>
    </row>
    <row r="234" spans="25:25">
      <c r="Y234" s="4" t="e">
        <f ca="1"/>
        <v>#N/A</v>
      </c>
    </row>
    <row r="235" spans="25:25">
      <c r="Y235" s="4" t="e">
        <f ca="1"/>
        <v>#N/A</v>
      </c>
    </row>
    <row r="236" spans="25:25">
      <c r="Y236" s="4" t="e">
        <f ca="1"/>
        <v>#N/A</v>
      </c>
    </row>
    <row r="237" spans="25:25">
      <c r="Y237" s="4" t="e">
        <f ca="1"/>
        <v>#N/A</v>
      </c>
    </row>
    <row r="238" spans="25:25">
      <c r="Y238" s="4" t="e">
        <f ca="1"/>
        <v>#N/A</v>
      </c>
    </row>
    <row r="239" spans="25:25">
      <c r="Y239" s="4" t="e">
        <f ca="1"/>
        <v>#N/A</v>
      </c>
    </row>
    <row r="240" spans="25:25">
      <c r="Y240" s="4" t="e">
        <f ca="1"/>
        <v>#N/A</v>
      </c>
    </row>
    <row r="241" spans="25:25">
      <c r="Y241" s="4" t="e">
        <f ca="1"/>
        <v>#N/A</v>
      </c>
    </row>
    <row r="242" spans="25:25">
      <c r="Y242" s="4" t="e">
        <f ca="1"/>
        <v>#N/A</v>
      </c>
    </row>
    <row r="243" spans="25:25">
      <c r="Y243" s="4" t="e">
        <f ca="1"/>
        <v>#N/A</v>
      </c>
    </row>
    <row r="244" spans="25:25">
      <c r="Y244" s="4" t="e">
        <f ca="1"/>
        <v>#N/A</v>
      </c>
    </row>
    <row r="245" spans="25:25">
      <c r="Y245" s="4" t="e">
        <f ca="1"/>
        <v>#N/A</v>
      </c>
    </row>
    <row r="246" spans="25:25">
      <c r="Y246" s="4" t="e">
        <f ca="1"/>
        <v>#N/A</v>
      </c>
    </row>
    <row r="247" spans="25:25">
      <c r="Y247" s="4" t="e">
        <f ca="1"/>
        <v>#N/A</v>
      </c>
    </row>
    <row r="248" spans="25:25">
      <c r="Y248" s="4" t="e">
        <f ca="1"/>
        <v>#N/A</v>
      </c>
    </row>
    <row r="249" spans="25:25">
      <c r="Y249" s="4" t="e">
        <f ca="1"/>
        <v>#N/A</v>
      </c>
    </row>
    <row r="250" spans="25:25">
      <c r="Y250" s="4" t="e">
        <f ca="1"/>
        <v>#N/A</v>
      </c>
    </row>
    <row r="251" spans="25:25">
      <c r="Y251" s="4" t="e">
        <f ca="1"/>
        <v>#N/A</v>
      </c>
    </row>
    <row r="252" spans="25:25">
      <c r="Y252" s="4" t="e">
        <f ca="1"/>
        <v>#N/A</v>
      </c>
    </row>
    <row r="253" spans="25:25">
      <c r="Y253" s="4" t="e">
        <f ca="1"/>
        <v>#N/A</v>
      </c>
    </row>
    <row r="254" spans="25:25">
      <c r="Y254" s="4" t="e">
        <f ca="1"/>
        <v>#N/A</v>
      </c>
    </row>
    <row r="255" spans="25:25">
      <c r="Y255" s="4" t="e">
        <f ca="1"/>
        <v>#N/A</v>
      </c>
    </row>
    <row r="256" spans="25:25">
      <c r="Y256" s="4" t="e">
        <f ca="1"/>
        <v>#N/A</v>
      </c>
    </row>
    <row r="257" spans="25:25">
      <c r="Y257" s="4" t="e">
        <f ca="1"/>
        <v>#N/A</v>
      </c>
    </row>
    <row r="258" spans="25:25">
      <c r="Y258" s="4" t="e">
        <f ca="1"/>
        <v>#N/A</v>
      </c>
    </row>
    <row r="259" spans="25:25">
      <c r="Y259" s="4" t="e">
        <f ca="1"/>
        <v>#N/A</v>
      </c>
    </row>
    <row r="260" spans="25:25">
      <c r="Y260" s="4" t="e">
        <f ca="1"/>
        <v>#N/A</v>
      </c>
    </row>
    <row r="261" spans="25:25">
      <c r="Y261" s="4" t="e">
        <f ca="1"/>
        <v>#N/A</v>
      </c>
    </row>
    <row r="262" spans="25:25">
      <c r="Y262" s="4" t="e">
        <f ca="1"/>
        <v>#N/A</v>
      </c>
    </row>
    <row r="263" spans="25:25">
      <c r="Y263" s="4" t="e">
        <f ca="1"/>
        <v>#N/A</v>
      </c>
    </row>
    <row r="264" spans="25:25">
      <c r="Y264" s="4" t="e">
        <f ca="1"/>
        <v>#N/A</v>
      </c>
    </row>
    <row r="265" spans="25:25">
      <c r="Y265" s="4" t="e">
        <f ca="1"/>
        <v>#N/A</v>
      </c>
    </row>
    <row r="266" spans="25:25">
      <c r="Y266" s="4" t="e">
        <f ca="1"/>
        <v>#N/A</v>
      </c>
    </row>
    <row r="267" spans="25:25">
      <c r="Y267" s="4" t="e">
        <f ca="1"/>
        <v>#N/A</v>
      </c>
    </row>
    <row r="268" spans="25:25">
      <c r="Y268" s="4" t="e">
        <f ca="1"/>
        <v>#N/A</v>
      </c>
    </row>
    <row r="269" spans="25:25">
      <c r="Y269" s="4" t="e">
        <f ca="1"/>
        <v>#N/A</v>
      </c>
    </row>
    <row r="270" spans="25:25">
      <c r="Y270" s="4" t="e">
        <f ca="1"/>
        <v>#N/A</v>
      </c>
    </row>
    <row r="271" spans="25:25">
      <c r="Y271" s="4" t="e">
        <f ca="1"/>
        <v>#N/A</v>
      </c>
    </row>
    <row r="272" spans="25:25">
      <c r="Y272" s="4" t="e">
        <f ca="1"/>
        <v>#N/A</v>
      </c>
    </row>
    <row r="273" spans="25:25">
      <c r="Y273" s="4" t="e">
        <f ca="1"/>
        <v>#N/A</v>
      </c>
    </row>
    <row r="274" spans="25:25">
      <c r="Y274" s="4" t="e">
        <f ca="1"/>
        <v>#N/A</v>
      </c>
    </row>
    <row r="275" spans="25:25">
      <c r="Y275" s="4" t="e">
        <f ca="1"/>
        <v>#N/A</v>
      </c>
    </row>
    <row r="276" spans="25:25">
      <c r="Y276" s="4" t="e">
        <f ca="1"/>
        <v>#N/A</v>
      </c>
    </row>
    <row r="277" spans="25:25">
      <c r="Y277" s="4" t="e">
        <f ca="1"/>
        <v>#N/A</v>
      </c>
    </row>
    <row r="278" spans="25:25">
      <c r="Y278" s="4" t="e">
        <f ca="1"/>
        <v>#N/A</v>
      </c>
    </row>
    <row r="279" spans="25:25">
      <c r="Y279" s="4" t="e">
        <f ca="1"/>
        <v>#N/A</v>
      </c>
    </row>
    <row r="280" spans="25:25">
      <c r="Y280" s="4" t="e">
        <f ca="1"/>
        <v>#N/A</v>
      </c>
    </row>
    <row r="281" spans="25:25">
      <c r="Y281" s="4" t="e">
        <f ca="1"/>
        <v>#N/A</v>
      </c>
    </row>
    <row r="282" spans="25:25">
      <c r="Y282" s="4" t="e">
        <f ca="1"/>
        <v>#N/A</v>
      </c>
    </row>
    <row r="283" spans="25:25">
      <c r="Y283" s="4" t="e">
        <f ca="1"/>
        <v>#N/A</v>
      </c>
    </row>
    <row r="284" spans="25:25">
      <c r="Y284" s="4" t="e">
        <f ca="1"/>
        <v>#N/A</v>
      </c>
    </row>
    <row r="285" spans="25:25">
      <c r="Y285" s="4" t="e">
        <f ca="1"/>
        <v>#N/A</v>
      </c>
    </row>
    <row r="286" spans="25:25">
      <c r="Y286" s="4" t="e">
        <f ca="1"/>
        <v>#N/A</v>
      </c>
    </row>
    <row r="287" spans="25:25">
      <c r="Y287" s="4" t="e">
        <f ca="1"/>
        <v>#N/A</v>
      </c>
    </row>
    <row r="288" spans="25:25">
      <c r="Y288" s="4" t="e">
        <f ca="1"/>
        <v>#N/A</v>
      </c>
    </row>
    <row r="289" spans="25:25">
      <c r="Y289" s="4" t="e">
        <f ca="1"/>
        <v>#N/A</v>
      </c>
    </row>
    <row r="290" spans="25:25">
      <c r="Y290" s="4" t="e">
        <f ca="1"/>
        <v>#N/A</v>
      </c>
    </row>
    <row r="291" spans="25:25">
      <c r="Y291" s="4" t="e">
        <f ca="1"/>
        <v>#N/A</v>
      </c>
    </row>
    <row r="292" spans="25:25">
      <c r="Y292" s="4" t="e">
        <f ca="1"/>
        <v>#N/A</v>
      </c>
    </row>
    <row r="293" spans="25:25">
      <c r="Y293" s="4" t="e">
        <f ca="1"/>
        <v>#N/A</v>
      </c>
    </row>
    <row r="294" spans="25:25">
      <c r="Y294" s="4" t="e">
        <f ca="1"/>
        <v>#N/A</v>
      </c>
    </row>
    <row r="295" spans="25:25">
      <c r="Y295" s="4" t="e">
        <f ca="1"/>
        <v>#N/A</v>
      </c>
    </row>
    <row r="296" spans="25:25">
      <c r="Y296" s="4" t="e">
        <f ca="1"/>
        <v>#N/A</v>
      </c>
    </row>
    <row r="297" spans="25:25">
      <c r="Y297" s="4" t="e">
        <f ca="1"/>
        <v>#N/A</v>
      </c>
    </row>
    <row r="298" spans="25:25">
      <c r="Y298" s="4" t="e">
        <f ca="1"/>
        <v>#N/A</v>
      </c>
    </row>
    <row r="299" spans="25:25">
      <c r="Y299" s="4" t="e">
        <f ca="1"/>
        <v>#N/A</v>
      </c>
    </row>
    <row r="300" spans="25:25">
      <c r="Y300" s="4" t="e">
        <f ca="1"/>
        <v>#N/A</v>
      </c>
    </row>
    <row r="301" spans="25:25">
      <c r="Y301" s="4" t="e">
        <f ca="1"/>
        <v>#N/A</v>
      </c>
    </row>
    <row r="302" spans="25:25">
      <c r="Y302" s="4" t="e">
        <f ca="1"/>
        <v>#N/A</v>
      </c>
    </row>
    <row r="303" spans="25:25">
      <c r="Y303" s="4" t="e">
        <f ca="1"/>
        <v>#N/A</v>
      </c>
    </row>
    <row r="304" spans="25:25">
      <c r="Y304" s="4" t="e">
        <f ca="1"/>
        <v>#N/A</v>
      </c>
    </row>
    <row r="305" spans="25:25">
      <c r="Y305" s="4" t="e">
        <f ca="1"/>
        <v>#N/A</v>
      </c>
    </row>
    <row r="306" spans="25:25">
      <c r="Y306" s="4" t="e">
        <f ca="1"/>
        <v>#N/A</v>
      </c>
    </row>
    <row r="307" spans="25:25">
      <c r="Y307" s="4" t="e">
        <f ca="1"/>
        <v>#N/A</v>
      </c>
    </row>
    <row r="308" spans="25:25">
      <c r="Y308" s="4" t="e">
        <f ca="1"/>
        <v>#N/A</v>
      </c>
    </row>
    <row r="309" spans="25:25">
      <c r="Y309" s="4" t="e">
        <f ca="1"/>
        <v>#N/A</v>
      </c>
    </row>
    <row r="310" spans="25:25">
      <c r="Y310" s="4" t="e">
        <f ca="1"/>
        <v>#N/A</v>
      </c>
    </row>
    <row r="311" spans="25:25">
      <c r="Y311" s="4" t="e">
        <f ca="1"/>
        <v>#N/A</v>
      </c>
    </row>
    <row r="312" spans="25:25">
      <c r="Y312" s="4" t="e">
        <f ca="1"/>
        <v>#N/A</v>
      </c>
    </row>
    <row r="313" spans="25:25">
      <c r="Y313" s="4" t="e">
        <f ca="1"/>
        <v>#N/A</v>
      </c>
    </row>
    <row r="314" spans="25:25">
      <c r="Y314" s="4" t="e">
        <f ca="1"/>
        <v>#N/A</v>
      </c>
    </row>
    <row r="315" spans="25:25">
      <c r="Y315" s="4" t="e">
        <f ca="1"/>
        <v>#N/A</v>
      </c>
    </row>
    <row r="316" spans="25:25">
      <c r="Y316" s="4" t="e">
        <f ca="1"/>
        <v>#N/A</v>
      </c>
    </row>
    <row r="317" spans="25:25">
      <c r="Y317" s="4" t="e">
        <f ca="1"/>
        <v>#N/A</v>
      </c>
    </row>
    <row r="318" spans="25:25">
      <c r="Y318" s="4" t="e">
        <f ca="1"/>
        <v>#N/A</v>
      </c>
    </row>
    <row r="319" spans="25:25">
      <c r="Y319" s="4" t="e">
        <f ca="1"/>
        <v>#N/A</v>
      </c>
    </row>
    <row r="320" spans="25:25">
      <c r="Y320" s="4" t="e">
        <f ca="1"/>
        <v>#N/A</v>
      </c>
    </row>
    <row r="321" spans="25:25">
      <c r="Y321" s="4" t="e">
        <f ca="1"/>
        <v>#N/A</v>
      </c>
    </row>
    <row r="322" spans="25:25">
      <c r="Y322" s="4" t="e">
        <f ca="1"/>
        <v>#N/A</v>
      </c>
    </row>
    <row r="323" spans="25:25">
      <c r="Y323" s="4" t="e">
        <f ca="1"/>
        <v>#N/A</v>
      </c>
    </row>
    <row r="324" spans="25:25">
      <c r="Y324" s="4" t="e">
        <f ca="1"/>
        <v>#N/A</v>
      </c>
    </row>
    <row r="325" spans="25:25">
      <c r="Y325" s="4" t="e">
        <f ca="1"/>
        <v>#N/A</v>
      </c>
    </row>
    <row r="326" spans="25:25">
      <c r="Y326" s="4" t="e">
        <f ca="1"/>
        <v>#N/A</v>
      </c>
    </row>
    <row r="327" spans="25:25">
      <c r="Y327" s="4" t="e">
        <f ca="1"/>
        <v>#N/A</v>
      </c>
    </row>
    <row r="328" spans="25:25">
      <c r="Y328" s="4" t="e">
        <f ca="1"/>
        <v>#N/A</v>
      </c>
    </row>
    <row r="329" spans="25:25">
      <c r="Y329" s="4" t="e">
        <f ca="1"/>
        <v>#N/A</v>
      </c>
    </row>
    <row r="330" spans="25:25">
      <c r="Y330" s="4" t="e">
        <f ca="1"/>
        <v>#N/A</v>
      </c>
    </row>
    <row r="331" spans="25:25">
      <c r="Y331" s="4" t="e">
        <f ca="1"/>
        <v>#N/A</v>
      </c>
    </row>
    <row r="332" spans="25:25">
      <c r="Y332" s="4" t="e">
        <f ca="1"/>
        <v>#N/A</v>
      </c>
    </row>
    <row r="333" spans="25:25">
      <c r="Y333" s="4" t="e">
        <f ca="1"/>
        <v>#N/A</v>
      </c>
    </row>
    <row r="334" spans="25:25">
      <c r="Y334" s="4" t="e">
        <f ca="1"/>
        <v>#N/A</v>
      </c>
    </row>
    <row r="335" spans="25:25">
      <c r="Y335" s="4" t="e">
        <f ca="1"/>
        <v>#N/A</v>
      </c>
    </row>
    <row r="336" spans="25:25">
      <c r="Y336" s="4" t="e">
        <f ca="1"/>
        <v>#N/A</v>
      </c>
    </row>
    <row r="337" spans="25:25">
      <c r="Y337" s="4" t="e">
        <f ca="1"/>
        <v>#N/A</v>
      </c>
    </row>
    <row r="338" spans="25:25">
      <c r="Y338" s="4" t="e">
        <f ca="1"/>
        <v>#N/A</v>
      </c>
    </row>
    <row r="339" spans="25:25">
      <c r="Y339" s="4" t="e">
        <f ca="1"/>
        <v>#N/A</v>
      </c>
    </row>
    <row r="340" spans="25:25">
      <c r="Y340" s="4" t="e">
        <f ca="1"/>
        <v>#N/A</v>
      </c>
    </row>
    <row r="341" spans="25:25">
      <c r="Y341" s="4" t="e">
        <f ca="1"/>
        <v>#N/A</v>
      </c>
    </row>
    <row r="342" spans="25:25">
      <c r="Y342" s="4" t="e">
        <f ca="1"/>
        <v>#N/A</v>
      </c>
    </row>
    <row r="343" spans="25:25">
      <c r="Y343" s="4" t="e">
        <f ca="1"/>
        <v>#N/A</v>
      </c>
    </row>
    <row r="344" spans="25:25">
      <c r="Y344" s="4" t="e">
        <f ca="1"/>
        <v>#N/A</v>
      </c>
    </row>
    <row r="345" spans="25:25">
      <c r="Y345" s="4" t="e">
        <f ca="1"/>
        <v>#N/A</v>
      </c>
    </row>
    <row r="346" spans="25:25">
      <c r="Y346" s="4" t="e">
        <f ca="1"/>
        <v>#N/A</v>
      </c>
    </row>
    <row r="347" spans="25:25">
      <c r="Y347" s="4" t="e">
        <f ca="1"/>
        <v>#N/A</v>
      </c>
    </row>
    <row r="348" spans="25:25">
      <c r="Y348" s="4" t="e">
        <f ca="1"/>
        <v>#N/A</v>
      </c>
    </row>
    <row r="349" spans="25:25">
      <c r="Y349" s="4" t="e">
        <f ca="1"/>
        <v>#N/A</v>
      </c>
    </row>
    <row r="350" spans="25:25">
      <c r="Y350" s="4" t="e">
        <f ca="1"/>
        <v>#N/A</v>
      </c>
    </row>
    <row r="351" spans="25:25">
      <c r="Y351" s="4" t="e">
        <f ca="1"/>
        <v>#N/A</v>
      </c>
    </row>
    <row r="352" spans="25:25">
      <c r="Y352" s="4" t="e">
        <f ca="1"/>
        <v>#N/A</v>
      </c>
    </row>
    <row r="353" spans="25:25">
      <c r="Y353" s="4" t="e">
        <f ca="1"/>
        <v>#N/A</v>
      </c>
    </row>
    <row r="354" spans="25:25">
      <c r="Y354" s="4" t="e">
        <f ca="1"/>
        <v>#N/A</v>
      </c>
    </row>
    <row r="355" spans="25:25">
      <c r="Y355" s="4" t="e">
        <f ca="1"/>
        <v>#N/A</v>
      </c>
    </row>
    <row r="356" spans="25:25">
      <c r="Y356" s="4" t="e">
        <f ca="1"/>
        <v>#N/A</v>
      </c>
    </row>
    <row r="357" spans="25:25">
      <c r="Y357" s="4" t="e">
        <f ca="1"/>
        <v>#N/A</v>
      </c>
    </row>
    <row r="358" spans="25:25">
      <c r="Y358" s="4" t="e">
        <f ca="1"/>
        <v>#N/A</v>
      </c>
    </row>
    <row r="359" spans="25:25">
      <c r="Y359" s="4" t="e">
        <f ca="1"/>
        <v>#N/A</v>
      </c>
    </row>
    <row r="360" spans="25:25">
      <c r="Y360" s="4" t="e">
        <f ca="1"/>
        <v>#N/A</v>
      </c>
    </row>
    <row r="361" spans="25:25">
      <c r="Y361" s="4" t="e">
        <f ca="1"/>
        <v>#N/A</v>
      </c>
    </row>
    <row r="362" spans="25:25">
      <c r="Y362" s="4" t="e">
        <f ca="1"/>
        <v>#N/A</v>
      </c>
    </row>
    <row r="363" spans="25:25">
      <c r="Y363" s="4" t="e">
        <f ca="1"/>
        <v>#N/A</v>
      </c>
    </row>
    <row r="364" spans="25:25">
      <c r="Y364" s="4" t="e">
        <f ca="1"/>
        <v>#N/A</v>
      </c>
    </row>
    <row r="365" spans="25:25">
      <c r="Y365" s="4" t="e">
        <f ca="1"/>
        <v>#N/A</v>
      </c>
    </row>
    <row r="366" spans="25:25">
      <c r="Y366" s="4" t="e">
        <f ca="1"/>
        <v>#N/A</v>
      </c>
    </row>
    <row r="367" spans="25:25">
      <c r="Y367" s="4" t="e">
        <f ca="1"/>
        <v>#N/A</v>
      </c>
    </row>
    <row r="368" spans="25:25">
      <c r="Y368" s="4" t="e">
        <f ca="1"/>
        <v>#N/A</v>
      </c>
    </row>
    <row r="369" spans="25:25">
      <c r="Y369" s="4" t="e">
        <f ca="1"/>
        <v>#N/A</v>
      </c>
    </row>
    <row r="370" spans="25:25">
      <c r="Y370" s="4" t="e">
        <f ca="1"/>
        <v>#N/A</v>
      </c>
    </row>
    <row r="371" spans="25:25">
      <c r="Y371" s="4" t="e">
        <f ca="1"/>
        <v>#N/A</v>
      </c>
    </row>
    <row r="372" spans="25:25">
      <c r="Y372" s="4" t="e">
        <f ca="1"/>
        <v>#N/A</v>
      </c>
    </row>
    <row r="373" spans="25:25">
      <c r="Y373" s="4" t="e">
        <f ca="1"/>
        <v>#N/A</v>
      </c>
    </row>
    <row r="374" spans="25:25">
      <c r="Y374" s="4" t="e">
        <f ca="1"/>
        <v>#N/A</v>
      </c>
    </row>
    <row r="375" spans="25:25">
      <c r="Y375" s="4" t="e">
        <f ca="1"/>
        <v>#N/A</v>
      </c>
    </row>
    <row r="376" spans="25:25">
      <c r="Y376" s="4" t="e">
        <f ca="1"/>
        <v>#N/A</v>
      </c>
    </row>
    <row r="377" spans="25:25">
      <c r="Y377" s="4" t="e">
        <f ca="1"/>
        <v>#N/A</v>
      </c>
    </row>
    <row r="378" spans="25:25">
      <c r="Y378" s="4" t="e">
        <f ca="1"/>
        <v>#N/A</v>
      </c>
    </row>
    <row r="379" spans="25:25">
      <c r="Y379" s="4" t="e">
        <f ca="1"/>
        <v>#N/A</v>
      </c>
    </row>
    <row r="380" spans="25:25">
      <c r="Y380" s="4" t="e">
        <f ca="1"/>
        <v>#N/A</v>
      </c>
    </row>
    <row r="381" spans="25:25">
      <c r="Y381" s="4" t="e">
        <f ca="1"/>
        <v>#N/A</v>
      </c>
    </row>
    <row r="382" spans="25:25">
      <c r="Y382" s="4" t="e">
        <f ca="1"/>
        <v>#N/A</v>
      </c>
    </row>
    <row r="383" spans="25:25">
      <c r="Y383" s="4" t="e">
        <f ca="1"/>
        <v>#N/A</v>
      </c>
    </row>
    <row r="384" spans="25:25">
      <c r="Y384" s="4" t="e">
        <f ca="1"/>
        <v>#N/A</v>
      </c>
    </row>
    <row r="385" spans="25:25">
      <c r="Y385" s="4" t="e">
        <f ca="1"/>
        <v>#N/A</v>
      </c>
    </row>
    <row r="386" spans="25:25">
      <c r="Y386" s="4" t="e">
        <f ca="1"/>
        <v>#N/A</v>
      </c>
    </row>
    <row r="387" spans="25:25">
      <c r="Y387" s="4" t="e">
        <f ca="1"/>
        <v>#N/A</v>
      </c>
    </row>
    <row r="388" spans="25:25">
      <c r="Y388" s="4" t="e">
        <f ca="1"/>
        <v>#N/A</v>
      </c>
    </row>
    <row r="389" spans="25:25">
      <c r="Y389" s="4" t="e">
        <f ca="1"/>
        <v>#N/A</v>
      </c>
    </row>
    <row r="390" spans="25:25">
      <c r="Y390" s="4" t="e">
        <f ca="1"/>
        <v>#N/A</v>
      </c>
    </row>
    <row r="391" spans="25:25">
      <c r="Y391" s="4" t="e">
        <f ca="1"/>
        <v>#N/A</v>
      </c>
    </row>
    <row r="392" spans="25:25">
      <c r="Y392" s="4" t="e">
        <f ca="1"/>
        <v>#N/A</v>
      </c>
    </row>
    <row r="393" spans="25:25">
      <c r="Y393" s="4" t="e">
        <f ca="1"/>
        <v>#N/A</v>
      </c>
    </row>
    <row r="394" spans="25:25">
      <c r="Y394" s="4" t="e">
        <f ca="1"/>
        <v>#N/A</v>
      </c>
    </row>
    <row r="395" spans="25:25">
      <c r="Y395" s="4" t="e">
        <f ca="1"/>
        <v>#N/A</v>
      </c>
    </row>
    <row r="396" spans="25:25">
      <c r="Y396" s="4" t="e">
        <f ca="1"/>
        <v>#N/A</v>
      </c>
    </row>
    <row r="397" spans="25:25">
      <c r="Y397" s="4" t="e">
        <f ca="1"/>
        <v>#N/A</v>
      </c>
    </row>
    <row r="398" spans="25:25">
      <c r="Y398" s="4" t="e">
        <f ca="1"/>
        <v>#N/A</v>
      </c>
    </row>
    <row r="399" spans="25:25">
      <c r="Y399" s="4" t="e">
        <f ca="1"/>
        <v>#N/A</v>
      </c>
    </row>
    <row r="400" spans="25:25">
      <c r="Y400" s="4" t="e">
        <f ca="1"/>
        <v>#N/A</v>
      </c>
    </row>
    <row r="401" spans="25:25">
      <c r="Y401" s="4" t="e">
        <f ca="1"/>
        <v>#N/A</v>
      </c>
    </row>
    <row r="402" spans="25:25">
      <c r="Y402" s="4" t="e">
        <f ca="1"/>
        <v>#N/A</v>
      </c>
    </row>
    <row r="403" spans="25:25">
      <c r="Y403" s="4" t="e">
        <f ca="1"/>
        <v>#N/A</v>
      </c>
    </row>
    <row r="404" spans="25:25">
      <c r="Y404" s="4" t="e">
        <f ca="1"/>
        <v>#N/A</v>
      </c>
    </row>
    <row r="405" spans="25:25">
      <c r="Y405" s="4" t="e">
        <f ca="1"/>
        <v>#N/A</v>
      </c>
    </row>
    <row r="406" spans="25:25">
      <c r="Y406" s="4" t="e">
        <f ca="1"/>
        <v>#N/A</v>
      </c>
    </row>
    <row r="407" spans="25:25">
      <c r="Y407" s="4" t="e">
        <f ca="1"/>
        <v>#N/A</v>
      </c>
    </row>
    <row r="408" spans="25:25">
      <c r="Y408" s="4" t="e">
        <f ca="1"/>
        <v>#N/A</v>
      </c>
    </row>
    <row r="409" spans="25:25">
      <c r="Y409" s="4" t="e">
        <f ca="1"/>
        <v>#N/A</v>
      </c>
    </row>
    <row r="410" spans="25:25">
      <c r="Y410" s="4" t="e">
        <f ca="1"/>
        <v>#N/A</v>
      </c>
    </row>
    <row r="411" spans="25:25">
      <c r="Y411" s="4" t="e">
        <f ca="1"/>
        <v>#N/A</v>
      </c>
    </row>
    <row r="412" spans="25:25">
      <c r="Y412" s="4" t="e">
        <f ca="1"/>
        <v>#N/A</v>
      </c>
    </row>
    <row r="413" spans="25:25">
      <c r="Y413" s="4" t="e">
        <f ca="1"/>
        <v>#N/A</v>
      </c>
    </row>
    <row r="414" spans="25:25">
      <c r="Y414" s="4" t="e">
        <f ca="1"/>
        <v>#N/A</v>
      </c>
    </row>
    <row r="415" spans="25:25">
      <c r="Y415" s="4" t="e">
        <f ca="1"/>
        <v>#N/A</v>
      </c>
    </row>
    <row r="416" spans="25:25">
      <c r="Y416" s="4" t="e">
        <f ca="1"/>
        <v>#N/A</v>
      </c>
    </row>
    <row r="417" spans="25:25">
      <c r="Y417" s="4" t="e">
        <f ca="1"/>
        <v>#N/A</v>
      </c>
    </row>
    <row r="418" spans="25:25">
      <c r="Y418" s="4" t="e">
        <f ca="1"/>
        <v>#N/A</v>
      </c>
    </row>
    <row r="419" spans="25:25">
      <c r="Y419" s="4" t="e">
        <f ca="1"/>
        <v>#N/A</v>
      </c>
    </row>
    <row r="420" spans="25:25">
      <c r="Y420" s="4" t="e">
        <f ca="1"/>
        <v>#N/A</v>
      </c>
    </row>
    <row r="421" spans="25:25">
      <c r="Y421" s="4" t="e">
        <f ca="1"/>
        <v>#N/A</v>
      </c>
    </row>
    <row r="422" spans="25:25">
      <c r="Y422" s="4" t="e">
        <f ca="1"/>
        <v>#N/A</v>
      </c>
    </row>
    <row r="423" spans="25:25">
      <c r="Y423" s="4" t="e">
        <f ca="1"/>
        <v>#N/A</v>
      </c>
    </row>
    <row r="424" spans="25:25">
      <c r="Y424" s="4" t="e">
        <f ca="1"/>
        <v>#N/A</v>
      </c>
    </row>
    <row r="425" spans="25:25">
      <c r="Y425" s="4" t="e">
        <f ca="1"/>
        <v>#N/A</v>
      </c>
    </row>
    <row r="426" spans="25:25">
      <c r="Y426" s="4" t="e">
        <f ca="1"/>
        <v>#N/A</v>
      </c>
    </row>
    <row r="427" spans="25:25">
      <c r="Y427" s="4" t="e">
        <f ca="1"/>
        <v>#N/A</v>
      </c>
    </row>
    <row r="428" spans="25:25">
      <c r="Y428" s="4" t="e">
        <f ca="1"/>
        <v>#N/A</v>
      </c>
    </row>
    <row r="429" spans="25:25">
      <c r="Y429" s="4" t="e">
        <f ca="1"/>
        <v>#N/A</v>
      </c>
    </row>
    <row r="430" spans="25:25">
      <c r="Y430" s="4" t="e">
        <f ca="1"/>
        <v>#N/A</v>
      </c>
    </row>
    <row r="431" spans="25:25">
      <c r="Y431" s="4" t="e">
        <f ca="1"/>
        <v>#N/A</v>
      </c>
    </row>
    <row r="432" spans="25:25">
      <c r="Y432" s="4" t="e">
        <f ca="1"/>
        <v>#N/A</v>
      </c>
    </row>
    <row r="433" spans="25:25">
      <c r="Y433" s="4" t="e">
        <f ca="1"/>
        <v>#N/A</v>
      </c>
    </row>
    <row r="434" spans="25:25">
      <c r="Y434" s="4" t="e">
        <f ca="1"/>
        <v>#N/A</v>
      </c>
    </row>
    <row r="435" spans="25:25">
      <c r="Y435" s="4" t="e">
        <f ca="1"/>
        <v>#N/A</v>
      </c>
    </row>
    <row r="436" spans="25:25">
      <c r="Y436" s="4" t="e">
        <f ca="1"/>
        <v>#N/A</v>
      </c>
    </row>
    <row r="437" spans="25:25">
      <c r="Y437" s="4" t="e">
        <f ca="1"/>
        <v>#N/A</v>
      </c>
    </row>
    <row r="438" spans="25:25">
      <c r="Y438" s="4" t="e">
        <f ca="1"/>
        <v>#N/A</v>
      </c>
    </row>
    <row r="439" spans="25:25">
      <c r="Y439" s="4" t="e">
        <f ca="1"/>
        <v>#N/A</v>
      </c>
    </row>
    <row r="440" spans="25:25">
      <c r="Y440" s="4" t="e">
        <f ca="1"/>
        <v>#N/A</v>
      </c>
    </row>
    <row r="441" spans="25:25">
      <c r="Y441" s="4" t="e">
        <f ca="1"/>
        <v>#N/A</v>
      </c>
    </row>
    <row r="442" spans="25:25">
      <c r="Y442" s="4" t="e">
        <f ca="1"/>
        <v>#N/A</v>
      </c>
    </row>
    <row r="443" spans="25:25">
      <c r="Y443" s="4" t="e">
        <f ca="1"/>
        <v>#N/A</v>
      </c>
    </row>
    <row r="444" spans="25:25">
      <c r="Y444" s="4" t="e">
        <f ca="1"/>
        <v>#N/A</v>
      </c>
    </row>
    <row r="445" spans="25:25">
      <c r="Y445" s="4" t="e">
        <f ca="1"/>
        <v>#N/A</v>
      </c>
    </row>
    <row r="446" spans="25:25">
      <c r="Y446" s="4" t="e">
        <f ca="1"/>
        <v>#N/A</v>
      </c>
    </row>
    <row r="447" spans="25:25">
      <c r="Y447" s="4" t="e">
        <f ca="1"/>
        <v>#N/A</v>
      </c>
    </row>
    <row r="448" spans="25:25">
      <c r="Y448" s="4" t="e">
        <f ca="1"/>
        <v>#N/A</v>
      </c>
    </row>
    <row r="449" spans="25:25">
      <c r="Y449" s="4" t="e">
        <f ca="1"/>
        <v>#N/A</v>
      </c>
    </row>
    <row r="450" spans="25:25">
      <c r="Y450" s="4" t="e">
        <f ca="1"/>
        <v>#N/A</v>
      </c>
    </row>
    <row r="451" spans="25:25">
      <c r="Y451" s="4" t="e">
        <f ca="1"/>
        <v>#N/A</v>
      </c>
    </row>
    <row r="452" spans="25:25">
      <c r="Y452" s="4" t="e">
        <f ca="1"/>
        <v>#N/A</v>
      </c>
    </row>
    <row r="453" spans="25:25">
      <c r="Y453" s="4" t="e">
        <f ca="1"/>
        <v>#N/A</v>
      </c>
    </row>
    <row r="454" spans="25:25">
      <c r="Y454" s="4" t="e">
        <f ca="1"/>
        <v>#N/A</v>
      </c>
    </row>
    <row r="455" spans="25:25">
      <c r="Y455" s="4" t="e">
        <f ca="1"/>
        <v>#N/A</v>
      </c>
    </row>
    <row r="456" spans="25:25">
      <c r="Y456" s="4" t="e">
        <f ca="1"/>
        <v>#N/A</v>
      </c>
    </row>
    <row r="457" spans="25:25">
      <c r="Y457" s="4" t="e">
        <f ca="1"/>
        <v>#N/A</v>
      </c>
    </row>
    <row r="458" spans="25:25">
      <c r="Y458" s="4" t="e">
        <f ca="1"/>
        <v>#N/A</v>
      </c>
    </row>
    <row r="459" spans="25:25">
      <c r="Y459" s="4" t="e">
        <f ca="1"/>
        <v>#N/A</v>
      </c>
    </row>
    <row r="460" spans="25:25">
      <c r="Y460" s="4" t="e">
        <f ca="1"/>
        <v>#N/A</v>
      </c>
    </row>
    <row r="461" spans="25:25">
      <c r="Y461" s="4" t="e">
        <f ca="1"/>
        <v>#N/A</v>
      </c>
    </row>
    <row r="462" spans="25:25">
      <c r="Y462" s="4" t="e">
        <f ca="1"/>
        <v>#N/A</v>
      </c>
    </row>
    <row r="463" spans="25:25">
      <c r="Y463" s="4" t="e">
        <f ca="1"/>
        <v>#N/A</v>
      </c>
    </row>
    <row r="464" spans="25:25">
      <c r="Y464" s="4" t="e">
        <f ca="1"/>
        <v>#N/A</v>
      </c>
    </row>
    <row r="465" spans="25:25">
      <c r="Y465" s="4" t="e">
        <f ca="1"/>
        <v>#N/A</v>
      </c>
    </row>
    <row r="466" spans="25:25">
      <c r="Y466" s="4" t="e">
        <f ca="1"/>
        <v>#N/A</v>
      </c>
    </row>
    <row r="467" spans="25:25">
      <c r="Y467" s="4" t="e">
        <f ca="1"/>
        <v>#N/A</v>
      </c>
    </row>
    <row r="468" spans="25:25">
      <c r="Y468" s="4" t="e">
        <f ca="1"/>
        <v>#N/A</v>
      </c>
    </row>
    <row r="469" spans="25:25">
      <c r="Y469" s="4" t="e">
        <f ca="1"/>
        <v>#N/A</v>
      </c>
    </row>
    <row r="470" spans="25:25">
      <c r="Y470" s="4" t="e">
        <f ca="1"/>
        <v>#N/A</v>
      </c>
    </row>
    <row r="471" spans="25:25">
      <c r="Y471" s="4" t="e">
        <f ca="1"/>
        <v>#N/A</v>
      </c>
    </row>
    <row r="472" spans="25:25">
      <c r="Y472" s="4" t="e">
        <f ca="1"/>
        <v>#N/A</v>
      </c>
    </row>
    <row r="473" spans="25:25">
      <c r="Y473" s="4" t="e">
        <f ca="1"/>
        <v>#N/A</v>
      </c>
    </row>
    <row r="474" spans="25:25">
      <c r="Y474" s="4" t="e">
        <f ca="1"/>
        <v>#N/A</v>
      </c>
    </row>
    <row r="475" spans="25:25">
      <c r="Y475" s="4" t="e">
        <f ca="1"/>
        <v>#N/A</v>
      </c>
    </row>
    <row r="476" spans="25:25">
      <c r="Y476" s="4" t="e">
        <f ca="1"/>
        <v>#N/A</v>
      </c>
    </row>
    <row r="477" spans="25:25">
      <c r="Y477" s="4" t="e">
        <f ca="1"/>
        <v>#N/A</v>
      </c>
    </row>
    <row r="478" spans="25:25">
      <c r="Y478" s="4" t="e">
        <f ca="1"/>
        <v>#N/A</v>
      </c>
    </row>
    <row r="479" spans="25:25">
      <c r="Y479" s="4" t="e">
        <f ca="1"/>
        <v>#N/A</v>
      </c>
    </row>
    <row r="480" spans="25:25">
      <c r="Y480" s="4" t="e">
        <f ca="1"/>
        <v>#N/A</v>
      </c>
    </row>
    <row r="481" spans="25:25">
      <c r="Y481" s="4" t="e">
        <f ca="1"/>
        <v>#N/A</v>
      </c>
    </row>
    <row r="482" spans="25:25">
      <c r="Y482" s="4" t="e">
        <f ca="1"/>
        <v>#N/A</v>
      </c>
    </row>
    <row r="483" spans="25:25">
      <c r="Y483" s="4" t="e">
        <f ca="1"/>
        <v>#N/A</v>
      </c>
    </row>
    <row r="484" spans="25:25">
      <c r="Y484" s="4" t="e">
        <f ca="1"/>
        <v>#N/A</v>
      </c>
    </row>
    <row r="485" spans="25:25">
      <c r="Y485" s="4" t="e">
        <f ca="1"/>
        <v>#N/A</v>
      </c>
    </row>
    <row r="486" spans="25:25">
      <c r="Y486" s="4" t="e">
        <f ca="1"/>
        <v>#N/A</v>
      </c>
    </row>
    <row r="487" spans="25:25">
      <c r="Y487" s="4" t="e">
        <f ca="1"/>
        <v>#N/A</v>
      </c>
    </row>
    <row r="488" spans="25:25">
      <c r="Y488" s="4" t="e">
        <f ca="1"/>
        <v>#N/A</v>
      </c>
    </row>
    <row r="489" spans="25:25">
      <c r="Y489" s="4" t="e">
        <f ca="1"/>
        <v>#N/A</v>
      </c>
    </row>
    <row r="490" spans="25:25">
      <c r="Y490" s="4" t="e">
        <f ca="1"/>
        <v>#N/A</v>
      </c>
    </row>
    <row r="491" spans="25:25">
      <c r="Y491" s="4" t="e">
        <f ca="1"/>
        <v>#N/A</v>
      </c>
    </row>
    <row r="492" spans="25:25">
      <c r="Y492" s="4" t="e">
        <f ca="1"/>
        <v>#N/A</v>
      </c>
    </row>
    <row r="493" spans="25:25">
      <c r="Y493" s="4" t="e">
        <f ca="1"/>
        <v>#N/A</v>
      </c>
    </row>
    <row r="494" spans="25:25">
      <c r="Y494" s="4" t="e">
        <f ca="1"/>
        <v>#N/A</v>
      </c>
    </row>
    <row r="495" spans="25:25">
      <c r="Y495" s="4" t="e">
        <f ca="1"/>
        <v>#N/A</v>
      </c>
    </row>
    <row r="496" spans="25:25">
      <c r="Y496" s="4" t="e">
        <f ca="1"/>
        <v>#N/A</v>
      </c>
    </row>
    <row r="497" spans="25:25">
      <c r="Y497" s="4" t="e">
        <f ca="1"/>
        <v>#N/A</v>
      </c>
    </row>
    <row r="498" spans="25:25">
      <c r="Y498" s="4" t="e">
        <f ca="1"/>
        <v>#N/A</v>
      </c>
    </row>
    <row r="499" spans="25:25">
      <c r="Y499" s="4" t="e">
        <f ca="1"/>
        <v>#N/A</v>
      </c>
    </row>
    <row r="500" spans="25:25">
      <c r="Y500" s="4" t="e">
        <f ca="1"/>
        <v>#N/A</v>
      </c>
    </row>
    <row r="501" spans="25:25">
      <c r="Y501" s="4" t="e">
        <f ca="1"/>
        <v>#N/A</v>
      </c>
    </row>
    <row r="502" spans="25:25">
      <c r="Y502" s="4" t="e">
        <f ca="1"/>
        <v>#N/A</v>
      </c>
    </row>
    <row r="503" spans="25:25">
      <c r="Y503" s="4" t="e">
        <f ca="1"/>
        <v>#N/A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AUDCurve</vt:lpstr>
      <vt:lpstr>Cap</vt:lpstr>
      <vt:lpstr>Caplet Floorlet</vt:lpstr>
      <vt:lpstr>DiscountCurve</vt:lpstr>
      <vt:lpstr>ValuationDate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 Philsouph</dc:creator>
  <cp:lastModifiedBy>Alex</cp:lastModifiedBy>
  <dcterms:created xsi:type="dcterms:W3CDTF">2009-10-23T03:18:21Z</dcterms:created>
  <dcterms:modified xsi:type="dcterms:W3CDTF">2019-06-27T23:32:09Z</dcterms:modified>
</cp:coreProperties>
</file>