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24226"/>
  <mc:AlternateContent xmlns:mc="http://schemas.openxmlformats.org/markup-compatibility/2006">
    <mc:Choice Requires="x15">
      <x15ac:absPath xmlns:x15ac="http://schemas.microsoft.com/office/spreadsheetml/2010/11/ac" url="C:\Users\Alex\Documents\Visual Studio 2019\Projects\Highlander\FpML.V5r3.Applications\ExcelAPI\Spreadsheets\Product Pricers\"/>
    </mc:Choice>
  </mc:AlternateContent>
  <xr:revisionPtr revIDLastSave="0" documentId="13_ncr:1_{13912433-8DE9-4017-9844-F8786A2BB597}" xr6:coauthVersionLast="43" xr6:coauthVersionMax="43" xr10:uidLastSave="{00000000-0000-0000-0000-000000000000}"/>
  <bookViews>
    <workbookView xWindow="2415" yWindow="0" windowWidth="26370" windowHeight="14820" tabRatio="808" xr2:uid="{00000000-000D-0000-FFFF-FFFF00000000}"/>
  </bookViews>
  <sheets>
    <sheet name="GetInfo &amp; GetInstrumentInfo" sheetId="5" r:id="rId1"/>
    <sheet name="Calendars" sheetId="1" r:id="rId2"/>
    <sheet name="AUDCurve3M" sheetId="4" r:id="rId3"/>
    <sheet name="TermDeposit" sheetId="18" r:id="rId4"/>
    <sheet name="TermDeposit1" sheetId="3" r:id="rId5"/>
    <sheet name="TermDeposit2" sheetId="13" r:id="rId6"/>
    <sheet name="BulletPayment1" sheetId="17" r:id="rId7"/>
    <sheet name="FRA1" sheetId="6" r:id="rId8"/>
    <sheet name="FRA2" sheetId="14" r:id="rId9"/>
    <sheet name="IRSwapPricer1" sheetId="19" r:id="rId10"/>
    <sheet name="IRSwapPricer2" sheetId="20" r:id="rId11"/>
    <sheet name="SwapCashflows (2)" sheetId="21" r:id="rId12"/>
    <sheet name="Config (2)" sheetId="22" r:id="rId13"/>
  </sheets>
  <definedNames>
    <definedName name="CurveList">'GetInfo &amp; GetInstrumentInfo'!$B$8:$B$129</definedName>
    <definedName name="DiscountingType">'Config (2)'!$J$2:$J$4</definedName>
    <definedName name="FirstCouponType">'Config (2)'!$G$2:$G$3</definedName>
    <definedName name="ForecastIndex">'Config (2)'!$K$2:$K$242</definedName>
    <definedName name="HLInstruments">AUDCurve3M!$D$17:$D$40</definedName>
    <definedName name="Rates">AUDCurve3M!$E$17:$E$40</definedName>
    <definedName name="Spreads">AUDCurve3M!$F$17:$F$40</definedName>
    <definedName name="ValidIndex">'Config (2)'!$L$2:$L$5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9" i="19" l="1"/>
  <c r="K2" i="22" a="1"/>
  <c r="B2" i="5"/>
  <c r="K3" i="22" l="1"/>
  <c r="K11" i="22"/>
  <c r="K19" i="22"/>
  <c r="K27" i="22"/>
  <c r="K35" i="22"/>
  <c r="K43" i="22"/>
  <c r="K51" i="22"/>
  <c r="K59" i="22"/>
  <c r="K67" i="22"/>
  <c r="K75" i="22"/>
  <c r="K83" i="22"/>
  <c r="K91" i="22"/>
  <c r="K99" i="22"/>
  <c r="K107" i="22"/>
  <c r="K115" i="22"/>
  <c r="K123" i="22"/>
  <c r="K131" i="22"/>
  <c r="K139" i="22"/>
  <c r="K147" i="22"/>
  <c r="K155" i="22"/>
  <c r="K163" i="22"/>
  <c r="K171" i="22"/>
  <c r="K179" i="22"/>
  <c r="K187" i="22"/>
  <c r="K195" i="22"/>
  <c r="K203" i="22"/>
  <c r="K211" i="22"/>
  <c r="K219" i="22"/>
  <c r="K227" i="22"/>
  <c r="K235" i="22"/>
  <c r="K243" i="22"/>
  <c r="K86" i="22"/>
  <c r="K134" i="22"/>
  <c r="K150" i="22"/>
  <c r="K166" i="22"/>
  <c r="K182" i="22"/>
  <c r="K198" i="22"/>
  <c r="K214" i="22"/>
  <c r="K230" i="22"/>
  <c r="K246" i="22"/>
  <c r="K9" i="22"/>
  <c r="K25" i="22"/>
  <c r="K33" i="22"/>
  <c r="K49" i="22"/>
  <c r="K4" i="22"/>
  <c r="K12" i="22"/>
  <c r="K20" i="22"/>
  <c r="K28" i="22"/>
  <c r="K36" i="22"/>
  <c r="K44" i="22"/>
  <c r="K52" i="22"/>
  <c r="K60" i="22"/>
  <c r="K68" i="22"/>
  <c r="K76" i="22"/>
  <c r="K84" i="22"/>
  <c r="K92" i="22"/>
  <c r="K100" i="22"/>
  <c r="K108" i="22"/>
  <c r="K116" i="22"/>
  <c r="K124" i="22"/>
  <c r="K132" i="22"/>
  <c r="K140" i="22"/>
  <c r="K148" i="22"/>
  <c r="K156" i="22"/>
  <c r="K164" i="22"/>
  <c r="K172" i="22"/>
  <c r="K180" i="22"/>
  <c r="K188" i="22"/>
  <c r="K196" i="22"/>
  <c r="K204" i="22"/>
  <c r="K212" i="22"/>
  <c r="K220" i="22"/>
  <c r="K228" i="22"/>
  <c r="K236" i="22"/>
  <c r="K244" i="22"/>
  <c r="K5" i="22"/>
  <c r="K13" i="22"/>
  <c r="K21" i="22"/>
  <c r="K29" i="22"/>
  <c r="K37" i="22"/>
  <c r="K45" i="22"/>
  <c r="K53" i="22"/>
  <c r="K61" i="22"/>
  <c r="K69" i="22"/>
  <c r="K77" i="22"/>
  <c r="K85" i="22"/>
  <c r="K93" i="22"/>
  <c r="K101" i="22"/>
  <c r="K109" i="22"/>
  <c r="K117" i="22"/>
  <c r="K125" i="22"/>
  <c r="K133" i="22"/>
  <c r="K141" i="22"/>
  <c r="K149" i="22"/>
  <c r="K157" i="22"/>
  <c r="K165" i="22"/>
  <c r="K173" i="22"/>
  <c r="K181" i="22"/>
  <c r="K189" i="22"/>
  <c r="K197" i="22"/>
  <c r="K205" i="22"/>
  <c r="K213" i="22"/>
  <c r="K221" i="22"/>
  <c r="K229" i="22"/>
  <c r="K237" i="22"/>
  <c r="K245" i="22"/>
  <c r="K6" i="22"/>
  <c r="K14" i="22"/>
  <c r="K22" i="22"/>
  <c r="K30" i="22"/>
  <c r="K38" i="22"/>
  <c r="K46" i="22"/>
  <c r="K54" i="22"/>
  <c r="K62" i="22"/>
  <c r="K70" i="22"/>
  <c r="K78" i="22"/>
  <c r="K94" i="22"/>
  <c r="K102" i="22"/>
  <c r="K110" i="22"/>
  <c r="K118" i="22"/>
  <c r="K126" i="22"/>
  <c r="K142" i="22"/>
  <c r="K158" i="22"/>
  <c r="K174" i="22"/>
  <c r="K190" i="22"/>
  <c r="K206" i="22"/>
  <c r="K222" i="22"/>
  <c r="K238" i="22"/>
  <c r="K17" i="22"/>
  <c r="K7" i="22"/>
  <c r="K15" i="22"/>
  <c r="K23" i="22"/>
  <c r="K31" i="22"/>
  <c r="K39" i="22"/>
  <c r="K47" i="22"/>
  <c r="K55" i="22"/>
  <c r="K63" i="22"/>
  <c r="K71" i="22"/>
  <c r="K79" i="22"/>
  <c r="K87" i="22"/>
  <c r="K95" i="22"/>
  <c r="K103" i="22"/>
  <c r="K111" i="22"/>
  <c r="K119" i="22"/>
  <c r="K127" i="22"/>
  <c r="K135" i="22"/>
  <c r="K143" i="22"/>
  <c r="K151" i="22"/>
  <c r="K159" i="22"/>
  <c r="K167" i="22"/>
  <c r="K175" i="22"/>
  <c r="K183" i="22"/>
  <c r="K191" i="22"/>
  <c r="K199" i="22"/>
  <c r="K207" i="22"/>
  <c r="K215" i="22"/>
  <c r="K223" i="22"/>
  <c r="K231" i="22"/>
  <c r="K239" i="22"/>
  <c r="K247" i="22"/>
  <c r="K8" i="22"/>
  <c r="K16" i="22"/>
  <c r="K24" i="22"/>
  <c r="K32" i="22"/>
  <c r="K40" i="22"/>
  <c r="K48" i="22"/>
  <c r="K56" i="22"/>
  <c r="K64" i="22"/>
  <c r="K72" i="22"/>
  <c r="K80" i="22"/>
  <c r="K88" i="22"/>
  <c r="K96" i="22"/>
  <c r="K104" i="22"/>
  <c r="K112" i="22"/>
  <c r="K120" i="22"/>
  <c r="K128" i="22"/>
  <c r="K136" i="22"/>
  <c r="K144" i="22"/>
  <c r="K152" i="22"/>
  <c r="K160" i="22"/>
  <c r="K168" i="22"/>
  <c r="K176" i="22"/>
  <c r="K184" i="22"/>
  <c r="K192" i="22"/>
  <c r="K200" i="22"/>
  <c r="K208" i="22"/>
  <c r="K216" i="22"/>
  <c r="K224" i="22"/>
  <c r="K232" i="22"/>
  <c r="K240" i="22"/>
  <c r="K248" i="22"/>
  <c r="K26" i="22"/>
  <c r="K66" i="22"/>
  <c r="K98" i="22"/>
  <c r="K130" i="22"/>
  <c r="K162" i="22"/>
  <c r="K194" i="22"/>
  <c r="K226" i="22"/>
  <c r="K34" i="22"/>
  <c r="K73" i="22"/>
  <c r="K105" i="22"/>
  <c r="K137" i="22"/>
  <c r="K169" i="22"/>
  <c r="K201" i="22"/>
  <c r="K233" i="22"/>
  <c r="K41" i="22"/>
  <c r="K74" i="22"/>
  <c r="K106" i="22"/>
  <c r="K138" i="22"/>
  <c r="K170" i="22"/>
  <c r="K202" i="22"/>
  <c r="K234" i="22"/>
  <c r="K42" i="22"/>
  <c r="K81" i="22"/>
  <c r="K113" i="22"/>
  <c r="K145" i="22"/>
  <c r="K177" i="22"/>
  <c r="K209" i="22"/>
  <c r="K241" i="22"/>
  <c r="K58" i="22"/>
  <c r="K122" i="22"/>
  <c r="K186" i="22"/>
  <c r="K218" i="22"/>
  <c r="K65" i="22"/>
  <c r="K129" i="22"/>
  <c r="K193" i="22"/>
  <c r="K225" i="22"/>
  <c r="K50" i="22"/>
  <c r="K82" i="22"/>
  <c r="K114" i="22"/>
  <c r="K146" i="22"/>
  <c r="K178" i="22"/>
  <c r="K210" i="22"/>
  <c r="K242" i="22"/>
  <c r="K2" i="22"/>
  <c r="K57" i="22"/>
  <c r="K89" i="22"/>
  <c r="K121" i="22"/>
  <c r="K153" i="22"/>
  <c r="K185" i="22"/>
  <c r="K217" i="22"/>
  <c r="K249" i="22"/>
  <c r="K10" i="22"/>
  <c r="K90" i="22"/>
  <c r="K154" i="22"/>
  <c r="K250" i="22"/>
  <c r="K18" i="22"/>
  <c r="K97" i="22"/>
  <c r="K161" i="22"/>
  <c r="W3" i="18"/>
  <c r="D15" i="5" a="1"/>
  <c r="B8" i="5" a="1"/>
  <c r="D16" i="5" l="1"/>
  <c r="D20" i="5"/>
  <c r="D24" i="5"/>
  <c r="D28" i="5"/>
  <c r="D32" i="5"/>
  <c r="D36" i="5"/>
  <c r="D40" i="5"/>
  <c r="D44" i="5"/>
  <c r="D48" i="5"/>
  <c r="D52" i="5"/>
  <c r="D56" i="5"/>
  <c r="E16" i="5"/>
  <c r="E28" i="5"/>
  <c r="E36" i="5"/>
  <c r="E48" i="5"/>
  <c r="E56" i="5"/>
  <c r="D17" i="5"/>
  <c r="D21" i="5"/>
  <c r="D25" i="5"/>
  <c r="D29" i="5"/>
  <c r="D33" i="5"/>
  <c r="D37" i="5"/>
  <c r="D41" i="5"/>
  <c r="D45" i="5"/>
  <c r="D49" i="5"/>
  <c r="D53" i="5"/>
  <c r="E43" i="5"/>
  <c r="E20" i="5"/>
  <c r="E32" i="5"/>
  <c r="E44" i="5"/>
  <c r="E52" i="5"/>
  <c r="E17" i="5"/>
  <c r="E21" i="5"/>
  <c r="E25" i="5"/>
  <c r="E29" i="5"/>
  <c r="E33" i="5"/>
  <c r="E37" i="5"/>
  <c r="E41" i="5"/>
  <c r="E45" i="5"/>
  <c r="E49" i="5"/>
  <c r="E53" i="5"/>
  <c r="D22" i="5"/>
  <c r="D26" i="5"/>
  <c r="D30" i="5"/>
  <c r="D34" i="5"/>
  <c r="D38" i="5"/>
  <c r="D42" i="5"/>
  <c r="D18" i="5"/>
  <c r="D46" i="5"/>
  <c r="D50" i="5"/>
  <c r="D54" i="5"/>
  <c r="E18" i="5"/>
  <c r="E22" i="5"/>
  <c r="E26" i="5"/>
  <c r="E30" i="5"/>
  <c r="E34" i="5"/>
  <c r="E38" i="5"/>
  <c r="E42" i="5"/>
  <c r="E46" i="5"/>
  <c r="E50" i="5"/>
  <c r="E54" i="5"/>
  <c r="E24" i="5"/>
  <c r="E40" i="5"/>
  <c r="D15" i="5"/>
  <c r="D19" i="5"/>
  <c r="D23" i="5"/>
  <c r="D27" i="5"/>
  <c r="D31" i="5"/>
  <c r="D35" i="5"/>
  <c r="D39" i="5"/>
  <c r="D43" i="5"/>
  <c r="D47" i="5"/>
  <c r="D51" i="5"/>
  <c r="D55" i="5"/>
  <c r="E15" i="5"/>
  <c r="E19" i="5"/>
  <c r="E23" i="5"/>
  <c r="E27" i="5"/>
  <c r="E31" i="5"/>
  <c r="E35" i="5"/>
  <c r="E39" i="5"/>
  <c r="E47" i="5"/>
  <c r="E51" i="5"/>
  <c r="E55" i="5"/>
  <c r="B13" i="5"/>
  <c r="B21" i="5"/>
  <c r="B29" i="5"/>
  <c r="B37" i="5"/>
  <c r="B45" i="5"/>
  <c r="B53" i="5"/>
  <c r="B61" i="5"/>
  <c r="B69" i="5"/>
  <c r="B77" i="5"/>
  <c r="B85" i="5"/>
  <c r="B93" i="5"/>
  <c r="B101" i="5"/>
  <c r="B109" i="5"/>
  <c r="B117" i="5"/>
  <c r="B125" i="5"/>
  <c r="B38" i="5"/>
  <c r="B78" i="5"/>
  <c r="B118" i="5"/>
  <c r="B15" i="5"/>
  <c r="B23" i="5"/>
  <c r="B31" i="5"/>
  <c r="B39" i="5"/>
  <c r="B47" i="5"/>
  <c r="B55" i="5"/>
  <c r="B63" i="5"/>
  <c r="B71" i="5"/>
  <c r="B79" i="5"/>
  <c r="B87" i="5"/>
  <c r="B95" i="5"/>
  <c r="B103" i="5"/>
  <c r="B111" i="5"/>
  <c r="B119" i="5"/>
  <c r="B127" i="5"/>
  <c r="B82" i="5"/>
  <c r="B106" i="5"/>
  <c r="B122" i="5"/>
  <c r="B28" i="5"/>
  <c r="B52" i="5"/>
  <c r="B76" i="5"/>
  <c r="B92" i="5"/>
  <c r="B108" i="5"/>
  <c r="B124" i="5"/>
  <c r="B30" i="5"/>
  <c r="B54" i="5"/>
  <c r="B86" i="5"/>
  <c r="B110" i="5"/>
  <c r="B8" i="5"/>
  <c r="B16" i="5"/>
  <c r="B24" i="5"/>
  <c r="B32" i="5"/>
  <c r="B40" i="5"/>
  <c r="B48" i="5"/>
  <c r="B56" i="5"/>
  <c r="B64" i="5"/>
  <c r="B72" i="5"/>
  <c r="B80" i="5"/>
  <c r="B88" i="5"/>
  <c r="B96" i="5"/>
  <c r="B104" i="5"/>
  <c r="B112" i="5"/>
  <c r="B120" i="5"/>
  <c r="B128" i="5"/>
  <c r="B9" i="5"/>
  <c r="B17" i="5"/>
  <c r="B25" i="5"/>
  <c r="B33" i="5"/>
  <c r="B41" i="5"/>
  <c r="B49" i="5"/>
  <c r="B57" i="5"/>
  <c r="B65" i="5"/>
  <c r="B73" i="5"/>
  <c r="B81" i="5"/>
  <c r="B89" i="5"/>
  <c r="B97" i="5"/>
  <c r="B105" i="5"/>
  <c r="B113" i="5"/>
  <c r="B121" i="5"/>
  <c r="B129" i="5"/>
  <c r="B10" i="5"/>
  <c r="B18" i="5"/>
  <c r="B26" i="5"/>
  <c r="B34" i="5"/>
  <c r="B42" i="5"/>
  <c r="B50" i="5"/>
  <c r="B58" i="5"/>
  <c r="B66" i="5"/>
  <c r="B74" i="5"/>
  <c r="B90" i="5"/>
  <c r="B98" i="5"/>
  <c r="B114" i="5"/>
  <c r="B14" i="5"/>
  <c r="B46" i="5"/>
  <c r="B70" i="5"/>
  <c r="B102" i="5"/>
  <c r="B11" i="5"/>
  <c r="B19" i="5"/>
  <c r="B27" i="5"/>
  <c r="B35" i="5"/>
  <c r="B43" i="5"/>
  <c r="B51" i="5"/>
  <c r="B59" i="5"/>
  <c r="B67" i="5"/>
  <c r="B75" i="5"/>
  <c r="B83" i="5"/>
  <c r="B91" i="5"/>
  <c r="B99" i="5"/>
  <c r="B107" i="5"/>
  <c r="B115" i="5"/>
  <c r="B123" i="5"/>
  <c r="B12" i="5"/>
  <c r="B20" i="5"/>
  <c r="B36" i="5"/>
  <c r="B44" i="5"/>
  <c r="B60" i="5"/>
  <c r="B68" i="5"/>
  <c r="B84" i="5"/>
  <c r="B100" i="5"/>
  <c r="B116" i="5"/>
  <c r="B22" i="5"/>
  <c r="B62" i="5"/>
  <c r="B94" i="5"/>
  <c r="B126" i="5"/>
  <c r="I10" i="4"/>
  <c r="I8" i="4"/>
  <c r="I3" i="4"/>
  <c r="I4" i="4" s="1"/>
  <c r="G15" i="5" a="1"/>
  <c r="H18" i="5" l="1"/>
  <c r="H22" i="5"/>
  <c r="H26" i="5"/>
  <c r="H30" i="5"/>
  <c r="H34" i="5"/>
  <c r="H38" i="5"/>
  <c r="H42" i="5"/>
  <c r="H46" i="5"/>
  <c r="H50" i="5"/>
  <c r="H54" i="5"/>
  <c r="G15" i="5"/>
  <c r="G23" i="5"/>
  <c r="G31" i="5"/>
  <c r="G35" i="5"/>
  <c r="G39" i="5"/>
  <c r="G43" i="5"/>
  <c r="G47" i="5"/>
  <c r="H15" i="5"/>
  <c r="H19" i="5"/>
  <c r="H23" i="5"/>
  <c r="H27" i="5"/>
  <c r="H31" i="5"/>
  <c r="H35" i="5"/>
  <c r="H39" i="5"/>
  <c r="H43" i="5"/>
  <c r="H47" i="5"/>
  <c r="H51" i="5"/>
  <c r="H55" i="5"/>
  <c r="G19" i="5"/>
  <c r="G51" i="5"/>
  <c r="G16" i="5"/>
  <c r="G20" i="5"/>
  <c r="G24" i="5"/>
  <c r="G28" i="5"/>
  <c r="G32" i="5"/>
  <c r="G36" i="5"/>
  <c r="G40" i="5"/>
  <c r="G44" i="5"/>
  <c r="G48" i="5"/>
  <c r="G52" i="5"/>
  <c r="G56" i="5"/>
  <c r="H16" i="5"/>
  <c r="H20" i="5"/>
  <c r="H24" i="5"/>
  <c r="H28" i="5"/>
  <c r="H32" i="5"/>
  <c r="H36" i="5"/>
  <c r="H40" i="5"/>
  <c r="H44" i="5"/>
  <c r="H48" i="5"/>
  <c r="H52" i="5"/>
  <c r="H56" i="5"/>
  <c r="G17" i="5"/>
  <c r="G21" i="5"/>
  <c r="G25" i="5"/>
  <c r="G29" i="5"/>
  <c r="G33" i="5"/>
  <c r="G37" i="5"/>
  <c r="G41" i="5"/>
  <c r="G45" i="5"/>
  <c r="G49" i="5"/>
  <c r="G53" i="5"/>
  <c r="G27" i="5"/>
  <c r="H17" i="5"/>
  <c r="H21" i="5"/>
  <c r="H25" i="5"/>
  <c r="H29" i="5"/>
  <c r="H33" i="5"/>
  <c r="H37" i="5"/>
  <c r="H41" i="5"/>
  <c r="H45" i="5"/>
  <c r="H49" i="5"/>
  <c r="H53" i="5"/>
  <c r="G18" i="5"/>
  <c r="G22" i="5"/>
  <c r="G26" i="5"/>
  <c r="G30" i="5"/>
  <c r="G34" i="5"/>
  <c r="G38" i="5"/>
  <c r="G42" i="5"/>
  <c r="G46" i="5"/>
  <c r="G50" i="5"/>
  <c r="G54" i="5"/>
  <c r="G55" i="5"/>
  <c r="H41" i="20"/>
  <c r="H40" i="20"/>
  <c r="I28" i="20"/>
  <c r="I27" i="20"/>
  <c r="F27" i="20"/>
  <c r="L6" i="20"/>
  <c r="H6" i="20"/>
  <c r="L4" i="20"/>
  <c r="I4" i="20"/>
  <c r="D2" i="20"/>
  <c r="I28" i="19"/>
  <c r="H43" i="19"/>
  <c r="F27" i="19"/>
  <c r="L21" i="19"/>
  <c r="H6" i="19"/>
  <c r="I4" i="19"/>
  <c r="D2" i="19"/>
  <c r="E7" i="19"/>
  <c r="E9" i="19" s="1"/>
  <c r="E8" i="19"/>
  <c r="E7" i="20"/>
  <c r="H7" i="20"/>
  <c r="H7" i="19"/>
  <c r="H9" i="19" l="1"/>
  <c r="L15" i="20"/>
  <c r="L30" i="19"/>
  <c r="I27" i="19"/>
  <c r="H44" i="19"/>
  <c r="K5" i="18"/>
  <c r="K7" i="18" s="1"/>
  <c r="K9" i="18" s="1"/>
  <c r="K11" i="18" s="1"/>
  <c r="K13" i="18" s="1"/>
  <c r="K15" i="18" s="1"/>
  <c r="K17" i="18" s="1"/>
  <c r="K19" i="18" s="1"/>
  <c r="K21" i="18" s="1"/>
  <c r="K23" i="18" s="1"/>
  <c r="K25" i="18" s="1"/>
  <c r="K27" i="18" s="1"/>
  <c r="K29" i="18" s="1"/>
  <c r="L5" i="18"/>
  <c r="L7" i="18" s="1"/>
  <c r="L9" i="18" s="1"/>
  <c r="L11" i="18" s="1"/>
  <c r="L13" i="18" s="1"/>
  <c r="L15" i="18" s="1"/>
  <c r="L17" i="18" s="1"/>
  <c r="L19" i="18" s="1"/>
  <c r="L21" i="18" s="1"/>
  <c r="L23" i="18" s="1"/>
  <c r="L25" i="18" s="1"/>
  <c r="L27" i="18" s="1"/>
  <c r="L29" i="18" s="1"/>
  <c r="J5" i="18"/>
  <c r="J7" i="18" s="1"/>
  <c r="J9" i="18" s="1"/>
  <c r="J11" i="18" s="1"/>
  <c r="J13" i="18" s="1"/>
  <c r="J15" i="18" s="1"/>
  <c r="J17" i="18" s="1"/>
  <c r="J19" i="18" s="1"/>
  <c r="J21" i="18" s="1"/>
  <c r="J23" i="18" s="1"/>
  <c r="J25" i="18" s="1"/>
  <c r="J27" i="18" s="1"/>
  <c r="J29" i="18" s="1"/>
  <c r="F5" i="18"/>
  <c r="F7" i="18" s="1"/>
  <c r="F9" i="18" s="1"/>
  <c r="F11" i="18" s="1"/>
  <c r="F13" i="18" s="1"/>
  <c r="F15" i="18" s="1"/>
  <c r="F17" i="18" s="1"/>
  <c r="F19" i="18" s="1"/>
  <c r="F21" i="18" s="1"/>
  <c r="F23" i="18" s="1"/>
  <c r="F25" i="18" s="1"/>
  <c r="F27" i="18" s="1"/>
  <c r="F29" i="18" s="1"/>
  <c r="E5" i="18"/>
  <c r="E7" i="18" s="1"/>
  <c r="E9" i="18" s="1"/>
  <c r="E11" i="18" s="1"/>
  <c r="E13" i="18" s="1"/>
  <c r="E15" i="18" s="1"/>
  <c r="E17" i="18" s="1"/>
  <c r="E19" i="18" s="1"/>
  <c r="E21" i="18" s="1"/>
  <c r="E23" i="18" s="1"/>
  <c r="E25" i="18" s="1"/>
  <c r="E27" i="18" s="1"/>
  <c r="E29" i="18" s="1"/>
  <c r="D5" i="18"/>
  <c r="D7" i="18" s="1"/>
  <c r="D9" i="18" s="1"/>
  <c r="D11" i="18" s="1"/>
  <c r="D13" i="18" s="1"/>
  <c r="D15" i="18" s="1"/>
  <c r="D17" i="18" s="1"/>
  <c r="D19" i="18" s="1"/>
  <c r="D21" i="18" s="1"/>
  <c r="D23" i="18" s="1"/>
  <c r="D25" i="18" s="1"/>
  <c r="D27" i="18" s="1"/>
  <c r="D29" i="18" s="1"/>
  <c r="G3" i="18"/>
  <c r="R2" i="18"/>
  <c r="Q2" i="18"/>
  <c r="P2" i="18"/>
  <c r="P2" i="17"/>
  <c r="O2" i="17"/>
  <c r="N2" i="17"/>
  <c r="W3" i="17"/>
  <c r="K5" i="17"/>
  <c r="K7" i="17" s="1"/>
  <c r="K9" i="17" s="1"/>
  <c r="K11" i="17" s="1"/>
  <c r="K13" i="17" s="1"/>
  <c r="K15" i="17" s="1"/>
  <c r="K17" i="17" s="1"/>
  <c r="K19" i="17" s="1"/>
  <c r="K21" i="17" s="1"/>
  <c r="K23" i="17" s="1"/>
  <c r="K25" i="17" s="1"/>
  <c r="K27" i="17" s="1"/>
  <c r="K29" i="17" s="1"/>
  <c r="J5" i="17"/>
  <c r="J7" i="17" s="1"/>
  <c r="J9" i="17" s="1"/>
  <c r="J11" i="17" s="1"/>
  <c r="J13" i="17" s="1"/>
  <c r="J15" i="17" s="1"/>
  <c r="J17" i="17" s="1"/>
  <c r="J19" i="17" s="1"/>
  <c r="J21" i="17" s="1"/>
  <c r="J23" i="17" s="1"/>
  <c r="J25" i="17" s="1"/>
  <c r="J27" i="17" s="1"/>
  <c r="J29" i="17" s="1"/>
  <c r="I5" i="17"/>
  <c r="I7" i="17" s="1"/>
  <c r="I9" i="17" s="1"/>
  <c r="I11" i="17" s="1"/>
  <c r="I13" i="17" s="1"/>
  <c r="I15" i="17" s="1"/>
  <c r="I17" i="17" s="1"/>
  <c r="I19" i="17" s="1"/>
  <c r="I21" i="17" s="1"/>
  <c r="I23" i="17" s="1"/>
  <c r="I25" i="17" s="1"/>
  <c r="I27" i="17" s="1"/>
  <c r="I29" i="17" s="1"/>
  <c r="H5" i="17"/>
  <c r="H7" i="17" s="1"/>
  <c r="H9" i="17" s="1"/>
  <c r="H11" i="17" s="1"/>
  <c r="H13" i="17" s="1"/>
  <c r="H15" i="17" s="1"/>
  <c r="H17" i="17" s="1"/>
  <c r="H19" i="17" s="1"/>
  <c r="H21" i="17" s="1"/>
  <c r="H23" i="17" s="1"/>
  <c r="H25" i="17" s="1"/>
  <c r="H27" i="17" s="1"/>
  <c r="H29" i="17" s="1"/>
  <c r="C5" i="17"/>
  <c r="C7" i="17" s="1"/>
  <c r="C9" i="17" s="1"/>
  <c r="C11" i="17" s="1"/>
  <c r="C13" i="17" s="1"/>
  <c r="C15" i="17" s="1"/>
  <c r="C17" i="17" s="1"/>
  <c r="C19" i="17" s="1"/>
  <c r="C21" i="17" s="1"/>
  <c r="C23" i="17" s="1"/>
  <c r="C25" i="17" s="1"/>
  <c r="C27" i="17" s="1"/>
  <c r="C29" i="17" s="1"/>
  <c r="D5" i="17"/>
  <c r="D7" i="17" s="1"/>
  <c r="D9" i="17" s="1"/>
  <c r="D11" i="17" s="1"/>
  <c r="D13" i="17" s="1"/>
  <c r="D15" i="17" s="1"/>
  <c r="D17" i="17" s="1"/>
  <c r="D19" i="17" s="1"/>
  <c r="D21" i="17" s="1"/>
  <c r="D23" i="17" s="1"/>
  <c r="D25" i="17" s="1"/>
  <c r="D27" i="17" s="1"/>
  <c r="D29" i="17" s="1"/>
  <c r="E5" i="17"/>
  <c r="E7" i="17" s="1"/>
  <c r="E9" i="17" s="1"/>
  <c r="E11" i="17" s="1"/>
  <c r="E13" i="17" s="1"/>
  <c r="E15" i="17" s="1"/>
  <c r="E17" i="17" s="1"/>
  <c r="E19" i="17" s="1"/>
  <c r="E21" i="17" s="1"/>
  <c r="E23" i="17" s="1"/>
  <c r="E25" i="17" s="1"/>
  <c r="E27" i="17" s="1"/>
  <c r="E29" i="17" s="1"/>
  <c r="F3" i="17"/>
  <c r="B24" i="14"/>
  <c r="B7" i="14" s="1"/>
  <c r="E15" i="13"/>
  <c r="H8" i="19"/>
  <c r="H8" i="20"/>
  <c r="E8" i="20"/>
  <c r="L5" i="20" l="1"/>
  <c r="E16" i="13"/>
  <c r="E17" i="13" s="1"/>
  <c r="G3" i="17"/>
  <c r="H3" i="18"/>
  <c r="H5" i="18" s="1"/>
  <c r="H7" i="18" s="1"/>
  <c r="H9" i="18" s="1"/>
  <c r="H11" i="18" s="1"/>
  <c r="H13" i="18" s="1"/>
  <c r="H15" i="18" s="1"/>
  <c r="H17" i="18" s="1"/>
  <c r="H19" i="18" s="1"/>
  <c r="H21" i="18" s="1"/>
  <c r="H23" i="18" s="1"/>
  <c r="H25" i="18" s="1"/>
  <c r="H27" i="18" s="1"/>
  <c r="H29" i="18" s="1"/>
  <c r="H14" i="20"/>
  <c r="E14" i="20"/>
  <c r="L20" i="19"/>
  <c r="F5" i="17"/>
  <c r="G5" i="18"/>
  <c r="I3" i="18"/>
  <c r="B6" i="14"/>
  <c r="B9" i="14"/>
  <c r="B8" i="14"/>
  <c r="E32" i="20"/>
  <c r="E35" i="19"/>
  <c r="H40" i="19"/>
  <c r="G40" i="20" a="1"/>
  <c r="E33" i="20"/>
  <c r="B26" i="14"/>
  <c r="H36" i="20"/>
  <c r="E23" i="13"/>
  <c r="L3" i="17"/>
  <c r="B2" i="21" a="1"/>
  <c r="B32" i="14"/>
  <c r="E36" i="19"/>
  <c r="N3" i="18"/>
  <c r="N3" i="19" a="1"/>
  <c r="H39" i="19"/>
  <c r="G43" i="19" a="1"/>
  <c r="D5" i="14" a="1"/>
  <c r="B25" i="14"/>
  <c r="D2" i="14" a="1"/>
  <c r="B31" i="14"/>
  <c r="D19" i="14" a="1"/>
  <c r="I22" i="13" a="1"/>
  <c r="L3" i="13" a="1"/>
  <c r="I5" i="13" a="1"/>
  <c r="T8" i="17" a="1"/>
  <c r="M3" i="17"/>
  <c r="S14" i="18" a="1"/>
  <c r="O3" i="18"/>
  <c r="S29" i="18" a="1"/>
  <c r="P3" i="18" a="1"/>
  <c r="G40" i="20" l="1"/>
  <c r="G41" i="20"/>
  <c r="G42" i="20"/>
  <c r="G43" i="20"/>
  <c r="I2" i="21"/>
  <c r="B2" i="21"/>
  <c r="J2" i="21"/>
  <c r="B3" i="21"/>
  <c r="J3" i="21"/>
  <c r="B4" i="21"/>
  <c r="J4" i="21"/>
  <c r="B5" i="21"/>
  <c r="J5" i="21"/>
  <c r="B6" i="21"/>
  <c r="J6" i="21"/>
  <c r="B7" i="21"/>
  <c r="J7" i="21"/>
  <c r="B8" i="21"/>
  <c r="J8" i="21"/>
  <c r="B9" i="21"/>
  <c r="J9" i="21"/>
  <c r="B10" i="21"/>
  <c r="J10" i="21"/>
  <c r="B11" i="21"/>
  <c r="J11" i="21"/>
  <c r="B12" i="21"/>
  <c r="J12" i="21"/>
  <c r="B13" i="21"/>
  <c r="J13" i="21"/>
  <c r="B14" i="21"/>
  <c r="J14" i="21"/>
  <c r="B15" i="21"/>
  <c r="J15" i="21"/>
  <c r="B16" i="21"/>
  <c r="J16" i="21"/>
  <c r="B17" i="21"/>
  <c r="J17" i="21"/>
  <c r="B18" i="21"/>
  <c r="J18" i="21"/>
  <c r="B19" i="21"/>
  <c r="J19" i="21"/>
  <c r="B20" i="21"/>
  <c r="J20" i="21"/>
  <c r="B21" i="21"/>
  <c r="J21" i="21"/>
  <c r="B22" i="21"/>
  <c r="J22" i="21"/>
  <c r="B23" i="21"/>
  <c r="J23" i="21"/>
  <c r="B24" i="21"/>
  <c r="J24" i="21"/>
  <c r="B25" i="21"/>
  <c r="J25" i="21"/>
  <c r="B26" i="21"/>
  <c r="J26" i="21"/>
  <c r="B27" i="21"/>
  <c r="J27" i="21"/>
  <c r="B28" i="21"/>
  <c r="J28" i="21"/>
  <c r="B29" i="21"/>
  <c r="J29" i="21"/>
  <c r="B30" i="21"/>
  <c r="J30" i="21"/>
  <c r="B31" i="21"/>
  <c r="J31" i="21"/>
  <c r="B32" i="21"/>
  <c r="J32" i="21"/>
  <c r="B33" i="21"/>
  <c r="J33" i="21"/>
  <c r="B34" i="21"/>
  <c r="J34" i="21"/>
  <c r="B35" i="21"/>
  <c r="J35" i="21"/>
  <c r="B36" i="21"/>
  <c r="J36" i="21"/>
  <c r="B37" i="21"/>
  <c r="J37" i="21"/>
  <c r="B38" i="21"/>
  <c r="J38" i="21"/>
  <c r="B39" i="21"/>
  <c r="J39" i="21"/>
  <c r="B40" i="21"/>
  <c r="J40" i="21"/>
  <c r="B41" i="21"/>
  <c r="J41" i="21"/>
  <c r="B42" i="21"/>
  <c r="J42" i="21"/>
  <c r="B43" i="21"/>
  <c r="J43" i="21"/>
  <c r="B44" i="21"/>
  <c r="C2" i="21"/>
  <c r="K2" i="21"/>
  <c r="C3" i="21"/>
  <c r="K3" i="21"/>
  <c r="C4" i="21"/>
  <c r="K4" i="21"/>
  <c r="C5" i="21"/>
  <c r="K5" i="21"/>
  <c r="C6" i="21"/>
  <c r="K6" i="21"/>
  <c r="C7" i="21"/>
  <c r="K7" i="21"/>
  <c r="C8" i="21"/>
  <c r="K8" i="21"/>
  <c r="C9" i="21"/>
  <c r="K9" i="21"/>
  <c r="C10" i="21"/>
  <c r="K10" i="21"/>
  <c r="C11" i="21"/>
  <c r="K11" i="21"/>
  <c r="C12" i="21"/>
  <c r="K12" i="21"/>
  <c r="C13" i="21"/>
  <c r="K13" i="21"/>
  <c r="C14" i="21"/>
  <c r="K14" i="21"/>
  <c r="C15" i="21"/>
  <c r="K15" i="21"/>
  <c r="C16" i="21"/>
  <c r="K16" i="21"/>
  <c r="C17" i="21"/>
  <c r="K17" i="21"/>
  <c r="C18" i="21"/>
  <c r="K18" i="21"/>
  <c r="C19" i="21"/>
  <c r="K19" i="21"/>
  <c r="C20" i="21"/>
  <c r="K20" i="21"/>
  <c r="C21" i="21"/>
  <c r="K21" i="21"/>
  <c r="C22" i="21"/>
  <c r="K22" i="21"/>
  <c r="C23" i="21"/>
  <c r="K23" i="21"/>
  <c r="C24" i="21"/>
  <c r="K24" i="21"/>
  <c r="C25" i="21"/>
  <c r="K25" i="21"/>
  <c r="C26" i="21"/>
  <c r="K26" i="21"/>
  <c r="C27" i="21"/>
  <c r="K27" i="21"/>
  <c r="C28" i="21"/>
  <c r="K28" i="21"/>
  <c r="C29" i="21"/>
  <c r="K29" i="21"/>
  <c r="C30" i="21"/>
  <c r="K30" i="21"/>
  <c r="C31" i="21"/>
  <c r="K31" i="21"/>
  <c r="C32" i="21"/>
  <c r="K32" i="21"/>
  <c r="C33" i="21"/>
  <c r="K33" i="21"/>
  <c r="C34" i="21"/>
  <c r="K34" i="21"/>
  <c r="C35" i="21"/>
  <c r="K35" i="21"/>
  <c r="C36" i="21"/>
  <c r="K36" i="21"/>
  <c r="C37" i="21"/>
  <c r="K37" i="21"/>
  <c r="C38" i="21"/>
  <c r="K38" i="21"/>
  <c r="C39" i="21"/>
  <c r="K39" i="21"/>
  <c r="C40" i="21"/>
  <c r="D2" i="21"/>
  <c r="L2" i="21"/>
  <c r="D3" i="21"/>
  <c r="L3" i="21"/>
  <c r="D4" i="21"/>
  <c r="L4" i="21"/>
  <c r="D5" i="21"/>
  <c r="L5" i="21"/>
  <c r="D6" i="21"/>
  <c r="L6" i="21"/>
  <c r="D7" i="21"/>
  <c r="L7" i="21"/>
  <c r="D8" i="21"/>
  <c r="L8" i="21"/>
  <c r="D9" i="21"/>
  <c r="L9" i="21"/>
  <c r="D10" i="21"/>
  <c r="L10" i="21"/>
  <c r="D11" i="21"/>
  <c r="L11" i="21"/>
  <c r="D12" i="21"/>
  <c r="L12" i="21"/>
  <c r="D13" i="21"/>
  <c r="L13" i="21"/>
  <c r="D14" i="21"/>
  <c r="L14" i="21"/>
  <c r="D15" i="21"/>
  <c r="L15" i="21"/>
  <c r="D16" i="21"/>
  <c r="L16" i="21"/>
  <c r="D17" i="21"/>
  <c r="L17" i="21"/>
  <c r="D18" i="21"/>
  <c r="L18" i="21"/>
  <c r="D19" i="21"/>
  <c r="L19" i="21"/>
  <c r="D20" i="21"/>
  <c r="L20" i="21"/>
  <c r="D21" i="21"/>
  <c r="L21" i="21"/>
  <c r="D22" i="21"/>
  <c r="L22" i="21"/>
  <c r="D23" i="21"/>
  <c r="L23" i="21"/>
  <c r="D24" i="21"/>
  <c r="L24" i="21"/>
  <c r="D25" i="21"/>
  <c r="L25" i="21"/>
  <c r="D26" i="21"/>
  <c r="L26" i="21"/>
  <c r="D27" i="21"/>
  <c r="L27" i="21"/>
  <c r="D28" i="21"/>
  <c r="L28" i="21"/>
  <c r="D29" i="21"/>
  <c r="L29" i="21"/>
  <c r="D30" i="21"/>
  <c r="L30" i="21"/>
  <c r="D31" i="21"/>
  <c r="L31" i="21"/>
  <c r="D32" i="21"/>
  <c r="L32" i="21"/>
  <c r="D33" i="21"/>
  <c r="L33" i="21"/>
  <c r="D34" i="21"/>
  <c r="L34" i="21"/>
  <c r="D35" i="21"/>
  <c r="L35" i="21"/>
  <c r="D36" i="21"/>
  <c r="L36" i="21"/>
  <c r="D37" i="21"/>
  <c r="L37" i="21"/>
  <c r="D38" i="21"/>
  <c r="L38" i="21"/>
  <c r="D39" i="21"/>
  <c r="L39" i="21"/>
  <c r="D40" i="21"/>
  <c r="L40" i="21"/>
  <c r="D41" i="21"/>
  <c r="L41" i="21"/>
  <c r="D42" i="21"/>
  <c r="L42" i="21"/>
  <c r="D43" i="21"/>
  <c r="L43" i="21"/>
  <c r="E2" i="21"/>
  <c r="M2" i="21"/>
  <c r="E3" i="21"/>
  <c r="M3" i="21"/>
  <c r="E4" i="21"/>
  <c r="M4" i="21"/>
  <c r="E5" i="21"/>
  <c r="M5" i="21"/>
  <c r="E6" i="21"/>
  <c r="M6" i="21"/>
  <c r="E7" i="21"/>
  <c r="M7" i="21"/>
  <c r="E8" i="21"/>
  <c r="M8" i="21"/>
  <c r="E9" i="21"/>
  <c r="M9" i="21"/>
  <c r="E10" i="21"/>
  <c r="M10" i="21"/>
  <c r="E11" i="21"/>
  <c r="M11" i="21"/>
  <c r="E12" i="21"/>
  <c r="M12" i="21"/>
  <c r="E13" i="21"/>
  <c r="M13" i="21"/>
  <c r="E14" i="21"/>
  <c r="M14" i="21"/>
  <c r="E15" i="21"/>
  <c r="M15" i="21"/>
  <c r="E16" i="21"/>
  <c r="M16" i="21"/>
  <c r="E17" i="21"/>
  <c r="M17" i="21"/>
  <c r="E18" i="21"/>
  <c r="M18" i="21"/>
  <c r="E19" i="21"/>
  <c r="M19" i="21"/>
  <c r="E20" i="21"/>
  <c r="M20" i="21"/>
  <c r="E21" i="21"/>
  <c r="M21" i="21"/>
  <c r="E22" i="21"/>
  <c r="M22" i="21"/>
  <c r="E23" i="21"/>
  <c r="M23" i="21"/>
  <c r="E24" i="21"/>
  <c r="M24" i="21"/>
  <c r="E25" i="21"/>
  <c r="M25" i="21"/>
  <c r="E26" i="21"/>
  <c r="M26" i="21"/>
  <c r="E27" i="21"/>
  <c r="M27" i="21"/>
  <c r="E28" i="21"/>
  <c r="M28" i="21"/>
  <c r="E29" i="21"/>
  <c r="M29" i="21"/>
  <c r="F2" i="21"/>
  <c r="N2" i="21"/>
  <c r="F3" i="21"/>
  <c r="N3" i="21"/>
  <c r="F4" i="21"/>
  <c r="N4" i="21"/>
  <c r="F5" i="21"/>
  <c r="N5" i="21"/>
  <c r="F6" i="21"/>
  <c r="N6" i="21"/>
  <c r="F7" i="21"/>
  <c r="N7" i="21"/>
  <c r="F8" i="21"/>
  <c r="N8" i="21"/>
  <c r="F9" i="21"/>
  <c r="N9" i="21"/>
  <c r="F10" i="21"/>
  <c r="N10" i="21"/>
  <c r="F11" i="21"/>
  <c r="N11" i="21"/>
  <c r="F12" i="21"/>
  <c r="N12" i="21"/>
  <c r="F13" i="21"/>
  <c r="N13" i="21"/>
  <c r="F14" i="21"/>
  <c r="N14" i="21"/>
  <c r="F15" i="21"/>
  <c r="N15" i="21"/>
  <c r="F16" i="21"/>
  <c r="N16" i="21"/>
  <c r="F17" i="21"/>
  <c r="N17" i="21"/>
  <c r="F18" i="21"/>
  <c r="N18" i="21"/>
  <c r="F19" i="21"/>
  <c r="N19" i="21"/>
  <c r="F20" i="21"/>
  <c r="N20" i="21"/>
  <c r="F21" i="21"/>
  <c r="N21" i="21"/>
  <c r="F22" i="21"/>
  <c r="N22" i="21"/>
  <c r="F23" i="21"/>
  <c r="N23" i="21"/>
  <c r="F24" i="21"/>
  <c r="N24" i="21"/>
  <c r="F25" i="21"/>
  <c r="N25" i="21"/>
  <c r="F26" i="21"/>
  <c r="N26" i="21"/>
  <c r="F27" i="21"/>
  <c r="N27" i="21"/>
  <c r="F28" i="21"/>
  <c r="N28" i="21"/>
  <c r="F29" i="21"/>
  <c r="N29" i="21"/>
  <c r="G2" i="21"/>
  <c r="O2" i="21"/>
  <c r="G3" i="21"/>
  <c r="O3" i="21"/>
  <c r="G4" i="21"/>
  <c r="O4" i="21"/>
  <c r="G5" i="21"/>
  <c r="O5" i="21"/>
  <c r="G6" i="21"/>
  <c r="O6" i="21"/>
  <c r="G7" i="21"/>
  <c r="O7" i="21"/>
  <c r="G8" i="21"/>
  <c r="O8" i="21"/>
  <c r="G9" i="21"/>
  <c r="O9" i="21"/>
  <c r="G10" i="21"/>
  <c r="O10" i="21"/>
  <c r="G11" i="21"/>
  <c r="O11" i="21"/>
  <c r="G12" i="21"/>
  <c r="O12" i="21"/>
  <c r="G13" i="21"/>
  <c r="O13" i="21"/>
  <c r="G14" i="21"/>
  <c r="O14" i="21"/>
  <c r="G15" i="21"/>
  <c r="O15" i="21"/>
  <c r="G16" i="21"/>
  <c r="O16" i="21"/>
  <c r="G17" i="21"/>
  <c r="O17" i="21"/>
  <c r="G18" i="21"/>
  <c r="O18" i="21"/>
  <c r="G19" i="21"/>
  <c r="O19" i="21"/>
  <c r="G20" i="21"/>
  <c r="O20" i="21"/>
  <c r="G21" i="21"/>
  <c r="O21" i="21"/>
  <c r="G22" i="21"/>
  <c r="O22" i="21"/>
  <c r="G23" i="21"/>
  <c r="O23" i="21"/>
  <c r="G24" i="21"/>
  <c r="O24" i="21"/>
  <c r="G25" i="21"/>
  <c r="O25" i="21"/>
  <c r="H2" i="21"/>
  <c r="P2" i="21"/>
  <c r="H3" i="21"/>
  <c r="P3" i="21"/>
  <c r="H4" i="21"/>
  <c r="P4" i="21"/>
  <c r="H5" i="21"/>
  <c r="P5" i="21"/>
  <c r="H6" i="21"/>
  <c r="P6" i="21"/>
  <c r="H7" i="21"/>
  <c r="P7" i="21"/>
  <c r="H8" i="21"/>
  <c r="P8" i="21"/>
  <c r="H9" i="21"/>
  <c r="P9" i="21"/>
  <c r="H10" i="21"/>
  <c r="P10" i="21"/>
  <c r="H11" i="21"/>
  <c r="P11" i="21"/>
  <c r="H12" i="21"/>
  <c r="P12" i="21"/>
  <c r="H13" i="21"/>
  <c r="Q2" i="21"/>
  <c r="Q6" i="21"/>
  <c r="Q10" i="21"/>
  <c r="H14" i="21"/>
  <c r="H16" i="21"/>
  <c r="H18" i="21"/>
  <c r="H20" i="21"/>
  <c r="H22" i="21"/>
  <c r="H24" i="21"/>
  <c r="G26" i="21"/>
  <c r="I27" i="21"/>
  <c r="P28" i="21"/>
  <c r="E30" i="21"/>
  <c r="P30" i="21"/>
  <c r="N31" i="21"/>
  <c r="I32" i="21"/>
  <c r="G33" i="21"/>
  <c r="E34" i="21"/>
  <c r="P34" i="21"/>
  <c r="N35" i="21"/>
  <c r="I36" i="21"/>
  <c r="G37" i="21"/>
  <c r="E38" i="21"/>
  <c r="P38" i="21"/>
  <c r="N39" i="21"/>
  <c r="I40" i="21"/>
  <c r="E41" i="21"/>
  <c r="O41" i="21"/>
  <c r="I42" i="21"/>
  <c r="E43" i="21"/>
  <c r="O43" i="21"/>
  <c r="H44" i="21"/>
  <c r="P44" i="21"/>
  <c r="H45" i="21"/>
  <c r="P45" i="21"/>
  <c r="H46" i="21"/>
  <c r="P46" i="21"/>
  <c r="H47" i="21"/>
  <c r="P47" i="21"/>
  <c r="H48" i="21"/>
  <c r="P48" i="21"/>
  <c r="H49" i="21"/>
  <c r="P49" i="21"/>
  <c r="H50" i="21"/>
  <c r="P50" i="21"/>
  <c r="H51" i="21"/>
  <c r="P51" i="21"/>
  <c r="H52" i="21"/>
  <c r="P52" i="21"/>
  <c r="H53" i="21"/>
  <c r="P53" i="21"/>
  <c r="I4" i="21"/>
  <c r="I8" i="21"/>
  <c r="I12" i="21"/>
  <c r="Q14" i="21"/>
  <c r="Q16" i="21"/>
  <c r="Q18" i="21"/>
  <c r="Q20" i="21"/>
  <c r="Q22" i="21"/>
  <c r="Q24" i="21"/>
  <c r="O26" i="21"/>
  <c r="Q27" i="21"/>
  <c r="H29" i="21"/>
  <c r="H30" i="21"/>
  <c r="F31" i="21"/>
  <c r="Q31" i="21"/>
  <c r="O32" i="21"/>
  <c r="M33" i="21"/>
  <c r="H34" i="21"/>
  <c r="F35" i="21"/>
  <c r="Q35" i="21"/>
  <c r="O36" i="21"/>
  <c r="M37" i="21"/>
  <c r="H38" i="21"/>
  <c r="F39" i="21"/>
  <c r="Q39" i="21"/>
  <c r="N40" i="21"/>
  <c r="H41" i="21"/>
  <c r="C42" i="21"/>
  <c r="N42" i="21"/>
  <c r="H43" i="21"/>
  <c r="C44" i="21"/>
  <c r="K44" i="21"/>
  <c r="C45" i="21"/>
  <c r="K45" i="21"/>
  <c r="C46" i="21"/>
  <c r="K46" i="21"/>
  <c r="C47" i="21"/>
  <c r="K47" i="21"/>
  <c r="C48" i="21"/>
  <c r="K48" i="21"/>
  <c r="C49" i="21"/>
  <c r="K49" i="21"/>
  <c r="C50" i="21"/>
  <c r="K50" i="21"/>
  <c r="C51" i="21"/>
  <c r="K51" i="21"/>
  <c r="C52" i="21"/>
  <c r="K52" i="21"/>
  <c r="C53" i="21"/>
  <c r="K53" i="21"/>
  <c r="Q4" i="21"/>
  <c r="Q8" i="21"/>
  <c r="Q12" i="21"/>
  <c r="H15" i="21"/>
  <c r="H17" i="21"/>
  <c r="H19" i="21"/>
  <c r="H21" i="21"/>
  <c r="H23" i="21"/>
  <c r="H25" i="21"/>
  <c r="P26" i="21"/>
  <c r="G28" i="21"/>
  <c r="I29" i="21"/>
  <c r="I30" i="21"/>
  <c r="G31" i="21"/>
  <c r="E32" i="21"/>
  <c r="P32" i="21"/>
  <c r="N33" i="21"/>
  <c r="I34" i="21"/>
  <c r="G35" i="21"/>
  <c r="E36" i="21"/>
  <c r="P36" i="21"/>
  <c r="N37" i="21"/>
  <c r="I38" i="21"/>
  <c r="G39" i="21"/>
  <c r="E40" i="21"/>
  <c r="O40" i="21"/>
  <c r="I41" i="21"/>
  <c r="E42" i="21"/>
  <c r="O42" i="21"/>
  <c r="I43" i="21"/>
  <c r="D44" i="21"/>
  <c r="L44" i="21"/>
  <c r="D45" i="21"/>
  <c r="L45" i="21"/>
  <c r="D46" i="21"/>
  <c r="L46" i="21"/>
  <c r="D47" i="21"/>
  <c r="L47" i="21"/>
  <c r="D48" i="21"/>
  <c r="L48" i="21"/>
  <c r="D49" i="21"/>
  <c r="L49" i="21"/>
  <c r="D50" i="21"/>
  <c r="L50" i="21"/>
  <c r="D51" i="21"/>
  <c r="L51" i="21"/>
  <c r="D52" i="21"/>
  <c r="L52" i="21"/>
  <c r="D53" i="21"/>
  <c r="L53" i="21"/>
  <c r="I5" i="21"/>
  <c r="I9" i="21"/>
  <c r="I13" i="21"/>
  <c r="I15" i="21"/>
  <c r="I17" i="21"/>
  <c r="I19" i="21"/>
  <c r="I21" i="21"/>
  <c r="I23" i="21"/>
  <c r="I25" i="21"/>
  <c r="Q26" i="21"/>
  <c r="H28" i="21"/>
  <c r="O29" i="21"/>
  <c r="M30" i="21"/>
  <c r="H31" i="21"/>
  <c r="F32" i="21"/>
  <c r="Q32" i="21"/>
  <c r="O33" i="21"/>
  <c r="M34" i="21"/>
  <c r="H35" i="21"/>
  <c r="F36" i="21"/>
  <c r="Q36" i="21"/>
  <c r="O37" i="21"/>
  <c r="M38" i="21"/>
  <c r="H39" i="21"/>
  <c r="F40" i="21"/>
  <c r="P40" i="21"/>
  <c r="K41" i="21"/>
  <c r="F42" i="21"/>
  <c r="P42" i="21"/>
  <c r="K43" i="21"/>
  <c r="E44" i="21"/>
  <c r="M44" i="21"/>
  <c r="E45" i="21"/>
  <c r="M45" i="21"/>
  <c r="E46" i="21"/>
  <c r="M46" i="21"/>
  <c r="E47" i="21"/>
  <c r="M47" i="21"/>
  <c r="E48" i="21"/>
  <c r="M48" i="21"/>
  <c r="E49" i="21"/>
  <c r="M49" i="21"/>
  <c r="E50" i="21"/>
  <c r="I6" i="21"/>
  <c r="I10" i="21"/>
  <c r="Q13" i="21"/>
  <c r="Q15" i="21"/>
  <c r="Q17" i="21"/>
  <c r="Q19" i="21"/>
  <c r="Q21" i="21"/>
  <c r="Q23" i="21"/>
  <c r="Q25" i="21"/>
  <c r="H27" i="21"/>
  <c r="O28" i="21"/>
  <c r="Q29" i="21"/>
  <c r="O30" i="21"/>
  <c r="M31" i="21"/>
  <c r="H32" i="21"/>
  <c r="F33" i="21"/>
  <c r="Q33" i="21"/>
  <c r="O34" i="21"/>
  <c r="M35" i="21"/>
  <c r="H36" i="21"/>
  <c r="F37" i="21"/>
  <c r="Q37" i="21"/>
  <c r="O38" i="21"/>
  <c r="M39" i="21"/>
  <c r="H40" i="21"/>
  <c r="C41" i="21"/>
  <c r="N41" i="21"/>
  <c r="H42" i="21"/>
  <c r="C43" i="21"/>
  <c r="N43" i="21"/>
  <c r="G44" i="21"/>
  <c r="I3" i="21"/>
  <c r="P13" i="21"/>
  <c r="P18" i="21"/>
  <c r="I24" i="21"/>
  <c r="I28" i="21"/>
  <c r="E31" i="21"/>
  <c r="H33" i="21"/>
  <c r="I35" i="21"/>
  <c r="I37" i="21"/>
  <c r="O39" i="21"/>
  <c r="M41" i="21"/>
  <c r="G43" i="21"/>
  <c r="O44" i="21"/>
  <c r="O45" i="21"/>
  <c r="O46" i="21"/>
  <c r="O47" i="21"/>
  <c r="O48" i="21"/>
  <c r="O49" i="21"/>
  <c r="N50" i="21"/>
  <c r="J51" i="21"/>
  <c r="G52" i="21"/>
  <c r="E53" i="21"/>
  <c r="Q53" i="21"/>
  <c r="Q3" i="21"/>
  <c r="I14" i="21"/>
  <c r="P19" i="21"/>
  <c r="P24" i="21"/>
  <c r="Q28" i="21"/>
  <c r="I31" i="21"/>
  <c r="I33" i="21"/>
  <c r="O35" i="21"/>
  <c r="P37" i="21"/>
  <c r="P39" i="21"/>
  <c r="P41" i="21"/>
  <c r="M43" i="21"/>
  <c r="Q44" i="21"/>
  <c r="Q45" i="21"/>
  <c r="Q46" i="21"/>
  <c r="Q47" i="21"/>
  <c r="Q48" i="21"/>
  <c r="Q49" i="21"/>
  <c r="O50" i="21"/>
  <c r="M51" i="21"/>
  <c r="I52" i="21"/>
  <c r="F53" i="21"/>
  <c r="Q5" i="21"/>
  <c r="P14" i="21"/>
  <c r="I20" i="21"/>
  <c r="P25" i="21"/>
  <c r="G29" i="21"/>
  <c r="O31" i="21"/>
  <c r="P33" i="21"/>
  <c r="P35" i="21"/>
  <c r="F38" i="21"/>
  <c r="G40" i="21"/>
  <c r="Q41" i="21"/>
  <c r="P43" i="21"/>
  <c r="B45" i="21"/>
  <c r="B46" i="21"/>
  <c r="B47" i="21"/>
  <c r="B48" i="21"/>
  <c r="B49" i="21"/>
  <c r="B50" i="21"/>
  <c r="Q50" i="21"/>
  <c r="N51" i="21"/>
  <c r="J52" i="21"/>
  <c r="G53" i="21"/>
  <c r="I7" i="21"/>
  <c r="P15" i="21"/>
  <c r="P20" i="21"/>
  <c r="H26" i="21"/>
  <c r="P29" i="21"/>
  <c r="P31" i="21"/>
  <c r="F34" i="21"/>
  <c r="G36" i="21"/>
  <c r="G38" i="21"/>
  <c r="K40" i="21"/>
  <c r="G42" i="21"/>
  <c r="Q43" i="21"/>
  <c r="F45" i="21"/>
  <c r="F46" i="21"/>
  <c r="F47" i="21"/>
  <c r="F48" i="21"/>
  <c r="F49" i="21"/>
  <c r="F50" i="21"/>
  <c r="B51" i="21"/>
  <c r="O51" i="21"/>
  <c r="M52" i="21"/>
  <c r="I53" i="21"/>
  <c r="Q7" i="21"/>
  <c r="I16" i="21"/>
  <c r="P21" i="21"/>
  <c r="I26" i="21"/>
  <c r="F30" i="21"/>
  <c r="G32" i="21"/>
  <c r="G34" i="21"/>
  <c r="M36" i="21"/>
  <c r="N38" i="21"/>
  <c r="M40" i="21"/>
  <c r="K42" i="21"/>
  <c r="F44" i="21"/>
  <c r="G45" i="21"/>
  <c r="G46" i="21"/>
  <c r="G47" i="21"/>
  <c r="G48" i="21"/>
  <c r="G49" i="21"/>
  <c r="G50" i="21"/>
  <c r="E51" i="21"/>
  <c r="Q51" i="21"/>
  <c r="N52" i="21"/>
  <c r="J53" i="21"/>
  <c r="Q9" i="21"/>
  <c r="P16" i="21"/>
  <c r="I22" i="21"/>
  <c r="G27" i="21"/>
  <c r="G30" i="21"/>
  <c r="M32" i="21"/>
  <c r="N34" i="21"/>
  <c r="N36" i="21"/>
  <c r="Q38" i="21"/>
  <c r="Q40" i="21"/>
  <c r="M42" i="21"/>
  <c r="I44" i="21"/>
  <c r="I45" i="21"/>
  <c r="I46" i="21"/>
  <c r="I47" i="21"/>
  <c r="I48" i="21"/>
  <c r="I49" i="21"/>
  <c r="I50" i="21"/>
  <c r="F51" i="21"/>
  <c r="B52" i="21"/>
  <c r="O52" i="21"/>
  <c r="M53" i="21"/>
  <c r="I11" i="21"/>
  <c r="P17" i="21"/>
  <c r="P22" i="21"/>
  <c r="O27" i="21"/>
  <c r="N30" i="21"/>
  <c r="N32" i="21"/>
  <c r="Q34" i="21"/>
  <c r="E37" i="21"/>
  <c r="E39" i="21"/>
  <c r="F41" i="21"/>
  <c r="Q42" i="21"/>
  <c r="J44" i="21"/>
  <c r="J45" i="21"/>
  <c r="J46" i="21"/>
  <c r="J47" i="21"/>
  <c r="J48" i="21"/>
  <c r="J49" i="21"/>
  <c r="J50" i="21"/>
  <c r="G51" i="21"/>
  <c r="E52" i="21"/>
  <c r="Q52" i="21"/>
  <c r="N53" i="21"/>
  <c r="Q11" i="21"/>
  <c r="I18" i="21"/>
  <c r="P23" i="21"/>
  <c r="P27" i="21"/>
  <c r="Q30" i="21"/>
  <c r="E33" i="21"/>
  <c r="E35" i="21"/>
  <c r="H37" i="21"/>
  <c r="I39" i="21"/>
  <c r="G41" i="21"/>
  <c r="F43" i="21"/>
  <c r="N44" i="21"/>
  <c r="N45" i="21"/>
  <c r="N46" i="21"/>
  <c r="N47" i="21"/>
  <c r="N48" i="21"/>
  <c r="N49" i="21"/>
  <c r="M50" i="21"/>
  <c r="I51" i="21"/>
  <c r="F52" i="21"/>
  <c r="B53" i="21"/>
  <c r="O53" i="21"/>
  <c r="G43" i="19"/>
  <c r="G44" i="19"/>
  <c r="G45" i="19"/>
  <c r="G46" i="19"/>
  <c r="P3" i="19"/>
  <c r="X3" i="19"/>
  <c r="U4" i="19"/>
  <c r="R5" i="19"/>
  <c r="O6" i="19"/>
  <c r="W6" i="19"/>
  <c r="T7" i="19"/>
  <c r="Q8" i="19"/>
  <c r="N9" i="19"/>
  <c r="V9" i="19"/>
  <c r="S10" i="19"/>
  <c r="P11" i="19"/>
  <c r="X11" i="19"/>
  <c r="U12" i="19"/>
  <c r="R13" i="19"/>
  <c r="O14" i="19"/>
  <c r="W14" i="19"/>
  <c r="T15" i="19"/>
  <c r="Q16" i="19"/>
  <c r="N17" i="19"/>
  <c r="V17" i="19"/>
  <c r="S18" i="19"/>
  <c r="P19" i="19"/>
  <c r="X19" i="19"/>
  <c r="Q3" i="19"/>
  <c r="N4" i="19"/>
  <c r="V4" i="19"/>
  <c r="S5" i="19"/>
  <c r="P6" i="19"/>
  <c r="X6" i="19"/>
  <c r="U7" i="19"/>
  <c r="R8" i="19"/>
  <c r="O9" i="19"/>
  <c r="W9" i="19"/>
  <c r="T10" i="19"/>
  <c r="Q11" i="19"/>
  <c r="N12" i="19"/>
  <c r="V12" i="19"/>
  <c r="S13" i="19"/>
  <c r="P14" i="19"/>
  <c r="X14" i="19"/>
  <c r="U15" i="19"/>
  <c r="R16" i="19"/>
  <c r="O17" i="19"/>
  <c r="W17" i="19"/>
  <c r="T18" i="19"/>
  <c r="Q19" i="19"/>
  <c r="N20" i="19"/>
  <c r="V20" i="19"/>
  <c r="S21" i="19"/>
  <c r="P22" i="19"/>
  <c r="X22" i="19"/>
  <c r="U23" i="19"/>
  <c r="R24" i="19"/>
  <c r="O25" i="19"/>
  <c r="W25" i="19"/>
  <c r="T26" i="19"/>
  <c r="Q27" i="19"/>
  <c r="N28" i="19"/>
  <c r="V28" i="19"/>
  <c r="S29" i="19"/>
  <c r="P30" i="19"/>
  <c r="X30" i="19"/>
  <c r="U31" i="19"/>
  <c r="R32" i="19"/>
  <c r="O33" i="19"/>
  <c r="W33" i="19"/>
  <c r="T34" i="19"/>
  <c r="Q35" i="19"/>
  <c r="N36" i="19"/>
  <c r="V36" i="19"/>
  <c r="S37" i="19"/>
  <c r="P38" i="19"/>
  <c r="X38" i="19"/>
  <c r="U39" i="19"/>
  <c r="R40" i="19"/>
  <c r="O41" i="19"/>
  <c r="W41" i="19"/>
  <c r="T42" i="19"/>
  <c r="Q43" i="19"/>
  <c r="N44" i="19"/>
  <c r="V44" i="19"/>
  <c r="S45" i="19"/>
  <c r="P46" i="19"/>
  <c r="X46" i="19"/>
  <c r="U47" i="19"/>
  <c r="R48" i="19"/>
  <c r="O49" i="19"/>
  <c r="W49" i="19"/>
  <c r="N47" i="19"/>
  <c r="S48" i="19"/>
  <c r="X49" i="19"/>
  <c r="R38" i="19"/>
  <c r="Q41" i="19"/>
  <c r="V42" i="19"/>
  <c r="S43" i="19"/>
  <c r="U45" i="19"/>
  <c r="R46" i="19"/>
  <c r="T48" i="19"/>
  <c r="T43" i="19"/>
  <c r="P47" i="19"/>
  <c r="U11" i="19"/>
  <c r="R20" i="19"/>
  <c r="R3" i="19"/>
  <c r="O4" i="19"/>
  <c r="W4" i="19"/>
  <c r="T5" i="19"/>
  <c r="Q6" i="19"/>
  <c r="N7" i="19"/>
  <c r="V7" i="19"/>
  <c r="S8" i="19"/>
  <c r="P9" i="19"/>
  <c r="X9" i="19"/>
  <c r="U10" i="19"/>
  <c r="R11" i="19"/>
  <c r="O12" i="19"/>
  <c r="W12" i="19"/>
  <c r="T13" i="19"/>
  <c r="Q14" i="19"/>
  <c r="N15" i="19"/>
  <c r="V15" i="19"/>
  <c r="S16" i="19"/>
  <c r="P17" i="19"/>
  <c r="X17" i="19"/>
  <c r="U18" i="19"/>
  <c r="R19" i="19"/>
  <c r="O20" i="19"/>
  <c r="W20" i="19"/>
  <c r="T21" i="19"/>
  <c r="Q22" i="19"/>
  <c r="N23" i="19"/>
  <c r="V23" i="19"/>
  <c r="S24" i="19"/>
  <c r="P25" i="19"/>
  <c r="X25" i="19"/>
  <c r="U26" i="19"/>
  <c r="R27" i="19"/>
  <c r="O28" i="19"/>
  <c r="W28" i="19"/>
  <c r="T29" i="19"/>
  <c r="Q30" i="19"/>
  <c r="N31" i="19"/>
  <c r="V31" i="19"/>
  <c r="S32" i="19"/>
  <c r="P33" i="19"/>
  <c r="X33" i="19"/>
  <c r="U34" i="19"/>
  <c r="R35" i="19"/>
  <c r="O36" i="19"/>
  <c r="W36" i="19"/>
  <c r="T37" i="19"/>
  <c r="Q38" i="19"/>
  <c r="N39" i="19"/>
  <c r="V39" i="19"/>
  <c r="S40" i="19"/>
  <c r="P41" i="19"/>
  <c r="X41" i="19"/>
  <c r="U42" i="19"/>
  <c r="R43" i="19"/>
  <c r="O44" i="19"/>
  <c r="W44" i="19"/>
  <c r="T45" i="19"/>
  <c r="Q46" i="19"/>
  <c r="V47" i="19"/>
  <c r="P49" i="19"/>
  <c r="T40" i="19"/>
  <c r="X44" i="19"/>
  <c r="W47" i="19"/>
  <c r="P15" i="19"/>
  <c r="V21" i="19"/>
  <c r="X23" i="19"/>
  <c r="O26" i="19"/>
  <c r="T27" i="19"/>
  <c r="V29" i="19"/>
  <c r="P31" i="19"/>
  <c r="R33" i="19"/>
  <c r="W34" i="19"/>
  <c r="N37" i="19"/>
  <c r="P39" i="19"/>
  <c r="U40" i="19"/>
  <c r="W42" i="19"/>
  <c r="V45" i="19"/>
  <c r="U48" i="19"/>
  <c r="S3" i="19"/>
  <c r="P4" i="19"/>
  <c r="X4" i="19"/>
  <c r="U5" i="19"/>
  <c r="R6" i="19"/>
  <c r="O7" i="19"/>
  <c r="W7" i="19"/>
  <c r="T8" i="19"/>
  <c r="Q9" i="19"/>
  <c r="N10" i="19"/>
  <c r="V10" i="19"/>
  <c r="S11" i="19"/>
  <c r="P12" i="19"/>
  <c r="X12" i="19"/>
  <c r="U13" i="19"/>
  <c r="R14" i="19"/>
  <c r="O15" i="19"/>
  <c r="W15" i="19"/>
  <c r="T16" i="19"/>
  <c r="Q17" i="19"/>
  <c r="N18" i="19"/>
  <c r="V18" i="19"/>
  <c r="S19" i="19"/>
  <c r="P20" i="19"/>
  <c r="X20" i="19"/>
  <c r="U21" i="19"/>
  <c r="R22" i="19"/>
  <c r="O23" i="19"/>
  <c r="W23" i="19"/>
  <c r="T24" i="19"/>
  <c r="Q25" i="19"/>
  <c r="N26" i="19"/>
  <c r="V26" i="19"/>
  <c r="S27" i="19"/>
  <c r="P28" i="19"/>
  <c r="X28" i="19"/>
  <c r="U29" i="19"/>
  <c r="R30" i="19"/>
  <c r="O31" i="19"/>
  <c r="W31" i="19"/>
  <c r="T32" i="19"/>
  <c r="Q33" i="19"/>
  <c r="N34" i="19"/>
  <c r="V34" i="19"/>
  <c r="S35" i="19"/>
  <c r="P36" i="19"/>
  <c r="X36" i="19"/>
  <c r="U37" i="19"/>
  <c r="O39" i="19"/>
  <c r="W39" i="19"/>
  <c r="N42" i="19"/>
  <c r="P44" i="19"/>
  <c r="O47" i="19"/>
  <c r="Q49" i="19"/>
  <c r="U16" i="19"/>
  <c r="R25" i="19"/>
  <c r="Q28" i="19"/>
  <c r="S30" i="19"/>
  <c r="U32" i="19"/>
  <c r="O34" i="19"/>
  <c r="Q36" i="19"/>
  <c r="V37" i="19"/>
  <c r="X39" i="19"/>
  <c r="O42" i="19"/>
  <c r="Q44" i="19"/>
  <c r="S46" i="19"/>
  <c r="X47" i="19"/>
  <c r="T3" i="19"/>
  <c r="Q4" i="19"/>
  <c r="N5" i="19"/>
  <c r="V5" i="19"/>
  <c r="S6" i="19"/>
  <c r="P7" i="19"/>
  <c r="X7" i="19"/>
  <c r="U8" i="19"/>
  <c r="R9" i="19"/>
  <c r="O10" i="19"/>
  <c r="W10" i="19"/>
  <c r="T11" i="19"/>
  <c r="Q12" i="19"/>
  <c r="N13" i="19"/>
  <c r="V13" i="19"/>
  <c r="S14" i="19"/>
  <c r="X15" i="19"/>
  <c r="R17" i="19"/>
  <c r="O18" i="19"/>
  <c r="W18" i="19"/>
  <c r="T19" i="19"/>
  <c r="Q20" i="19"/>
  <c r="N21" i="19"/>
  <c r="S22" i="19"/>
  <c r="P23" i="19"/>
  <c r="U24" i="19"/>
  <c r="W26" i="19"/>
  <c r="N29" i="19"/>
  <c r="X31" i="19"/>
  <c r="T35" i="19"/>
  <c r="S38" i="19"/>
  <c r="R41" i="19"/>
  <c r="N45" i="19"/>
  <c r="R49" i="19"/>
  <c r="W13" i="19"/>
  <c r="W21" i="19"/>
  <c r="U3" i="19"/>
  <c r="R4" i="19"/>
  <c r="O5" i="19"/>
  <c r="W5" i="19"/>
  <c r="T6" i="19"/>
  <c r="Q7" i="19"/>
  <c r="N8" i="19"/>
  <c r="V8" i="19"/>
  <c r="S9" i="19"/>
  <c r="P10" i="19"/>
  <c r="X10" i="19"/>
  <c r="R12" i="19"/>
  <c r="O13" i="19"/>
  <c r="T14" i="19"/>
  <c r="Q15" i="19"/>
  <c r="N16" i="19"/>
  <c r="V16" i="19"/>
  <c r="S17" i="19"/>
  <c r="P18" i="19"/>
  <c r="X18" i="19"/>
  <c r="U19" i="19"/>
  <c r="O21" i="19"/>
  <c r="T22" i="19"/>
  <c r="O3" i="19"/>
  <c r="W3" i="19"/>
  <c r="T4" i="19"/>
  <c r="Q5" i="19"/>
  <c r="N6" i="19"/>
  <c r="V6" i="19"/>
  <c r="S7" i="19"/>
  <c r="P8" i="19"/>
  <c r="X8" i="19"/>
  <c r="U9" i="19"/>
  <c r="R10" i="19"/>
  <c r="O11" i="19"/>
  <c r="W11" i="19"/>
  <c r="T12" i="19"/>
  <c r="Q13" i="19"/>
  <c r="N14" i="19"/>
  <c r="V14" i="19"/>
  <c r="S15" i="19"/>
  <c r="P16" i="19"/>
  <c r="X16" i="19"/>
  <c r="U17" i="19"/>
  <c r="R18" i="19"/>
  <c r="O19" i="19"/>
  <c r="W19" i="19"/>
  <c r="T20" i="19"/>
  <c r="Q21" i="19"/>
  <c r="N22" i="19"/>
  <c r="V22" i="19"/>
  <c r="S23" i="19"/>
  <c r="P24" i="19"/>
  <c r="X24" i="19"/>
  <c r="U25" i="19"/>
  <c r="R26" i="19"/>
  <c r="O27" i="19"/>
  <c r="W27" i="19"/>
  <c r="T28" i="19"/>
  <c r="Q29" i="19"/>
  <c r="N30" i="19"/>
  <c r="V30" i="19"/>
  <c r="S31" i="19"/>
  <c r="P32" i="19"/>
  <c r="X32" i="19"/>
  <c r="U33" i="19"/>
  <c r="R34" i="19"/>
  <c r="O35" i="19"/>
  <c r="W35" i="19"/>
  <c r="T36" i="19"/>
  <c r="Q37" i="19"/>
  <c r="N38" i="19"/>
  <c r="V38" i="19"/>
  <c r="S39" i="19"/>
  <c r="P40" i="19"/>
  <c r="X40" i="19"/>
  <c r="U41" i="19"/>
  <c r="R42" i="19"/>
  <c r="O43" i="19"/>
  <c r="W43" i="19"/>
  <c r="T44" i="19"/>
  <c r="Q45" i="19"/>
  <c r="N46" i="19"/>
  <c r="V46" i="19"/>
  <c r="S47" i="19"/>
  <c r="P48" i="19"/>
  <c r="X48" i="19"/>
  <c r="U49" i="19"/>
  <c r="X34" i="19"/>
  <c r="V3" i="19"/>
  <c r="T9" i="19"/>
  <c r="R15" i="19"/>
  <c r="U20" i="19"/>
  <c r="R23" i="19"/>
  <c r="S25" i="19"/>
  <c r="P27" i="19"/>
  <c r="P29" i="19"/>
  <c r="Q31" i="19"/>
  <c r="N33" i="19"/>
  <c r="N35" i="19"/>
  <c r="O37" i="19"/>
  <c r="W38" i="19"/>
  <c r="W40" i="19"/>
  <c r="X42" i="19"/>
  <c r="U44" i="19"/>
  <c r="U46" i="19"/>
  <c r="V48" i="19"/>
  <c r="P5" i="19"/>
  <c r="N24" i="19"/>
  <c r="V27" i="19"/>
  <c r="T31" i="19"/>
  <c r="U35" i="19"/>
  <c r="R39" i="19"/>
  <c r="P43" i="19"/>
  <c r="Q47" i="19"/>
  <c r="V11" i="19"/>
  <c r="X21" i="19"/>
  <c r="O24" i="19"/>
  <c r="X27" i="19"/>
  <c r="N32" i="19"/>
  <c r="V35" i="19"/>
  <c r="T41" i="19"/>
  <c r="R45" i="19"/>
  <c r="O30" i="19"/>
  <c r="X35" i="19"/>
  <c r="V41" i="19"/>
  <c r="T47" i="19"/>
  <c r="R7" i="19"/>
  <c r="V24" i="19"/>
  <c r="Q32" i="19"/>
  <c r="O40" i="19"/>
  <c r="N48" i="19"/>
  <c r="U14" i="19"/>
  <c r="Q23" i="19"/>
  <c r="N27" i="19"/>
  <c r="W32" i="19"/>
  <c r="V40" i="19"/>
  <c r="T46" i="19"/>
  <c r="S4" i="19"/>
  <c r="Q10" i="19"/>
  <c r="O16" i="19"/>
  <c r="P21" i="19"/>
  <c r="T23" i="19"/>
  <c r="T25" i="19"/>
  <c r="U27" i="19"/>
  <c r="R29" i="19"/>
  <c r="R31" i="19"/>
  <c r="S33" i="19"/>
  <c r="P35" i="19"/>
  <c r="P37" i="19"/>
  <c r="Q39" i="19"/>
  <c r="N41" i="19"/>
  <c r="N43" i="19"/>
  <c r="O45" i="19"/>
  <c r="W46" i="19"/>
  <c r="W48" i="19"/>
  <c r="N11" i="19"/>
  <c r="R21" i="19"/>
  <c r="V25" i="19"/>
  <c r="W29" i="19"/>
  <c r="T33" i="19"/>
  <c r="S41" i="19"/>
  <c r="P45" i="19"/>
  <c r="N49" i="19"/>
  <c r="X5" i="19"/>
  <c r="T17" i="19"/>
  <c r="P26" i="19"/>
  <c r="X29" i="19"/>
  <c r="V33" i="19"/>
  <c r="W37" i="19"/>
  <c r="U43" i="19"/>
  <c r="R47" i="19"/>
  <c r="Q26" i="19"/>
  <c r="P34" i="19"/>
  <c r="V43" i="19"/>
  <c r="T49" i="19"/>
  <c r="P13" i="19"/>
  <c r="U22" i="19"/>
  <c r="T30" i="19"/>
  <c r="R36" i="19"/>
  <c r="X43" i="19"/>
  <c r="W16" i="19"/>
  <c r="R37" i="19"/>
  <c r="T39" i="19"/>
  <c r="S49" i="19"/>
  <c r="O32" i="19"/>
  <c r="N40" i="19"/>
  <c r="W45" i="19"/>
  <c r="N19" i="19"/>
  <c r="S26" i="19"/>
  <c r="Q34" i="19"/>
  <c r="P42" i="19"/>
  <c r="V49" i="19"/>
  <c r="W8" i="19"/>
  <c r="N25" i="19"/>
  <c r="W30" i="19"/>
  <c r="U36" i="19"/>
  <c r="S42" i="19"/>
  <c r="Q48" i="19"/>
  <c r="U6" i="19"/>
  <c r="S12" i="19"/>
  <c r="Q18" i="19"/>
  <c r="O22" i="19"/>
  <c r="Q24" i="19"/>
  <c r="R28" i="19"/>
  <c r="X37" i="19"/>
  <c r="S28" i="19"/>
  <c r="O38" i="19"/>
  <c r="X45" i="19"/>
  <c r="N3" i="19"/>
  <c r="S20" i="19"/>
  <c r="O29" i="19"/>
  <c r="U38" i="19"/>
  <c r="S44" i="19"/>
  <c r="O8" i="19"/>
  <c r="X13" i="19"/>
  <c r="V19" i="19"/>
  <c r="W22" i="19"/>
  <c r="W24" i="19"/>
  <c r="X26" i="19"/>
  <c r="U28" i="19"/>
  <c r="U30" i="19"/>
  <c r="V32" i="19"/>
  <c r="S34" i="19"/>
  <c r="S36" i="19"/>
  <c r="T38" i="19"/>
  <c r="Q40" i="19"/>
  <c r="Q42" i="19"/>
  <c r="R44" i="19"/>
  <c r="O46" i="19"/>
  <c r="O48" i="19"/>
  <c r="D2" i="14"/>
  <c r="D3" i="14"/>
  <c r="D7" i="14"/>
  <c r="D11" i="14"/>
  <c r="D15" i="14"/>
  <c r="E7" i="14"/>
  <c r="E15" i="14"/>
  <c r="D8" i="14"/>
  <c r="D12" i="14"/>
  <c r="D16" i="14"/>
  <c r="D9" i="14"/>
  <c r="E13" i="14"/>
  <c r="D14" i="14"/>
  <c r="E8" i="14"/>
  <c r="E12" i="14"/>
  <c r="E16" i="14"/>
  <c r="D13" i="14"/>
  <c r="E5" i="14"/>
  <c r="D5" i="14"/>
  <c r="E9" i="14"/>
  <c r="D6" i="14"/>
  <c r="D10" i="14"/>
  <c r="E6" i="14"/>
  <c r="E10" i="14"/>
  <c r="E14" i="14"/>
  <c r="E11" i="14"/>
  <c r="K27" i="14"/>
  <c r="D27" i="14"/>
  <c r="K28" i="14"/>
  <c r="I30" i="14"/>
  <c r="D19" i="14"/>
  <c r="L19" i="14"/>
  <c r="K20" i="14"/>
  <c r="J21" i="14"/>
  <c r="I22" i="14"/>
  <c r="H23" i="14"/>
  <c r="G24" i="14"/>
  <c r="F25" i="14"/>
  <c r="E26" i="14"/>
  <c r="L27" i="14"/>
  <c r="J29" i="14"/>
  <c r="H31" i="14"/>
  <c r="E19" i="14"/>
  <c r="D20" i="14"/>
  <c r="L20" i="14"/>
  <c r="K21" i="14"/>
  <c r="J22" i="14"/>
  <c r="I23" i="14"/>
  <c r="H24" i="14"/>
  <c r="G25" i="14"/>
  <c r="F26" i="14"/>
  <c r="E27" i="14"/>
  <c r="D28" i="14"/>
  <c r="L28" i="14"/>
  <c r="K29" i="14"/>
  <c r="J30" i="14"/>
  <c r="I31" i="14"/>
  <c r="F28" i="14"/>
  <c r="L30" i="14"/>
  <c r="J25" i="14"/>
  <c r="D31" i="14"/>
  <c r="G21" i="14"/>
  <c r="L24" i="14"/>
  <c r="I27" i="14"/>
  <c r="E31" i="14"/>
  <c r="F19" i="14"/>
  <c r="E20" i="14"/>
  <c r="D21" i="14"/>
  <c r="L21" i="14"/>
  <c r="K22" i="14"/>
  <c r="J23" i="14"/>
  <c r="I24" i="14"/>
  <c r="H25" i="14"/>
  <c r="G26" i="14"/>
  <c r="F27" i="14"/>
  <c r="E28" i="14"/>
  <c r="D29" i="14"/>
  <c r="L29" i="14"/>
  <c r="K30" i="14"/>
  <c r="J31" i="14"/>
  <c r="D30" i="14"/>
  <c r="H19" i="14"/>
  <c r="F21" i="14"/>
  <c r="D23" i="14"/>
  <c r="K24" i="14"/>
  <c r="G28" i="14"/>
  <c r="E30" i="14"/>
  <c r="H20" i="14"/>
  <c r="F22" i="14"/>
  <c r="K25" i="14"/>
  <c r="H28" i="14"/>
  <c r="G19" i="14"/>
  <c r="F20" i="14"/>
  <c r="E21" i="14"/>
  <c r="D22" i="14"/>
  <c r="L22" i="14"/>
  <c r="K23" i="14"/>
  <c r="J24" i="14"/>
  <c r="I25" i="14"/>
  <c r="H26" i="14"/>
  <c r="G27" i="14"/>
  <c r="E29" i="14"/>
  <c r="K31" i="14"/>
  <c r="G20" i="14"/>
  <c r="E22" i="14"/>
  <c r="L23" i="14"/>
  <c r="H27" i="14"/>
  <c r="F29" i="14"/>
  <c r="L31" i="14"/>
  <c r="I19" i="14"/>
  <c r="D24" i="14"/>
  <c r="J26" i="14"/>
  <c r="F30" i="14"/>
  <c r="I26" i="14"/>
  <c r="E23" i="14"/>
  <c r="G29" i="14"/>
  <c r="J19" i="14"/>
  <c r="I20" i="14"/>
  <c r="H21" i="14"/>
  <c r="G22" i="14"/>
  <c r="F23" i="14"/>
  <c r="E24" i="14"/>
  <c r="D25" i="14"/>
  <c r="L25" i="14"/>
  <c r="K26" i="14"/>
  <c r="J27" i="14"/>
  <c r="I28" i="14"/>
  <c r="H29" i="14"/>
  <c r="G30" i="14"/>
  <c r="F31" i="14"/>
  <c r="K19" i="14"/>
  <c r="J20" i="14"/>
  <c r="I21" i="14"/>
  <c r="H22" i="14"/>
  <c r="G23" i="14"/>
  <c r="F24" i="14"/>
  <c r="E25" i="14"/>
  <c r="D26" i="14"/>
  <c r="L26" i="14"/>
  <c r="J28" i="14"/>
  <c r="I29" i="14"/>
  <c r="H30" i="14"/>
  <c r="G31" i="14"/>
  <c r="U11" i="17"/>
  <c r="U15" i="17"/>
  <c r="U19" i="17"/>
  <c r="T8" i="17"/>
  <c r="T12" i="17"/>
  <c r="T16" i="17"/>
  <c r="T20" i="17"/>
  <c r="U8" i="17"/>
  <c r="U12" i="17"/>
  <c r="U16" i="17"/>
  <c r="U20" i="17"/>
  <c r="T18" i="17"/>
  <c r="U18" i="17"/>
  <c r="T9" i="17"/>
  <c r="T13" i="17"/>
  <c r="T17" i="17"/>
  <c r="T21" i="17"/>
  <c r="U14" i="17"/>
  <c r="U9" i="17"/>
  <c r="U13" i="17"/>
  <c r="U17" i="17"/>
  <c r="U21" i="17"/>
  <c r="U10" i="17"/>
  <c r="T10" i="17"/>
  <c r="T14" i="17"/>
  <c r="T11" i="17"/>
  <c r="T15" i="17"/>
  <c r="T19" i="17"/>
  <c r="L5" i="13"/>
  <c r="L13" i="13"/>
  <c r="L7" i="13"/>
  <c r="L9" i="13"/>
  <c r="L8" i="13"/>
  <c r="L3" i="13"/>
  <c r="L10" i="13"/>
  <c r="L4" i="13"/>
  <c r="L12" i="13"/>
  <c r="L6" i="13"/>
  <c r="L11" i="13"/>
  <c r="J8" i="13"/>
  <c r="J12" i="13"/>
  <c r="J16" i="13"/>
  <c r="I9" i="13"/>
  <c r="I17" i="13"/>
  <c r="J7" i="13"/>
  <c r="J5" i="13"/>
  <c r="J9" i="13"/>
  <c r="J13" i="13"/>
  <c r="J17" i="13"/>
  <c r="J6" i="13"/>
  <c r="J14" i="13"/>
  <c r="I11" i="13"/>
  <c r="J11" i="13"/>
  <c r="I6" i="13"/>
  <c r="I10" i="13"/>
  <c r="I14" i="13"/>
  <c r="I18" i="13"/>
  <c r="J10" i="13"/>
  <c r="J18" i="13"/>
  <c r="I7" i="13"/>
  <c r="I15" i="13"/>
  <c r="I8" i="13"/>
  <c r="I12" i="13"/>
  <c r="I16" i="13"/>
  <c r="I5" i="13"/>
  <c r="I13" i="13"/>
  <c r="J15" i="13"/>
  <c r="I23" i="13"/>
  <c r="I26" i="13"/>
  <c r="I29" i="13"/>
  <c r="J22" i="13"/>
  <c r="J24" i="13"/>
  <c r="J25" i="13"/>
  <c r="J26" i="13"/>
  <c r="J28" i="13"/>
  <c r="J29" i="13"/>
  <c r="O25" i="13"/>
  <c r="K22" i="13"/>
  <c r="K23" i="13"/>
  <c r="K24" i="13"/>
  <c r="K25" i="13"/>
  <c r="K26" i="13"/>
  <c r="K27" i="13"/>
  <c r="K28" i="13"/>
  <c r="K29" i="13"/>
  <c r="M23" i="13"/>
  <c r="M26" i="13"/>
  <c r="M28" i="13"/>
  <c r="N26" i="13"/>
  <c r="O22" i="13"/>
  <c r="O24" i="13"/>
  <c r="O26" i="13"/>
  <c r="O28" i="13"/>
  <c r="L22" i="13"/>
  <c r="L23" i="13"/>
  <c r="L24" i="13"/>
  <c r="L25" i="13"/>
  <c r="L26" i="13"/>
  <c r="L27" i="13"/>
  <c r="L28" i="13"/>
  <c r="L29" i="13"/>
  <c r="M22" i="13"/>
  <c r="M25" i="13"/>
  <c r="M27" i="13"/>
  <c r="M29" i="13"/>
  <c r="M24" i="13"/>
  <c r="N22" i="13"/>
  <c r="N23" i="13"/>
  <c r="N24" i="13"/>
  <c r="N25" i="13"/>
  <c r="N27" i="13"/>
  <c r="N28" i="13"/>
  <c r="N29" i="13"/>
  <c r="P22" i="13"/>
  <c r="P23" i="13"/>
  <c r="P24" i="13"/>
  <c r="P25" i="13"/>
  <c r="P26" i="13"/>
  <c r="P27" i="13"/>
  <c r="P28" i="13"/>
  <c r="P29" i="13"/>
  <c r="I22" i="13"/>
  <c r="I24" i="13"/>
  <c r="I25" i="13"/>
  <c r="I27" i="13"/>
  <c r="I28" i="13"/>
  <c r="J23" i="13"/>
  <c r="J27" i="13"/>
  <c r="O23" i="13"/>
  <c r="O27" i="13"/>
  <c r="O29" i="13"/>
  <c r="S30" i="18"/>
  <c r="S34" i="18"/>
  <c r="S38" i="18"/>
  <c r="S42" i="18"/>
  <c r="S46" i="18"/>
  <c r="S50" i="18"/>
  <c r="S54" i="18"/>
  <c r="T30" i="18"/>
  <c r="T34" i="18"/>
  <c r="T38" i="18"/>
  <c r="T42" i="18"/>
  <c r="T46" i="18"/>
  <c r="T50" i="18"/>
  <c r="T54" i="18"/>
  <c r="S31" i="18"/>
  <c r="S35" i="18"/>
  <c r="S39" i="18"/>
  <c r="S43" i="18"/>
  <c r="S47" i="18"/>
  <c r="S51" i="18"/>
  <c r="T31" i="18"/>
  <c r="T35" i="18"/>
  <c r="T39" i="18"/>
  <c r="T43" i="18"/>
  <c r="T47" i="18"/>
  <c r="T51" i="18"/>
  <c r="T32" i="18"/>
  <c r="T36" i="18"/>
  <c r="T40" i="18"/>
  <c r="T44" i="18"/>
  <c r="T48" i="18"/>
  <c r="T52" i="18"/>
  <c r="S29" i="18"/>
  <c r="S33" i="18"/>
  <c r="S37" i="18"/>
  <c r="S41" i="18"/>
  <c r="S45" i="18"/>
  <c r="S49" i="18"/>
  <c r="S53" i="18"/>
  <c r="T29" i="18"/>
  <c r="T33" i="18"/>
  <c r="T37" i="18"/>
  <c r="T41" i="18"/>
  <c r="T45" i="18"/>
  <c r="T49" i="18"/>
  <c r="T53" i="18"/>
  <c r="S32" i="18"/>
  <c r="S36" i="18"/>
  <c r="S40" i="18"/>
  <c r="S44" i="18"/>
  <c r="S48" i="18"/>
  <c r="S52" i="18"/>
  <c r="T14" i="18"/>
  <c r="T18" i="18"/>
  <c r="T22" i="18"/>
  <c r="T26" i="18"/>
  <c r="S23" i="18"/>
  <c r="T15" i="18"/>
  <c r="T19" i="18"/>
  <c r="T27" i="18"/>
  <c r="S16" i="18"/>
  <c r="S24" i="18"/>
  <c r="T16" i="18"/>
  <c r="T24" i="18"/>
  <c r="S17" i="18"/>
  <c r="S21" i="18"/>
  <c r="S15" i="18"/>
  <c r="S19" i="18"/>
  <c r="S27" i="18"/>
  <c r="T23" i="18"/>
  <c r="S20" i="18"/>
  <c r="T20" i="18"/>
  <c r="S25" i="18"/>
  <c r="T17" i="18"/>
  <c r="T21" i="18"/>
  <c r="T25" i="18"/>
  <c r="S14" i="18"/>
  <c r="S18" i="18"/>
  <c r="S26" i="18"/>
  <c r="S22" i="18"/>
  <c r="P3" i="18"/>
  <c r="Q3" i="18"/>
  <c r="R3" i="18"/>
  <c r="P4" i="18"/>
  <c r="Q4" i="18"/>
  <c r="R4" i="18"/>
  <c r="G5" i="17"/>
  <c r="G7" i="18"/>
  <c r="F7" i="17"/>
  <c r="I5" i="18"/>
  <c r="B24" i="6"/>
  <c r="B7" i="6" s="1"/>
  <c r="V15" i="18" a="1"/>
  <c r="D36" i="20" a="1"/>
  <c r="L5" i="17"/>
  <c r="V15" i="17" a="1"/>
  <c r="V3" i="18"/>
  <c r="N5" i="18"/>
  <c r="B28" i="14"/>
  <c r="V3" i="17" a="1"/>
  <c r="H36" i="19"/>
  <c r="H37" i="20"/>
  <c r="D39" i="19" a="1"/>
  <c r="H35" i="19"/>
  <c r="N3" i="17" a="1"/>
  <c r="B27" i="14"/>
  <c r="W22" i="18"/>
  <c r="W23" i="18"/>
  <c r="V8" i="17" l="1"/>
  <c r="V3" i="17"/>
  <c r="V11" i="17"/>
  <c r="V9" i="17"/>
  <c r="V12" i="17"/>
  <c r="V5" i="17"/>
  <c r="V10" i="17"/>
  <c r="V6" i="17"/>
  <c r="V13" i="17"/>
  <c r="V4" i="17"/>
  <c r="V7" i="17"/>
  <c r="W15" i="17"/>
  <c r="V16" i="17"/>
  <c r="W16" i="17"/>
  <c r="V17" i="17"/>
  <c r="W18" i="17"/>
  <c r="W17" i="17"/>
  <c r="V15" i="17"/>
  <c r="V18" i="17"/>
  <c r="V17" i="18"/>
  <c r="W17" i="18"/>
  <c r="W18" i="18"/>
  <c r="V15" i="18"/>
  <c r="W15" i="18"/>
  <c r="V16" i="18"/>
  <c r="W16" i="18"/>
  <c r="V18" i="18"/>
  <c r="D43" i="20"/>
  <c r="D75" i="20"/>
  <c r="E64" i="20"/>
  <c r="E96" i="20"/>
  <c r="E128" i="20"/>
  <c r="E160" i="20"/>
  <c r="E59" i="20"/>
  <c r="E98" i="20"/>
  <c r="D135" i="20"/>
  <c r="E171" i="20"/>
  <c r="E203" i="20"/>
  <c r="E235" i="20"/>
  <c r="E267" i="20"/>
  <c r="E54" i="20"/>
  <c r="E94" i="20"/>
  <c r="D131" i="20"/>
  <c r="E167" i="20"/>
  <c r="D200" i="20"/>
  <c r="D232" i="20"/>
  <c r="E39" i="20"/>
  <c r="E81" i="20"/>
  <c r="D118" i="20"/>
  <c r="E154" i="20"/>
  <c r="E188" i="20"/>
  <c r="E220" i="20"/>
  <c r="E252" i="20"/>
  <c r="E284" i="20"/>
  <c r="E50" i="20"/>
  <c r="D91" i="20"/>
  <c r="E127" i="20"/>
  <c r="D164" i="20"/>
  <c r="D197" i="20"/>
  <c r="D229" i="20"/>
  <c r="D261" i="20"/>
  <c r="E41" i="20"/>
  <c r="E67" i="20"/>
  <c r="E105" i="20"/>
  <c r="D142" i="20"/>
  <c r="E177" i="20"/>
  <c r="E209" i="20"/>
  <c r="E241" i="20"/>
  <c r="E273" i="20"/>
  <c r="D53" i="20"/>
  <c r="D93" i="20"/>
  <c r="E129" i="20"/>
  <c r="D166" i="20"/>
  <c r="E198" i="20"/>
  <c r="D48" i="20"/>
  <c r="D89" i="20"/>
  <c r="E125" i="20"/>
  <c r="D178" i="20"/>
  <c r="D274" i="20"/>
  <c r="E246" i="20"/>
  <c r="D275" i="20"/>
  <c r="D278" i="20"/>
  <c r="E266" i="20"/>
  <c r="D206" i="20"/>
  <c r="D182" i="20"/>
  <c r="D170" i="20"/>
  <c r="D272" i="20"/>
  <c r="D231" i="20"/>
  <c r="D242" i="20"/>
  <c r="D279" i="20"/>
  <c r="D47" i="20"/>
  <c r="E36" i="20"/>
  <c r="E68" i="20"/>
  <c r="E100" i="20"/>
  <c r="E132" i="20"/>
  <c r="E164" i="20"/>
  <c r="D65" i="20"/>
  <c r="D103" i="20"/>
  <c r="E139" i="20"/>
  <c r="E175" i="20"/>
  <c r="E207" i="20"/>
  <c r="E239" i="20"/>
  <c r="E271" i="20"/>
  <c r="D60" i="20"/>
  <c r="D99" i="20"/>
  <c r="E135" i="20"/>
  <c r="D172" i="20"/>
  <c r="D204" i="20"/>
  <c r="D236" i="20"/>
  <c r="D45" i="20"/>
  <c r="D86" i="20"/>
  <c r="E122" i="20"/>
  <c r="D159" i="20"/>
  <c r="E192" i="20"/>
  <c r="E224" i="20"/>
  <c r="E256" i="20"/>
  <c r="E281" i="20"/>
  <c r="D56" i="20"/>
  <c r="E95" i="20"/>
  <c r="D132" i="20"/>
  <c r="D169" i="20"/>
  <c r="D201" i="20"/>
  <c r="D233" i="20"/>
  <c r="D265" i="20"/>
  <c r="D68" i="20"/>
  <c r="D73" i="20"/>
  <c r="D110" i="20"/>
  <c r="E146" i="20"/>
  <c r="E181" i="20"/>
  <c r="E213" i="20"/>
  <c r="E245" i="20"/>
  <c r="E277" i="20"/>
  <c r="D58" i="20"/>
  <c r="E97" i="20"/>
  <c r="D134" i="20"/>
  <c r="E170" i="20"/>
  <c r="E202" i="20"/>
  <c r="E53" i="20"/>
  <c r="E93" i="20"/>
  <c r="D130" i="20"/>
  <c r="D194" i="20"/>
  <c r="D282" i="20"/>
  <c r="D258" i="20"/>
  <c r="D115" i="20"/>
  <c r="D174" i="20"/>
  <c r="D199" i="20"/>
  <c r="D263" i="20"/>
  <c r="D198" i="20"/>
  <c r="D230" i="20"/>
  <c r="D148" i="20"/>
  <c r="D124" i="20"/>
  <c r="D251" i="20"/>
  <c r="E133" i="20"/>
  <c r="D71" i="20"/>
  <c r="E60" i="20"/>
  <c r="E124" i="20"/>
  <c r="D54" i="20"/>
  <c r="E130" i="20"/>
  <c r="E199" i="20"/>
  <c r="E263" i="20"/>
  <c r="D90" i="20"/>
  <c r="D163" i="20"/>
  <c r="D228" i="20"/>
  <c r="D77" i="20"/>
  <c r="D150" i="20"/>
  <c r="E216" i="20"/>
  <c r="E280" i="20"/>
  <c r="D123" i="20"/>
  <c r="D225" i="20"/>
  <c r="E285" i="20"/>
  <c r="E173" i="20"/>
  <c r="D51" i="20"/>
  <c r="E40" i="20"/>
  <c r="E72" i="20"/>
  <c r="E104" i="20"/>
  <c r="E136" i="20"/>
  <c r="E168" i="20"/>
  <c r="D70" i="20"/>
  <c r="E107" i="20"/>
  <c r="D144" i="20"/>
  <c r="E179" i="20"/>
  <c r="E211" i="20"/>
  <c r="E243" i="20"/>
  <c r="E275" i="20"/>
  <c r="E65" i="20"/>
  <c r="E103" i="20"/>
  <c r="D140" i="20"/>
  <c r="D176" i="20"/>
  <c r="D208" i="20"/>
  <c r="D240" i="20"/>
  <c r="D50" i="20"/>
  <c r="E90" i="20"/>
  <c r="D127" i="20"/>
  <c r="E163" i="20"/>
  <c r="E196" i="20"/>
  <c r="E228" i="20"/>
  <c r="E260" i="20"/>
  <c r="E46" i="20"/>
  <c r="E61" i="20"/>
  <c r="D100" i="20"/>
  <c r="D137" i="20"/>
  <c r="D173" i="20"/>
  <c r="D205" i="20"/>
  <c r="D237" i="20"/>
  <c r="D269" i="20"/>
  <c r="E78" i="20"/>
  <c r="D78" i="20"/>
  <c r="E114" i="20"/>
  <c r="D151" i="20"/>
  <c r="E185" i="20"/>
  <c r="E217" i="20"/>
  <c r="E249" i="20"/>
  <c r="D52" i="20"/>
  <c r="E63" i="20"/>
  <c r="D102" i="20"/>
  <c r="E138" i="20"/>
  <c r="E174" i="20"/>
  <c r="E206" i="20"/>
  <c r="E58" i="20"/>
  <c r="D98" i="20"/>
  <c r="E134" i="20"/>
  <c r="D210" i="20"/>
  <c r="E142" i="20"/>
  <c r="E274" i="20"/>
  <c r="E166" i="20"/>
  <c r="D254" i="20"/>
  <c r="E238" i="20"/>
  <c r="D175" i="20"/>
  <c r="D214" i="20"/>
  <c r="D270" i="20"/>
  <c r="D227" i="20"/>
  <c r="D153" i="20"/>
  <c r="E262" i="20"/>
  <c r="E222" i="20"/>
  <c r="D55" i="20"/>
  <c r="E44" i="20"/>
  <c r="E76" i="20"/>
  <c r="E108" i="20"/>
  <c r="E140" i="20"/>
  <c r="D37" i="20"/>
  <c r="E75" i="20"/>
  <c r="D112" i="20"/>
  <c r="D149" i="20"/>
  <c r="E183" i="20"/>
  <c r="E215" i="20"/>
  <c r="E247" i="20"/>
  <c r="E279" i="20"/>
  <c r="E70" i="20"/>
  <c r="D108" i="20"/>
  <c r="D145" i="20"/>
  <c r="D180" i="20"/>
  <c r="D212" i="20"/>
  <c r="D244" i="20"/>
  <c r="E55" i="20"/>
  <c r="D95" i="20"/>
  <c r="E131" i="20"/>
  <c r="D168" i="20"/>
  <c r="E200" i="20"/>
  <c r="E232" i="20"/>
  <c r="E264" i="20"/>
  <c r="E62" i="20"/>
  <c r="E66" i="20"/>
  <c r="D105" i="20"/>
  <c r="E141" i="20"/>
  <c r="D177" i="20"/>
  <c r="D209" i="20"/>
  <c r="D241" i="20"/>
  <c r="D273" i="20"/>
  <c r="D41" i="20"/>
  <c r="E82" i="20"/>
  <c r="D119" i="20"/>
  <c r="E155" i="20"/>
  <c r="E189" i="20"/>
  <c r="E221" i="20"/>
  <c r="E253" i="20"/>
  <c r="E57" i="20"/>
  <c r="D69" i="20"/>
  <c r="E106" i="20"/>
  <c r="D143" i="20"/>
  <c r="E178" i="20"/>
  <c r="E210" i="20"/>
  <c r="D64" i="20"/>
  <c r="E102" i="20"/>
  <c r="D139" i="20"/>
  <c r="D223" i="20"/>
  <c r="D179" i="20"/>
  <c r="E282" i="20"/>
  <c r="D215" i="20"/>
  <c r="D97" i="20"/>
  <c r="D268" i="20"/>
  <c r="D207" i="20"/>
  <c r="D247" i="20"/>
  <c r="D156" i="20"/>
  <c r="D276" i="20"/>
  <c r="D171" i="20"/>
  <c r="E270" i="20"/>
  <c r="D264" i="20"/>
  <c r="D39" i="20"/>
  <c r="E92" i="20"/>
  <c r="E156" i="20"/>
  <c r="D94" i="20"/>
  <c r="D167" i="20"/>
  <c r="E231" i="20"/>
  <c r="E49" i="20"/>
  <c r="E126" i="20"/>
  <c r="D196" i="20"/>
  <c r="D260" i="20"/>
  <c r="E113" i="20"/>
  <c r="E184" i="20"/>
  <c r="E248" i="20"/>
  <c r="E45" i="20"/>
  <c r="D193" i="20"/>
  <c r="D257" i="20"/>
  <c r="D101" i="20"/>
  <c r="E205" i="20"/>
  <c r="D59" i="20"/>
  <c r="E48" i="20"/>
  <c r="E80" i="20"/>
  <c r="E112" i="20"/>
  <c r="E144" i="20"/>
  <c r="D38" i="20"/>
  <c r="D80" i="20"/>
  <c r="D117" i="20"/>
  <c r="E153" i="20"/>
  <c r="E187" i="20"/>
  <c r="E219" i="20"/>
  <c r="E251" i="20"/>
  <c r="E283" i="20"/>
  <c r="D76" i="20"/>
  <c r="D113" i="20"/>
  <c r="E149" i="20"/>
  <c r="D184" i="20"/>
  <c r="D216" i="20"/>
  <c r="D248" i="20"/>
  <c r="D61" i="20"/>
  <c r="E99" i="20"/>
  <c r="D136" i="20"/>
  <c r="E172" i="20"/>
  <c r="E204" i="20"/>
  <c r="E236" i="20"/>
  <c r="E268" i="20"/>
  <c r="E73" i="20"/>
  <c r="D72" i="20"/>
  <c r="E109" i="20"/>
  <c r="D146" i="20"/>
  <c r="D181" i="20"/>
  <c r="D213" i="20"/>
  <c r="D245" i="20"/>
  <c r="D277" i="20"/>
  <c r="D46" i="20"/>
  <c r="D87" i="20"/>
  <c r="E123" i="20"/>
  <c r="D160" i="20"/>
  <c r="E193" i="20"/>
  <c r="E225" i="20"/>
  <c r="E257" i="20"/>
  <c r="E87" i="20"/>
  <c r="D74" i="20"/>
  <c r="D111" i="20"/>
  <c r="E147" i="20"/>
  <c r="E182" i="20"/>
  <c r="E214" i="20"/>
  <c r="E69" i="20"/>
  <c r="D107" i="20"/>
  <c r="E143" i="20"/>
  <c r="E234" i="20"/>
  <c r="D195" i="20"/>
  <c r="E226" i="20"/>
  <c r="D259" i="20"/>
  <c r="D191" i="20"/>
  <c r="E119" i="20"/>
  <c r="E254" i="20"/>
  <c r="D283" i="20"/>
  <c r="D222" i="20"/>
  <c r="D186" i="20"/>
  <c r="D187" i="20"/>
  <c r="E278" i="20"/>
  <c r="D280" i="20"/>
  <c r="D63" i="20"/>
  <c r="E52" i="20"/>
  <c r="E84" i="20"/>
  <c r="E116" i="20"/>
  <c r="E148" i="20"/>
  <c r="E43" i="20"/>
  <c r="D85" i="20"/>
  <c r="E121" i="20"/>
  <c r="D158" i="20"/>
  <c r="E191" i="20"/>
  <c r="E223" i="20"/>
  <c r="E255" i="20"/>
  <c r="E38" i="20"/>
  <c r="D81" i="20"/>
  <c r="E117" i="20"/>
  <c r="D154" i="20"/>
  <c r="D188" i="20"/>
  <c r="D220" i="20"/>
  <c r="D252" i="20"/>
  <c r="D66" i="20"/>
  <c r="D104" i="20"/>
  <c r="D141" i="20"/>
  <c r="E176" i="20"/>
  <c r="E208" i="20"/>
  <c r="E240" i="20"/>
  <c r="E272" i="20"/>
  <c r="D83" i="20"/>
  <c r="E77" i="20"/>
  <c r="D114" i="20"/>
  <c r="E150" i="20"/>
  <c r="D185" i="20"/>
  <c r="D217" i="20"/>
  <c r="D249" i="20"/>
  <c r="D281" i="20"/>
  <c r="E51" i="20"/>
  <c r="E91" i="20"/>
  <c r="D128" i="20"/>
  <c r="D165" i="20"/>
  <c r="E197" i="20"/>
  <c r="E229" i="20"/>
  <c r="E261" i="20"/>
  <c r="D36" i="20"/>
  <c r="D79" i="20"/>
  <c r="E115" i="20"/>
  <c r="D152" i="20"/>
  <c r="E186" i="20"/>
  <c r="E218" i="20"/>
  <c r="E74" i="20"/>
  <c r="E111" i="20"/>
  <c r="E101" i="20"/>
  <c r="D246" i="20"/>
  <c r="D211" i="20"/>
  <c r="D238" i="20"/>
  <c r="E151" i="20"/>
  <c r="D243" i="20"/>
  <c r="D218" i="20"/>
  <c r="E110" i="20"/>
  <c r="D183" i="20"/>
  <c r="D271" i="20"/>
  <c r="D239" i="20"/>
  <c r="D203" i="20"/>
  <c r="E286" i="20"/>
  <c r="D67" i="20"/>
  <c r="E56" i="20"/>
  <c r="E88" i="20"/>
  <c r="E120" i="20"/>
  <c r="E152" i="20"/>
  <c r="D49" i="20"/>
  <c r="E89" i="20"/>
  <c r="D126" i="20"/>
  <c r="E162" i="20"/>
  <c r="E195" i="20"/>
  <c r="E227" i="20"/>
  <c r="E259" i="20"/>
  <c r="D44" i="20"/>
  <c r="E85" i="20"/>
  <c r="D122" i="20"/>
  <c r="E158" i="20"/>
  <c r="D192" i="20"/>
  <c r="D224" i="20"/>
  <c r="D256" i="20"/>
  <c r="E71" i="20"/>
  <c r="D109" i="20"/>
  <c r="E145" i="20"/>
  <c r="E180" i="20"/>
  <c r="E212" i="20"/>
  <c r="E244" i="20"/>
  <c r="E276" i="20"/>
  <c r="D40" i="20"/>
  <c r="D82" i="20"/>
  <c r="E118" i="20"/>
  <c r="D155" i="20"/>
  <c r="D189" i="20"/>
  <c r="D221" i="20"/>
  <c r="D253" i="20"/>
  <c r="D285" i="20"/>
  <c r="D57" i="20"/>
  <c r="D96" i="20"/>
  <c r="D133" i="20"/>
  <c r="E169" i="20"/>
  <c r="E201" i="20"/>
  <c r="E233" i="20"/>
  <c r="E265" i="20"/>
  <c r="D42" i="20"/>
  <c r="E83" i="20"/>
  <c r="D120" i="20"/>
  <c r="D157" i="20"/>
  <c r="E190" i="20"/>
  <c r="E37" i="20"/>
  <c r="E79" i="20"/>
  <c r="D116" i="20"/>
  <c r="D138" i="20"/>
  <c r="D255" i="20"/>
  <c r="D226" i="20"/>
  <c r="E258" i="20"/>
  <c r="D202" i="20"/>
  <c r="D106" i="20"/>
  <c r="D262" i="20"/>
  <c r="D147" i="20"/>
  <c r="D250" i="20"/>
  <c r="E157" i="20"/>
  <c r="D286" i="20"/>
  <c r="D219" i="20"/>
  <c r="D190" i="20"/>
  <c r="E237" i="20"/>
  <c r="D84" i="20"/>
  <c r="D92" i="20"/>
  <c r="D235" i="20"/>
  <c r="E269" i="20"/>
  <c r="D121" i="20"/>
  <c r="E165" i="20"/>
  <c r="E47" i="20"/>
  <c r="D161" i="20"/>
  <c r="D284" i="20"/>
  <c r="E86" i="20"/>
  <c r="D129" i="20"/>
  <c r="D88" i="20"/>
  <c r="D266" i="20"/>
  <c r="D234" i="20"/>
  <c r="D125" i="20"/>
  <c r="E159" i="20"/>
  <c r="E161" i="20"/>
  <c r="D267" i="20"/>
  <c r="E230" i="20"/>
  <c r="E42" i="20"/>
  <c r="D62" i="20"/>
  <c r="E194" i="20"/>
  <c r="E250" i="20"/>
  <c r="E242" i="20"/>
  <c r="E137" i="20"/>
  <c r="D162" i="20"/>
  <c r="Q4" i="17"/>
  <c r="O4" i="17"/>
  <c r="S3" i="17"/>
  <c r="P3" i="17"/>
  <c r="R4" i="17"/>
  <c r="Q3" i="17"/>
  <c r="N3" i="17"/>
  <c r="S4" i="17"/>
  <c r="P4" i="17"/>
  <c r="R3" i="17"/>
  <c r="O3" i="17"/>
  <c r="N4" i="17"/>
  <c r="D44" i="19"/>
  <c r="E41" i="19"/>
  <c r="D41" i="19"/>
  <c r="D43" i="19"/>
  <c r="D40" i="19"/>
  <c r="E40" i="19"/>
  <c r="E44" i="19"/>
  <c r="D39" i="19"/>
  <c r="E39" i="19"/>
  <c r="D42" i="19"/>
  <c r="E43" i="19"/>
  <c r="E42" i="19"/>
  <c r="U41" i="21"/>
  <c r="G7" i="17"/>
  <c r="G9" i="18"/>
  <c r="F9" i="17"/>
  <c r="I7" i="18"/>
  <c r="B6" i="6"/>
  <c r="B8" i="6"/>
  <c r="B9" i="6"/>
  <c r="E15" i="3"/>
  <c r="B10" i="4"/>
  <c r="B8" i="4"/>
  <c r="B3" i="4"/>
  <c r="B4" i="4" s="1"/>
  <c r="B26" i="6"/>
  <c r="B25" i="6"/>
  <c r="D2" i="6" a="1"/>
  <c r="N7" i="18"/>
  <c r="W23" i="17"/>
  <c r="W22" i="17"/>
  <c r="L7" i="17"/>
  <c r="B37" i="6"/>
  <c r="O5" i="18"/>
  <c r="D5" i="6" a="1"/>
  <c r="M5" i="17"/>
  <c r="B31" i="6"/>
  <c r="D2" i="6" l="1"/>
  <c r="D3" i="6"/>
  <c r="D5" i="6"/>
  <c r="D9" i="6"/>
  <c r="D13" i="6"/>
  <c r="D7" i="6"/>
  <c r="D15" i="6"/>
  <c r="E5" i="6"/>
  <c r="E9" i="6"/>
  <c r="E13" i="6"/>
  <c r="D6" i="6"/>
  <c r="D10" i="6"/>
  <c r="D14" i="6"/>
  <c r="E6" i="6"/>
  <c r="E10" i="6"/>
  <c r="E14" i="6"/>
  <c r="D11" i="6"/>
  <c r="E7" i="6"/>
  <c r="E11" i="6"/>
  <c r="E15" i="6"/>
  <c r="D8" i="6"/>
  <c r="D12" i="6"/>
  <c r="D16" i="6"/>
  <c r="E8" i="6"/>
  <c r="E12" i="6"/>
  <c r="E16" i="6"/>
  <c r="T27" i="21"/>
  <c r="S11" i="21"/>
  <c r="R11" i="21" s="1"/>
  <c r="T16" i="21"/>
  <c r="S9" i="21"/>
  <c r="R9" i="21" s="1"/>
  <c r="S34" i="21"/>
  <c r="R34" i="21" s="1"/>
  <c r="S4" i="21"/>
  <c r="R4" i="21" s="1"/>
  <c r="U9" i="21"/>
  <c r="S35" i="21"/>
  <c r="R35" i="21" s="1"/>
  <c r="U17" i="21"/>
  <c r="T17" i="21"/>
  <c r="U20" i="21"/>
  <c r="U31" i="21"/>
  <c r="S28" i="21"/>
  <c r="R28" i="21" s="1"/>
  <c r="T24" i="21"/>
  <c r="T42" i="21"/>
  <c r="T20" i="21"/>
  <c r="T13" i="21"/>
  <c r="U27" i="21"/>
  <c r="T11" i="21"/>
  <c r="S39" i="21"/>
  <c r="R39" i="21" s="1"/>
  <c r="S10" i="21"/>
  <c r="R10" i="21" s="1"/>
  <c r="S27" i="21"/>
  <c r="R27" i="21" s="1"/>
  <c r="T6" i="21"/>
  <c r="S14" i="21"/>
  <c r="R14" i="21" s="1"/>
  <c r="S32" i="21"/>
  <c r="R32" i="21" s="1"/>
  <c r="U42" i="21"/>
  <c r="U38" i="21"/>
  <c r="S30" i="21"/>
  <c r="R30" i="21" s="1"/>
  <c r="U7" i="21"/>
  <c r="T41" i="21"/>
  <c r="T31" i="21"/>
  <c r="S5" i="21"/>
  <c r="R5" i="21" s="1"/>
  <c r="S26" i="21"/>
  <c r="R26" i="21" s="1"/>
  <c r="U6" i="21"/>
  <c r="T9" i="21"/>
  <c r="T19" i="21"/>
  <c r="S23" i="21"/>
  <c r="R23" i="21" s="1"/>
  <c r="T22" i="21"/>
  <c r="T5" i="21"/>
  <c r="S12" i="21"/>
  <c r="R12" i="21" s="1"/>
  <c r="U26" i="21"/>
  <c r="U40" i="21"/>
  <c r="T37" i="21"/>
  <c r="U15" i="21"/>
  <c r="S18" i="21"/>
  <c r="R18" i="21" s="1"/>
  <c r="S21" i="21"/>
  <c r="R21" i="21" s="1"/>
  <c r="S38" i="21"/>
  <c r="R38" i="21" s="1"/>
  <c r="S6" i="21"/>
  <c r="R6" i="21" s="1"/>
  <c r="T36" i="21"/>
  <c r="T4" i="21"/>
  <c r="S7" i="21"/>
  <c r="R7" i="21" s="1"/>
  <c r="T32" i="21"/>
  <c r="U29" i="21"/>
  <c r="S36" i="21"/>
  <c r="R36" i="21" s="1"/>
  <c r="T38" i="21"/>
  <c r="U34" i="21"/>
  <c r="T25" i="21"/>
  <c r="T33" i="21"/>
  <c r="T7" i="21"/>
  <c r="S8" i="21"/>
  <c r="R8" i="21" s="1"/>
  <c r="T14" i="21"/>
  <c r="U24" i="21"/>
  <c r="U3" i="21"/>
  <c r="T26" i="21"/>
  <c r="U32" i="21"/>
  <c r="U12" i="21"/>
  <c r="T10" i="21"/>
  <c r="T30" i="21"/>
  <c r="T21" i="21"/>
  <c r="S13" i="21"/>
  <c r="R13" i="21" s="1"/>
  <c r="U36" i="21"/>
  <c r="S24" i="21"/>
  <c r="R24" i="21" s="1"/>
  <c r="U4" i="21"/>
  <c r="S25" i="21"/>
  <c r="R25" i="21" s="1"/>
  <c r="T35" i="21"/>
  <c r="T3" i="21"/>
  <c r="U23" i="21"/>
  <c r="T12" i="21"/>
  <c r="S29" i="21"/>
  <c r="R29" i="21" s="1"/>
  <c r="T8" i="21"/>
  <c r="U16" i="21"/>
  <c r="U22" i="21"/>
  <c r="T28" i="21"/>
  <c r="S17" i="21"/>
  <c r="R17" i="21" s="1"/>
  <c r="S22" i="21"/>
  <c r="R22" i="21" s="1"/>
  <c r="S41" i="21"/>
  <c r="R41" i="21" s="1"/>
  <c r="U19" i="21"/>
  <c r="S19" i="21"/>
  <c r="R19" i="21" s="1"/>
  <c r="U39" i="21"/>
  <c r="S42" i="21"/>
  <c r="R42" i="21" s="1"/>
  <c r="T23" i="21"/>
  <c r="U33" i="21"/>
  <c r="S20" i="21"/>
  <c r="R20" i="21" s="1"/>
  <c r="U11" i="21"/>
  <c r="U13" i="21"/>
  <c r="S31" i="21"/>
  <c r="R31" i="21" s="1"/>
  <c r="U5" i="21"/>
  <c r="T15" i="21"/>
  <c r="S37" i="21"/>
  <c r="R37" i="21" s="1"/>
  <c r="T29" i="21"/>
  <c r="T40" i="21"/>
  <c r="S16" i="21"/>
  <c r="R16" i="21" s="1"/>
  <c r="U21" i="21"/>
  <c r="U30" i="21"/>
  <c r="U25" i="21"/>
  <c r="S40" i="21"/>
  <c r="R40" i="21" s="1"/>
  <c r="S3" i="21"/>
  <c r="R3" i="21" s="1"/>
  <c r="S33" i="21"/>
  <c r="R33" i="21" s="1"/>
  <c r="T18" i="21"/>
  <c r="U10" i="21"/>
  <c r="U18" i="21"/>
  <c r="U37" i="21"/>
  <c r="S15" i="21"/>
  <c r="R15" i="21" s="1"/>
  <c r="T34" i="21"/>
  <c r="T39" i="21"/>
  <c r="U28" i="21"/>
  <c r="U8" i="21"/>
  <c r="U14" i="21"/>
  <c r="U35" i="21"/>
  <c r="G9" i="17"/>
  <c r="G11" i="18"/>
  <c r="D37" i="4"/>
  <c r="K39" i="4"/>
  <c r="K31" i="4"/>
  <c r="K23" i="4"/>
  <c r="K37" i="4"/>
  <c r="K29" i="4"/>
  <c r="K21" i="4"/>
  <c r="K40" i="4"/>
  <c r="K24" i="4"/>
  <c r="K36" i="4"/>
  <c r="K28" i="4"/>
  <c r="K20" i="4"/>
  <c r="K30" i="4"/>
  <c r="K35" i="4"/>
  <c r="K27" i="4"/>
  <c r="K19" i="4"/>
  <c r="K34" i="4"/>
  <c r="K26" i="4"/>
  <c r="K18" i="4"/>
  <c r="K25" i="4"/>
  <c r="K32" i="4"/>
  <c r="K22" i="4"/>
  <c r="K33" i="4"/>
  <c r="K17" i="4"/>
  <c r="K38" i="4"/>
  <c r="D19" i="4"/>
  <c r="D33" i="4"/>
  <c r="D20" i="4"/>
  <c r="D34" i="4"/>
  <c r="D24" i="4"/>
  <c r="D35" i="4"/>
  <c r="D32" i="4"/>
  <c r="D25" i="4"/>
  <c r="D36" i="4"/>
  <c r="D26" i="4"/>
  <c r="D40" i="4"/>
  <c r="D27" i="4"/>
  <c r="D18" i="4"/>
  <c r="D17" i="4"/>
  <c r="D28" i="4"/>
  <c r="M3" i="13"/>
  <c r="F11" i="17"/>
  <c r="I9" i="18"/>
  <c r="E16" i="3"/>
  <c r="E17" i="3" s="1"/>
  <c r="D23" i="4"/>
  <c r="D31" i="4"/>
  <c r="D39" i="4"/>
  <c r="D22" i="4"/>
  <c r="D30" i="4"/>
  <c r="D38" i="4"/>
  <c r="D21" i="4"/>
  <c r="D29" i="4"/>
  <c r="C1" i="1"/>
  <c r="C2" i="1" s="1"/>
  <c r="C3" i="1" s="1"/>
  <c r="C4" i="1" s="1"/>
  <c r="C5" i="1" s="1"/>
  <c r="C6" i="1" s="1"/>
  <c r="C7" i="1" s="1"/>
  <c r="C8" i="1" s="1"/>
  <c r="E23" i="3"/>
  <c r="N5" i="17" a="1"/>
  <c r="D18" i="6" a="1"/>
  <c r="B1" i="4"/>
  <c r="N9" i="18"/>
  <c r="E33" i="13"/>
  <c r="I1" i="4"/>
  <c r="N3" i="3" a="1"/>
  <c r="E32" i="13"/>
  <c r="P5" i="18" a="1"/>
  <c r="B28" i="6"/>
  <c r="O7" i="18"/>
  <c r="L9" i="17"/>
  <c r="M7" i="17"/>
  <c r="B27" i="6"/>
  <c r="K5" i="3" a="1"/>
  <c r="N9" i="3" l="1"/>
  <c r="N10" i="3"/>
  <c r="N4" i="3"/>
  <c r="N3" i="3"/>
  <c r="N11" i="3"/>
  <c r="N12" i="3"/>
  <c r="N5" i="3"/>
  <c r="N13" i="3"/>
  <c r="N6" i="3"/>
  <c r="N7" i="3"/>
  <c r="N8" i="3"/>
  <c r="K6" i="3"/>
  <c r="K10" i="3"/>
  <c r="K14" i="3"/>
  <c r="K18" i="3"/>
  <c r="L6" i="3"/>
  <c r="L10" i="3"/>
  <c r="L14" i="3"/>
  <c r="L18" i="3"/>
  <c r="L7" i="3"/>
  <c r="L15" i="3"/>
  <c r="K8" i="3"/>
  <c r="K16" i="3"/>
  <c r="L5" i="3"/>
  <c r="L17" i="3"/>
  <c r="K7" i="3"/>
  <c r="K11" i="3"/>
  <c r="K15" i="3"/>
  <c r="L11" i="3"/>
  <c r="K12" i="3"/>
  <c r="L9" i="3"/>
  <c r="L8" i="3"/>
  <c r="L12" i="3"/>
  <c r="L16" i="3"/>
  <c r="K5" i="3"/>
  <c r="K9" i="3"/>
  <c r="K13" i="3"/>
  <c r="K17" i="3"/>
  <c r="L13" i="3"/>
  <c r="R6" i="18"/>
  <c r="Q6" i="18"/>
  <c r="P6" i="18"/>
  <c r="R5" i="18"/>
  <c r="Q5" i="18"/>
  <c r="P5" i="18"/>
  <c r="R5" i="17"/>
  <c r="P6" i="17"/>
  <c r="S6" i="17"/>
  <c r="O6" i="17"/>
  <c r="O5" i="17"/>
  <c r="Q5" i="17"/>
  <c r="N6" i="17"/>
  <c r="R6" i="17"/>
  <c r="S5" i="17"/>
  <c r="P5" i="17"/>
  <c r="N5" i="17"/>
  <c r="Q6" i="17"/>
  <c r="E21" i="6"/>
  <c r="D22" i="6"/>
  <c r="D23" i="6"/>
  <c r="E20" i="6"/>
  <c r="E25" i="6"/>
  <c r="D26" i="6"/>
  <c r="D27" i="6"/>
  <c r="E24" i="6"/>
  <c r="D18" i="6"/>
  <c r="E29" i="6"/>
  <c r="D30" i="6"/>
  <c r="D31" i="6"/>
  <c r="E28" i="6"/>
  <c r="D32" i="6"/>
  <c r="E23" i="6"/>
  <c r="E18" i="6"/>
  <c r="E19" i="6"/>
  <c r="E32" i="6"/>
  <c r="D21" i="6"/>
  <c r="E27" i="6"/>
  <c r="E22" i="6"/>
  <c r="D20" i="6"/>
  <c r="D29" i="6"/>
  <c r="E31" i="6"/>
  <c r="E26" i="6"/>
  <c r="D24" i="6"/>
  <c r="D25" i="6"/>
  <c r="E30" i="6"/>
  <c r="D28" i="6"/>
  <c r="D19" i="6"/>
  <c r="G11" i="17"/>
  <c r="G13" i="18"/>
  <c r="I12" i="4"/>
  <c r="F13" i="17"/>
  <c r="I11" i="18"/>
  <c r="O3" i="3"/>
  <c r="B12" i="4"/>
  <c r="C9" i="1"/>
  <c r="C10" i="1" s="1"/>
  <c r="C11" i="1" s="1"/>
  <c r="A17" i="1"/>
  <c r="E33" i="3"/>
  <c r="L11" i="17"/>
  <c r="N7" i="17" a="1"/>
  <c r="M9" i="17"/>
  <c r="E24" i="3"/>
  <c r="N11" i="18"/>
  <c r="P7" i="18" a="1"/>
  <c r="O9" i="18"/>
  <c r="E32" i="3"/>
  <c r="N7" i="17" l="1"/>
  <c r="S7" i="17"/>
  <c r="O8" i="17"/>
  <c r="R8" i="17"/>
  <c r="N8" i="17"/>
  <c r="P7" i="17"/>
  <c r="Q8" i="17"/>
  <c r="R7" i="17"/>
  <c r="O7" i="17"/>
  <c r="S8" i="17"/>
  <c r="P8" i="17"/>
  <c r="Q7" i="17"/>
  <c r="Q8" i="18"/>
  <c r="P8" i="18"/>
  <c r="R8" i="18"/>
  <c r="R7" i="18"/>
  <c r="Q7" i="18"/>
  <c r="P7" i="18"/>
  <c r="G13" i="17"/>
  <c r="G15" i="18"/>
  <c r="F15" i="17"/>
  <c r="I13" i="18"/>
  <c r="E25" i="3" a="1"/>
  <c r="L13" i="17"/>
  <c r="N9" i="17" a="1"/>
  <c r="N13" i="18"/>
  <c r="O11" i="18"/>
  <c r="P9" i="18" a="1"/>
  <c r="M11" i="17"/>
  <c r="E28" i="3" l="1"/>
  <c r="E25" i="3"/>
  <c r="F25" i="3"/>
  <c r="E26" i="3"/>
  <c r="F26" i="3"/>
  <c r="E27" i="3"/>
  <c r="F28" i="3"/>
  <c r="F27" i="3"/>
  <c r="P9" i="18"/>
  <c r="P10" i="18"/>
  <c r="Q9" i="18"/>
  <c r="R10" i="18"/>
  <c r="Q10" i="18"/>
  <c r="R9" i="18"/>
  <c r="S10" i="17"/>
  <c r="Q9" i="17"/>
  <c r="Q10" i="17"/>
  <c r="R10" i="17"/>
  <c r="P9" i="17"/>
  <c r="N10" i="17"/>
  <c r="O9" i="17"/>
  <c r="S9" i="17"/>
  <c r="P10" i="17"/>
  <c r="R9" i="17"/>
  <c r="N9" i="17"/>
  <c r="O10" i="17"/>
  <c r="G15" i="17"/>
  <c r="G17" i="18"/>
  <c r="F17" i="17"/>
  <c r="I15" i="18"/>
  <c r="M13" i="17"/>
  <c r="O13" i="18"/>
  <c r="N11" i="17" a="1"/>
  <c r="P11" i="18" a="1"/>
  <c r="L15" i="17"/>
  <c r="N15" i="18"/>
  <c r="Q12" i="18" l="1"/>
  <c r="P12" i="18"/>
  <c r="R11" i="18"/>
  <c r="P11" i="18"/>
  <c r="R12" i="18"/>
  <c r="Q11" i="18"/>
  <c r="S11" i="17"/>
  <c r="P12" i="17"/>
  <c r="S12" i="17"/>
  <c r="N11" i="17"/>
  <c r="R12" i="17"/>
  <c r="O12" i="17"/>
  <c r="N12" i="17"/>
  <c r="P11" i="17"/>
  <c r="O11" i="17"/>
  <c r="Q12" i="17"/>
  <c r="R11" i="17"/>
  <c r="Q11" i="17"/>
  <c r="G17" i="17"/>
  <c r="G19" i="18"/>
  <c r="F19" i="17"/>
  <c r="I17" i="18"/>
  <c r="M15" i="17"/>
  <c r="P13" i="18" a="1"/>
  <c r="L17" i="17"/>
  <c r="O15" i="18"/>
  <c r="N13" i="17" a="1"/>
  <c r="N17" i="18"/>
  <c r="P13" i="18" l="1"/>
  <c r="Q14" i="18"/>
  <c r="P14" i="18"/>
  <c r="R14" i="18"/>
  <c r="R13" i="18"/>
  <c r="Q13" i="18"/>
  <c r="N14" i="17"/>
  <c r="O13" i="17"/>
  <c r="S14" i="17"/>
  <c r="Q13" i="17"/>
  <c r="P14" i="17"/>
  <c r="R14" i="17"/>
  <c r="N13" i="17"/>
  <c r="P13" i="17"/>
  <c r="S13" i="17"/>
  <c r="R13" i="17"/>
  <c r="O14" i="17"/>
  <c r="Q14" i="17"/>
  <c r="G19" i="17"/>
  <c r="G21" i="18"/>
  <c r="F21" i="17"/>
  <c r="I19" i="18"/>
  <c r="P15" i="18" a="1"/>
  <c r="N15" i="17" a="1"/>
  <c r="M17" i="17"/>
  <c r="L19" i="17"/>
  <c r="N19" i="18"/>
  <c r="O17" i="18"/>
  <c r="Q15" i="18" l="1"/>
  <c r="Q16" i="18"/>
  <c r="P15" i="18"/>
  <c r="R16" i="18"/>
  <c r="R15" i="18"/>
  <c r="P16" i="18"/>
  <c r="R15" i="17"/>
  <c r="N15" i="17"/>
  <c r="Q15" i="17"/>
  <c r="N16" i="17"/>
  <c r="S15" i="17"/>
  <c r="S16" i="17"/>
  <c r="P16" i="17"/>
  <c r="P15" i="17"/>
  <c r="O16" i="17"/>
  <c r="Q16" i="17"/>
  <c r="O15" i="17"/>
  <c r="R16" i="17"/>
  <c r="G21" i="17"/>
  <c r="G23" i="18"/>
  <c r="F23" i="17"/>
  <c r="I21" i="18"/>
  <c r="O19" i="18"/>
  <c r="N17" i="17" a="1"/>
  <c r="M19" i="17"/>
  <c r="P17" i="18" a="1"/>
  <c r="N21" i="18"/>
  <c r="L21" i="17"/>
  <c r="Q17" i="18" l="1"/>
  <c r="R18" i="18"/>
  <c r="P17" i="18"/>
  <c r="Q18" i="18"/>
  <c r="R17" i="18"/>
  <c r="P18" i="18"/>
  <c r="O17" i="17"/>
  <c r="Q17" i="17"/>
  <c r="P18" i="17"/>
  <c r="R18" i="17"/>
  <c r="N18" i="17"/>
  <c r="N17" i="17"/>
  <c r="S17" i="17"/>
  <c r="R17" i="17"/>
  <c r="Q18" i="17"/>
  <c r="O18" i="17"/>
  <c r="P17" i="17"/>
  <c r="S18" i="17"/>
  <c r="G23" i="17"/>
  <c r="G25" i="18"/>
  <c r="F25" i="17"/>
  <c r="I23" i="18"/>
  <c r="O21" i="18"/>
  <c r="M21" i="17"/>
  <c r="P19" i="18" a="1"/>
  <c r="N23" i="18"/>
  <c r="N19" i="17" a="1"/>
  <c r="L23" i="17"/>
  <c r="R20" i="17" l="1"/>
  <c r="N20" i="17"/>
  <c r="P19" i="17"/>
  <c r="R19" i="17"/>
  <c r="N19" i="17"/>
  <c r="Q19" i="17"/>
  <c r="Q20" i="17"/>
  <c r="P20" i="17"/>
  <c r="S20" i="17"/>
  <c r="O20" i="17"/>
  <c r="O19" i="17"/>
  <c r="S19" i="17"/>
  <c r="R20" i="18"/>
  <c r="R19" i="18"/>
  <c r="Q19" i="18"/>
  <c r="Q20" i="18"/>
  <c r="P19" i="18"/>
  <c r="P20" i="18"/>
  <c r="G25" i="17"/>
  <c r="G27" i="18"/>
  <c r="F27" i="17"/>
  <c r="I25" i="18"/>
  <c r="L25" i="17"/>
  <c r="O23" i="18"/>
  <c r="M23" i="17"/>
  <c r="N25" i="18"/>
  <c r="P21" i="18" a="1"/>
  <c r="N21" i="17" a="1"/>
  <c r="P22" i="18" l="1"/>
  <c r="P21" i="18"/>
  <c r="Q22" i="18"/>
  <c r="R22" i="18"/>
  <c r="R21" i="18"/>
  <c r="Q21" i="18"/>
  <c r="Q21" i="17"/>
  <c r="O22" i="17"/>
  <c r="R21" i="17"/>
  <c r="P22" i="17"/>
  <c r="S22" i="17"/>
  <c r="R22" i="17"/>
  <c r="S21" i="17"/>
  <c r="Q22" i="17"/>
  <c r="P21" i="17"/>
  <c r="O21" i="17"/>
  <c r="N22" i="17"/>
  <c r="N21" i="17"/>
  <c r="G27" i="17"/>
  <c r="G29" i="18"/>
  <c r="F29" i="17"/>
  <c r="I27" i="18"/>
  <c r="P23" i="18" a="1"/>
  <c r="N27" i="18"/>
  <c r="L27" i="17"/>
  <c r="N23" i="17" a="1"/>
  <c r="O25" i="18"/>
  <c r="M25" i="17"/>
  <c r="Q23" i="17" l="1"/>
  <c r="N24" i="17"/>
  <c r="R23" i="17"/>
  <c r="P24" i="17"/>
  <c r="S24" i="17"/>
  <c r="N23" i="17"/>
  <c r="R24" i="17"/>
  <c r="S23" i="17"/>
  <c r="O23" i="17"/>
  <c r="P23" i="17"/>
  <c r="Q24" i="17"/>
  <c r="O24" i="17"/>
  <c r="R23" i="18"/>
  <c r="Q23" i="18"/>
  <c r="P23" i="18"/>
  <c r="Q24" i="18"/>
  <c r="R24" i="18"/>
  <c r="P24" i="18"/>
  <c r="G29" i="17"/>
  <c r="I29" i="18"/>
  <c r="N29" i="18"/>
  <c r="P25" i="18" a="1"/>
  <c r="N25" i="17" a="1"/>
  <c r="L29" i="17"/>
  <c r="O27" i="18"/>
  <c r="M27" i="17"/>
  <c r="S26" i="17" l="1"/>
  <c r="O26" i="17"/>
  <c r="R25" i="17"/>
  <c r="Q26" i="17"/>
  <c r="Q25" i="17"/>
  <c r="N26" i="17"/>
  <c r="R26" i="17"/>
  <c r="P25" i="17"/>
  <c r="S25" i="17"/>
  <c r="N25" i="17"/>
  <c r="O25" i="17"/>
  <c r="P26" i="17"/>
  <c r="R26" i="18"/>
  <c r="Q25" i="18"/>
  <c r="Q26" i="18"/>
  <c r="P26" i="18"/>
  <c r="P25" i="18"/>
  <c r="R25" i="18"/>
  <c r="M29" i="17"/>
  <c r="O29" i="18"/>
  <c r="N27" i="17" a="1"/>
  <c r="P27" i="18" a="1"/>
  <c r="R27" i="18" l="1"/>
  <c r="P28" i="18"/>
  <c r="Q27" i="18"/>
  <c r="R28" i="18"/>
  <c r="Q28" i="18"/>
  <c r="P27" i="18"/>
  <c r="S27" i="17"/>
  <c r="P28" i="17"/>
  <c r="R28" i="17"/>
  <c r="N28" i="17"/>
  <c r="R27" i="17"/>
  <c r="N27" i="17"/>
  <c r="Q28" i="17"/>
  <c r="P27" i="17"/>
  <c r="S28" i="17"/>
  <c r="Q27" i="17"/>
  <c r="O28" i="17"/>
  <c r="O27" i="17"/>
  <c r="N29" i="17" a="1"/>
  <c r="P29" i="18" a="1"/>
  <c r="P30" i="18" l="1"/>
  <c r="Q30" i="18"/>
  <c r="Q29" i="18"/>
  <c r="P29" i="18"/>
  <c r="R30" i="18"/>
  <c r="R29" i="18"/>
  <c r="O30" i="17"/>
  <c r="Q30" i="17"/>
  <c r="O29" i="17"/>
  <c r="R29" i="17"/>
  <c r="N30" i="17"/>
  <c r="S29" i="17"/>
  <c r="P30" i="17"/>
  <c r="P29" i="17"/>
  <c r="N29" i="17"/>
  <c r="S30" i="17"/>
  <c r="Q29" i="17"/>
  <c r="R30" i="17"/>
</calcChain>
</file>

<file path=xl/sharedStrings.xml><?xml version="1.0" encoding="utf-8"?>
<sst xmlns="http://schemas.openxmlformats.org/spreadsheetml/2006/main" count="779" uniqueCount="270">
  <si>
    <t>BusinessCenter</t>
  </si>
  <si>
    <t>TEMP</t>
  </si>
  <si>
    <t>DataGroup</t>
  </si>
  <si>
    <t>Orion.Configuration.BusinessCenterHolidays</t>
  </si>
  <si>
    <t>SourceSystem</t>
  </si>
  <si>
    <t>Orion</t>
  </si>
  <si>
    <t>Function</t>
  </si>
  <si>
    <t>Configuration</t>
  </si>
  <si>
    <t>Type</t>
  </si>
  <si>
    <t>BusinessCenterHolidays</t>
  </si>
  <si>
    <t>UniqueIdentifier</t>
  </si>
  <si>
    <t>FORMATS for Curves</t>
  </si>
  <si>
    <t>PricingStructureType</t>
  </si>
  <si>
    <t>RateCurve</t>
  </si>
  <si>
    <t>BuildDateTime</t>
  </si>
  <si>
    <t>BaseDate</t>
  </si>
  <si>
    <t>MarketName</t>
  </si>
  <si>
    <t>IndexName</t>
  </si>
  <si>
    <t>AUD-LIBOR-BBA</t>
  </si>
  <si>
    <t>IndexTenor</t>
  </si>
  <si>
    <t>3M</t>
  </si>
  <si>
    <t>CurveName</t>
  </si>
  <si>
    <t>Algorithm</t>
  </si>
  <si>
    <t>FastLinearZero</t>
  </si>
  <si>
    <t>Currency</t>
  </si>
  <si>
    <t>TimeToLive</t>
  </si>
  <si>
    <t>IR Term Structure</t>
  </si>
  <si>
    <t>Instrument</t>
  </si>
  <si>
    <t>Maturity</t>
  </si>
  <si>
    <t>HL Instrument Name</t>
  </si>
  <si>
    <t>Rates</t>
  </si>
  <si>
    <t>Additional</t>
  </si>
  <si>
    <t>Deposit</t>
  </si>
  <si>
    <t>1D</t>
  </si>
  <si>
    <t>1W</t>
  </si>
  <si>
    <t>2W</t>
  </si>
  <si>
    <t>1M</t>
  </si>
  <si>
    <t>2M</t>
  </si>
  <si>
    <t>IRSwap</t>
  </si>
  <si>
    <t>3Y</t>
  </si>
  <si>
    <t>4Y</t>
  </si>
  <si>
    <t>5Y</t>
  </si>
  <si>
    <t>6Y</t>
  </si>
  <si>
    <t>7Y</t>
  </si>
  <si>
    <t>8Y</t>
  </si>
  <si>
    <t>9Y</t>
  </si>
  <si>
    <t>10Y</t>
  </si>
  <si>
    <t>15Y</t>
  </si>
  <si>
    <t>20Y</t>
  </si>
  <si>
    <t>IRFuture</t>
  </si>
  <si>
    <t>IR</t>
  </si>
  <si>
    <t>Create Curve</t>
  </si>
  <si>
    <t>NameSpace</t>
  </si>
  <si>
    <t>TradeId</t>
  </si>
  <si>
    <t>Product Type</t>
  </si>
  <si>
    <t>Alex</t>
  </si>
  <si>
    <t>Overnight Term Deposit</t>
  </si>
  <si>
    <t>Lender</t>
  </si>
  <si>
    <t>CBA</t>
  </si>
  <si>
    <t>XYZ</t>
  </si>
  <si>
    <t>Borrorwer</t>
  </si>
  <si>
    <t>Trade Date</t>
  </si>
  <si>
    <t>Stare Date</t>
  </si>
  <si>
    <t>Maturity Date</t>
  </si>
  <si>
    <t>Notional</t>
  </si>
  <si>
    <t>Rate</t>
  </si>
  <si>
    <t>AUD</t>
  </si>
  <si>
    <t>DayCount</t>
  </si>
  <si>
    <t>TEST BUILD</t>
  </si>
  <si>
    <t>TEST PRICE</t>
  </si>
  <si>
    <t>Actual365</t>
  </si>
  <si>
    <t>NPV</t>
  </si>
  <si>
    <t>ImpliedQuote</t>
  </si>
  <si>
    <t>DiscountCurve</t>
  </si>
  <si>
    <t>IsLenderBase</t>
  </si>
  <si>
    <t>t0001</t>
  </si>
  <si>
    <t>Valuation</t>
  </si>
  <si>
    <t>Delta1</t>
  </si>
  <si>
    <t>Version</t>
  </si>
  <si>
    <t>GetCurves</t>
  </si>
  <si>
    <t>Properties</t>
  </si>
  <si>
    <t>CurveList</t>
  </si>
  <si>
    <t>QR_LIVE</t>
  </si>
  <si>
    <t>AdjustedResetDate</t>
  </si>
  <si>
    <t>AdjustedTerminationDate</t>
  </si>
  <si>
    <t>PaymentDate-UnadjustedDate</t>
  </si>
  <si>
    <t>PaymentDate-BusinessDayConvention</t>
  </si>
  <si>
    <t>FOLLOWING</t>
  </si>
  <si>
    <t>PaymentDate-BusinessCenters</t>
  </si>
  <si>
    <t>AUSY</t>
  </si>
  <si>
    <t>FixingDayOffset-Period</t>
  </si>
  <si>
    <t>-2d</t>
  </si>
  <si>
    <t>FixingDayOffset-DayType</t>
  </si>
  <si>
    <t>Business</t>
  </si>
  <si>
    <t>FixingDayOffset-BusinessDayConvention</t>
  </si>
  <si>
    <t>NONE</t>
  </si>
  <si>
    <t xml:space="preserve">FixingDayOffset-BusinessCenters </t>
  </si>
  <si>
    <t>AUSY-GBLO</t>
  </si>
  <si>
    <t>FixingDayOffset-DateRelativeTo</t>
  </si>
  <si>
    <t>resetDate</t>
  </si>
  <si>
    <t>DayCountFraction</t>
  </si>
  <si>
    <t>ACT/360</t>
  </si>
  <si>
    <t>notional-amount</t>
  </si>
  <si>
    <t>notional-currency</t>
  </si>
  <si>
    <t>fixedRate</t>
  </si>
  <si>
    <t>floatingRateIndex</t>
  </si>
  <si>
    <t>indexTenor</t>
  </si>
  <si>
    <t>fraDiscounting</t>
  </si>
  <si>
    <t>ISDA</t>
  </si>
  <si>
    <t>ValuationDate</t>
  </si>
  <si>
    <t>TradeID</t>
  </si>
  <si>
    <t>Party1</t>
  </si>
  <si>
    <t>Party2</t>
  </si>
  <si>
    <t>NAB</t>
  </si>
  <si>
    <t>IsParty1Buyer</t>
  </si>
  <si>
    <t>TradeDate</t>
  </si>
  <si>
    <t>BuildTrade</t>
  </si>
  <si>
    <t>Value Trade</t>
  </si>
  <si>
    <t>Market</t>
  </si>
  <si>
    <t>6m</t>
  </si>
  <si>
    <t>Sydney</t>
  </si>
  <si>
    <t>ACT/365.FIXED</t>
  </si>
  <si>
    <t>Discount Curve</t>
  </si>
  <si>
    <t>Projection Curve</t>
  </si>
  <si>
    <t>Valuation Date</t>
  </si>
  <si>
    <t>Swap type:</t>
  </si>
  <si>
    <t>Stub period type:</t>
  </si>
  <si>
    <t>Frequency</t>
  </si>
  <si>
    <t>DayCountConventions</t>
  </si>
  <si>
    <t>businessDayConventionValues</t>
  </si>
  <si>
    <t>Leg type</t>
  </si>
  <si>
    <t>Calendars</t>
  </si>
  <si>
    <t>RollConvention</t>
  </si>
  <si>
    <t>Adjusted</t>
  </si>
  <si>
    <t>ShortInitial</t>
  </si>
  <si>
    <t>Fixed</t>
  </si>
  <si>
    <t>London</t>
  </si>
  <si>
    <t>Unadjusted</t>
  </si>
  <si>
    <t>LongInitial</t>
  </si>
  <si>
    <t>MODFOLLOWING</t>
  </si>
  <si>
    <t>Floating</t>
  </si>
  <si>
    <t>MaturityAdjusted</t>
  </si>
  <si>
    <t>30E/360</t>
  </si>
  <si>
    <t>PRECEDING</t>
  </si>
  <si>
    <t>London-Sydney</t>
  </si>
  <si>
    <t>30/360</t>
  </si>
  <si>
    <t>MODPRECEDING</t>
  </si>
  <si>
    <t>1/1</t>
  </si>
  <si>
    <t>ShortFinal</t>
  </si>
  <si>
    <t>ACT/ACT.AFB</t>
  </si>
  <si>
    <t>LongFinal</t>
  </si>
  <si>
    <t>ACT/ACT.ISDA</t>
  </si>
  <si>
    <t>ACT/ACT.ISMA</t>
  </si>
  <si>
    <t>EOM</t>
  </si>
  <si>
    <t>Reporting Currency</t>
  </si>
  <si>
    <t>Reporting Party</t>
  </si>
  <si>
    <t>IRSwap Pricer</t>
  </si>
  <si>
    <t>LEG1</t>
  </si>
  <si>
    <t>LEG2</t>
  </si>
  <si>
    <t>MaturityDate</t>
  </si>
  <si>
    <t>1d</t>
  </si>
  <si>
    <t>DiscountingType</t>
  </si>
  <si>
    <t>Standard</t>
  </si>
  <si>
    <t>GeneratePrincipalExchanges</t>
  </si>
  <si>
    <t>TRADE Terms:</t>
  </si>
  <si>
    <t>AdjustedType</t>
  </si>
  <si>
    <t>FirstCouponType</t>
  </si>
  <si>
    <t>CouponPaymentType</t>
  </si>
  <si>
    <t>LegType</t>
  </si>
  <si>
    <t>Payer</t>
  </si>
  <si>
    <t>Receiver</t>
  </si>
  <si>
    <t>NotionalAmount</t>
  </si>
  <si>
    <t>EffectiveDate</t>
  </si>
  <si>
    <t>FirstRegularPeriodStartDate</t>
  </si>
  <si>
    <t>LastRegularPeriodEndDate</t>
  </si>
  <si>
    <t>CouponOrLastResetRate</t>
  </si>
  <si>
    <t>FloatingRateSpread</t>
  </si>
  <si>
    <t>PaymentFrequency</t>
  </si>
  <si>
    <t>PaymentCalendar</t>
  </si>
  <si>
    <t>PaymentBusinessDayAdjustments</t>
  </si>
  <si>
    <t>FixingCalendar</t>
  </si>
  <si>
    <t>FixingBusinessDayAdjustments</t>
  </si>
  <si>
    <t>ForecastIndexName</t>
  </si>
  <si>
    <t>Create Trade</t>
  </si>
  <si>
    <t>Valuation Terms</t>
  </si>
  <si>
    <t>Metrics</t>
  </si>
  <si>
    <t>AUD-BBR-BBSW</t>
  </si>
  <si>
    <t>t0002</t>
  </si>
  <si>
    <t>In Arrears</t>
  </si>
  <si>
    <t>AFMA</t>
  </si>
  <si>
    <t>In Arrears Rate</t>
  </si>
  <si>
    <t>Discounted Rate</t>
  </si>
  <si>
    <t>IsPayerBase</t>
  </si>
  <si>
    <t>t0003</t>
  </si>
  <si>
    <t>t0004</t>
  </si>
  <si>
    <t>t0005</t>
  </si>
  <si>
    <t>t0006</t>
  </si>
  <si>
    <t>t0007</t>
  </si>
  <si>
    <t>t0008</t>
  </si>
  <si>
    <t>t0009</t>
  </si>
  <si>
    <t>t0010</t>
  </si>
  <si>
    <t>t0011</t>
  </si>
  <si>
    <t>t0012</t>
  </si>
  <si>
    <t>t0013</t>
  </si>
  <si>
    <t>t0014</t>
  </si>
  <si>
    <t>Trade</t>
  </si>
  <si>
    <t>ExpectedValue</t>
  </si>
  <si>
    <t>Start Date</t>
  </si>
  <si>
    <t>Market.QR_LIVE.RateCurve.AUD-BBR-BBSW-6M</t>
  </si>
  <si>
    <t>ReferenceData.BusinessCenterHolidays.TEMP</t>
  </si>
  <si>
    <t>Orion.V5r3</t>
  </si>
  <si>
    <t>Market.QR_LIVE.DiscountCurve.AUD-LIBOR-SENIOR</t>
  </si>
  <si>
    <t>Market.QR_LIVE.RateCurve.AUD-BBR-BBSW-3M</t>
  </si>
  <si>
    <t>Full</t>
  </si>
  <si>
    <t>Partial</t>
  </si>
  <si>
    <t>119M</t>
  </si>
  <si>
    <t>FRA</t>
  </si>
  <si>
    <t>Delta0</t>
  </si>
  <si>
    <t>LocalCurrencyDelta0</t>
  </si>
  <si>
    <t>LocalCurrencyBucketedDeltaVector</t>
  </si>
  <si>
    <t>LocalCurrencyDelta1</t>
  </si>
  <si>
    <t>LocalCurrencyDelta1PDH</t>
  </si>
  <si>
    <t>LocalCurrencyDelta0PDH</t>
  </si>
  <si>
    <t>BucketedDeltaVector</t>
  </si>
  <si>
    <t>Forecast Index</t>
  </si>
  <si>
    <t>Valid Index</t>
  </si>
  <si>
    <t>None</t>
  </si>
  <si>
    <t>EUR-LIBOR-BBA</t>
  </si>
  <si>
    <t>GBP-LIBOR-BBA</t>
  </si>
  <si>
    <t>4M</t>
  </si>
  <si>
    <t>USD-LIBOR-BBA</t>
  </si>
  <si>
    <t>6M</t>
  </si>
  <si>
    <t>12M</t>
  </si>
  <si>
    <t>1Y</t>
  </si>
  <si>
    <t>ProductTaxonomy</t>
  </si>
  <si>
    <t>InterestRate:IRSwap:FixedFloat</t>
  </si>
  <si>
    <t>bn002</t>
  </si>
  <si>
    <t>bn001</t>
  </si>
  <si>
    <t>CBA0003</t>
  </si>
  <si>
    <t>CBA0004</t>
  </si>
  <si>
    <t>TradingBookName</t>
  </si>
  <si>
    <t>Pricing</t>
  </si>
  <si>
    <t>DeltaR</t>
  </si>
  <si>
    <t>Delta1PDH</t>
  </si>
  <si>
    <t>Delta0Delta1</t>
  </si>
  <si>
    <t>Gamma1</t>
  </si>
  <si>
    <t>Gamma0</t>
  </si>
  <si>
    <t>AnalyticalDelta</t>
  </si>
  <si>
    <t>AnalyticalGamma</t>
  </si>
  <si>
    <t>Delta1PDH.AUD-XccyDepo-1D</t>
  </si>
  <si>
    <t>Delta1PDH.AUD-XccyDepo-TN</t>
  </si>
  <si>
    <t>Delta1PDH.AUD-XccyDepo-1W</t>
  </si>
  <si>
    <t>Delta1PDH.AUD-XccyDepo-2W</t>
  </si>
  <si>
    <t>Delta1PDH.AUD-XccyDepo-1M</t>
  </si>
  <si>
    <t>Delta1PDH.AUD-XccyDepo-2M</t>
  </si>
  <si>
    <t>Delta1PDH.AUD-XccyDepo-3M</t>
  </si>
  <si>
    <t>Delta1PDH.AUD-XccySwap-6M</t>
  </si>
  <si>
    <t>Delta1PDH.AUD-XccySwap-9M</t>
  </si>
  <si>
    <t>Delta1PDH.AUD-XccySwap-1Y</t>
  </si>
  <si>
    <t>Delta1PDH.AUD-XccySwap-2Y</t>
  </si>
  <si>
    <t>Delta1PDH.AUD-XccySwap-3Y</t>
  </si>
  <si>
    <t>Delta1PDH.AUD-XccySwap-4Y</t>
  </si>
  <si>
    <t>Delta1PDH.AUD-XccySwap-5Y</t>
  </si>
  <si>
    <t>Delta1PDH.AUD-XccySwap-6Y</t>
  </si>
  <si>
    <t>Delta1PDH.AUD-XccySwap-7Y</t>
  </si>
  <si>
    <t>Delta1PDH.AUD-XccySwap-8Y</t>
  </si>
  <si>
    <t>Delta1PDH.AUD-XccySwap-9Y</t>
  </si>
  <si>
    <t>Delta1PDH.AUD-XccySwap-10Y</t>
  </si>
  <si>
    <t>Delta1PDH.AUD-XccySwap-12Y</t>
  </si>
  <si>
    <t>FRA PRICER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</si>
</sst>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44" formatCode="_-&quot;$&quot;* #,##0.00_-;\-&quot;$&quot;* #,##0.00_-;_-&quot;$&quot;* &quot;-&quot;??_-;_-@_-"/>
    <numFmt numFmtId="43" formatCode="_-* #,##0.00_-;\-* #,##0.00_-;_-* &quot;-&quot;??_-;_-@_-"/>
    <numFmt numFmtId="164" formatCode="&quot;$&quot;#,##0\ ;\(&quot;$&quot;#,##0\)"/>
    <numFmt numFmtId="165" formatCode="0.00_)"/>
    <numFmt numFmtId="166" formatCode="0.000%"/>
    <numFmt numFmtId="167" formatCode="#,##0.0;#,##0.0"/>
    <numFmt numFmtId="168" formatCode="\+#,##0.00;\-#,##0.00"/>
    <numFmt numFmtId="169" formatCode="dd/mm/yyyy;@"/>
    <numFmt numFmtId="170" formatCode="dd/mm/yy;@"/>
    <numFmt numFmtId="171" formatCode="#,##0_ ;[Red]\-#,##0\ "/>
    <numFmt numFmtId="172" formatCode="0.0000000"/>
    <numFmt numFmtId="173" formatCode="_-* #,##0_-;\-* #,##0_-;_-* &quot;-&quot;??_-;_-@_-"/>
    <numFmt numFmtId="174" formatCode="#,##0.0_);[Red]\(#,##0.0\)"/>
    <numFmt numFmtId="175" formatCode="#,##0.0_);\(#,##0.0\)"/>
    <numFmt numFmtId="176" formatCode="#,##0.000_);\(#,##0.000\)"/>
    <numFmt numFmtId="177" formatCode="0.0%"/>
    <numFmt numFmtId="178" formatCode="mmm\-yy_)"/>
    <numFmt numFmtId="179" formatCode="0.0%;\(0.0%\)"/>
    <numFmt numFmtId="180" formatCode="0.0%;[Red]\-0.0%"/>
    <numFmt numFmtId="181" formatCode="0.00%;[Red]\-0.00%"/>
    <numFmt numFmtId="182" formatCode="###0_)"/>
    <numFmt numFmtId="183" formatCode="0.0000"/>
    <numFmt numFmtId="184" formatCode="0.00000"/>
    <numFmt numFmtId="185" formatCode="d/mm/yyyy;@"/>
    <numFmt numFmtId="186" formatCode="0.0000%"/>
    <numFmt numFmtId="187" formatCode="[$-409]d\-mmm\-yy;@"/>
    <numFmt numFmtId="188" formatCode="0.000000%"/>
    <numFmt numFmtId="189" formatCode="&quot;$&quot;#,##0"/>
    <numFmt numFmtId="190" formatCode="#,##0.00_ ;[Red]\-#,##0.00\ "/>
    <numFmt numFmtId="191" formatCode="&quot;$&quot;#,##0.00000"/>
    <numFmt numFmtId="192" formatCode="#,##0.000_ ;[Red]\-#,##0.000\ "/>
    <numFmt numFmtId="193" formatCode="#,##0.000000_ ;[Red]\-#,##0.000000\ "/>
    <numFmt numFmtId="194" formatCode="0.0000000%"/>
    <numFmt numFmtId="195" formatCode="0.0000000000"/>
  </numFmts>
  <fonts count="5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ont>
    <font>
      <sz val="10"/>
      <name val="Arial"/>
      <family val="2"/>
    </font>
    <font>
      <b/>
      <sz val="10"/>
      <name val="Arial"/>
      <family val="2"/>
    </font>
    <font>
      <sz val="10"/>
      <color indexed="10"/>
      <name val="MS Sans Serif"/>
    </font>
    <font>
      <b/>
      <sz val="10"/>
      <color indexed="39"/>
      <name val="Arial"/>
    </font>
    <font>
      <i/>
      <sz val="10"/>
      <color indexed="11"/>
      <name val="Arial"/>
      <family val="2"/>
    </font>
    <font>
      <b/>
      <i/>
      <sz val="9"/>
      <color indexed="57"/>
      <name val="Verdana"/>
      <family val="2"/>
    </font>
    <font>
      <i/>
      <sz val="10"/>
      <name val="Arial"/>
      <family val="2"/>
    </font>
    <font>
      <b/>
      <i/>
      <sz val="9"/>
      <color indexed="16"/>
      <name val="Verdana"/>
      <family val="2"/>
    </font>
    <font>
      <b/>
      <sz val="9"/>
      <color indexed="9"/>
      <name val="Verdana"/>
      <family val="2"/>
    </font>
    <font>
      <b/>
      <i/>
      <sz val="16"/>
      <name val="Helv"/>
      <family val="2"/>
    </font>
    <font>
      <b/>
      <sz val="9"/>
      <color indexed="16"/>
      <name val="Verdana"/>
      <family val="2"/>
    </font>
    <font>
      <sz val="14"/>
      <color indexed="8"/>
      <name val="Verdana"/>
      <family val="2"/>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color indexed="17"/>
      <name val="MS Sans Serif"/>
      <family val="2"/>
    </font>
    <font>
      <sz val="11"/>
      <name val="ＭＳ Ｐゴシック"/>
      <charset val="128"/>
    </font>
    <font>
      <b/>
      <sz val="8"/>
      <color indexed="9"/>
      <name val="Verdana"/>
      <family val="2"/>
    </font>
    <font>
      <sz val="8"/>
      <name val="Arial"/>
      <family val="2"/>
    </font>
    <font>
      <sz val="8"/>
      <name val="Verdana"/>
      <family val="2"/>
    </font>
    <font>
      <b/>
      <sz val="8"/>
      <color indexed="9"/>
      <name val="Arial"/>
      <family val="2"/>
    </font>
    <font>
      <sz val="8"/>
      <color indexed="8"/>
      <name val="Arial"/>
      <family val="2"/>
    </font>
    <font>
      <sz val="8"/>
      <color indexed="16"/>
      <name val="Arial"/>
      <family val="2"/>
    </font>
    <font>
      <u/>
      <sz val="10"/>
      <color indexed="12"/>
      <name val="Arial"/>
      <family val="2"/>
    </font>
    <font>
      <u/>
      <sz val="8"/>
      <color indexed="12"/>
      <name val="Arial"/>
      <family val="2"/>
    </font>
    <font>
      <sz val="10"/>
      <color rgb="FFA31515"/>
      <name val="Consolas"/>
      <family val="3"/>
    </font>
    <font>
      <b/>
      <i/>
      <sz val="10"/>
      <name val="Arial"/>
      <family val="2"/>
    </font>
    <font>
      <b/>
      <sz val="11"/>
      <name val="Arial"/>
      <family val="2"/>
    </font>
    <font>
      <sz val="8"/>
      <name val="CG Times (E1)"/>
    </font>
    <font>
      <sz val="10"/>
      <name val="Helv"/>
    </font>
    <font>
      <sz val="8"/>
      <name val="Times New Roman"/>
      <family val="1"/>
    </font>
    <font>
      <shadow/>
      <sz val="8"/>
      <color indexed="12"/>
      <name val="Times New Roman"/>
      <family val="1"/>
    </font>
    <font>
      <sz val="10"/>
      <name val="Univers (WN)"/>
    </font>
    <font>
      <sz val="11"/>
      <name val="Arial"/>
      <family val="2"/>
    </font>
    <font>
      <sz val="10"/>
      <name val="Univers (E1)"/>
    </font>
    <font>
      <b/>
      <sz val="12"/>
      <name val="Univers (WN)"/>
    </font>
    <font>
      <b/>
      <sz val="10"/>
      <name val="Univers (WN)"/>
    </font>
    <font>
      <b/>
      <sz val="10"/>
      <name val="Arial"/>
      <family val="2"/>
      <charset val="204"/>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
      <sz val="12"/>
      <name val="Arial"/>
      <family val="2"/>
    </font>
    <font>
      <sz val="10"/>
      <name val="Arial"/>
    </font>
    <font>
      <sz val="10"/>
      <name val="Times New Roman"/>
      <family val="1"/>
    </font>
    <font>
      <sz val="18"/>
      <name val="Arial"/>
      <family val="2"/>
    </font>
  </fonts>
  <fills count="43">
    <fill>
      <patternFill patternType="none"/>
    </fill>
    <fill>
      <patternFill patternType="gray125"/>
    </fill>
    <fill>
      <patternFill patternType="solid">
        <fgColor indexed="44"/>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23"/>
        <bgColor indexed="64"/>
      </patternFill>
    </fill>
    <fill>
      <patternFill patternType="solid">
        <fgColor indexed="63"/>
        <bgColor indexed="64"/>
      </patternFill>
    </fill>
    <fill>
      <patternFill patternType="solid">
        <fgColor indexed="37"/>
        <bgColor indexed="64"/>
      </patternFill>
    </fill>
    <fill>
      <patternFill patternType="darkGray"/>
    </fill>
    <fill>
      <patternFill patternType="solid">
        <fgColor indexed="26"/>
        <bgColor indexed="64"/>
      </patternFill>
    </fill>
    <fill>
      <patternFill patternType="solid">
        <fgColor indexed="9"/>
        <bgColor indexed="64"/>
      </patternFill>
    </fill>
    <fill>
      <patternFill patternType="solid">
        <fgColor indexed="47"/>
        <bgColor indexed="64"/>
      </patternFill>
    </fill>
    <fill>
      <patternFill patternType="solid">
        <fgColor indexed="8"/>
        <bgColor indexed="64"/>
      </patternFill>
    </fill>
    <fill>
      <patternFill patternType="solid">
        <fgColor indexed="22"/>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tint="0.59999389629810485"/>
        <bgColor indexed="65"/>
      </patternFill>
    </fill>
    <fill>
      <patternFill patternType="solid">
        <fgColor theme="9" tint="0.59999389629810485"/>
        <bgColor indexed="65"/>
      </patternFill>
    </fill>
    <fill>
      <patternFill patternType="solid">
        <fgColor indexed="26"/>
      </patternFill>
    </fill>
    <fill>
      <patternFill patternType="solid">
        <fgColor indexed="55"/>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theme="6"/>
        <bgColor indexed="64"/>
      </patternFill>
    </fill>
    <fill>
      <patternFill patternType="solid">
        <fgColor theme="5" tint="0.79998168889431442"/>
        <bgColor indexed="64"/>
      </patternFill>
    </fill>
  </fills>
  <borders count="34">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style="medium">
        <color indexed="14"/>
      </right>
      <top style="medium">
        <color indexed="14"/>
      </top>
      <bottom/>
      <diagonal/>
    </border>
    <border>
      <left/>
      <right style="medium">
        <color indexed="64"/>
      </right>
      <top/>
      <bottom/>
      <diagonal/>
    </border>
    <border>
      <left style="medium">
        <color indexed="14"/>
      </left>
      <right style="medium">
        <color indexed="14"/>
      </right>
      <top style="medium">
        <color indexed="14"/>
      </top>
      <bottom/>
      <diagonal/>
    </border>
    <border>
      <left style="medium">
        <color indexed="64"/>
      </left>
      <right/>
      <top/>
      <bottom/>
      <diagonal/>
    </border>
    <border>
      <left style="thin">
        <color indexed="64"/>
      </left>
      <right style="thin">
        <color indexed="64"/>
      </right>
      <top/>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23"/>
      </right>
      <top style="medium">
        <color indexed="9"/>
      </top>
      <bottom style="medium">
        <color indexed="23"/>
      </bottom>
      <diagonal/>
    </border>
    <border>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right/>
      <top/>
      <bottom style="double">
        <color indexed="64"/>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right/>
      <top/>
      <bottom style="thick">
        <color indexed="22"/>
      </bottom>
      <diagonal/>
    </border>
    <border>
      <left/>
      <right/>
      <top style="thick">
        <color indexed="22"/>
      </top>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06">
    <xf numFmtId="0" fontId="0" fillId="0" borderId="0"/>
    <xf numFmtId="0" fontId="6" fillId="0" borderId="0" applyNumberFormat="0" applyFill="0" applyBorder="0" applyAlignment="0" applyProtection="0">
      <alignment horizontal="left" wrapText="1"/>
    </xf>
    <xf numFmtId="0" fontId="9" fillId="3" borderId="0" applyAlignment="0"/>
    <xf numFmtId="3" fontId="6" fillId="0" borderId="0" applyFont="0" applyFill="0" applyBorder="0" applyAlignment="0" applyProtection="0"/>
    <xf numFmtId="164" fontId="6" fillId="0" borderId="0" applyFont="0" applyFill="0" applyBorder="0" applyAlignment="0" applyProtection="0"/>
    <xf numFmtId="0" fontId="6" fillId="0" borderId="0" applyFont="0" applyFill="0" applyBorder="0" applyAlignment="0" applyProtection="0"/>
    <xf numFmtId="2" fontId="6" fillId="0" borderId="0" applyFont="0" applyFill="0" applyBorder="0" applyAlignment="0" applyProtection="0"/>
    <xf numFmtId="0" fontId="10" fillId="0" borderId="0" applyNumberFormat="0" applyFill="0" applyBorder="0" applyAlignment="0" applyProtection="0"/>
    <xf numFmtId="0" fontId="11" fillId="4" borderId="0" applyNumberFormat="0" applyBorder="0">
      <alignment horizontal="right" vertical="center"/>
    </xf>
    <xf numFmtId="19" fontId="11" fillId="4" borderId="4" applyNumberFormat="0" applyBorder="0">
      <alignment horizontal="left" vertical="center"/>
    </xf>
    <xf numFmtId="2" fontId="12" fillId="5" borderId="0">
      <alignment horizontal="center" vertical="center"/>
    </xf>
    <xf numFmtId="2" fontId="12" fillId="5" borderId="5" applyBorder="0">
      <alignment horizontal="left" vertical="center"/>
    </xf>
    <xf numFmtId="0" fontId="11" fillId="4" borderId="0">
      <alignment horizontal="right" vertical="center"/>
    </xf>
    <xf numFmtId="19" fontId="13" fillId="4" borderId="6" applyNumberFormat="0" applyBorder="0">
      <alignment horizontal="left" vertical="center" indent="1"/>
    </xf>
    <xf numFmtId="2" fontId="14" fillId="5" borderId="7" applyBorder="0">
      <alignment horizontal="left" vertical="center" indent="1"/>
    </xf>
    <xf numFmtId="2" fontId="14" fillId="5" borderId="3" applyBorder="0">
      <alignment horizontal="center" vertical="center"/>
    </xf>
    <xf numFmtId="2" fontId="7" fillId="6" borderId="8" applyBorder="0">
      <alignment horizontal="left" vertical="center" indent="1"/>
    </xf>
    <xf numFmtId="0" fontId="7" fillId="6" borderId="0">
      <alignment horizontal="right" vertical="center"/>
    </xf>
    <xf numFmtId="2" fontId="7" fillId="6" borderId="4" applyNumberFormat="0" applyBorder="0">
      <alignment horizontal="right" vertical="center"/>
    </xf>
    <xf numFmtId="2" fontId="15" fillId="7" borderId="6" applyBorder="0">
      <alignment horizontal="left" vertical="center" indent="1"/>
    </xf>
    <xf numFmtId="2" fontId="15" fillId="7" borderId="0">
      <alignment horizontal="right" vertical="center"/>
    </xf>
    <xf numFmtId="2" fontId="15" fillId="7" borderId="5" applyBorder="0">
      <alignment horizontal="left" vertical="center"/>
    </xf>
    <xf numFmtId="2" fontId="15" fillId="7" borderId="2" applyBorder="0">
      <alignment horizontal="center" vertical="center"/>
    </xf>
    <xf numFmtId="19" fontId="13" fillId="8" borderId="9" applyNumberFormat="0" applyBorder="0">
      <alignment horizontal="left" vertical="center"/>
    </xf>
    <xf numFmtId="15" fontId="13" fillId="8" borderId="3" applyNumberFormat="0" applyBorder="0">
      <alignment horizontal="right" vertical="center"/>
    </xf>
    <xf numFmtId="19" fontId="13" fillId="8" borderId="10" applyNumberFormat="0" applyBorder="0">
      <alignment horizontal="right" vertical="center"/>
    </xf>
    <xf numFmtId="2" fontId="14" fillId="9" borderId="11" applyBorder="0">
      <alignment horizontal="left" vertical="center" indent="1"/>
    </xf>
    <xf numFmtId="2" fontId="14" fillId="9" borderId="5" applyNumberFormat="0">
      <alignment horizontal="center" vertical="center"/>
    </xf>
    <xf numFmtId="2" fontId="14" fillId="9" borderId="5" applyNumberFormat="0" applyBorder="0">
      <alignment horizontal="left" vertical="center"/>
    </xf>
    <xf numFmtId="2" fontId="7" fillId="10" borderId="10" applyNumberFormat="0" applyBorder="0">
      <alignment horizontal="right" vertical="center"/>
    </xf>
    <xf numFmtId="0" fontId="6" fillId="0" borderId="0" applyNumberFormat="0" applyFont="0" applyFill="0" applyBorder="0" applyAlignment="0"/>
    <xf numFmtId="165" fontId="16" fillId="0" borderId="0"/>
    <xf numFmtId="0" fontId="8" fillId="11" borderId="12" applyNumberFormat="0" applyBorder="0">
      <alignment horizontal="left" vertical="center"/>
    </xf>
    <xf numFmtId="2" fontId="8" fillId="11" borderId="5" applyNumberFormat="0" applyBorder="0">
      <alignment horizontal="left" vertical="center"/>
    </xf>
    <xf numFmtId="2" fontId="15" fillId="7" borderId="1" applyNumberFormat="0" applyBorder="0">
      <alignment horizontal="left" vertical="center"/>
    </xf>
    <xf numFmtId="2" fontId="15" fillId="7" borderId="5" applyNumberFormat="0" applyBorder="0">
      <alignment horizontal="left" vertical="center"/>
    </xf>
    <xf numFmtId="19" fontId="7" fillId="12" borderId="13" applyNumberFormat="0" applyBorder="0">
      <alignment horizontal="left" vertical="center" indent="1"/>
    </xf>
    <xf numFmtId="0" fontId="7" fillId="12" borderId="0">
      <alignment horizontal="right" vertical="center"/>
    </xf>
    <xf numFmtId="19" fontId="7" fillId="12" borderId="10" applyNumberFormat="0" applyBorder="0">
      <alignment horizontal="right" vertical="center"/>
    </xf>
    <xf numFmtId="2" fontId="17" fillId="13" borderId="7" applyBorder="0">
      <alignment horizontal="left" vertical="center" indent="1"/>
    </xf>
    <xf numFmtId="2" fontId="17" fillId="13" borderId="0">
      <alignment horizontal="center" vertical="center"/>
    </xf>
    <xf numFmtId="2" fontId="17" fillId="13" borderId="14">
      <alignment horizontal="left" vertical="center"/>
    </xf>
    <xf numFmtId="0" fontId="18" fillId="14" borderId="2">
      <alignment horizontal="center"/>
    </xf>
    <xf numFmtId="166" fontId="19" fillId="15" borderId="0" applyNumberFormat="0" applyBorder="0">
      <alignment horizontal="right" vertical="center"/>
    </xf>
    <xf numFmtId="166" fontId="19" fillId="15" borderId="0" applyNumberFormat="0" applyBorder="0">
      <alignment horizontal="right" vertical="center"/>
    </xf>
    <xf numFmtId="0" fontId="20" fillId="16" borderId="2" applyNumberFormat="0">
      <alignment horizontal="center" vertical="center"/>
    </xf>
    <xf numFmtId="0" fontId="20" fillId="16" borderId="0" applyNumberFormat="0" applyBorder="0">
      <alignment horizontal="left" vertical="center" indent="1"/>
    </xf>
    <xf numFmtId="167" fontId="21" fillId="17" borderId="0">
      <alignment horizontal="center" vertical="center"/>
    </xf>
    <xf numFmtId="168" fontId="22" fillId="18" borderId="0">
      <alignment horizontal="center" vertical="center"/>
      <protection locked="0"/>
    </xf>
    <xf numFmtId="0" fontId="6" fillId="0" borderId="0">
      <alignment horizontal="left" wrapText="1"/>
    </xf>
    <xf numFmtId="2" fontId="23" fillId="19" borderId="12" applyNumberFormat="0" applyFill="0" applyBorder="0" applyAlignment="0">
      <alignment horizontal="center"/>
      <protection locked="0"/>
    </xf>
    <xf numFmtId="2" fontId="7" fillId="20" borderId="5" applyNumberFormat="0" applyBorder="0">
      <alignment horizontal="right" vertical="center"/>
    </xf>
    <xf numFmtId="2" fontId="7" fillId="20" borderId="0">
      <alignment horizontal="right" vertical="center"/>
    </xf>
    <xf numFmtId="2" fontId="15" fillId="21" borderId="2">
      <alignment horizontal="center" vertical="center"/>
    </xf>
    <xf numFmtId="2" fontId="15" fillId="21" borderId="0" applyNumberFormat="0" applyBorder="0">
      <alignment horizontal="left" vertical="center"/>
    </xf>
    <xf numFmtId="2" fontId="15" fillId="21" borderId="2">
      <alignment horizontal="center" vertical="center"/>
    </xf>
    <xf numFmtId="38" fontId="24" fillId="0" borderId="0" applyFont="0" applyFill="0" applyBorder="0" applyAlignment="0" applyProtection="0"/>
    <xf numFmtId="0" fontId="24" fillId="0" borderId="0"/>
    <xf numFmtId="0" fontId="7" fillId="2" borderId="0"/>
    <xf numFmtId="0" fontId="31" fillId="0" borderId="0" applyNumberFormat="0" applyFill="0" applyBorder="0" applyAlignment="0" applyProtection="0">
      <alignment vertical="top"/>
      <protection locked="0"/>
    </xf>
    <xf numFmtId="9" fontId="6" fillId="0" borderId="0" applyFont="0" applyFill="0" applyBorder="0" applyAlignment="0" applyProtection="0"/>
    <xf numFmtId="44" fontId="7" fillId="0" borderId="0" applyFont="0" applyFill="0" applyBorder="0" applyAlignment="0" applyProtection="0"/>
    <xf numFmtId="0" fontId="7" fillId="0" borderId="0"/>
    <xf numFmtId="9" fontId="7" fillId="0" borderId="0" applyFont="0" applyFill="0" applyBorder="0" applyAlignment="0" applyProtection="0"/>
    <xf numFmtId="0" fontId="5" fillId="34" borderId="0" applyNumberFormat="0" applyBorder="0" applyAlignment="0" applyProtection="0"/>
    <xf numFmtId="0" fontId="5" fillId="35" borderId="0" applyNumberFormat="0" applyBorder="0" applyAlignment="0" applyProtection="0"/>
    <xf numFmtId="43" fontId="6" fillId="0" borderId="0" applyFont="0" applyFill="0" applyBorder="0" applyAlignment="0" applyProtection="0"/>
    <xf numFmtId="0" fontId="2" fillId="35" borderId="0" applyNumberFormat="0" applyBorder="0" applyAlignment="0" applyProtection="0"/>
    <xf numFmtId="0" fontId="2" fillId="34" borderId="0" applyNumberFormat="0" applyBorder="0" applyAlignment="0" applyProtection="0"/>
    <xf numFmtId="0" fontId="2" fillId="0" borderId="0"/>
    <xf numFmtId="0" fontId="7" fillId="0" borderId="0"/>
    <xf numFmtId="174" fontId="35" fillId="0" borderId="0" applyNumberFormat="0" applyFill="0" applyBorder="0" applyAlignment="0"/>
    <xf numFmtId="175" fontId="36" fillId="0" borderId="0" applyFont="0" applyFill="0" applyBorder="0" applyAlignment="0" applyProtection="0">
      <protection locked="0"/>
    </xf>
    <xf numFmtId="39" fontId="37" fillId="0" borderId="0" applyFont="0" applyFill="0" applyBorder="0" applyAlignment="0" applyProtection="0"/>
    <xf numFmtId="176" fontId="38" fillId="0" borderId="0" applyFont="0" applyFill="0" applyBorder="0" applyAlignment="0"/>
    <xf numFmtId="177" fontId="39" fillId="0" borderId="7" applyFill="0" applyBorder="0" applyAlignment="0">
      <alignment horizontal="center"/>
      <protection locked="0"/>
    </xf>
    <xf numFmtId="175" fontId="39" fillId="0" borderId="0" applyFill="0" applyBorder="0" applyAlignment="0">
      <protection locked="0"/>
    </xf>
    <xf numFmtId="176" fontId="39" fillId="0" borderId="0" applyFill="0" applyBorder="0" applyAlignment="0" applyProtection="0">
      <protection locked="0"/>
    </xf>
    <xf numFmtId="178" fontId="40" fillId="0" borderId="0" applyFont="0" applyFill="0" applyBorder="0" applyAlignment="0" applyProtection="0"/>
    <xf numFmtId="174" fontId="41" fillId="0" borderId="0" applyFill="0" applyBorder="0" applyAlignment="0"/>
    <xf numFmtId="0" fontId="7" fillId="0" borderId="0"/>
    <xf numFmtId="0" fontId="7" fillId="0" borderId="0"/>
    <xf numFmtId="0" fontId="7" fillId="36" borderId="24" applyNumberFormat="0" applyFont="0" applyAlignment="0" applyProtection="0"/>
    <xf numFmtId="0" fontId="7" fillId="36" borderId="24" applyNumberFormat="0" applyFont="0" applyAlignment="0" applyProtection="0"/>
    <xf numFmtId="179" fontId="38" fillId="0" borderId="23" applyFont="0" applyFill="0" applyBorder="0" applyAlignment="0" applyProtection="0">
      <alignment horizontal="right"/>
    </xf>
    <xf numFmtId="179" fontId="38" fillId="0" borderId="23" applyFont="0" applyFill="0" applyBorder="0" applyAlignment="0" applyProtection="0">
      <alignment horizontal="right"/>
    </xf>
    <xf numFmtId="180"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38" fontId="43" fillId="0" borderId="0" applyFill="0" applyBorder="0" applyAlignment="0" applyProtection="0"/>
    <xf numFmtId="180" fontId="44" fillId="0" borderId="0" applyFill="0" applyBorder="0" applyAlignment="0" applyProtection="0"/>
    <xf numFmtId="18" fontId="36" fillId="0" borderId="0" applyFont="0" applyFill="0" applyBorder="0" applyAlignment="0" applyProtection="0">
      <alignment horizontal="left"/>
    </xf>
    <xf numFmtId="10" fontId="42" fillId="0" borderId="25" applyNumberFormat="0" applyFont="0" applyFill="0" applyAlignment="0" applyProtection="0"/>
    <xf numFmtId="182" fontId="8" fillId="0" borderId="26" applyFont="0" applyFill="0" applyBorder="0" applyAlignment="0" applyProtection="0"/>
    <xf numFmtId="182" fontId="8" fillId="0" borderId="26" applyFont="0" applyFill="0" applyBorder="0" applyAlignment="0" applyProtection="0"/>
    <xf numFmtId="0" fontId="6" fillId="2" borderId="0"/>
    <xf numFmtId="0" fontId="6" fillId="37" borderId="0"/>
    <xf numFmtId="0" fontId="6" fillId="0" borderId="0"/>
    <xf numFmtId="0" fontId="52" fillId="0" borderId="0" applyNumberFormat="0" applyFill="0" applyBorder="0" applyAlignment="0" applyProtection="0">
      <alignment vertical="top"/>
      <protection locked="0"/>
    </xf>
    <xf numFmtId="43" fontId="6" fillId="0" borderId="0" applyFont="0" applyFill="0" applyBorder="0" applyAlignment="0" applyProtection="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22">
    <xf numFmtId="0" fontId="0" fillId="0" borderId="0" xfId="0"/>
    <xf numFmtId="14" fontId="0" fillId="0" borderId="0" xfId="0" applyNumberFormat="1"/>
    <xf numFmtId="14" fontId="7" fillId="0" borderId="0" xfId="0" applyNumberFormat="1" applyFont="1"/>
    <xf numFmtId="0" fontId="7" fillId="0" borderId="0" xfId="0" applyFont="1"/>
    <xf numFmtId="0" fontId="26" fillId="23" borderId="0" xfId="0" applyFont="1" applyFill="1" applyBorder="1"/>
    <xf numFmtId="0" fontId="26" fillId="23" borderId="4" xfId="0" applyFont="1" applyFill="1" applyBorder="1"/>
    <xf numFmtId="0" fontId="26" fillId="0" borderId="0" xfId="0" applyFont="1"/>
    <xf numFmtId="0" fontId="26" fillId="23" borderId="10" xfId="0" applyFont="1" applyFill="1" applyBorder="1"/>
    <xf numFmtId="0" fontId="27" fillId="24" borderId="5" xfId="58" applyFont="1" applyFill="1" applyBorder="1" applyAlignment="1">
      <alignment horizontal="center"/>
    </xf>
    <xf numFmtId="0" fontId="27" fillId="24" borderId="14" xfId="58" applyFont="1" applyFill="1" applyBorder="1" applyAlignment="1">
      <alignment horizontal="center"/>
    </xf>
    <xf numFmtId="14" fontId="27" fillId="24" borderId="14" xfId="58" applyNumberFormat="1" applyFont="1" applyFill="1" applyBorder="1" applyAlignment="1">
      <alignment horizontal="center"/>
    </xf>
    <xf numFmtId="0" fontId="27" fillId="24" borderId="16" xfId="58" applyFont="1" applyFill="1" applyBorder="1" applyAlignment="1">
      <alignment horizontal="center"/>
    </xf>
    <xf numFmtId="14" fontId="27" fillId="24" borderId="16" xfId="58" applyNumberFormat="1" applyFont="1" applyFill="1" applyBorder="1" applyAlignment="1">
      <alignment horizontal="center"/>
    </xf>
    <xf numFmtId="0" fontId="0" fillId="11" borderId="0" xfId="0" applyFill="1" applyAlignment="1">
      <alignment horizontal="left"/>
    </xf>
    <xf numFmtId="0" fontId="26" fillId="23" borderId="12" xfId="0" applyFont="1" applyFill="1" applyBorder="1"/>
    <xf numFmtId="0" fontId="28" fillId="27" borderId="3" xfId="0" applyFont="1" applyFill="1" applyBorder="1"/>
    <xf numFmtId="0" fontId="28" fillId="27" borderId="18" xfId="0" applyFont="1" applyFill="1" applyBorder="1"/>
    <xf numFmtId="0" fontId="28" fillId="27" borderId="4" xfId="0" applyFont="1" applyFill="1" applyBorder="1"/>
    <xf numFmtId="0" fontId="28" fillId="27" borderId="17" xfId="0" applyFont="1" applyFill="1" applyBorder="1" applyAlignment="1">
      <alignment horizontal="center"/>
    </xf>
    <xf numFmtId="0" fontId="28" fillId="27" borderId="15" xfId="0" applyFont="1" applyFill="1" applyBorder="1" applyAlignment="1">
      <alignment horizontal="center"/>
    </xf>
    <xf numFmtId="0" fontId="28" fillId="27" borderId="19" xfId="0" applyFont="1" applyFill="1" applyBorder="1" applyAlignment="1">
      <alignment horizontal="center"/>
    </xf>
    <xf numFmtId="0" fontId="28" fillId="27" borderId="19" xfId="0" applyFont="1" applyFill="1" applyBorder="1" applyAlignment="1">
      <alignment horizontal="right"/>
    </xf>
    <xf numFmtId="0" fontId="28" fillId="27" borderId="20" xfId="0" applyFont="1" applyFill="1" applyBorder="1" applyAlignment="1">
      <alignment horizontal="right"/>
    </xf>
    <xf numFmtId="0" fontId="29" fillId="0" borderId="12" xfId="0" applyFont="1" applyFill="1" applyBorder="1" applyAlignment="1">
      <alignment horizontal="center"/>
    </xf>
    <xf numFmtId="0" fontId="26" fillId="0" borderId="5" xfId="0" applyFont="1" applyFill="1" applyBorder="1" applyAlignment="1">
      <alignment horizontal="center"/>
    </xf>
    <xf numFmtId="0" fontId="29" fillId="0" borderId="5" xfId="0" applyFont="1" applyFill="1" applyBorder="1" applyAlignment="1">
      <alignment horizontal="center"/>
    </xf>
    <xf numFmtId="0" fontId="30" fillId="0" borderId="0" xfId="0" applyFont="1" applyBorder="1" applyAlignment="1">
      <alignment horizontal="left"/>
    </xf>
    <xf numFmtId="10" fontId="26" fillId="0" borderId="5" xfId="0" applyNumberFormat="1" applyFont="1" applyBorder="1"/>
    <xf numFmtId="0" fontId="26" fillId="0" borderId="14" xfId="0" applyFont="1" applyFill="1" applyBorder="1" applyAlignment="1">
      <alignment horizontal="center"/>
    </xf>
    <xf numFmtId="0" fontId="29" fillId="0" borderId="14" xfId="0" applyFont="1" applyFill="1" applyBorder="1" applyAlignment="1">
      <alignment horizontal="center"/>
    </xf>
    <xf numFmtId="10" fontId="26" fillId="0" borderId="14" xfId="0" applyNumberFormat="1" applyFont="1" applyBorder="1"/>
    <xf numFmtId="0" fontId="26" fillId="0" borderId="10" xfId="0" applyFont="1" applyBorder="1"/>
    <xf numFmtId="0" fontId="29" fillId="0" borderId="16" xfId="0" applyFont="1" applyFill="1" applyBorder="1" applyAlignment="1">
      <alignment horizontal="center"/>
    </xf>
    <xf numFmtId="10" fontId="26" fillId="0" borderId="16" xfId="0" applyNumberFormat="1" applyFont="1" applyBorder="1"/>
    <xf numFmtId="0" fontId="26" fillId="0" borderId="20" xfId="0" applyFont="1" applyBorder="1"/>
    <xf numFmtId="0" fontId="32" fillId="28" borderId="21" xfId="59" applyFont="1" applyFill="1" applyBorder="1" applyAlignment="1" applyProtection="1">
      <alignment horizontal="center"/>
    </xf>
    <xf numFmtId="0" fontId="26" fillId="23" borderId="17" xfId="0" applyFont="1" applyFill="1" applyBorder="1"/>
    <xf numFmtId="0" fontId="26" fillId="23" borderId="19" xfId="0" applyFont="1" applyFill="1" applyBorder="1"/>
    <xf numFmtId="0" fontId="26" fillId="23" borderId="20" xfId="0" applyFont="1" applyFill="1" applyBorder="1"/>
    <xf numFmtId="0" fontId="33" fillId="0" borderId="0" xfId="0" applyFont="1"/>
    <xf numFmtId="170" fontId="0" fillId="0" borderId="0" xfId="0" applyNumberFormat="1"/>
    <xf numFmtId="166" fontId="0" fillId="0" borderId="0" xfId="60" applyNumberFormat="1" applyFont="1"/>
    <xf numFmtId="171" fontId="0" fillId="0" borderId="0" xfId="0" applyNumberFormat="1"/>
    <xf numFmtId="0" fontId="8" fillId="0" borderId="0" xfId="0" applyFont="1"/>
    <xf numFmtId="0" fontId="0" fillId="29" borderId="0" xfId="0" applyFill="1"/>
    <xf numFmtId="0" fontId="34" fillId="30" borderId="0" xfId="0" applyFont="1" applyFill="1"/>
    <xf numFmtId="0" fontId="34" fillId="31" borderId="22" xfId="0" applyFont="1" applyFill="1" applyBorder="1"/>
    <xf numFmtId="0" fontId="0" fillId="32" borderId="0" xfId="0" applyFill="1"/>
    <xf numFmtId="0" fontId="0" fillId="33" borderId="0" xfId="0" applyFill="1"/>
    <xf numFmtId="0" fontId="5" fillId="35" borderId="0" xfId="65" applyBorder="1"/>
    <xf numFmtId="14" fontId="5" fillId="34" borderId="0" xfId="64" applyNumberFormat="1" applyBorder="1" applyAlignment="1">
      <alignment horizontal="left"/>
    </xf>
    <xf numFmtId="0" fontId="5" fillId="34" borderId="0" xfId="64" applyBorder="1" applyAlignment="1">
      <alignment horizontal="left"/>
    </xf>
    <xf numFmtId="49" fontId="5" fillId="34" borderId="0" xfId="64" applyNumberFormat="1" applyBorder="1" applyAlignment="1">
      <alignment horizontal="left"/>
    </xf>
    <xf numFmtId="172" fontId="5" fillId="34" borderId="0" xfId="64" applyNumberFormat="1" applyBorder="1" applyAlignment="1">
      <alignment horizontal="left"/>
    </xf>
    <xf numFmtId="0" fontId="0" fillId="0" borderId="0" xfId="0" applyAlignment="1">
      <alignment horizontal="left"/>
    </xf>
    <xf numFmtId="169" fontId="0" fillId="0" borderId="0" xfId="0" applyNumberFormat="1"/>
    <xf numFmtId="0" fontId="4" fillId="35" borderId="0" xfId="65" applyFont="1" applyBorder="1"/>
    <xf numFmtId="0" fontId="3" fillId="35" borderId="0" xfId="65" applyFont="1" applyBorder="1"/>
    <xf numFmtId="0" fontId="3" fillId="34" borderId="0" xfId="64" applyFont="1" applyBorder="1" applyAlignment="1">
      <alignment horizontal="left"/>
    </xf>
    <xf numFmtId="173" fontId="5" fillId="34" borderId="0" xfId="66" applyNumberFormat="1" applyFont="1" applyFill="1" applyBorder="1" applyAlignment="1">
      <alignment horizontal="left"/>
    </xf>
    <xf numFmtId="0" fontId="0" fillId="0" borderId="0" xfId="0" applyAlignment="1">
      <alignment horizontal="right"/>
    </xf>
    <xf numFmtId="10" fontId="0" fillId="0" borderId="0" xfId="60" applyNumberFormat="1" applyFont="1"/>
    <xf numFmtId="0" fontId="45" fillId="0" borderId="0" xfId="0" applyFont="1"/>
    <xf numFmtId="49" fontId="0" fillId="0" borderId="0" xfId="0" applyNumberFormat="1"/>
    <xf numFmtId="0" fontId="0" fillId="0" borderId="0" xfId="0" applyAlignment="1">
      <alignment horizontal="left" vertical="center"/>
    </xf>
    <xf numFmtId="0" fontId="46" fillId="37" borderId="0" xfId="98" applyFont="1" applyFill="1"/>
    <xf numFmtId="0" fontId="47" fillId="22" borderId="28" xfId="100" applyFont="1" applyFill="1" applyBorder="1" applyAlignment="1">
      <alignment vertical="center"/>
    </xf>
    <xf numFmtId="14" fontId="48" fillId="22" borderId="28" xfId="100" applyNumberFormat="1" applyFont="1" applyFill="1" applyBorder="1" applyAlignment="1">
      <alignment vertical="center"/>
    </xf>
    <xf numFmtId="0" fontId="46" fillId="20" borderId="0" xfId="98" applyFont="1" applyFill="1"/>
    <xf numFmtId="0" fontId="46" fillId="0" borderId="29" xfId="98" applyFont="1" applyFill="1" applyBorder="1"/>
    <xf numFmtId="0" fontId="49" fillId="0" borderId="0" xfId="98" applyFont="1" applyFill="1" applyBorder="1"/>
    <xf numFmtId="0" fontId="46" fillId="0" borderId="0" xfId="98" applyFont="1" applyFill="1" applyBorder="1"/>
    <xf numFmtId="14" fontId="46" fillId="37" borderId="0" xfId="98" applyNumberFormat="1" applyFont="1" applyFill="1"/>
    <xf numFmtId="0" fontId="50" fillId="0" borderId="0" xfId="98" applyFont="1" applyFill="1" applyBorder="1"/>
    <xf numFmtId="14" fontId="46" fillId="24" borderId="13" xfId="98" applyNumberFormat="1" applyFont="1" applyFill="1" applyBorder="1" applyAlignment="1"/>
    <xf numFmtId="185" fontId="51" fillId="25" borderId="13" xfId="98" applyNumberFormat="1" applyFont="1" applyFill="1" applyBorder="1" applyAlignment="1">
      <alignment horizontal="center"/>
    </xf>
    <xf numFmtId="0" fontId="46" fillId="24" borderId="13" xfId="98" applyFont="1" applyFill="1" applyBorder="1"/>
    <xf numFmtId="0" fontId="46" fillId="24" borderId="6" xfId="98" applyFont="1" applyFill="1" applyBorder="1"/>
    <xf numFmtId="3" fontId="46" fillId="25" borderId="6" xfId="98" applyNumberFormat="1" applyFont="1" applyFill="1" applyBorder="1" applyAlignment="1">
      <alignment horizontal="center"/>
    </xf>
    <xf numFmtId="185" fontId="46" fillId="37" borderId="0" xfId="98" applyNumberFormat="1" applyFont="1" applyFill="1"/>
    <xf numFmtId="185" fontId="46" fillId="25" borderId="13" xfId="98" applyNumberFormat="1" applyFont="1" applyFill="1" applyBorder="1" applyAlignment="1">
      <alignment horizontal="center"/>
    </xf>
    <xf numFmtId="14" fontId="46" fillId="38" borderId="13" xfId="98" applyNumberFormat="1" applyFont="1" applyFill="1" applyBorder="1" applyAlignment="1">
      <alignment horizontal="center"/>
    </xf>
    <xf numFmtId="0" fontId="53" fillId="0" borderId="0" xfId="101" applyFont="1" applyFill="1" applyBorder="1" applyAlignment="1" applyProtection="1"/>
    <xf numFmtId="0" fontId="46" fillId="25" borderId="13" xfId="98" applyFont="1" applyFill="1" applyBorder="1" applyAlignment="1">
      <alignment horizontal="center"/>
    </xf>
    <xf numFmtId="14" fontId="46" fillId="25" borderId="13" xfId="98" applyNumberFormat="1" applyFont="1" applyFill="1" applyBorder="1" applyAlignment="1">
      <alignment horizontal="center"/>
    </xf>
    <xf numFmtId="0" fontId="46" fillId="24" borderId="30" xfId="99" applyFont="1" applyFill="1" applyBorder="1" applyAlignment="1">
      <alignment horizontal="left"/>
    </xf>
    <xf numFmtId="0" fontId="46" fillId="25" borderId="30" xfId="98" applyFont="1" applyFill="1" applyBorder="1" applyAlignment="1">
      <alignment horizontal="center"/>
    </xf>
    <xf numFmtId="0" fontId="46" fillId="25" borderId="6" xfId="98" applyFont="1" applyFill="1" applyBorder="1" applyAlignment="1">
      <alignment horizontal="center"/>
    </xf>
    <xf numFmtId="186" fontId="46" fillId="25" borderId="13" xfId="98" applyNumberFormat="1" applyFont="1" applyFill="1" applyBorder="1" applyAlignment="1">
      <alignment horizontal="center"/>
    </xf>
    <xf numFmtId="186" fontId="46" fillId="38" borderId="13" xfId="98" applyNumberFormat="1" applyFont="1" applyFill="1" applyBorder="1" applyAlignment="1">
      <alignment horizontal="center"/>
    </xf>
    <xf numFmtId="0" fontId="46" fillId="25" borderId="13" xfId="99" applyNumberFormat="1" applyFont="1" applyFill="1" applyBorder="1" applyAlignment="1">
      <alignment horizontal="center"/>
    </xf>
    <xf numFmtId="0" fontId="50" fillId="25" borderId="13" xfId="98" applyFont="1" applyFill="1" applyBorder="1" applyAlignment="1">
      <alignment horizontal="center"/>
    </xf>
    <xf numFmtId="187" fontId="46" fillId="25" borderId="13" xfId="99" applyNumberFormat="1" applyFont="1" applyFill="1" applyBorder="1" applyAlignment="1">
      <alignment horizontal="center"/>
    </xf>
    <xf numFmtId="0" fontId="46" fillId="25" borderId="13" xfId="99" applyFont="1" applyFill="1" applyBorder="1" applyAlignment="1">
      <alignment horizontal="center"/>
    </xf>
    <xf numFmtId="0" fontId="46" fillId="24" borderId="30" xfId="98" applyFont="1" applyFill="1" applyBorder="1"/>
    <xf numFmtId="0" fontId="54" fillId="0" borderId="31" xfId="98" applyFont="1" applyFill="1" applyBorder="1"/>
    <xf numFmtId="37" fontId="46" fillId="2" borderId="23" xfId="98" applyNumberFormat="1" applyFont="1" applyFill="1" applyBorder="1"/>
    <xf numFmtId="186" fontId="46" fillId="0" borderId="0" xfId="98" applyNumberFormat="1" applyFont="1" applyFill="1" applyBorder="1"/>
    <xf numFmtId="0" fontId="38" fillId="0" borderId="0" xfId="98" applyFont="1" applyFill="1" applyBorder="1"/>
    <xf numFmtId="0" fontId="38" fillId="0" borderId="0" xfId="98" applyFont="1" applyFill="1" applyBorder="1" applyAlignment="1">
      <alignment horizontal="right"/>
    </xf>
    <xf numFmtId="0" fontId="46" fillId="0" borderId="3" xfId="98" applyFont="1" applyFill="1" applyBorder="1"/>
    <xf numFmtId="0" fontId="46" fillId="0" borderId="4" xfId="98" applyFont="1" applyFill="1" applyBorder="1"/>
    <xf numFmtId="3" fontId="46" fillId="37" borderId="0" xfId="98" applyNumberFormat="1" applyFont="1" applyFill="1"/>
    <xf numFmtId="0" fontId="46" fillId="24" borderId="3" xfId="98" applyFont="1" applyFill="1" applyBorder="1"/>
    <xf numFmtId="0" fontId="46" fillId="24" borderId="17" xfId="98" applyFont="1" applyFill="1" applyBorder="1"/>
    <xf numFmtId="14" fontId="46" fillId="37" borderId="0" xfId="98" applyNumberFormat="1" applyFont="1" applyFill="1" applyBorder="1"/>
    <xf numFmtId="0" fontId="46" fillId="37" borderId="0" xfId="98" applyFont="1" applyFill="1" applyBorder="1"/>
    <xf numFmtId="3" fontId="46" fillId="2" borderId="4" xfId="98" applyNumberFormat="1" applyFont="1" applyFill="1" applyBorder="1"/>
    <xf numFmtId="0" fontId="46" fillId="24" borderId="12" xfId="98" applyFont="1" applyFill="1" applyBorder="1"/>
    <xf numFmtId="14" fontId="46" fillId="2" borderId="10" xfId="98" applyNumberFormat="1" applyFont="1" applyFill="1" applyBorder="1"/>
    <xf numFmtId="14" fontId="46" fillId="2" borderId="20" xfId="98" applyNumberFormat="1" applyFont="1" applyFill="1" applyBorder="1"/>
    <xf numFmtId="37" fontId="46" fillId="2" borderId="8" xfId="98" applyNumberFormat="1" applyFont="1" applyFill="1" applyBorder="1" applyAlignment="1">
      <alignment horizontal="center"/>
    </xf>
    <xf numFmtId="170" fontId="46" fillId="37" borderId="0" xfId="98" applyNumberFormat="1" applyFont="1" applyFill="1"/>
    <xf numFmtId="0" fontId="0" fillId="0" borderId="0" xfId="0" applyAlignment="1">
      <alignment horizontal="center"/>
    </xf>
    <xf numFmtId="0" fontId="55" fillId="39" borderId="1" xfId="0" applyFont="1" applyFill="1" applyBorder="1" applyAlignment="1">
      <alignment horizontal="center"/>
    </xf>
    <xf numFmtId="169" fontId="55" fillId="39" borderId="15" xfId="0" applyNumberFormat="1" applyFont="1" applyFill="1" applyBorder="1" applyAlignment="1">
      <alignment horizontal="center"/>
    </xf>
    <xf numFmtId="171" fontId="55" fillId="39" borderId="15" xfId="0" applyNumberFormat="1" applyFont="1" applyFill="1" applyBorder="1" applyAlignment="1">
      <alignment horizontal="center"/>
    </xf>
    <xf numFmtId="0" fontId="55" fillId="39" borderId="27" xfId="0" applyFont="1" applyFill="1" applyBorder="1" applyAlignment="1">
      <alignment horizontal="center"/>
    </xf>
    <xf numFmtId="0" fontId="46" fillId="0" borderId="0" xfId="98" applyFont="1" applyFill="1" applyBorder="1" applyAlignment="1">
      <alignment horizontal="center"/>
    </xf>
    <xf numFmtId="0" fontId="53" fillId="0" borderId="0" xfId="101" applyFont="1" applyFill="1" applyBorder="1" applyAlignment="1" applyProtection="1">
      <alignment horizontal="center"/>
    </xf>
    <xf numFmtId="0" fontId="0" fillId="40" borderId="0" xfId="0" applyFill="1" applyAlignment="1">
      <alignment horizontal="center"/>
    </xf>
    <xf numFmtId="169" fontId="0" fillId="40" borderId="0" xfId="0" applyNumberFormat="1" applyFill="1" applyAlignment="1">
      <alignment horizontal="center"/>
    </xf>
    <xf numFmtId="171" fontId="0" fillId="40" borderId="0" xfId="0" applyNumberFormat="1" applyFill="1" applyAlignment="1">
      <alignment horizontal="center"/>
    </xf>
    <xf numFmtId="170" fontId="53" fillId="0" borderId="0" xfId="101" applyNumberFormat="1" applyFont="1" applyFill="1" applyBorder="1" applyAlignment="1" applyProtection="1">
      <alignment horizontal="center"/>
    </xf>
    <xf numFmtId="170" fontId="55" fillId="39" borderId="15" xfId="0" applyNumberFormat="1" applyFont="1" applyFill="1" applyBorder="1" applyAlignment="1">
      <alignment horizontal="center"/>
    </xf>
    <xf numFmtId="170" fontId="0" fillId="40" borderId="0" xfId="0" applyNumberFormat="1" applyFill="1" applyAlignment="1">
      <alignment horizontal="center"/>
    </xf>
    <xf numFmtId="170" fontId="0" fillId="0" borderId="0" xfId="0" applyNumberFormat="1" applyAlignment="1">
      <alignment horizontal="center"/>
    </xf>
    <xf numFmtId="171" fontId="53" fillId="0" borderId="0" xfId="101" applyNumberFormat="1" applyFont="1" applyFill="1" applyBorder="1" applyAlignment="1" applyProtection="1">
      <alignment horizontal="center"/>
    </xf>
    <xf numFmtId="171" fontId="0" fillId="0" borderId="0" xfId="0" applyNumberFormat="1" applyAlignment="1">
      <alignment horizontal="center"/>
    </xf>
    <xf numFmtId="184" fontId="53" fillId="0" borderId="0" xfId="101" applyNumberFormat="1" applyFont="1" applyFill="1" applyBorder="1" applyAlignment="1" applyProtection="1">
      <alignment horizontal="center"/>
    </xf>
    <xf numFmtId="184" fontId="55" fillId="39" borderId="15" xfId="60" applyNumberFormat="1" applyFont="1" applyFill="1" applyBorder="1" applyAlignment="1">
      <alignment horizontal="center"/>
    </xf>
    <xf numFmtId="184" fontId="0" fillId="40" borderId="0" xfId="60" applyNumberFormat="1" applyFont="1" applyFill="1" applyAlignment="1">
      <alignment horizontal="center"/>
    </xf>
    <xf numFmtId="184" fontId="0" fillId="40" borderId="0" xfId="0" applyNumberFormat="1" applyFill="1" applyAlignment="1">
      <alignment horizontal="center"/>
    </xf>
    <xf numFmtId="184" fontId="0" fillId="0" borderId="0" xfId="0" applyNumberFormat="1" applyAlignment="1">
      <alignment horizontal="center"/>
    </xf>
    <xf numFmtId="166" fontId="0" fillId="0" borderId="0" xfId="0" applyNumberFormat="1"/>
    <xf numFmtId="186" fontId="0" fillId="0" borderId="0" xfId="60" applyNumberFormat="1" applyFont="1"/>
    <xf numFmtId="37" fontId="46" fillId="2" borderId="32" xfId="98" applyNumberFormat="1" applyFont="1" applyFill="1" applyBorder="1" applyAlignment="1">
      <alignment horizontal="center"/>
    </xf>
    <xf numFmtId="166" fontId="53" fillId="0" borderId="0" xfId="60" applyNumberFormat="1" applyFont="1" applyFill="1" applyBorder="1" applyAlignment="1" applyProtection="1">
      <alignment horizontal="center"/>
    </xf>
    <xf numFmtId="166" fontId="55" fillId="39" borderId="15" xfId="60" applyNumberFormat="1" applyFont="1" applyFill="1" applyBorder="1" applyAlignment="1">
      <alignment horizontal="center"/>
    </xf>
    <xf numFmtId="166" fontId="0" fillId="40" borderId="0" xfId="60" applyNumberFormat="1" applyFont="1" applyFill="1" applyAlignment="1">
      <alignment horizontal="center"/>
    </xf>
    <xf numFmtId="166" fontId="0" fillId="0" borderId="0" xfId="60" applyNumberFormat="1" applyFont="1" applyAlignment="1">
      <alignment horizontal="center"/>
    </xf>
    <xf numFmtId="0" fontId="0" fillId="32" borderId="0" xfId="0" applyFill="1" applyAlignment="1">
      <alignment horizontal="center"/>
    </xf>
    <xf numFmtId="14" fontId="0" fillId="32" borderId="0" xfId="0" applyNumberFormat="1" applyFill="1" applyAlignment="1">
      <alignment horizontal="center"/>
    </xf>
    <xf numFmtId="171" fontId="0" fillId="32" borderId="0" xfId="0" applyNumberFormat="1" applyFill="1" applyAlignment="1">
      <alignment horizontal="center"/>
    </xf>
    <xf numFmtId="0" fontId="0" fillId="42" borderId="0" xfId="0" applyFill="1" applyAlignment="1">
      <alignment horizontal="center"/>
    </xf>
    <xf numFmtId="171" fontId="46" fillId="37" borderId="0" xfId="98" applyNumberFormat="1" applyFont="1" applyFill="1"/>
    <xf numFmtId="166" fontId="46" fillId="37" borderId="0" xfId="60" applyNumberFormat="1" applyFont="1" applyFill="1"/>
    <xf numFmtId="37" fontId="46" fillId="2" borderId="32" xfId="98" quotePrefix="1" applyNumberFormat="1" applyFont="1" applyFill="1" applyBorder="1" applyAlignment="1">
      <alignment horizontal="center"/>
    </xf>
    <xf numFmtId="188" fontId="0" fillId="0" borderId="0" xfId="60" applyNumberFormat="1" applyFont="1"/>
    <xf numFmtId="183" fontId="53" fillId="0" borderId="0" xfId="101" applyNumberFormat="1" applyFont="1" applyFill="1" applyBorder="1" applyAlignment="1" applyProtection="1">
      <alignment horizontal="center"/>
    </xf>
    <xf numFmtId="183" fontId="55" fillId="39" borderId="15" xfId="0" applyNumberFormat="1" applyFont="1" applyFill="1" applyBorder="1" applyAlignment="1">
      <alignment horizontal="center"/>
    </xf>
    <xf numFmtId="183" fontId="0" fillId="40" borderId="0" xfId="0" applyNumberFormat="1" applyFill="1" applyAlignment="1">
      <alignment horizontal="center"/>
    </xf>
    <xf numFmtId="183" fontId="0" fillId="0" borderId="0" xfId="0" applyNumberFormat="1" applyAlignment="1">
      <alignment horizontal="center"/>
    </xf>
    <xf numFmtId="14" fontId="0" fillId="0" borderId="0" xfId="0" applyNumberFormat="1" applyAlignment="1">
      <alignment horizontal="left"/>
    </xf>
    <xf numFmtId="14" fontId="46" fillId="2" borderId="10" xfId="98" applyNumberFormat="1" applyFont="1" applyFill="1" applyBorder="1" applyAlignment="1">
      <alignment horizontal="center"/>
    </xf>
    <xf numFmtId="14" fontId="1" fillId="34" borderId="0" xfId="64" applyNumberFormat="1" applyFont="1" applyBorder="1" applyAlignment="1">
      <alignment horizontal="left"/>
    </xf>
    <xf numFmtId="0" fontId="25" fillId="22" borderId="5" xfId="58" applyFont="1" applyFill="1" applyBorder="1" applyAlignment="1">
      <alignment horizontal="center"/>
    </xf>
    <xf numFmtId="0" fontId="25" fillId="22" borderId="14" xfId="58" applyFont="1" applyFill="1" applyBorder="1" applyAlignment="1">
      <alignment horizontal="center"/>
    </xf>
    <xf numFmtId="0" fontId="56" fillId="41" borderId="0" xfId="0" applyFont="1" applyFill="1" applyAlignment="1">
      <alignment horizontal="center"/>
    </xf>
    <xf numFmtId="0" fontId="57" fillId="41" borderId="13" xfId="98" applyFont="1" applyFill="1" applyBorder="1" applyAlignment="1">
      <alignment horizontal="center"/>
    </xf>
    <xf numFmtId="0" fontId="56" fillId="42" borderId="0" xfId="0" applyFont="1" applyFill="1" applyAlignment="1">
      <alignment horizontal="center"/>
    </xf>
    <xf numFmtId="0" fontId="56" fillId="0" borderId="0" xfId="0" applyFont="1"/>
    <xf numFmtId="0" fontId="56" fillId="32" borderId="0" xfId="0" applyFont="1" applyFill="1" applyAlignment="1">
      <alignment horizontal="center"/>
    </xf>
    <xf numFmtId="14" fontId="56" fillId="32" borderId="0" xfId="0" applyNumberFormat="1" applyFont="1" applyFill="1" applyAlignment="1">
      <alignment horizontal="center"/>
    </xf>
    <xf numFmtId="171" fontId="56" fillId="32" borderId="0" xfId="0" applyNumberFormat="1" applyFont="1" applyFill="1" applyAlignment="1">
      <alignment horizontal="center"/>
    </xf>
    <xf numFmtId="10" fontId="56" fillId="32" borderId="0" xfId="60" applyNumberFormat="1" applyFont="1" applyFill="1" applyAlignment="1">
      <alignment horizontal="center"/>
    </xf>
    <xf numFmtId="14" fontId="56" fillId="39" borderId="0" xfId="0" applyNumberFormat="1" applyFont="1" applyFill="1" applyAlignment="1">
      <alignment horizontal="center"/>
    </xf>
    <xf numFmtId="0" fontId="56" fillId="39" borderId="0" xfId="0" applyFont="1" applyFill="1" applyAlignment="1">
      <alignment horizontal="center"/>
    </xf>
    <xf numFmtId="171" fontId="56" fillId="39" borderId="0" xfId="0" applyNumberFormat="1" applyFont="1" applyFill="1" applyAlignment="1">
      <alignment horizontal="center"/>
    </xf>
    <xf numFmtId="170" fontId="56" fillId="0" borderId="0" xfId="0" applyNumberFormat="1" applyFont="1"/>
    <xf numFmtId="0" fontId="46" fillId="41" borderId="13" xfId="98" applyFont="1" applyFill="1" applyBorder="1" applyAlignment="1">
      <alignment horizontal="center" vertical="center" textRotation="90"/>
    </xf>
    <xf numFmtId="0" fontId="0" fillId="41" borderId="6" xfId="0" applyFill="1" applyBorder="1" applyAlignment="1">
      <alignment horizontal="center" vertical="center" textRotation="90"/>
    </xf>
    <xf numFmtId="0" fontId="0" fillId="32" borderId="33" xfId="0" applyFill="1" applyBorder="1" applyAlignment="1">
      <alignment horizontal="center"/>
    </xf>
    <xf numFmtId="14" fontId="0" fillId="32" borderId="33" xfId="0" applyNumberFormat="1" applyFill="1" applyBorder="1" applyAlignment="1">
      <alignment horizontal="center"/>
    </xf>
    <xf numFmtId="171" fontId="0" fillId="32" borderId="33" xfId="0" applyNumberFormat="1" applyFill="1" applyBorder="1" applyAlignment="1">
      <alignment horizontal="center"/>
    </xf>
    <xf numFmtId="14" fontId="0" fillId="39" borderId="33" xfId="0" applyNumberFormat="1" applyFill="1" applyBorder="1" applyAlignment="1">
      <alignment horizontal="center"/>
    </xf>
    <xf numFmtId="0" fontId="0" fillId="39" borderId="33" xfId="0" applyFill="1" applyBorder="1" applyAlignment="1">
      <alignment horizontal="center"/>
    </xf>
    <xf numFmtId="171" fontId="0" fillId="39" borderId="33" xfId="0" applyNumberFormat="1" applyFill="1" applyBorder="1" applyAlignment="1">
      <alignment horizontal="center"/>
    </xf>
    <xf numFmtId="189" fontId="0" fillId="39" borderId="33" xfId="0" applyNumberFormat="1" applyFill="1" applyBorder="1" applyAlignment="1">
      <alignment horizontal="center"/>
    </xf>
    <xf numFmtId="0" fontId="7" fillId="41" borderId="33" xfId="0" applyFont="1" applyFill="1" applyBorder="1" applyAlignment="1">
      <alignment horizontal="center" vertical="center" textRotation="90"/>
    </xf>
    <xf numFmtId="0" fontId="7" fillId="42" borderId="0" xfId="0" applyFont="1" applyFill="1" applyAlignment="1">
      <alignment horizontal="center"/>
    </xf>
    <xf numFmtId="190" fontId="0" fillId="0" borderId="0" xfId="0" applyNumberFormat="1"/>
    <xf numFmtId="44" fontId="0" fillId="0" borderId="0" xfId="105" applyFont="1"/>
    <xf numFmtId="191" fontId="0" fillId="39" borderId="33" xfId="0" applyNumberFormat="1" applyFill="1" applyBorder="1" applyAlignment="1">
      <alignment horizontal="center"/>
    </xf>
    <xf numFmtId="0" fontId="0" fillId="42" borderId="0" xfId="0" applyFont="1" applyFill="1" applyAlignment="1">
      <alignment horizontal="center"/>
    </xf>
    <xf numFmtId="192" fontId="0" fillId="0" borderId="0" xfId="0" applyNumberFormat="1"/>
    <xf numFmtId="0" fontId="5" fillId="35" borderId="3" xfId="65" applyBorder="1"/>
    <xf numFmtId="14" fontId="1" fillId="34" borderId="4" xfId="64" applyNumberFormat="1" applyFont="1" applyBorder="1" applyAlignment="1">
      <alignment horizontal="left"/>
    </xf>
    <xf numFmtId="0" fontId="5" fillId="35" borderId="12" xfId="65" applyBorder="1"/>
    <xf numFmtId="14" fontId="5" fillId="34" borderId="10" xfId="64" applyNumberFormat="1" applyBorder="1" applyAlignment="1">
      <alignment horizontal="left"/>
    </xf>
    <xf numFmtId="0" fontId="5" fillId="34" borderId="10" xfId="64" applyBorder="1" applyAlignment="1">
      <alignment horizontal="left"/>
    </xf>
    <xf numFmtId="49" fontId="5" fillId="34" borderId="10" xfId="64" applyNumberFormat="1" applyBorder="1" applyAlignment="1">
      <alignment horizontal="left"/>
    </xf>
    <xf numFmtId="186" fontId="5" fillId="34" borderId="10" xfId="64" applyNumberFormat="1" applyBorder="1" applyAlignment="1">
      <alignment horizontal="left"/>
    </xf>
    <xf numFmtId="0" fontId="3" fillId="34" borderId="10" xfId="64" applyFont="1" applyBorder="1" applyAlignment="1">
      <alignment horizontal="left"/>
    </xf>
    <xf numFmtId="0" fontId="5" fillId="35" borderId="17" xfId="65" applyBorder="1"/>
    <xf numFmtId="0" fontId="5" fillId="34" borderId="20" xfId="64" applyBorder="1" applyAlignment="1">
      <alignment horizontal="left"/>
    </xf>
    <xf numFmtId="173" fontId="5" fillId="34" borderId="10" xfId="66" applyNumberFormat="1" applyFont="1" applyFill="1" applyBorder="1" applyAlignment="1"/>
    <xf numFmtId="193" fontId="0" fillId="0" borderId="0" xfId="0" applyNumberFormat="1"/>
    <xf numFmtId="194" fontId="0" fillId="0" borderId="0" xfId="60" applyNumberFormat="1" applyFont="1"/>
    <xf numFmtId="195" fontId="0" fillId="0" borderId="0" xfId="0" applyNumberFormat="1"/>
    <xf numFmtId="0" fontId="0" fillId="33" borderId="0" xfId="0" applyFill="1" applyAlignment="1">
      <alignment horizontal="center"/>
    </xf>
    <xf numFmtId="0" fontId="27" fillId="25" borderId="12" xfId="58" applyFont="1" applyFill="1" applyBorder="1" applyAlignment="1">
      <alignment horizontal="center"/>
    </xf>
    <xf numFmtId="0" fontId="27" fillId="25" borderId="0" xfId="58" applyFont="1" applyFill="1" applyBorder="1" applyAlignment="1">
      <alignment horizontal="center"/>
    </xf>
    <xf numFmtId="0" fontId="27" fillId="25" borderId="10" xfId="58" applyFont="1" applyFill="1"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26" borderId="0" xfId="0" applyFill="1" applyBorder="1" applyAlignment="1">
      <alignment horizontal="center"/>
    </xf>
    <xf numFmtId="22" fontId="27" fillId="25" borderId="12" xfId="58" applyNumberFormat="1" applyFont="1" applyFill="1" applyBorder="1" applyAlignment="1">
      <alignment horizontal="center"/>
    </xf>
    <xf numFmtId="22" fontId="27" fillId="25" borderId="0" xfId="58" applyNumberFormat="1" applyFont="1" applyFill="1" applyBorder="1" applyAlignment="1">
      <alignment horizontal="center"/>
    </xf>
    <xf numFmtId="22" fontId="27" fillId="25" borderId="10" xfId="58" applyNumberFormat="1" applyFont="1" applyFill="1" applyBorder="1" applyAlignment="1">
      <alignment horizontal="center"/>
    </xf>
    <xf numFmtId="0" fontId="25" fillId="22" borderId="3" xfId="58" applyFont="1" applyFill="1" applyBorder="1" applyAlignment="1">
      <alignment horizontal="center"/>
    </xf>
    <xf numFmtId="0" fontId="25" fillId="22" borderId="18" xfId="58" applyFont="1" applyFill="1" applyBorder="1" applyAlignment="1">
      <alignment horizontal="center"/>
    </xf>
    <xf numFmtId="0" fontId="25" fillId="22" borderId="4" xfId="58" applyFont="1" applyFill="1" applyBorder="1" applyAlignment="1">
      <alignment horizontal="center"/>
    </xf>
    <xf numFmtId="0" fontId="25" fillId="22" borderId="12" xfId="58" applyFont="1" applyFill="1" applyBorder="1" applyAlignment="1">
      <alignment horizontal="center"/>
    </xf>
    <xf numFmtId="0" fontId="25" fillId="22" borderId="0" xfId="58" applyFont="1" applyFill="1" applyBorder="1" applyAlignment="1">
      <alignment horizontal="center"/>
    </xf>
    <xf numFmtId="0" fontId="25" fillId="22" borderId="10" xfId="58" applyFont="1" applyFill="1" applyBorder="1" applyAlignment="1">
      <alignment horizontal="center"/>
    </xf>
    <xf numFmtId="169" fontId="27" fillId="25" borderId="12" xfId="58" applyNumberFormat="1" applyFont="1" applyFill="1" applyBorder="1" applyAlignment="1">
      <alignment horizontal="center"/>
    </xf>
    <xf numFmtId="169" fontId="27" fillId="25" borderId="0" xfId="58" applyNumberFormat="1" applyFont="1" applyFill="1" applyBorder="1" applyAlignment="1">
      <alignment horizontal="center"/>
    </xf>
    <xf numFmtId="169" fontId="27" fillId="25" borderId="10" xfId="58" applyNumberFormat="1" applyFont="1" applyFill="1" applyBorder="1" applyAlignment="1">
      <alignment horizontal="center"/>
    </xf>
    <xf numFmtId="0" fontId="58" fillId="29" borderId="1" xfId="0" applyFont="1" applyFill="1" applyBorder="1" applyAlignment="1">
      <alignment horizontal="center"/>
    </xf>
    <xf numFmtId="0" fontId="58" fillId="29" borderId="27" xfId="0" applyFont="1" applyFill="1" applyBorder="1" applyAlignment="1">
      <alignment horizontal="center"/>
    </xf>
  </cellXfs>
  <cellStyles count="106">
    <cellStyle name="_Copy of Portfolios to Archeus 6-3-04 (2)" xfId="1" xr:uid="{00000000-0005-0000-0000-000000000000}"/>
    <cellStyle name="40% - Accent3" xfId="64" builtinId="39"/>
    <cellStyle name="40% - Accent3 2" xfId="68" xr:uid="{00000000-0005-0000-0000-000002000000}"/>
    <cellStyle name="40% - Accent6" xfId="65" builtinId="51"/>
    <cellStyle name="40% - Accent6 2" xfId="67" xr:uid="{00000000-0005-0000-0000-000004000000}"/>
    <cellStyle name="back" xfId="2" xr:uid="{00000000-0005-0000-0000-000005000000}"/>
    <cellStyle name="Bold 11" xfId="71" xr:uid="{00000000-0005-0000-0000-000006000000}"/>
    <cellStyle name="Comma" xfId="66" builtinId="3"/>
    <cellStyle name="Comma 2" xfId="102" xr:uid="{00000000-0005-0000-0000-000008000000}"/>
    <cellStyle name="Comma0" xfId="3" xr:uid="{00000000-0005-0000-0000-000009000000}"/>
    <cellStyle name="Currency" xfId="105" builtinId="4"/>
    <cellStyle name="Currency 2" xfId="61" xr:uid="{00000000-0005-0000-0000-00000B000000}"/>
    <cellStyle name="Currency0" xfId="4" xr:uid="{00000000-0005-0000-0000-00000C000000}"/>
    <cellStyle name="Date" xfId="5" xr:uid="{00000000-0005-0000-0000-00000D000000}"/>
    <cellStyle name="Decimal 1" xfId="72" xr:uid="{00000000-0005-0000-0000-00000E000000}"/>
    <cellStyle name="Decimal 2" xfId="73" xr:uid="{00000000-0005-0000-0000-00000F000000}"/>
    <cellStyle name="Decimal 3" xfId="74" xr:uid="{00000000-0005-0000-0000-000010000000}"/>
    <cellStyle name="Fixed" xfId="6" xr:uid="{00000000-0005-0000-0000-000011000000}"/>
    <cellStyle name="Header" xfId="7" xr:uid="{00000000-0005-0000-0000-000012000000}"/>
    <cellStyle name="Hyperlink" xfId="59" builtinId="8"/>
    <cellStyle name="Hyperlink 2" xfId="101" xr:uid="{00000000-0005-0000-0000-000014000000}"/>
    <cellStyle name="InfoDataColumn" xfId="8" xr:uid="{00000000-0005-0000-0000-000015000000}"/>
    <cellStyle name="InfoDataRow" xfId="9" xr:uid="{00000000-0005-0000-0000-000016000000}"/>
    <cellStyle name="InfoLabelColumn" xfId="10" xr:uid="{00000000-0005-0000-0000-000017000000}"/>
    <cellStyle name="InfoLabelRow" xfId="11" xr:uid="{00000000-0005-0000-0000-000018000000}"/>
    <cellStyle name="InfolDataColumn" xfId="12" xr:uid="{00000000-0005-0000-0000-000019000000}"/>
    <cellStyle name="InformationalData" xfId="13" xr:uid="{00000000-0005-0000-0000-00001A000000}"/>
    <cellStyle name="InformationalLabel" xfId="14" xr:uid="{00000000-0005-0000-0000-00001B000000}"/>
    <cellStyle name="InformationalLabelTop" xfId="15" xr:uid="{00000000-0005-0000-0000-00001C000000}"/>
    <cellStyle name="Input %" xfId="75" xr:uid="{00000000-0005-0000-0000-00001D000000}"/>
    <cellStyle name="Input 1" xfId="76" xr:uid="{00000000-0005-0000-0000-00001E000000}"/>
    <cellStyle name="Input 3" xfId="77" xr:uid="{00000000-0005-0000-0000-00001F000000}"/>
    <cellStyle name="InputData" xfId="16" xr:uid="{00000000-0005-0000-0000-000020000000}"/>
    <cellStyle name="InputDataColumn" xfId="17" xr:uid="{00000000-0005-0000-0000-000021000000}"/>
    <cellStyle name="InputDataRow" xfId="18" xr:uid="{00000000-0005-0000-0000-000022000000}"/>
    <cellStyle name="InputLabel" xfId="19" xr:uid="{00000000-0005-0000-0000-000023000000}"/>
    <cellStyle name="InputLabelColumn" xfId="20" xr:uid="{00000000-0005-0000-0000-000024000000}"/>
    <cellStyle name="InputLabelRow" xfId="21" xr:uid="{00000000-0005-0000-0000-000025000000}"/>
    <cellStyle name="InputLabelTop" xfId="22" xr:uid="{00000000-0005-0000-0000-000026000000}"/>
    <cellStyle name="IntermediateData" xfId="23" xr:uid="{00000000-0005-0000-0000-000027000000}"/>
    <cellStyle name="IntermediateDataColumn" xfId="24" xr:uid="{00000000-0005-0000-0000-000028000000}"/>
    <cellStyle name="IntermediateDataRow" xfId="25" xr:uid="{00000000-0005-0000-0000-000029000000}"/>
    <cellStyle name="IntermediateLabel" xfId="26" xr:uid="{00000000-0005-0000-0000-00002A000000}"/>
    <cellStyle name="IntermediateLabelColumn" xfId="27" xr:uid="{00000000-0005-0000-0000-00002B000000}"/>
    <cellStyle name="IntermediateLabelRow" xfId="28" xr:uid="{00000000-0005-0000-0000-00002C000000}"/>
    <cellStyle name="InvalidCell" xfId="29" xr:uid="{00000000-0005-0000-0000-00002D000000}"/>
    <cellStyle name="Month" xfId="78" xr:uid="{00000000-0005-0000-0000-00002E000000}"/>
    <cellStyle name="NewSheet" xfId="30" xr:uid="{00000000-0005-0000-0000-00002F000000}"/>
    <cellStyle name="Normal" xfId="0" builtinId="0"/>
    <cellStyle name="Normal - Style1" xfId="31" xr:uid="{00000000-0005-0000-0000-000031000000}"/>
    <cellStyle name="Normal 11" xfId="79" xr:uid="{00000000-0005-0000-0000-000032000000}"/>
    <cellStyle name="Normal 2" xfId="62" xr:uid="{00000000-0005-0000-0000-000033000000}"/>
    <cellStyle name="Normal 2 2" xfId="80" xr:uid="{00000000-0005-0000-0000-000034000000}"/>
    <cellStyle name="Normal 2 3" xfId="81" xr:uid="{00000000-0005-0000-0000-000035000000}"/>
    <cellStyle name="Normal 2 4" xfId="103" xr:uid="{00000000-0005-0000-0000-000036000000}"/>
    <cellStyle name="Normal 3" xfId="69" xr:uid="{00000000-0005-0000-0000-000037000000}"/>
    <cellStyle name="Normal 3 2" xfId="70" xr:uid="{00000000-0005-0000-0000-000038000000}"/>
    <cellStyle name="Normal 4" xfId="98" xr:uid="{00000000-0005-0000-0000-000039000000}"/>
    <cellStyle name="Normal_CDS Pricer" xfId="99" xr:uid="{00000000-0005-0000-0000-00003A000000}"/>
    <cellStyle name="Normal_Models" xfId="100" xr:uid="{00000000-0005-0000-0000-00003B000000}"/>
    <cellStyle name="Normal_Sheet1 2_RateVols Examples" xfId="58" xr:uid="{00000000-0005-0000-0000-00003C000000}"/>
    <cellStyle name="Note 2 2" xfId="82" xr:uid="{00000000-0005-0000-0000-00003D000000}"/>
    <cellStyle name="Note 2 3" xfId="83" xr:uid="{00000000-0005-0000-0000-00003E000000}"/>
    <cellStyle name="ObjectDataColumn" xfId="32" xr:uid="{00000000-0005-0000-0000-00003F000000}"/>
    <cellStyle name="ObjectDataRow" xfId="33" xr:uid="{00000000-0005-0000-0000-000040000000}"/>
    <cellStyle name="ObjectLabelColumn" xfId="34" xr:uid="{00000000-0005-0000-0000-000041000000}"/>
    <cellStyle name="ObjectLabelRow" xfId="35" xr:uid="{00000000-0005-0000-0000-000042000000}"/>
    <cellStyle name="OutputData" xfId="36" xr:uid="{00000000-0005-0000-0000-000043000000}"/>
    <cellStyle name="OutputDataColumn" xfId="37" xr:uid="{00000000-0005-0000-0000-000044000000}"/>
    <cellStyle name="OutputDataRow" xfId="38" xr:uid="{00000000-0005-0000-0000-000045000000}"/>
    <cellStyle name="OutputLabel" xfId="39" xr:uid="{00000000-0005-0000-0000-000046000000}"/>
    <cellStyle name="OutputLabelColumn" xfId="40" xr:uid="{00000000-0005-0000-0000-000047000000}"/>
    <cellStyle name="OutputLabelRow" xfId="41" xr:uid="{00000000-0005-0000-0000-000048000000}"/>
    <cellStyle name="PanelLabel" xfId="42" xr:uid="{00000000-0005-0000-0000-000049000000}"/>
    <cellStyle name="Percent" xfId="60" builtinId="5"/>
    <cellStyle name="Percent ()" xfId="84" xr:uid="{00000000-0005-0000-0000-00004B000000}"/>
    <cellStyle name="Percent () 2" xfId="85" xr:uid="{00000000-0005-0000-0000-00004C000000}"/>
    <cellStyle name="Percent 1" xfId="86" xr:uid="{00000000-0005-0000-0000-00004D000000}"/>
    <cellStyle name="Percent 2" xfId="63" xr:uid="{00000000-0005-0000-0000-00004E000000}"/>
    <cellStyle name="Percent 2 2" xfId="87" xr:uid="{00000000-0005-0000-0000-00004F000000}"/>
    <cellStyle name="Percent 2 3" xfId="88" xr:uid="{00000000-0005-0000-0000-000050000000}"/>
    <cellStyle name="Percent 2 4" xfId="89" xr:uid="{00000000-0005-0000-0000-000051000000}"/>
    <cellStyle name="Percent 2 5" xfId="90" xr:uid="{00000000-0005-0000-0000-000052000000}"/>
    <cellStyle name="Percent 2 6" xfId="91" xr:uid="{00000000-0005-0000-0000-000053000000}"/>
    <cellStyle name="Percent 2 7" xfId="104" xr:uid="{00000000-0005-0000-0000-000054000000}"/>
    <cellStyle name="PersonalDataColumn" xfId="43" xr:uid="{00000000-0005-0000-0000-000055000000}"/>
    <cellStyle name="PersonalDataRow" xfId="44" xr:uid="{00000000-0005-0000-0000-000056000000}"/>
    <cellStyle name="PersonalLabelColumn" xfId="45" xr:uid="{00000000-0005-0000-0000-000057000000}"/>
    <cellStyle name="PersonalLabelRow" xfId="46" xr:uid="{00000000-0005-0000-0000-000058000000}"/>
    <cellStyle name="result" xfId="47" xr:uid="{00000000-0005-0000-0000-000059000000}"/>
    <cellStyle name="spreads" xfId="48" xr:uid="{00000000-0005-0000-0000-00005A000000}"/>
    <cellStyle name="Style 1" xfId="49" xr:uid="{00000000-0005-0000-0000-00005B000000}"/>
    <cellStyle name="Sum" xfId="92" xr:uid="{00000000-0005-0000-0000-00005C000000}"/>
    <cellStyle name="Sum %of HV" xfId="93" xr:uid="{00000000-0005-0000-0000-00005D000000}"/>
    <cellStyle name="swaptn" xfId="50" xr:uid="{00000000-0005-0000-0000-00005E000000}"/>
    <cellStyle name="TableDataColumn" xfId="51" xr:uid="{00000000-0005-0000-0000-00005F000000}"/>
    <cellStyle name="TableDataRow" xfId="52" xr:uid="{00000000-0005-0000-0000-000060000000}"/>
    <cellStyle name="TableLabelColumn" xfId="53" xr:uid="{00000000-0005-0000-0000-000061000000}"/>
    <cellStyle name="TableLabelRow" xfId="54" xr:uid="{00000000-0005-0000-0000-000062000000}"/>
    <cellStyle name="TableLabelTop" xfId="55" xr:uid="{00000000-0005-0000-0000-000063000000}"/>
    <cellStyle name="time" xfId="94" xr:uid="{00000000-0005-0000-0000-000064000000}"/>
    <cellStyle name="Underline 2" xfId="95" xr:uid="{00000000-0005-0000-0000-000065000000}"/>
    <cellStyle name="Year" xfId="96" xr:uid="{00000000-0005-0000-0000-000066000000}"/>
    <cellStyle name="Year 2" xfId="97" xr:uid="{00000000-0005-0000-0000-000067000000}"/>
    <cellStyle name="桁区切り_NewDemo" xfId="56" xr:uid="{00000000-0005-0000-0000-000068000000}"/>
    <cellStyle name="標準_NewDemo" xfId="57" xr:uid="{00000000-0005-0000-0000-000069000000}"/>
  </cellStyles>
  <dxfs count="2">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10</xdr:row>
          <xdr:rowOff>76200</xdr:rowOff>
        </xdr:from>
        <xdr:to>
          <xdr:col>13</xdr:col>
          <xdr:colOff>38100</xdr:colOff>
          <xdr:row>12</xdr:row>
          <xdr:rowOff>123825</xdr:rowOff>
        </xdr:to>
        <xdr:sp macro="" textlink="">
          <xdr:nvSpPr>
            <xdr:cNvPr id="5121" name="CommandButton2" hidden="1">
              <a:extLst>
                <a:ext uri="{63B3BB69-23CF-44E3-9099-C40C66FF867C}">
                  <a14:compatExt spid="_x0000_s5121"/>
                </a:ext>
                <a:ext uri="{FF2B5EF4-FFF2-40B4-BE49-F238E27FC236}">
                  <a16:creationId xmlns:a16="http://schemas.microsoft.com/office/drawing/2014/main" id="{00000000-0008-0000-09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0.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29"/>
  <sheetViews>
    <sheetView tabSelected="1" topLeftCell="A6" workbookViewId="0">
      <selection activeCell="B42" sqref="B42:B45"/>
    </sheetView>
  </sheetViews>
  <sheetFormatPr defaultRowHeight="12.75"/>
  <cols>
    <col min="1" max="1" width="2" customWidth="1"/>
    <col min="2" max="2" width="74.28515625" bestFit="1" customWidth="1"/>
    <col min="3" max="3" width="2.5703125" customWidth="1"/>
    <col min="4" max="4" width="25" customWidth="1"/>
    <col min="5" max="5" width="17.42578125" customWidth="1"/>
    <col min="6" max="6" width="2.7109375" customWidth="1"/>
    <col min="7" max="7" width="22.7109375" bestFit="1" customWidth="1"/>
    <col min="8" max="8" width="15.7109375" customWidth="1"/>
    <col min="9" max="9" width="14.28515625" customWidth="1"/>
  </cols>
  <sheetData>
    <row r="1" spans="1:8">
      <c r="B1" s="43" t="s">
        <v>78</v>
      </c>
    </row>
    <row r="2" spans="1:8">
      <c r="A2" s="43"/>
      <c r="B2" t="str">
        <f>_xll.HLV5r3.Financial.Cache.GetCurveEngineVersionInfo()</f>
        <v>Version: FpML.V5r3 v1.0 Built on : 28/06/2019, 9:25 AM</v>
      </c>
    </row>
    <row r="4" spans="1:8">
      <c r="B4" s="43" t="s">
        <v>79</v>
      </c>
      <c r="D4" s="3" t="s">
        <v>80</v>
      </c>
    </row>
    <row r="5" spans="1:8">
      <c r="B5" s="44"/>
      <c r="D5" s="45" t="s">
        <v>12</v>
      </c>
      <c r="E5" s="45" t="s">
        <v>13</v>
      </c>
    </row>
    <row r="6" spans="1:8">
      <c r="D6" s="45" t="s">
        <v>6</v>
      </c>
      <c r="E6" s="45" t="s">
        <v>118</v>
      </c>
    </row>
    <row r="7" spans="1:8">
      <c r="B7" s="46" t="s">
        <v>81</v>
      </c>
      <c r="C7" s="3"/>
      <c r="D7" s="45" t="s">
        <v>16</v>
      </c>
      <c r="E7" s="45" t="s">
        <v>82</v>
      </c>
    </row>
    <row r="8" spans="1:8">
      <c r="B8" s="47" t="str">
        <f t="array" ref="B8:B129">_xll.HLV5r3.Financial.Cache.ListUpTo100PricingStructures( D6:E7)</f>
        <v>Market.QR_LIVE.RateCurve.AUD-BBR-BBSW-6M</v>
      </c>
    </row>
    <row r="9" spans="1:8">
      <c r="B9" s="47" t="str">
        <v>Market.QR_LIVE.RateCurve.AUD-BBR-BBSW-3M</v>
      </c>
      <c r="D9" s="200" t="s">
        <v>208</v>
      </c>
      <c r="E9" s="200"/>
    </row>
    <row r="10" spans="1:8">
      <c r="B10" s="47" t="str">
        <v>Market.QR_LIVE.RateCurve.USD-LIBOR-BBA-3M</v>
      </c>
    </row>
    <row r="11" spans="1:8">
      <c r="B11" s="47" t="str">
        <v>Market.QR_LIVE.RateCurve.AUD-BBR-BBSW-1M</v>
      </c>
    </row>
    <row r="12" spans="1:8">
      <c r="B12" s="47" t="str">
        <v>Market.QR_LIVE.DiscountCurve.EUR-LIBOR-SENIOR</v>
      </c>
    </row>
    <row r="13" spans="1:8">
      <c r="B13" s="47" t="str">
        <v>Market.QR_LIVE.DiscountCurve.GBP-LIBOR-SENIOR</v>
      </c>
    </row>
    <row r="14" spans="1:8">
      <c r="B14" s="47" t="str">
        <v>Market.QR_LIVE.DiscountCurve.JPY-LIBOR-SENIOR</v>
      </c>
    </row>
    <row r="15" spans="1:8">
      <c r="B15" s="47" t="str">
        <v>Market.QR_LIVE.DiscountCurve.NZD-LIBOR-SENIOR</v>
      </c>
      <c r="D15" t="str">
        <f t="array" ref="D15:E56">_xll.HLV5r3.Financial.Cache.GetQuotedAssetSet( D9)</f>
        <v>AUD-Deposit-1D</v>
      </c>
      <c r="E15">
        <v>4.4999999999999998E-2</v>
      </c>
      <c r="G15" t="str">
        <f t="array" ref="G15:H56">_xll.HLV5r3.Financial.Cache.GetQuotedAssetSet( B11)</f>
        <v>AUD-Deposit-1D</v>
      </c>
      <c r="H15">
        <v>4.4999999999999998E-2</v>
      </c>
    </row>
    <row r="16" spans="1:8">
      <c r="B16" s="47" t="str">
        <v>Market.QR_LIVE.DiscountCurve.USD-LIBOR-SENIOR</v>
      </c>
      <c r="D16" t="str">
        <v>AUD-Deposit-6M</v>
      </c>
      <c r="E16">
        <v>4.9000000000000002E-2</v>
      </c>
      <c r="G16" t="str">
        <v>AUD-BasisSwap-1Y-1M</v>
      </c>
      <c r="H16">
        <v>-1.325E-3</v>
      </c>
    </row>
    <row r="17" spans="2:8">
      <c r="B17" s="47" t="str">
        <v>Market.QR_LIVE.FxCurve.AUD-EUR</v>
      </c>
      <c r="D17" t="str">
        <v>AUD-BasisSwap-1Y-6M</v>
      </c>
      <c r="E17">
        <v>0</v>
      </c>
      <c r="G17" t="str">
        <v>AUD-BasisSwap-2Y-1M</v>
      </c>
      <c r="H17">
        <v>-1.325E-3</v>
      </c>
    </row>
    <row r="18" spans="2:8">
      <c r="B18" s="47" t="str">
        <v>Market.QR_LIVE.FxCurve.AUD-GBP</v>
      </c>
      <c r="D18" t="str">
        <v>AUD-BasisSwap-2Y-6M</v>
      </c>
      <c r="E18">
        <v>0</v>
      </c>
      <c r="G18" t="str">
        <v>AUD-BasisSwap-3Y-1M</v>
      </c>
      <c r="H18">
        <v>-1.2750000000000001E-3</v>
      </c>
    </row>
    <row r="19" spans="2:8">
      <c r="B19" s="47" t="str">
        <v>Market.QR_LIVE.FxCurve.AUD-JPY</v>
      </c>
      <c r="D19" t="str">
        <v>AUD-BasisSwap-3Y-6M</v>
      </c>
      <c r="E19">
        <v>0</v>
      </c>
      <c r="G19" t="str">
        <v>AUD-BasisSwap-4Y-1M</v>
      </c>
      <c r="H19">
        <v>-1.225E-3</v>
      </c>
    </row>
    <row r="20" spans="2:8">
      <c r="B20" s="47" t="str">
        <v>Market.QR_LIVE.FxCurve.AUD-NZD</v>
      </c>
      <c r="D20" t="str">
        <v>AUD-BasisSwap-4Y-6M</v>
      </c>
      <c r="E20">
        <v>0</v>
      </c>
      <c r="G20" t="str">
        <v>AUD-BasisSwap-5Y-1M</v>
      </c>
      <c r="H20">
        <v>-1.15E-3</v>
      </c>
    </row>
    <row r="21" spans="2:8">
      <c r="B21" s="47" t="str">
        <v>Market.QR_LIVE.FxCurve.EUR-USD</v>
      </c>
      <c r="D21" t="str">
        <v>AUD-BasisSwap-5Y-6M</v>
      </c>
      <c r="E21">
        <v>0</v>
      </c>
      <c r="G21" t="str">
        <v>AUD-BasisSwap-7Y-1M</v>
      </c>
      <c r="H21">
        <v>-1E-3</v>
      </c>
    </row>
    <row r="22" spans="2:8">
      <c r="B22" s="47" t="str">
        <v>Market.QR_LIVE.FxCurve.GBP-USD</v>
      </c>
      <c r="D22" t="str">
        <v>AUD-BasisSwap-7Y-6M</v>
      </c>
      <c r="E22">
        <v>0</v>
      </c>
      <c r="G22" t="str">
        <v>AUD-BasisSwap-10Y-1M</v>
      </c>
      <c r="H22">
        <v>-8.4999999999999995E-4</v>
      </c>
    </row>
    <row r="23" spans="2:8">
      <c r="B23" s="47" t="str">
        <v>Market.QR_LIVE.FxCurve.JPY-USD</v>
      </c>
      <c r="D23" t="str">
        <v>AUD-BasisSwap-10Y-6M</v>
      </c>
      <c r="E23">
        <v>0</v>
      </c>
      <c r="G23" t="e">
        <v>#N/A</v>
      </c>
      <c r="H23" t="e">
        <v>#N/A</v>
      </c>
    </row>
    <row r="24" spans="2:8">
      <c r="B24" s="47" t="str">
        <v>Market.QR_LIVE.FxCurve.NZD-USD</v>
      </c>
      <c r="D24" t="str">
        <v>AUD-BasisSwap-15Y-6M</v>
      </c>
      <c r="E24">
        <v>0</v>
      </c>
      <c r="G24" t="e">
        <v>#N/A</v>
      </c>
      <c r="H24" t="e">
        <v>#N/A</v>
      </c>
    </row>
    <row r="25" spans="2:8">
      <c r="B25" s="47" t="str">
        <v>Market.QR_LIVE.RateCurve.AUD-AONIA-OIS-COMPOUND</v>
      </c>
      <c r="D25" t="str">
        <v>AUD-BasisSwap-20Y-6M</v>
      </c>
      <c r="E25">
        <v>0</v>
      </c>
      <c r="G25" t="e">
        <v>#N/A</v>
      </c>
      <c r="H25" t="e">
        <v>#N/A</v>
      </c>
    </row>
    <row r="26" spans="2:8">
      <c r="B26" s="47" t="str">
        <v>Market.QR_LIVE.RateCurve.AUD-BBR-BBSW-2M</v>
      </c>
      <c r="D26" t="str">
        <v>AUD-BasisSwap-25Y-6M</v>
      </c>
      <c r="E26">
        <v>0</v>
      </c>
      <c r="G26" t="e">
        <v>#N/A</v>
      </c>
      <c r="H26" t="e">
        <v>#N/A</v>
      </c>
    </row>
    <row r="27" spans="2:8">
      <c r="B27" s="47" t="str">
        <v>Market.QR_LIVE.RateCurve.EUR-EURIBOR-Reuters-1M</v>
      </c>
      <c r="D27" t="str">
        <v>AUD-BasisSwap-30Y-6M</v>
      </c>
      <c r="E27">
        <v>0</v>
      </c>
      <c r="G27" t="e">
        <v>#N/A</v>
      </c>
      <c r="H27" t="e">
        <v>#N/A</v>
      </c>
    </row>
    <row r="28" spans="2:8">
      <c r="B28" s="47" t="str">
        <v>Market.QR_LIVE.RateCurve.EUR-EURIBOR-Reuters-3M</v>
      </c>
      <c r="D28" t="e">
        <v>#N/A</v>
      </c>
      <c r="E28" t="e">
        <v>#N/A</v>
      </c>
      <c r="G28" t="e">
        <v>#N/A</v>
      </c>
      <c r="H28" t="e">
        <v>#N/A</v>
      </c>
    </row>
    <row r="29" spans="2:8">
      <c r="B29" s="47" t="str">
        <v>Market.QR_LIVE.RateCurve.EUR-EURIBOR-Reuters-6M</v>
      </c>
      <c r="D29" t="e">
        <v>#N/A</v>
      </c>
      <c r="E29" t="e">
        <v>#N/A</v>
      </c>
      <c r="G29" t="e">
        <v>#N/A</v>
      </c>
      <c r="H29" t="e">
        <v>#N/A</v>
      </c>
    </row>
    <row r="30" spans="2:8">
      <c r="B30" s="47" t="str">
        <v>Market.QR_LIVE.RateCurve.EUR-LIBOR-BBA-1M</v>
      </c>
      <c r="D30" t="e">
        <v>#N/A</v>
      </c>
      <c r="E30" t="e">
        <v>#N/A</v>
      </c>
      <c r="G30" t="e">
        <v>#N/A</v>
      </c>
      <c r="H30" t="e">
        <v>#N/A</v>
      </c>
    </row>
    <row r="31" spans="2:8">
      <c r="B31" s="47" t="str">
        <v>Market.QR_LIVE.RateCurve.EUR-LIBOR-BBA-3M</v>
      </c>
      <c r="D31" t="e">
        <v>#N/A</v>
      </c>
      <c r="E31" t="e">
        <v>#N/A</v>
      </c>
      <c r="G31" t="e">
        <v>#N/A</v>
      </c>
      <c r="H31" t="e">
        <v>#N/A</v>
      </c>
    </row>
    <row r="32" spans="2:8">
      <c r="B32" s="47" t="str">
        <v>Market.QR_LIVE.RateCurve.EUR-LIBOR-BBA-6M</v>
      </c>
      <c r="D32" t="e">
        <v>#N/A</v>
      </c>
      <c r="E32" t="e">
        <v>#N/A</v>
      </c>
      <c r="G32" t="e">
        <v>#N/A</v>
      </c>
      <c r="H32" t="e">
        <v>#N/A</v>
      </c>
    </row>
    <row r="33" spans="2:8">
      <c r="B33" s="47" t="str">
        <v>Market.QR_LIVE.RateCurve.GBP-LIBOR-BBA-3M</v>
      </c>
      <c r="D33" t="e">
        <v>#N/A</v>
      </c>
      <c r="E33" t="e">
        <v>#N/A</v>
      </c>
      <c r="G33" t="e">
        <v>#N/A</v>
      </c>
      <c r="H33" t="e">
        <v>#N/A</v>
      </c>
    </row>
    <row r="34" spans="2:8">
      <c r="B34" s="47" t="str">
        <v>Market.QR_LIVE.RateCurve.JPY-LIBOR-BBA-1M</v>
      </c>
      <c r="D34" t="e">
        <v>#N/A</v>
      </c>
      <c r="E34" t="e">
        <v>#N/A</v>
      </c>
      <c r="G34" t="e">
        <v>#N/A</v>
      </c>
      <c r="H34" t="e">
        <v>#N/A</v>
      </c>
    </row>
    <row r="35" spans="2:8">
      <c r="B35" s="47" t="str">
        <v>Market.QR_LIVE.RateCurve.JPY-LIBOR-BBA-3M</v>
      </c>
      <c r="D35" t="e">
        <v>#N/A</v>
      </c>
      <c r="E35" t="e">
        <v>#N/A</v>
      </c>
      <c r="G35" t="e">
        <v>#N/A</v>
      </c>
      <c r="H35" t="e">
        <v>#N/A</v>
      </c>
    </row>
    <row r="36" spans="2:8">
      <c r="B36" s="47" t="str">
        <v>Market.QR_LIVE.RateCurve.JPY-LIBOR-BBA-6M</v>
      </c>
      <c r="D36" t="e">
        <v>#N/A</v>
      </c>
      <c r="E36" t="e">
        <v>#N/A</v>
      </c>
      <c r="G36" t="e">
        <v>#N/A</v>
      </c>
      <c r="H36" t="e">
        <v>#N/A</v>
      </c>
    </row>
    <row r="37" spans="2:8">
      <c r="B37" s="47" t="str">
        <v>Market.QR_LIVE.RateCurve.JPY-LIBOR-ISDA-1M</v>
      </c>
      <c r="D37" t="e">
        <v>#N/A</v>
      </c>
      <c r="E37" t="e">
        <v>#N/A</v>
      </c>
      <c r="G37" t="e">
        <v>#N/A</v>
      </c>
      <c r="H37" t="e">
        <v>#N/A</v>
      </c>
    </row>
    <row r="38" spans="2:8">
      <c r="B38" s="47" t="str">
        <v>Market.QR_LIVE.RateCurve.JPY-LIBOR-ISDA-3M</v>
      </c>
      <c r="D38" t="e">
        <v>#N/A</v>
      </c>
      <c r="E38" t="e">
        <v>#N/A</v>
      </c>
      <c r="G38" t="e">
        <v>#N/A</v>
      </c>
      <c r="H38" t="e">
        <v>#N/A</v>
      </c>
    </row>
    <row r="39" spans="2:8">
      <c r="B39" s="47" t="str">
        <v>Market.QR_LIVE.RateCurve.JPY-LIBOR-ISDA-6M</v>
      </c>
      <c r="D39" t="e">
        <v>#N/A</v>
      </c>
      <c r="E39" t="e">
        <v>#N/A</v>
      </c>
      <c r="G39" t="e">
        <v>#N/A</v>
      </c>
      <c r="H39" t="e">
        <v>#N/A</v>
      </c>
    </row>
    <row r="40" spans="2:8">
      <c r="B40" s="47" t="str">
        <v>Market.QR_LIVE.RateCurve.NZD-BBR-FRA-1M</v>
      </c>
      <c r="D40" t="e">
        <v>#N/A</v>
      </c>
      <c r="E40" t="e">
        <v>#N/A</v>
      </c>
      <c r="G40" t="e">
        <v>#N/A</v>
      </c>
      <c r="H40" t="e">
        <v>#N/A</v>
      </c>
    </row>
    <row r="41" spans="2:8">
      <c r="B41" s="47" t="str">
        <v>Market.QR_LIVE.RateCurve.NZD-BBR-FRA-3M</v>
      </c>
      <c r="D41" t="e">
        <v>#N/A</v>
      </c>
      <c r="E41" t="e">
        <v>#N/A</v>
      </c>
      <c r="G41" t="e">
        <v>#N/A</v>
      </c>
      <c r="H41" t="e">
        <v>#N/A</v>
      </c>
    </row>
    <row r="42" spans="2:8">
      <c r="B42" s="47" t="str">
        <v>Market.QR_LIVE.RateCurve.NZD-BBR-FRA-6M</v>
      </c>
      <c r="D42" t="e">
        <v>#N/A</v>
      </c>
      <c r="E42" t="e">
        <v>#N/A</v>
      </c>
      <c r="G42" t="e">
        <v>#N/A</v>
      </c>
      <c r="H42" t="e">
        <v>#N/A</v>
      </c>
    </row>
    <row r="43" spans="2:8">
      <c r="B43" s="47" t="str">
        <v>Market.QR_LIVE.RateCurve.USD-LIBOR-BBA-1M</v>
      </c>
      <c r="D43" t="e">
        <v>#N/A</v>
      </c>
      <c r="E43" t="e">
        <v>#N/A</v>
      </c>
      <c r="G43" t="e">
        <v>#N/A</v>
      </c>
      <c r="H43" t="e">
        <v>#N/A</v>
      </c>
    </row>
    <row r="44" spans="2:8">
      <c r="B44" s="47" t="str">
        <v>Market.QR_LIVE.DiscountCurve.CHF-LIBOR-SENIOR</v>
      </c>
      <c r="D44" t="e">
        <v>#N/A</v>
      </c>
      <c r="E44" t="e">
        <v>#N/A</v>
      </c>
      <c r="G44" t="e">
        <v>#N/A</v>
      </c>
      <c r="H44" t="e">
        <v>#N/A</v>
      </c>
    </row>
    <row r="45" spans="2:8">
      <c r="B45" s="47" t="str">
        <v>Market.QR_LIVE.FxCurve.CHF-USD</v>
      </c>
      <c r="D45" t="e">
        <v>#N/A</v>
      </c>
      <c r="E45" t="e">
        <v>#N/A</v>
      </c>
      <c r="G45" t="e">
        <v>#N/A</v>
      </c>
      <c r="H45" t="e">
        <v>#N/A</v>
      </c>
    </row>
    <row r="46" spans="2:8">
      <c r="B46" s="47" t="str">
        <v>Market.QR_LIVE.RateCurve.USD-LIBOR-BBA-6M</v>
      </c>
      <c r="D46" t="e">
        <v>#N/A</v>
      </c>
      <c r="E46" t="e">
        <v>#N/A</v>
      </c>
      <c r="G46" t="e">
        <v>#N/A</v>
      </c>
      <c r="H46" t="e">
        <v>#N/A</v>
      </c>
    </row>
    <row r="47" spans="2:8">
      <c r="B47" s="47" t="str">
        <v>Market.QR_LIVE.RateCurve.GBP-LIBOR-BBA-1M</v>
      </c>
      <c r="D47" t="e">
        <v>#N/A</v>
      </c>
      <c r="E47" t="e">
        <v>#N/A</v>
      </c>
      <c r="G47" t="e">
        <v>#N/A</v>
      </c>
      <c r="H47" t="e">
        <v>#N/A</v>
      </c>
    </row>
    <row r="48" spans="2:8">
      <c r="B48" s="47" t="str">
        <v>Market.QR_LIVE.RateCurve.GBP-LIBOR-BBA-6M</v>
      </c>
      <c r="D48" t="e">
        <v>#N/A</v>
      </c>
      <c r="E48" t="e">
        <v>#N/A</v>
      </c>
      <c r="G48" t="e">
        <v>#N/A</v>
      </c>
      <c r="H48" t="e">
        <v>#N/A</v>
      </c>
    </row>
    <row r="49" spans="2:8">
      <c r="B49" s="47" t="str">
        <v>Market.QR_LIVE.RateVolatilityMatrix.AUD-BBR-BBSW-3M</v>
      </c>
      <c r="D49" t="e">
        <v>#N/A</v>
      </c>
      <c r="E49" t="e">
        <v>#N/A</v>
      </c>
      <c r="G49" t="e">
        <v>#N/A</v>
      </c>
      <c r="H49" t="e">
        <v>#N/A</v>
      </c>
    </row>
    <row r="50" spans="2:8">
      <c r="B50" s="47" t="str">
        <v>Market.QR_LIVE.RateVolatilityMatrix.AUD-BBR-BBSW-1M</v>
      </c>
      <c r="D50" t="e">
        <v>#N/A</v>
      </c>
      <c r="E50" t="e">
        <v>#N/A</v>
      </c>
      <c r="G50" t="e">
        <v>#N/A</v>
      </c>
      <c r="H50" t="e">
        <v>#N/A</v>
      </c>
    </row>
    <row r="51" spans="2:8">
      <c r="B51" s="47" t="str">
        <v>Market.QR_LIVE.RateVolatilityMatrix.AUD-BBR-BBSW-6M</v>
      </c>
      <c r="D51" t="e">
        <v>#N/A</v>
      </c>
      <c r="E51" t="e">
        <v>#N/A</v>
      </c>
      <c r="G51" t="e">
        <v>#N/A</v>
      </c>
      <c r="H51" t="e">
        <v>#N/A</v>
      </c>
    </row>
    <row r="52" spans="2:8">
      <c r="B52" s="47" t="str">
        <v>Market.QR_LIVE.RateVolatilityMatrix.AUD-IRSwap-5Y</v>
      </c>
      <c r="D52" t="e">
        <v>#N/A</v>
      </c>
      <c r="E52" t="e">
        <v>#N/A</v>
      </c>
      <c r="G52" t="e">
        <v>#N/A</v>
      </c>
      <c r="H52" t="e">
        <v>#N/A</v>
      </c>
    </row>
    <row r="53" spans="2:8">
      <c r="B53" s="47" t="str">
        <v>Market.QR_LIVE.RateVolatilityMatrix.AUD-IRSwap-10Y</v>
      </c>
      <c r="D53" t="e">
        <v>#N/A</v>
      </c>
      <c r="E53" t="e">
        <v>#N/A</v>
      </c>
      <c r="G53" t="e">
        <v>#N/A</v>
      </c>
      <c r="H53" t="e">
        <v>#N/A</v>
      </c>
    </row>
    <row r="54" spans="2:8">
      <c r="B54" s="47" t="str">
        <v>Market.QR_LIVE.RateCurve.CHF-LIBOR-BBA-1M</v>
      </c>
      <c r="D54" t="e">
        <v>#N/A</v>
      </c>
      <c r="E54" t="e">
        <v>#N/A</v>
      </c>
      <c r="G54" t="e">
        <v>#N/A</v>
      </c>
      <c r="H54" t="e">
        <v>#N/A</v>
      </c>
    </row>
    <row r="55" spans="2:8">
      <c r="B55" s="47" t="str">
        <v>Market.QR_LIVE.RateCurve.CHF-LIBOR-BBA-6M</v>
      </c>
      <c r="D55" t="e">
        <v>#N/A</v>
      </c>
      <c r="E55" t="e">
        <v>#N/A</v>
      </c>
      <c r="G55" t="e">
        <v>#N/A</v>
      </c>
      <c r="H55" t="e">
        <v>#N/A</v>
      </c>
    </row>
    <row r="56" spans="2:8">
      <c r="B56" s="47" t="str">
        <v>Market.QR_LIVE.RateCurve.CHF-LIBOR-BBA-3M</v>
      </c>
      <c r="D56" t="e">
        <v>#N/A</v>
      </c>
      <c r="E56" t="e">
        <v>#N/A</v>
      </c>
      <c r="G56" t="e">
        <v>#N/A</v>
      </c>
      <c r="H56" t="e">
        <v>#N/A</v>
      </c>
    </row>
    <row r="57" spans="2:8">
      <c r="B57" s="47" t="str">
        <v>Market.QR_LIVE.RateCurve.EUR-EURIBOR-Telerate-6M</v>
      </c>
    </row>
    <row r="58" spans="2:8">
      <c r="B58" s="47" t="str">
        <v>Market.QR_LIVE.RateCurve.EUR-EURIBOR-Telerate-3M</v>
      </c>
    </row>
    <row r="59" spans="2:8">
      <c r="B59" s="47" t="str">
        <v>Market.QR_LIVE.RateCurve.EUR-EURIBOR-Telerate-1M</v>
      </c>
    </row>
    <row r="60" spans="2:8">
      <c r="B60" s="47" t="str">
        <v>Market.QR_LIVE.RateVolatilityMatrix.EUR-IRSwap-5Y</v>
      </c>
    </row>
    <row r="61" spans="2:8">
      <c r="B61" s="47" t="str">
        <v>Market.QR_LIVE.RateCurve.AUD-LIBOR-BBA-3M.AUD-Deposit-1M</v>
      </c>
    </row>
    <row r="62" spans="2:8">
      <c r="B62" s="47" t="str">
        <v>Market.QR_LIVE.RateCurve.AUD-LIBOR-BBA-3M.AUD-Deposit-2M</v>
      </c>
    </row>
    <row r="63" spans="2:8">
      <c r="B63" s="47" t="str">
        <v>Market.QR_LIVE.RateCurve.AUD-LIBOR-BBA-3M.AUD-Deposit-3M</v>
      </c>
    </row>
    <row r="64" spans="2:8">
      <c r="B64" s="47" t="str">
        <v>Market.QR_LIVE.RateCurve.AUD-LIBOR-BBA-3M.AUD-IRFuture-IR-1</v>
      </c>
    </row>
    <row r="65" spans="2:2">
      <c r="B65" s="47" t="str">
        <v>Market.QR_LIVE.RateCurve.AUD-LIBOR-BBA-3M.AUD-IRFuture-IR-2</v>
      </c>
    </row>
    <row r="66" spans="2:2">
      <c r="B66" s="47" t="str">
        <v>Market.QR_LIVE.RateCurve.AUD-LIBOR-BBA-3M.AUD-IRFuture-IR-3</v>
      </c>
    </row>
    <row r="67" spans="2:2">
      <c r="B67" s="47" t="str">
        <v>Market.QR_LIVE.RateCurve.AUD-LIBOR-BBA-3M.AUD-IRFuture-IR-4</v>
      </c>
    </row>
    <row r="68" spans="2:2">
      <c r="B68" s="47" t="str">
        <v>Market.QR_LIVE.RateCurve.AUD-LIBOR-BBA-3M.AUD-IRFuture-IR-5</v>
      </c>
    </row>
    <row r="69" spans="2:2">
      <c r="B69" s="47" t="str">
        <v>Market.QR_LIVE.RateCurve.AUD-LIBOR-BBA-3M.AUD-IRFuture-IR-6</v>
      </c>
    </row>
    <row r="70" spans="2:2">
      <c r="B70" s="47" t="str">
        <v>Market.QR_LIVE.RateCurve.AUD-LIBOR-BBA-3M.AUD-IRFuture-IR-7</v>
      </c>
    </row>
    <row r="71" spans="2:2">
      <c r="B71" s="47" t="str">
        <v>Market.QR_LIVE.RateCurve.AUD-LIBOR-BBA-3M.AUD-IRFuture-IR-8</v>
      </c>
    </row>
    <row r="72" spans="2:2">
      <c r="B72" s="47" t="str">
        <v>Market.QR_LIVE.RateCurve.AUD-LIBOR-BBA-3M.AUD-IRSwap-3Y</v>
      </c>
    </row>
    <row r="73" spans="2:2">
      <c r="B73" s="47" t="str">
        <v>Market.QR_LIVE.RateCurve.AUD-LIBOR-BBA-3M.AUD-IRSwap-4Y</v>
      </c>
    </row>
    <row r="74" spans="2:2">
      <c r="B74" s="47" t="str">
        <v>Market.QR_LIVE.RateCurve.AUD-LIBOR-BBA-3M.AUD-IRSwap-5Y</v>
      </c>
    </row>
    <row r="75" spans="2:2">
      <c r="B75" s="47" t="str">
        <v>Market.QR_LIVE.RateCurve.AUD-LIBOR-BBA-3M.AUD-IRSwap-6Y</v>
      </c>
    </row>
    <row r="76" spans="2:2">
      <c r="B76" s="47" t="str">
        <v>Market.QR_LIVE.RateCurve.AUD-LIBOR-BBA-3M.AUD-IRSwap-7Y</v>
      </c>
    </row>
    <row r="77" spans="2:2">
      <c r="B77" s="47" t="str">
        <v>Market.QR_LIVE.RateCurve.AUD-LIBOR-BBA-3M.AUD-IRSwap-8Y</v>
      </c>
    </row>
    <row r="78" spans="2:2">
      <c r="B78" s="47" t="str">
        <v>Market.QR_LIVE.RateCurve.AUD-LIBOR-BBA-3M.AUD-IRSwap-9Y</v>
      </c>
    </row>
    <row r="79" spans="2:2">
      <c r="B79" s="47" t="str">
        <v>Market.QR_LIVE.RateCurve.AUD-LIBOR-BBA-3M.AUD-IRSwap-10Y</v>
      </c>
    </row>
    <row r="80" spans="2:2">
      <c r="B80" s="47" t="str">
        <v>Market.QR_LIVE.RateCurve.AUD-LIBOR-BBA-3M.AUD-IRSwap-15Y</v>
      </c>
    </row>
    <row r="81" spans="2:2">
      <c r="B81" s="47" t="str">
        <v>Market.QR_LIVE.RateCurve.AUD-LIBOR-BBA-3M.AUD-IRSwap-20Y</v>
      </c>
    </row>
    <row r="82" spans="2:2">
      <c r="B82" s="47" t="str">
        <v>Market.QR_LIVE.RateCurve.AUD-LIBOR-BBA-3M.AUD-Deposit-1D</v>
      </c>
    </row>
    <row r="83" spans="2:2">
      <c r="B83" s="47" t="str">
        <v>Market.QR_LIVE.RateCurve.AUD-LIBOR-BBA-3M.AUD-Deposit-1W</v>
      </c>
    </row>
    <row r="84" spans="2:2">
      <c r="B84" s="47" t="str">
        <v>Market.QR_LIVE.RateCurve.AUD-LIBOR-BBA-3M.AUD-Deposit-2W</v>
      </c>
    </row>
    <row r="85" spans="2:2">
      <c r="B85" s="47" t="str">
        <v>Market.QR_LIVE.ClearedRateCurve.USD-LIBOR-ISDA-6M</v>
      </c>
    </row>
    <row r="86" spans="2:2">
      <c r="B86" s="47" t="str">
        <v>Market.QR_LIVE.RateBasisCurve.AUD-LIBOR-BBA-1M</v>
      </c>
    </row>
    <row r="87" spans="2:2">
      <c r="B87" s="47" t="str">
        <v>Market.QR_LIVE.RateCurve.AUD-LIBOR-BBA-3M</v>
      </c>
    </row>
    <row r="88" spans="2:2">
      <c r="B88" s="47" t="str">
        <v>Market.QR_LIVE.RateCurve.AUD-LIBOR-BBA-6M</v>
      </c>
    </row>
    <row r="89" spans="2:2">
      <c r="B89" s="47" t="str">
        <v>Market.QR_LIVE.RateCurve.AUD-LIBOR-BBA-1M</v>
      </c>
    </row>
    <row r="90" spans="2:2">
      <c r="B90" s="47" t="str">
        <v>Market.QR_LIVE.RateCurve.GBP-LIBOR-ISDA-3M</v>
      </c>
    </row>
    <row r="91" spans="2:2">
      <c r="B91" s="47" t="str">
        <v>Market.QR_LIVE.RateCurve.GBP-LIBOR-ISDA-1M</v>
      </c>
    </row>
    <row r="92" spans="2:2">
      <c r="B92" s="47" t="str">
        <v>Market.QR_LIVE.RateCurve.USD-Federal Funds-H15-OIS-COMPOUND-1D</v>
      </c>
    </row>
    <row r="93" spans="2:2">
      <c r="B93" s="47" t="str">
        <v>Market.QR_LIVE.DiscountCurve.USD-OIS-SENIOR</v>
      </c>
    </row>
    <row r="94" spans="2:2">
      <c r="B94" s="47" t="str">
        <v>Market.QR_LIVE.RateCurve.USD-LIBOR-ISDA-6M</v>
      </c>
    </row>
    <row r="95" spans="2:2">
      <c r="B95" s="47" t="str">
        <v>Market.QR_LIVE.RateCurve.GBP-LIBOR-ISDA-6M</v>
      </c>
    </row>
    <row r="96" spans="2:2">
      <c r="B96" s="47" t="str">
        <v>Market.QR_LIVE.ExchangeTradedCurve.ExchangeTradedCurve.AUD-ASXT-IR</v>
      </c>
    </row>
    <row r="97" spans="2:2">
      <c r="B97" s="47" t="str">
        <v>Market.QR_LIVE.ExchangeTradedCurve.AUD-ASX-IR</v>
      </c>
    </row>
    <row r="98" spans="2:2">
      <c r="B98" s="47" t="str">
        <v>Market.QR_LIVE.RateCurve.AUD-AONIA-OIS-COMPOUND-1D</v>
      </c>
    </row>
    <row r="99" spans="2:2">
      <c r="B99" s="47" t="str">
        <v>Market.QR_LIVE.RateVolatilityMatrix.AUD-Xibor-3M</v>
      </c>
    </row>
    <row r="100" spans="2:2">
      <c r="B100" s="47" t="str">
        <v>Market.QR_LIVE.RateVolatilityMatrix.Instrument/String=AUD-BBR-BBSW-1M</v>
      </c>
    </row>
    <row r="101" spans="2:2">
      <c r="B101" s="47" t="str">
        <v>Market.QR_LIVE.RateVolatilityMatrix.Instrument/String=AUD-IRSwap-1Y</v>
      </c>
    </row>
    <row r="102" spans="2:2">
      <c r="B102" s="47" t="str">
        <v>Market.QR_LIVE.RateVolatilityMatrix.AUD-BBR-BBSW</v>
      </c>
    </row>
    <row r="103" spans="2:2">
      <c r="B103" s="47" t="str">
        <v>Market.QR_LIVE.RateVolatilityMatrix.AUD-IRSwap</v>
      </c>
    </row>
    <row r="104" spans="2:2">
      <c r="B104" s="47" t="str">
        <v>Market.QR_LIVE.RateATMVolatilityMatrix.AUD-IRSwap-SydneySwapDesk</v>
      </c>
    </row>
    <row r="105" spans="2:2">
      <c r="B105" s="47" t="str">
        <v>Market.QR_LIVE.RateVolatilityMatrix.AUD-IRSwap-20Y</v>
      </c>
    </row>
    <row r="106" spans="2:2">
      <c r="B106" s="47" t="str">
        <v>Market.QR_LIVE.RateVolatilityMatrix.AUD-IRSwap-15Y</v>
      </c>
    </row>
    <row r="107" spans="2:2">
      <c r="B107" s="47" t="e">
        <v>#N/A</v>
      </c>
    </row>
    <row r="108" spans="2:2">
      <c r="B108" s="47" t="e">
        <v>#N/A</v>
      </c>
    </row>
    <row r="109" spans="2:2">
      <c r="B109" s="47" t="e">
        <v>#N/A</v>
      </c>
    </row>
    <row r="110" spans="2:2">
      <c r="B110" s="47" t="e">
        <v>#N/A</v>
      </c>
    </row>
    <row r="111" spans="2:2">
      <c r="B111" s="47" t="e">
        <v>#N/A</v>
      </c>
    </row>
    <row r="112" spans="2:2">
      <c r="B112" s="47" t="e">
        <v>#N/A</v>
      </c>
    </row>
    <row r="113" spans="2:2">
      <c r="B113" s="47" t="e">
        <v>#N/A</v>
      </c>
    </row>
    <row r="114" spans="2:2">
      <c r="B114" s="47" t="e">
        <v>#N/A</v>
      </c>
    </row>
    <row r="115" spans="2:2">
      <c r="B115" s="47" t="e">
        <v>#N/A</v>
      </c>
    </row>
    <row r="116" spans="2:2">
      <c r="B116" s="47" t="e">
        <v>#N/A</v>
      </c>
    </row>
    <row r="117" spans="2:2">
      <c r="B117" s="47" t="e">
        <v>#N/A</v>
      </c>
    </row>
    <row r="118" spans="2:2">
      <c r="B118" s="47" t="e">
        <v>#N/A</v>
      </c>
    </row>
    <row r="119" spans="2:2">
      <c r="B119" s="47" t="e">
        <v>#N/A</v>
      </c>
    </row>
    <row r="120" spans="2:2">
      <c r="B120" s="47" t="e">
        <v>#N/A</v>
      </c>
    </row>
    <row r="121" spans="2:2">
      <c r="B121" s="47" t="e">
        <v>#N/A</v>
      </c>
    </row>
    <row r="122" spans="2:2">
      <c r="B122" s="47" t="e">
        <v>#N/A</v>
      </c>
    </row>
    <row r="123" spans="2:2">
      <c r="B123" t="e">
        <v>#N/A</v>
      </c>
    </row>
    <row r="124" spans="2:2">
      <c r="B124" t="e">
        <v>#N/A</v>
      </c>
    </row>
    <row r="125" spans="2:2">
      <c r="B125" t="e">
        <v>#N/A</v>
      </c>
    </row>
    <row r="126" spans="2:2">
      <c r="B126" t="e">
        <v>#N/A</v>
      </c>
    </row>
    <row r="127" spans="2:2">
      <c r="B127" t="e">
        <v>#N/A</v>
      </c>
    </row>
    <row r="128" spans="2:2">
      <c r="B128" t="e">
        <v>#N/A</v>
      </c>
    </row>
    <row r="129" spans="2:2">
      <c r="B129" t="e">
        <v>#N/A</v>
      </c>
    </row>
  </sheetData>
  <mergeCells count="1">
    <mergeCell ref="D9:E9"/>
  </mergeCells>
  <dataValidations count="1">
    <dataValidation type="list" allowBlank="1" showInputMessage="1" showErrorMessage="1" sqref="D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9"/>
  <sheetViews>
    <sheetView workbookViewId="0">
      <selection activeCell="G36" sqref="G36"/>
    </sheetView>
  </sheetViews>
  <sheetFormatPr defaultRowHeight="12.75"/>
  <cols>
    <col min="1" max="1" width="16.42578125" customWidth="1"/>
    <col min="3" max="3" width="10.140625" bestFit="1" customWidth="1"/>
  </cols>
  <sheetData>
    <row r="1" spans="3:3">
      <c r="C1" s="1">
        <f ca="1">TODAY()</f>
        <v>43644</v>
      </c>
    </row>
    <row r="2" spans="3:3">
      <c r="C2" s="2">
        <f ca="1">C1+21</f>
        <v>43665</v>
      </c>
    </row>
    <row r="3" spans="3:3">
      <c r="C3" s="2">
        <f t="shared" ref="C3:C11" ca="1" si="0">C2+21</f>
        <v>43686</v>
      </c>
    </row>
    <row r="4" spans="3:3">
      <c r="C4" s="2">
        <f t="shared" ca="1" si="0"/>
        <v>43707</v>
      </c>
    </row>
    <row r="5" spans="3:3">
      <c r="C5" s="2">
        <f t="shared" ca="1" si="0"/>
        <v>43728</v>
      </c>
    </row>
    <row r="6" spans="3:3">
      <c r="C6" s="2">
        <f t="shared" ca="1" si="0"/>
        <v>43749</v>
      </c>
    </row>
    <row r="7" spans="3:3">
      <c r="C7" s="2">
        <f t="shared" ca="1" si="0"/>
        <v>43770</v>
      </c>
    </row>
    <row r="8" spans="3:3">
      <c r="C8" s="2">
        <f t="shared" ca="1" si="0"/>
        <v>43791</v>
      </c>
    </row>
    <row r="9" spans="3:3">
      <c r="C9" s="2">
        <f t="shared" ca="1" si="0"/>
        <v>43812</v>
      </c>
    </row>
    <row r="10" spans="3:3">
      <c r="C10" s="2">
        <f t="shared" ca="1" si="0"/>
        <v>43833</v>
      </c>
    </row>
    <row r="11" spans="3:3">
      <c r="C11" s="2">
        <f t="shared" ca="1" si="0"/>
        <v>43854</v>
      </c>
    </row>
    <row r="17" spans="1:2">
      <c r="A17" t="e">
        <f ca="1">_xll.Orion.ExcelAPI.Cache.CreateCalendar(A23:B29,C1:C11)</f>
        <v>#NAME?</v>
      </c>
    </row>
    <row r="23" spans="1:2">
      <c r="A23" s="3" t="s">
        <v>0</v>
      </c>
      <c r="B23" s="3" t="s">
        <v>1</v>
      </c>
    </row>
    <row r="24" spans="1:2">
      <c r="A24" s="3" t="s">
        <v>2</v>
      </c>
      <c r="B24" t="s">
        <v>3</v>
      </c>
    </row>
    <row r="25" spans="1:2">
      <c r="A25" t="s">
        <v>4</v>
      </c>
      <c r="B25" t="s">
        <v>5</v>
      </c>
    </row>
    <row r="26" spans="1:2">
      <c r="A26" t="s">
        <v>52</v>
      </c>
      <c r="B26" t="s">
        <v>210</v>
      </c>
    </row>
    <row r="27" spans="1:2">
      <c r="A27" s="3" t="s">
        <v>6</v>
      </c>
      <c r="B27" s="3" t="s">
        <v>7</v>
      </c>
    </row>
    <row r="28" spans="1:2">
      <c r="A28" s="3" t="s">
        <v>8</v>
      </c>
      <c r="B28" s="3" t="s">
        <v>9</v>
      </c>
    </row>
    <row r="29" spans="1:2">
      <c r="A29" s="3" t="s">
        <v>10</v>
      </c>
      <c r="B29" s="3" t="s">
        <v>209</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44"/>
  <sheetViews>
    <sheetView workbookViewId="0">
      <selection activeCell="P29" sqref="P29"/>
    </sheetView>
  </sheetViews>
  <sheetFormatPr defaultRowHeight="12.75"/>
  <cols>
    <col min="1" max="1" width="21" bestFit="1" customWidth="1"/>
    <col min="2" max="2" width="4.85546875" bestFit="1" customWidth="1"/>
    <col min="3" max="3" width="7.42578125" bestFit="1" customWidth="1"/>
    <col min="4" max="4" width="17.42578125" bestFit="1" customWidth="1"/>
    <col min="5" max="5" width="5.42578125" bestFit="1" customWidth="1"/>
    <col min="7" max="7" width="2.28515625" customWidth="1"/>
    <col min="8" max="8" width="30.5703125" bestFit="1" customWidth="1"/>
    <col min="9" max="9" width="4.85546875" bestFit="1" customWidth="1"/>
    <col min="10" max="10" width="7.42578125" bestFit="1" customWidth="1"/>
    <col min="11" max="11" width="17.42578125" bestFit="1" customWidth="1"/>
    <col min="12" max="12" width="5.42578125" bestFit="1" customWidth="1"/>
    <col min="13" max="13" width="8.85546875" bestFit="1" customWidth="1"/>
  </cols>
  <sheetData>
    <row r="1" spans="1:14">
      <c r="A1" s="156" t="s">
        <v>11</v>
      </c>
      <c r="B1" s="211" t="str">
        <f ca="1">_xll.HLV5r3.Financial.Cache.CreateCurve($A$2:$B$10,$D$17:$F$40)</f>
        <v>Market.QR_LIVE.RateCurve.AUD-BBR-BBSW-3M</v>
      </c>
      <c r="C1" s="212"/>
      <c r="D1" s="212"/>
      <c r="E1" s="212"/>
      <c r="F1" s="213"/>
      <c r="G1" s="5"/>
      <c r="H1" s="156" t="s">
        <v>11</v>
      </c>
      <c r="I1" s="211" t="str">
        <f ca="1">_xll.HLV5r3.Financial.Cache.CreateCurve($H$2:$I$10,$D$17:$F$40)</f>
        <v>Market.QR_LIVE.RateCurve.AUD-BBR-BBSW-6M</v>
      </c>
      <c r="J1" s="212"/>
      <c r="K1" s="212"/>
      <c r="L1" s="212"/>
      <c r="M1" s="213"/>
      <c r="N1" s="5"/>
    </row>
    <row r="2" spans="1:14" ht="13.5" thickBot="1">
      <c r="A2" s="157" t="s">
        <v>12</v>
      </c>
      <c r="B2" s="214" t="s">
        <v>13</v>
      </c>
      <c r="C2" s="215"/>
      <c r="D2" s="215"/>
      <c r="E2" s="215"/>
      <c r="F2" s="216"/>
      <c r="G2" s="7"/>
      <c r="H2" s="157" t="s">
        <v>12</v>
      </c>
      <c r="I2" s="214" t="s">
        <v>13</v>
      </c>
      <c r="J2" s="215"/>
      <c r="K2" s="215"/>
      <c r="L2" s="215"/>
      <c r="M2" s="216"/>
      <c r="N2" s="7"/>
    </row>
    <row r="3" spans="1:14">
      <c r="A3" s="8" t="s">
        <v>14</v>
      </c>
      <c r="B3" s="217">
        <f ca="1">TODAY()</f>
        <v>43644</v>
      </c>
      <c r="C3" s="218"/>
      <c r="D3" s="218"/>
      <c r="E3" s="218"/>
      <c r="F3" s="219"/>
      <c r="G3" s="7"/>
      <c r="H3" s="8" t="s">
        <v>14</v>
      </c>
      <c r="I3" s="217">
        <f ca="1">TODAY()</f>
        <v>43644</v>
      </c>
      <c r="J3" s="218"/>
      <c r="K3" s="218"/>
      <c r="L3" s="218"/>
      <c r="M3" s="219"/>
      <c r="N3" s="7"/>
    </row>
    <row r="4" spans="1:14">
      <c r="A4" s="9" t="s">
        <v>15</v>
      </c>
      <c r="B4" s="217">
        <f ca="1">B3</f>
        <v>43644</v>
      </c>
      <c r="C4" s="218"/>
      <c r="D4" s="218"/>
      <c r="E4" s="218"/>
      <c r="F4" s="219"/>
      <c r="G4" s="7"/>
      <c r="H4" s="9" t="s">
        <v>15</v>
      </c>
      <c r="I4" s="217">
        <f ca="1">I3</f>
        <v>43644</v>
      </c>
      <c r="J4" s="218"/>
      <c r="K4" s="218"/>
      <c r="L4" s="218"/>
      <c r="M4" s="219"/>
      <c r="N4" s="7"/>
    </row>
    <row r="5" spans="1:14">
      <c r="A5" s="10" t="s">
        <v>16</v>
      </c>
      <c r="B5" s="201" t="s">
        <v>82</v>
      </c>
      <c r="C5" s="202"/>
      <c r="D5" s="202"/>
      <c r="E5" s="202"/>
      <c r="F5" s="203"/>
      <c r="G5" s="7"/>
      <c r="H5" s="10" t="s">
        <v>16</v>
      </c>
      <c r="I5" s="201" t="s">
        <v>82</v>
      </c>
      <c r="J5" s="202"/>
      <c r="K5" s="202"/>
      <c r="L5" s="202"/>
      <c r="M5" s="203"/>
      <c r="N5" s="7"/>
    </row>
    <row r="6" spans="1:14">
      <c r="A6" s="9" t="s">
        <v>17</v>
      </c>
      <c r="B6" s="208" t="s">
        <v>186</v>
      </c>
      <c r="C6" s="209"/>
      <c r="D6" s="209"/>
      <c r="E6" s="209"/>
      <c r="F6" s="210"/>
      <c r="G6" s="7"/>
      <c r="H6" s="9" t="s">
        <v>17</v>
      </c>
      <c r="I6" s="208" t="s">
        <v>186</v>
      </c>
      <c r="J6" s="209"/>
      <c r="K6" s="209"/>
      <c r="L6" s="209"/>
      <c r="M6" s="210"/>
      <c r="N6" s="7"/>
    </row>
    <row r="7" spans="1:14">
      <c r="A7" s="9" t="s">
        <v>19</v>
      </c>
      <c r="B7" s="201" t="s">
        <v>20</v>
      </c>
      <c r="C7" s="202"/>
      <c r="D7" s="202"/>
      <c r="E7" s="202"/>
      <c r="F7" s="203"/>
      <c r="G7" s="7"/>
      <c r="H7" s="9" t="s">
        <v>19</v>
      </c>
      <c r="I7" s="201" t="s">
        <v>231</v>
      </c>
      <c r="J7" s="202"/>
      <c r="K7" s="202"/>
      <c r="L7" s="202"/>
      <c r="M7" s="203"/>
      <c r="N7" s="7"/>
    </row>
    <row r="8" spans="1:14">
      <c r="A8" s="9" t="s">
        <v>21</v>
      </c>
      <c r="B8" s="201" t="str">
        <f>B6&amp;"-"&amp;B7</f>
        <v>AUD-BBR-BBSW-3M</v>
      </c>
      <c r="C8" s="202"/>
      <c r="D8" s="202"/>
      <c r="E8" s="202"/>
      <c r="F8" s="203"/>
      <c r="G8" s="7"/>
      <c r="H8" s="9" t="s">
        <v>21</v>
      </c>
      <c r="I8" s="201" t="str">
        <f>I6&amp;"-"&amp;I7</f>
        <v>AUD-BBR-BBSW-6M</v>
      </c>
      <c r="J8" s="202"/>
      <c r="K8" s="202"/>
      <c r="L8" s="202"/>
      <c r="M8" s="203"/>
      <c r="N8" s="7"/>
    </row>
    <row r="9" spans="1:14">
      <c r="A9" s="9" t="s">
        <v>22</v>
      </c>
      <c r="B9" s="201" t="s">
        <v>23</v>
      </c>
      <c r="C9" s="202"/>
      <c r="D9" s="202"/>
      <c r="E9" s="202"/>
      <c r="F9" s="203"/>
      <c r="G9" s="7"/>
      <c r="H9" s="9" t="s">
        <v>22</v>
      </c>
      <c r="I9" s="201" t="s">
        <v>23</v>
      </c>
      <c r="J9" s="202"/>
      <c r="K9" s="202"/>
      <c r="L9" s="202"/>
      <c r="M9" s="203"/>
      <c r="N9" s="7"/>
    </row>
    <row r="10" spans="1:14" ht="13.5" thickBot="1">
      <c r="A10" s="11" t="s">
        <v>24</v>
      </c>
      <c r="B10" s="201" t="str">
        <f>MID(B6,1,3)</f>
        <v>AUD</v>
      </c>
      <c r="C10" s="202"/>
      <c r="D10" s="202"/>
      <c r="E10" s="202"/>
      <c r="F10" s="203"/>
      <c r="G10" s="7"/>
      <c r="H10" s="11" t="s">
        <v>24</v>
      </c>
      <c r="I10" s="201" t="str">
        <f>MID(I6,1,3)</f>
        <v>AUD</v>
      </c>
      <c r="J10" s="202"/>
      <c r="K10" s="202"/>
      <c r="L10" s="202"/>
      <c r="M10" s="203"/>
      <c r="N10" s="7"/>
    </row>
    <row r="11" spans="1:14">
      <c r="A11" s="10" t="s">
        <v>25</v>
      </c>
      <c r="B11" s="201">
        <v>7200</v>
      </c>
      <c r="C11" s="202"/>
      <c r="D11" s="202"/>
      <c r="E11" s="202"/>
      <c r="F11" s="203"/>
      <c r="G11" s="7"/>
      <c r="H11" s="10" t="s">
        <v>25</v>
      </c>
      <c r="I11" s="201">
        <v>7200</v>
      </c>
      <c r="J11" s="202"/>
      <c r="K11" s="202"/>
      <c r="L11" s="202"/>
      <c r="M11" s="203"/>
      <c r="N11" s="7"/>
    </row>
    <row r="12" spans="1:14" ht="13.5" thickBot="1">
      <c r="A12" s="12" t="s">
        <v>10</v>
      </c>
      <c r="B12" s="204" t="str">
        <f ca="1">B1</f>
        <v>Market.QR_LIVE.RateCurve.AUD-BBR-BBSW-3M</v>
      </c>
      <c r="C12" s="205"/>
      <c r="D12" s="205"/>
      <c r="E12" s="205"/>
      <c r="F12" s="206"/>
      <c r="G12" s="7"/>
      <c r="H12" s="12" t="s">
        <v>10</v>
      </c>
      <c r="I12" s="204" t="str">
        <f ca="1">I1</f>
        <v>Market.QR_LIVE.RateCurve.AUD-BBR-BBSW-6M</v>
      </c>
      <c r="J12" s="205"/>
      <c r="K12" s="205"/>
      <c r="L12" s="205"/>
      <c r="M12" s="206"/>
      <c r="N12" s="7"/>
    </row>
    <row r="13" spans="1:14">
      <c r="A13" s="13"/>
      <c r="B13" s="207"/>
      <c r="C13" s="207"/>
      <c r="D13" s="207"/>
      <c r="E13" s="207"/>
      <c r="F13" s="207"/>
      <c r="G13" s="7"/>
      <c r="H13" s="13"/>
      <c r="I13" s="207"/>
      <c r="J13" s="207"/>
      <c r="K13" s="207"/>
      <c r="L13" s="207"/>
      <c r="M13" s="207"/>
      <c r="N13" s="7"/>
    </row>
    <row r="14" spans="1:14" ht="13.5" thickBot="1">
      <c r="A14" s="14"/>
      <c r="B14" s="4"/>
      <c r="C14" s="4"/>
      <c r="D14" s="4"/>
      <c r="E14" s="4"/>
      <c r="F14" s="4"/>
      <c r="G14" s="7"/>
      <c r="H14" s="14"/>
      <c r="I14" s="4"/>
      <c r="J14" s="4"/>
      <c r="K14" s="4"/>
      <c r="L14" s="4"/>
      <c r="M14" s="4"/>
      <c r="N14" s="7"/>
    </row>
    <row r="15" spans="1:14" ht="13.5" thickBot="1">
      <c r="A15" s="15" t="s">
        <v>26</v>
      </c>
      <c r="B15" s="16"/>
      <c r="C15" s="16"/>
      <c r="D15" s="16"/>
      <c r="E15" s="16"/>
      <c r="F15" s="17"/>
      <c r="G15" s="7"/>
      <c r="H15" s="15" t="s">
        <v>26</v>
      </c>
      <c r="I15" s="16"/>
      <c r="J15" s="16"/>
      <c r="K15" s="16"/>
      <c r="L15" s="16"/>
      <c r="M15" s="17"/>
      <c r="N15" s="7"/>
    </row>
    <row r="16" spans="1:14" ht="13.5" thickBot="1">
      <c r="A16" s="18" t="s">
        <v>27</v>
      </c>
      <c r="B16" s="19" t="s">
        <v>8</v>
      </c>
      <c r="C16" s="20" t="s">
        <v>28</v>
      </c>
      <c r="D16" s="20" t="s">
        <v>29</v>
      </c>
      <c r="E16" s="21" t="s">
        <v>30</v>
      </c>
      <c r="F16" s="22" t="s">
        <v>31</v>
      </c>
      <c r="G16" s="7"/>
      <c r="H16" s="18" t="s">
        <v>27</v>
      </c>
      <c r="I16" s="19" t="s">
        <v>8</v>
      </c>
      <c r="J16" s="20" t="s">
        <v>28</v>
      </c>
      <c r="K16" s="20" t="s">
        <v>29</v>
      </c>
      <c r="L16" s="21" t="s">
        <v>30</v>
      </c>
      <c r="M16" s="22" t="s">
        <v>31</v>
      </c>
      <c r="N16" s="7"/>
    </row>
    <row r="17" spans="1:14">
      <c r="A17" s="23" t="s">
        <v>32</v>
      </c>
      <c r="B17" s="24"/>
      <c r="C17" s="25" t="s">
        <v>33</v>
      </c>
      <c r="D17" s="26" t="str">
        <f>$B$10&amp;"-"&amp;A17&amp;"-"&amp;IF(B17="","",B17&amp;"-")&amp;C17</f>
        <v>AUD-Deposit-1D</v>
      </c>
      <c r="E17" s="27">
        <v>6.6100000000000006E-2</v>
      </c>
      <c r="F17" s="27">
        <v>1E-4</v>
      </c>
      <c r="G17" s="7"/>
      <c r="H17" s="23" t="s">
        <v>32</v>
      </c>
      <c r="I17" s="24"/>
      <c r="J17" s="25" t="s">
        <v>33</v>
      </c>
      <c r="K17" s="26" t="str">
        <f>$B$10&amp;"-"&amp;H17&amp;"-"&amp;IF(I17="","",I17&amp;"-")&amp;J17</f>
        <v>AUD-Deposit-1D</v>
      </c>
      <c r="L17" s="27">
        <v>6.6100000000000006E-2</v>
      </c>
      <c r="M17" s="27">
        <v>1E-4</v>
      </c>
      <c r="N17" s="7"/>
    </row>
    <row r="18" spans="1:14">
      <c r="A18" s="23" t="s">
        <v>32</v>
      </c>
      <c r="B18" s="28"/>
      <c r="C18" s="29" t="s">
        <v>34</v>
      </c>
      <c r="D18" s="26" t="str">
        <f t="shared" ref="D18:D40" si="0">$B$10&amp;"-"&amp;A18&amp;"-"&amp;IF(B18="","",B18&amp;"-")&amp;C18</f>
        <v>AUD-Deposit-1W</v>
      </c>
      <c r="E18" s="30">
        <v>6.59E-2</v>
      </c>
      <c r="F18" s="30">
        <v>1E-4</v>
      </c>
      <c r="G18" s="7"/>
      <c r="H18" s="23" t="s">
        <v>32</v>
      </c>
      <c r="I18" s="28"/>
      <c r="J18" s="29" t="s">
        <v>34</v>
      </c>
      <c r="K18" s="26" t="str">
        <f t="shared" ref="K18:K40" si="1">$B$10&amp;"-"&amp;H18&amp;"-"&amp;IF(I18="","",I18&amp;"-")&amp;J18</f>
        <v>AUD-Deposit-1W</v>
      </c>
      <c r="L18" s="30">
        <v>6.59E-2</v>
      </c>
      <c r="M18" s="30">
        <v>1E-4</v>
      </c>
      <c r="N18" s="7"/>
    </row>
    <row r="19" spans="1:14">
      <c r="A19" s="23" t="s">
        <v>32</v>
      </c>
      <c r="B19" s="28"/>
      <c r="C19" s="29" t="s">
        <v>35</v>
      </c>
      <c r="D19" s="26" t="str">
        <f t="shared" si="0"/>
        <v>AUD-Deposit-2W</v>
      </c>
      <c r="E19" s="30">
        <v>6.6299999999999998E-2</v>
      </c>
      <c r="F19" s="30">
        <v>1E-4</v>
      </c>
      <c r="G19" s="7"/>
      <c r="H19" s="23" t="s">
        <v>32</v>
      </c>
      <c r="I19" s="28"/>
      <c r="J19" s="29" t="s">
        <v>35</v>
      </c>
      <c r="K19" s="26" t="str">
        <f t="shared" si="1"/>
        <v>AUD-Deposit-2W</v>
      </c>
      <c r="L19" s="30">
        <v>6.6299999999999998E-2</v>
      </c>
      <c r="M19" s="30">
        <v>1E-4</v>
      </c>
      <c r="N19" s="7"/>
    </row>
    <row r="20" spans="1:14">
      <c r="A20" s="23" t="s">
        <v>32</v>
      </c>
      <c r="B20" s="28"/>
      <c r="C20" s="29" t="s">
        <v>36</v>
      </c>
      <c r="D20" s="26" t="str">
        <f t="shared" si="0"/>
        <v>AUD-Deposit-1M</v>
      </c>
      <c r="E20" s="30">
        <v>6.6600000000000006E-2</v>
      </c>
      <c r="F20" s="30">
        <v>1E-4</v>
      </c>
      <c r="G20" s="7"/>
      <c r="H20" s="23" t="s">
        <v>32</v>
      </c>
      <c r="I20" s="28"/>
      <c r="J20" s="29" t="s">
        <v>36</v>
      </c>
      <c r="K20" s="26" t="str">
        <f t="shared" si="1"/>
        <v>AUD-Deposit-1M</v>
      </c>
      <c r="L20" s="30">
        <v>6.6600000000000006E-2</v>
      </c>
      <c r="M20" s="30">
        <v>1E-4</v>
      </c>
      <c r="N20" s="7"/>
    </row>
    <row r="21" spans="1:14">
      <c r="A21" s="23" t="s">
        <v>32</v>
      </c>
      <c r="B21" s="28"/>
      <c r="C21" s="29" t="s">
        <v>37</v>
      </c>
      <c r="D21" s="26" t="str">
        <f t="shared" si="0"/>
        <v>AUD-Deposit-2M</v>
      </c>
      <c r="E21" s="30">
        <v>6.9199999999999998E-2</v>
      </c>
      <c r="F21" s="30">
        <v>1E-4</v>
      </c>
      <c r="G21" s="7"/>
      <c r="H21" s="23" t="s">
        <v>32</v>
      </c>
      <c r="I21" s="28"/>
      <c r="J21" s="29" t="s">
        <v>37</v>
      </c>
      <c r="K21" s="26" t="str">
        <f t="shared" si="1"/>
        <v>AUD-Deposit-2M</v>
      </c>
      <c r="L21" s="30">
        <v>6.9199999999999998E-2</v>
      </c>
      <c r="M21" s="30">
        <v>1E-4</v>
      </c>
      <c r="N21" s="7"/>
    </row>
    <row r="22" spans="1:14">
      <c r="A22" s="23" t="s">
        <v>32</v>
      </c>
      <c r="B22" s="28"/>
      <c r="C22" s="29" t="s">
        <v>20</v>
      </c>
      <c r="D22" s="26" t="str">
        <f t="shared" si="0"/>
        <v>AUD-Deposit-3M</v>
      </c>
      <c r="E22" s="30">
        <v>7.0199999999999999E-2</v>
      </c>
      <c r="F22" s="30">
        <v>1E-4</v>
      </c>
      <c r="G22" s="7"/>
      <c r="H22" s="23" t="s">
        <v>32</v>
      </c>
      <c r="I22" s="28"/>
      <c r="J22" s="29" t="s">
        <v>20</v>
      </c>
      <c r="K22" s="26" t="str">
        <f t="shared" si="1"/>
        <v>AUD-Deposit-3M</v>
      </c>
      <c r="L22" s="30">
        <v>7.0199999999999999E-2</v>
      </c>
      <c r="M22" s="30">
        <v>1E-4</v>
      </c>
      <c r="N22" s="7"/>
    </row>
    <row r="23" spans="1:14">
      <c r="A23" s="23" t="s">
        <v>38</v>
      </c>
      <c r="B23" s="28"/>
      <c r="C23" s="29" t="s">
        <v>39</v>
      </c>
      <c r="D23" s="26" t="str">
        <f t="shared" si="0"/>
        <v>AUD-IRSwap-3Y</v>
      </c>
      <c r="E23" s="30">
        <v>7.4300000000000005E-2</v>
      </c>
      <c r="F23" s="30">
        <v>1E-4</v>
      </c>
      <c r="G23" s="7"/>
      <c r="H23" s="23" t="s">
        <v>38</v>
      </c>
      <c r="I23" s="28"/>
      <c r="J23" s="29" t="s">
        <v>39</v>
      </c>
      <c r="K23" s="26" t="str">
        <f t="shared" si="1"/>
        <v>AUD-IRSwap-3Y</v>
      </c>
      <c r="L23" s="30">
        <v>7.4300000000000005E-2</v>
      </c>
      <c r="M23" s="30">
        <v>1E-4</v>
      </c>
      <c r="N23" s="7"/>
    </row>
    <row r="24" spans="1:14">
      <c r="A24" s="23" t="s">
        <v>38</v>
      </c>
      <c r="B24" s="28"/>
      <c r="C24" s="29" t="s">
        <v>40</v>
      </c>
      <c r="D24" s="26" t="str">
        <f t="shared" si="0"/>
        <v>AUD-IRSwap-4Y</v>
      </c>
      <c r="E24" s="30">
        <v>7.4399999999999994E-2</v>
      </c>
      <c r="F24" s="30">
        <v>1E-4</v>
      </c>
      <c r="G24" s="7"/>
      <c r="H24" s="23" t="s">
        <v>38</v>
      </c>
      <c r="I24" s="28"/>
      <c r="J24" s="29" t="s">
        <v>40</v>
      </c>
      <c r="K24" s="26" t="str">
        <f t="shared" si="1"/>
        <v>AUD-IRSwap-4Y</v>
      </c>
      <c r="L24" s="30">
        <v>7.4399999999999994E-2</v>
      </c>
      <c r="M24" s="30">
        <v>1E-4</v>
      </c>
      <c r="N24" s="7"/>
    </row>
    <row r="25" spans="1:14">
      <c r="A25" s="23" t="s">
        <v>38</v>
      </c>
      <c r="B25" s="28"/>
      <c r="C25" s="29" t="s">
        <v>41</v>
      </c>
      <c r="D25" s="26" t="str">
        <f t="shared" si="0"/>
        <v>AUD-IRSwap-5Y</v>
      </c>
      <c r="E25" s="30">
        <v>7.4399999999999994E-2</v>
      </c>
      <c r="F25" s="30">
        <v>1E-4</v>
      </c>
      <c r="G25" s="7"/>
      <c r="H25" s="23" t="s">
        <v>38</v>
      </c>
      <c r="I25" s="28"/>
      <c r="J25" s="29" t="s">
        <v>41</v>
      </c>
      <c r="K25" s="26" t="str">
        <f t="shared" si="1"/>
        <v>AUD-IRSwap-5Y</v>
      </c>
      <c r="L25" s="30">
        <v>7.4399999999999994E-2</v>
      </c>
      <c r="M25" s="30">
        <v>1E-4</v>
      </c>
      <c r="N25" s="7"/>
    </row>
    <row r="26" spans="1:14">
      <c r="A26" s="23" t="s">
        <v>38</v>
      </c>
      <c r="B26" s="28"/>
      <c r="C26" s="29" t="s">
        <v>42</v>
      </c>
      <c r="D26" s="26" t="str">
        <f t="shared" si="0"/>
        <v>AUD-IRSwap-6Y</v>
      </c>
      <c r="E26" s="30">
        <v>7.2900000000000006E-2</v>
      </c>
      <c r="F26" s="30">
        <v>1E-4</v>
      </c>
      <c r="G26" s="7"/>
      <c r="H26" s="23" t="s">
        <v>38</v>
      </c>
      <c r="I26" s="28"/>
      <c r="J26" s="29" t="s">
        <v>42</v>
      </c>
      <c r="K26" s="26" t="str">
        <f t="shared" si="1"/>
        <v>AUD-IRSwap-6Y</v>
      </c>
      <c r="L26" s="30">
        <v>7.2900000000000006E-2</v>
      </c>
      <c r="M26" s="30">
        <v>1E-4</v>
      </c>
      <c r="N26" s="7"/>
    </row>
    <row r="27" spans="1:14">
      <c r="A27" s="23" t="s">
        <v>38</v>
      </c>
      <c r="B27" s="28"/>
      <c r="C27" s="29" t="s">
        <v>43</v>
      </c>
      <c r="D27" s="26" t="str">
        <f t="shared" si="0"/>
        <v>AUD-IRSwap-7Y</v>
      </c>
      <c r="E27" s="30">
        <v>7.1400000000000005E-2</v>
      </c>
      <c r="F27" s="30">
        <v>1E-4</v>
      </c>
      <c r="G27" s="7"/>
      <c r="H27" s="23" t="s">
        <v>38</v>
      </c>
      <c r="I27" s="28"/>
      <c r="J27" s="29" t="s">
        <v>43</v>
      </c>
      <c r="K27" s="26" t="str">
        <f t="shared" si="1"/>
        <v>AUD-IRSwap-7Y</v>
      </c>
      <c r="L27" s="30">
        <v>7.1400000000000005E-2</v>
      </c>
      <c r="M27" s="30">
        <v>1E-4</v>
      </c>
      <c r="N27" s="7"/>
    </row>
    <row r="28" spans="1:14">
      <c r="A28" s="23" t="s">
        <v>38</v>
      </c>
      <c r="B28" s="28"/>
      <c r="C28" s="29" t="s">
        <v>44</v>
      </c>
      <c r="D28" s="26" t="str">
        <f t="shared" si="0"/>
        <v>AUD-IRSwap-8Y</v>
      </c>
      <c r="E28" s="30">
        <v>7.0699999999999999E-2</v>
      </c>
      <c r="F28" s="30">
        <v>1E-4</v>
      </c>
      <c r="G28" s="7"/>
      <c r="H28" s="23" t="s">
        <v>38</v>
      </c>
      <c r="I28" s="28"/>
      <c r="J28" s="29" t="s">
        <v>44</v>
      </c>
      <c r="K28" s="26" t="str">
        <f t="shared" si="1"/>
        <v>AUD-IRSwap-8Y</v>
      </c>
      <c r="L28" s="30">
        <v>7.0699999999999999E-2</v>
      </c>
      <c r="M28" s="30">
        <v>1E-4</v>
      </c>
      <c r="N28" s="7"/>
    </row>
    <row r="29" spans="1:14">
      <c r="A29" s="23" t="s">
        <v>38</v>
      </c>
      <c r="B29" s="28"/>
      <c r="C29" s="29" t="s">
        <v>45</v>
      </c>
      <c r="D29" s="26" t="str">
        <f t="shared" si="0"/>
        <v>AUD-IRSwap-9Y</v>
      </c>
      <c r="E29" s="30">
        <v>7.0000000000000007E-2</v>
      </c>
      <c r="F29" s="30">
        <v>1E-4</v>
      </c>
      <c r="G29" s="7"/>
      <c r="H29" s="23" t="s">
        <v>38</v>
      </c>
      <c r="I29" s="28"/>
      <c r="J29" s="29" t="s">
        <v>45</v>
      </c>
      <c r="K29" s="26" t="str">
        <f t="shared" si="1"/>
        <v>AUD-IRSwap-9Y</v>
      </c>
      <c r="L29" s="30">
        <v>7.0000000000000007E-2</v>
      </c>
      <c r="M29" s="30">
        <v>1E-4</v>
      </c>
      <c r="N29" s="7"/>
    </row>
    <row r="30" spans="1:14">
      <c r="A30" s="23" t="s">
        <v>38</v>
      </c>
      <c r="B30" s="28"/>
      <c r="C30" s="29" t="s">
        <v>46</v>
      </c>
      <c r="D30" s="26" t="str">
        <f t="shared" si="0"/>
        <v>AUD-IRSwap-10Y</v>
      </c>
      <c r="E30" s="30">
        <v>6.9400000000000003E-2</v>
      </c>
      <c r="F30" s="30">
        <v>1E-4</v>
      </c>
      <c r="G30" s="7"/>
      <c r="H30" s="23" t="s">
        <v>38</v>
      </c>
      <c r="I30" s="28"/>
      <c r="J30" s="29" t="s">
        <v>46</v>
      </c>
      <c r="K30" s="26" t="str">
        <f t="shared" si="1"/>
        <v>AUD-IRSwap-10Y</v>
      </c>
      <c r="L30" s="30">
        <v>6.9400000000000003E-2</v>
      </c>
      <c r="M30" s="30">
        <v>1E-4</v>
      </c>
      <c r="N30" s="7"/>
    </row>
    <row r="31" spans="1:14">
      <c r="A31" s="23" t="s">
        <v>38</v>
      </c>
      <c r="B31" s="28"/>
      <c r="C31" s="29" t="s">
        <v>47</v>
      </c>
      <c r="D31" s="26" t="str">
        <f t="shared" si="0"/>
        <v>AUD-IRSwap-15Y</v>
      </c>
      <c r="E31" s="30">
        <v>6.7900000000000002E-2</v>
      </c>
      <c r="F31" s="30">
        <v>1E-4</v>
      </c>
      <c r="G31" s="7"/>
      <c r="H31" s="23" t="s">
        <v>38</v>
      </c>
      <c r="I31" s="28"/>
      <c r="J31" s="29" t="s">
        <v>47</v>
      </c>
      <c r="K31" s="26" t="str">
        <f t="shared" si="1"/>
        <v>AUD-IRSwap-15Y</v>
      </c>
      <c r="L31" s="30">
        <v>6.7900000000000002E-2</v>
      </c>
      <c r="M31" s="30">
        <v>1E-4</v>
      </c>
      <c r="N31" s="7"/>
    </row>
    <row r="32" spans="1:14">
      <c r="A32" s="23" t="s">
        <v>38</v>
      </c>
      <c r="B32" s="28"/>
      <c r="C32" s="29" t="s">
        <v>48</v>
      </c>
      <c r="D32" s="26" t="str">
        <f t="shared" si="0"/>
        <v>AUD-IRSwap-20Y</v>
      </c>
      <c r="E32" s="30">
        <v>6.6799999999999998E-2</v>
      </c>
      <c r="F32" s="30">
        <v>1E-4</v>
      </c>
      <c r="G32" s="7"/>
      <c r="H32" s="23" t="s">
        <v>38</v>
      </c>
      <c r="I32" s="28"/>
      <c r="J32" s="29" t="s">
        <v>48</v>
      </c>
      <c r="K32" s="26" t="str">
        <f t="shared" si="1"/>
        <v>AUD-IRSwap-20Y</v>
      </c>
      <c r="L32" s="30">
        <v>6.6799999999999998E-2</v>
      </c>
      <c r="M32" s="30">
        <v>1E-4</v>
      </c>
      <c r="N32" s="7"/>
    </row>
    <row r="33" spans="1:14">
      <c r="A33" s="23" t="s">
        <v>49</v>
      </c>
      <c r="B33" s="29" t="s">
        <v>50</v>
      </c>
      <c r="C33" s="29">
        <v>1</v>
      </c>
      <c r="D33" s="26" t="str">
        <f t="shared" si="0"/>
        <v>AUD-IRFuture-IR-1</v>
      </c>
      <c r="E33" s="30">
        <v>6.6600000000000006E-2</v>
      </c>
      <c r="F33" s="31">
        <v>0.2</v>
      </c>
      <c r="G33" s="7"/>
      <c r="H33" s="23" t="s">
        <v>49</v>
      </c>
      <c r="I33" s="29" t="s">
        <v>50</v>
      </c>
      <c r="J33" s="29">
        <v>1</v>
      </c>
      <c r="K33" s="26" t="str">
        <f t="shared" si="1"/>
        <v>AUD-IRFuture-IR-1</v>
      </c>
      <c r="L33" s="30">
        <v>6.6600000000000006E-2</v>
      </c>
      <c r="M33" s="31">
        <v>0.2</v>
      </c>
      <c r="N33" s="7"/>
    </row>
    <row r="34" spans="1:14">
      <c r="A34" s="23" t="s">
        <v>49</v>
      </c>
      <c r="B34" s="29" t="s">
        <v>50</v>
      </c>
      <c r="C34" s="29">
        <v>2</v>
      </c>
      <c r="D34" s="26" t="str">
        <f t="shared" si="0"/>
        <v>AUD-IRFuture-IR-2</v>
      </c>
      <c r="E34" s="30">
        <v>6.5600000000000006E-2</v>
      </c>
      <c r="F34" s="31">
        <v>0.2</v>
      </c>
      <c r="G34" s="7"/>
      <c r="H34" s="23" t="s">
        <v>49</v>
      </c>
      <c r="I34" s="29" t="s">
        <v>50</v>
      </c>
      <c r="J34" s="29">
        <v>2</v>
      </c>
      <c r="K34" s="26" t="str">
        <f t="shared" si="1"/>
        <v>AUD-IRFuture-IR-2</v>
      </c>
      <c r="L34" s="30">
        <v>6.5600000000000006E-2</v>
      </c>
      <c r="M34" s="31">
        <v>0.2</v>
      </c>
      <c r="N34" s="7"/>
    </row>
    <row r="35" spans="1:14">
      <c r="A35" s="23" t="s">
        <v>49</v>
      </c>
      <c r="B35" s="29" t="s">
        <v>50</v>
      </c>
      <c r="C35" s="29">
        <v>3</v>
      </c>
      <c r="D35" s="26" t="str">
        <f t="shared" si="0"/>
        <v>AUD-IRFuture-IR-3</v>
      </c>
      <c r="E35" s="30">
        <v>6.7599999999999993E-2</v>
      </c>
      <c r="F35" s="31">
        <v>0.2</v>
      </c>
      <c r="G35" s="7"/>
      <c r="H35" s="23" t="s">
        <v>49</v>
      </c>
      <c r="I35" s="29" t="s">
        <v>50</v>
      </c>
      <c r="J35" s="29">
        <v>3</v>
      </c>
      <c r="K35" s="26" t="str">
        <f t="shared" si="1"/>
        <v>AUD-IRFuture-IR-3</v>
      </c>
      <c r="L35" s="30">
        <v>6.7599999999999993E-2</v>
      </c>
      <c r="M35" s="31">
        <v>0.2</v>
      </c>
      <c r="N35" s="7"/>
    </row>
    <row r="36" spans="1:14">
      <c r="A36" s="23" t="s">
        <v>49</v>
      </c>
      <c r="B36" s="29" t="s">
        <v>50</v>
      </c>
      <c r="C36" s="29">
        <v>4</v>
      </c>
      <c r="D36" s="26" t="str">
        <f t="shared" si="0"/>
        <v>AUD-IRFuture-IR-4</v>
      </c>
      <c r="E36" s="30">
        <v>6.8900000000000003E-2</v>
      </c>
      <c r="F36" s="31">
        <v>0.2</v>
      </c>
      <c r="G36" s="7"/>
      <c r="H36" s="23" t="s">
        <v>49</v>
      </c>
      <c r="I36" s="29" t="s">
        <v>50</v>
      </c>
      <c r="J36" s="29">
        <v>4</v>
      </c>
      <c r="K36" s="26" t="str">
        <f t="shared" si="1"/>
        <v>AUD-IRFuture-IR-4</v>
      </c>
      <c r="L36" s="30">
        <v>6.8900000000000003E-2</v>
      </c>
      <c r="M36" s="31">
        <v>0.2</v>
      </c>
      <c r="N36" s="7"/>
    </row>
    <row r="37" spans="1:14">
      <c r="A37" s="23" t="s">
        <v>49</v>
      </c>
      <c r="B37" s="29" t="s">
        <v>50</v>
      </c>
      <c r="C37" s="29">
        <v>5</v>
      </c>
      <c r="D37" s="26" t="str">
        <f t="shared" si="0"/>
        <v>AUD-IRFuture-IR-5</v>
      </c>
      <c r="E37" s="30">
        <v>6.5699999999999995E-2</v>
      </c>
      <c r="F37" s="31">
        <v>0.2</v>
      </c>
      <c r="G37" s="7"/>
      <c r="H37" s="23" t="s">
        <v>49</v>
      </c>
      <c r="I37" s="29" t="s">
        <v>50</v>
      </c>
      <c r="J37" s="29">
        <v>5</v>
      </c>
      <c r="K37" s="26" t="str">
        <f t="shared" si="1"/>
        <v>AUD-IRFuture-IR-5</v>
      </c>
      <c r="L37" s="30">
        <v>6.5699999999999995E-2</v>
      </c>
      <c r="M37" s="31">
        <v>0.2</v>
      </c>
      <c r="N37" s="7"/>
    </row>
    <row r="38" spans="1:14">
      <c r="A38" s="23" t="s">
        <v>49</v>
      </c>
      <c r="B38" s="29" t="s">
        <v>50</v>
      </c>
      <c r="C38" s="29">
        <v>6</v>
      </c>
      <c r="D38" s="26" t="str">
        <f t="shared" si="0"/>
        <v>AUD-IRFuture-IR-6</v>
      </c>
      <c r="E38" s="30">
        <v>6.4399999999999999E-2</v>
      </c>
      <c r="F38" s="31">
        <v>0.2</v>
      </c>
      <c r="G38" s="7"/>
      <c r="H38" s="23" t="s">
        <v>49</v>
      </c>
      <c r="I38" s="29" t="s">
        <v>50</v>
      </c>
      <c r="J38" s="29">
        <v>6</v>
      </c>
      <c r="K38" s="26" t="str">
        <f t="shared" si="1"/>
        <v>AUD-IRFuture-IR-6</v>
      </c>
      <c r="L38" s="30">
        <v>6.4399999999999999E-2</v>
      </c>
      <c r="M38" s="31">
        <v>0.2</v>
      </c>
      <c r="N38" s="7"/>
    </row>
    <row r="39" spans="1:14">
      <c r="A39" s="23" t="s">
        <v>49</v>
      </c>
      <c r="B39" s="29" t="s">
        <v>50</v>
      </c>
      <c r="C39" s="29">
        <v>7</v>
      </c>
      <c r="D39" s="26" t="str">
        <f t="shared" si="0"/>
        <v>AUD-IRFuture-IR-7</v>
      </c>
      <c r="E39" s="30">
        <v>6.2100000000000002E-2</v>
      </c>
      <c r="F39" s="31">
        <v>0.2</v>
      </c>
      <c r="G39" s="7"/>
      <c r="H39" s="23" t="s">
        <v>49</v>
      </c>
      <c r="I39" s="29" t="s">
        <v>50</v>
      </c>
      <c r="J39" s="29">
        <v>7</v>
      </c>
      <c r="K39" s="26" t="str">
        <f t="shared" si="1"/>
        <v>AUD-IRFuture-IR-7</v>
      </c>
      <c r="L39" s="30">
        <v>6.2100000000000002E-2</v>
      </c>
      <c r="M39" s="31">
        <v>0.2</v>
      </c>
      <c r="N39" s="7"/>
    </row>
    <row r="40" spans="1:14" ht="13.5" thickBot="1">
      <c r="A40" s="23" t="s">
        <v>49</v>
      </c>
      <c r="B40" s="29" t="s">
        <v>50</v>
      </c>
      <c r="C40" s="32">
        <v>8</v>
      </c>
      <c r="D40" s="26" t="str">
        <f t="shared" si="0"/>
        <v>AUD-IRFuture-IR-8</v>
      </c>
      <c r="E40" s="33">
        <v>7.4399999999999994E-2</v>
      </c>
      <c r="F40" s="34">
        <v>0.2</v>
      </c>
      <c r="G40" s="7"/>
      <c r="H40" s="23" t="s">
        <v>49</v>
      </c>
      <c r="I40" s="29" t="s">
        <v>50</v>
      </c>
      <c r="J40" s="32">
        <v>8</v>
      </c>
      <c r="K40" s="26" t="str">
        <f t="shared" si="1"/>
        <v>AUD-IRFuture-IR-8</v>
      </c>
      <c r="L40" s="33">
        <v>7.4399999999999994E-2</v>
      </c>
      <c r="M40" s="34">
        <v>0.2</v>
      </c>
      <c r="N40" s="7"/>
    </row>
    <row r="41" spans="1:14" ht="13.5" thickBot="1">
      <c r="A41" s="14"/>
      <c r="B41" s="4"/>
      <c r="C41" s="4"/>
      <c r="D41" s="4"/>
      <c r="E41" s="4"/>
      <c r="F41" s="4"/>
      <c r="G41" s="7"/>
      <c r="H41" s="14"/>
      <c r="I41" s="4"/>
      <c r="J41" s="4"/>
      <c r="K41" s="4"/>
      <c r="L41" s="4"/>
      <c r="M41" s="4"/>
      <c r="N41" s="7"/>
    </row>
    <row r="42" spans="1:14" ht="13.5" thickBot="1">
      <c r="A42" s="35" t="s">
        <v>51</v>
      </c>
      <c r="B42" s="4"/>
      <c r="C42" s="4"/>
      <c r="D42" s="4"/>
      <c r="E42" s="4"/>
      <c r="F42" s="4"/>
      <c r="G42" s="7"/>
      <c r="H42" s="35" t="s">
        <v>51</v>
      </c>
      <c r="I42" s="4"/>
      <c r="J42" s="4"/>
      <c r="K42" s="4"/>
      <c r="L42" s="4"/>
      <c r="M42" s="4"/>
      <c r="N42" s="7"/>
    </row>
    <row r="43" spans="1:14" ht="13.5" thickBot="1">
      <c r="A43" s="36"/>
      <c r="B43" s="37"/>
      <c r="C43" s="37"/>
      <c r="D43" s="37"/>
      <c r="E43" s="37"/>
      <c r="F43" s="37"/>
      <c r="G43" s="38"/>
      <c r="H43" s="36"/>
      <c r="I43" s="37"/>
      <c r="J43" s="37"/>
      <c r="K43" s="37"/>
      <c r="L43" s="37"/>
      <c r="M43" s="37"/>
      <c r="N43" s="38"/>
    </row>
    <row r="44" spans="1:14">
      <c r="A44" s="6"/>
      <c r="B44" s="6"/>
      <c r="C44" s="6"/>
      <c r="D44" s="6"/>
      <c r="E44" s="6"/>
      <c r="F44" s="6"/>
      <c r="G44" s="6"/>
    </row>
  </sheetData>
  <protectedRanges>
    <protectedRange sqref="B9 I9" name="Range2_1_1_1"/>
  </protectedRanges>
  <mergeCells count="26">
    <mergeCell ref="B1:F1"/>
    <mergeCell ref="B2:F2"/>
    <mergeCell ref="B3:F3"/>
    <mergeCell ref="B4:F4"/>
    <mergeCell ref="B10:F10"/>
    <mergeCell ref="B11:F11"/>
    <mergeCell ref="B12:F12"/>
    <mergeCell ref="B13:F13"/>
    <mergeCell ref="B5:F5"/>
    <mergeCell ref="B6:F6"/>
    <mergeCell ref="B7:F7"/>
    <mergeCell ref="B8:F8"/>
    <mergeCell ref="B9:F9"/>
    <mergeCell ref="I1:M1"/>
    <mergeCell ref="I2:M2"/>
    <mergeCell ref="I3:M3"/>
    <mergeCell ref="I4:M4"/>
    <mergeCell ref="I5:M5"/>
    <mergeCell ref="I10:M10"/>
    <mergeCell ref="I11:M11"/>
    <mergeCell ref="I12:M12"/>
    <mergeCell ref="I13:M13"/>
    <mergeCell ref="I6:M6"/>
    <mergeCell ref="I7:M7"/>
    <mergeCell ref="I8:M8"/>
    <mergeCell ref="I9:M9"/>
  </mergeCells>
  <dataValidations count="5">
    <dataValidation type="list" allowBlank="1" showInputMessage="1" showErrorMessage="1" sqref="B2 I2" xr:uid="{00000000-0002-0000-0200-000000000000}">
      <formula1>"RateCurve, DiscountCurve, InflationCurve, RateSpreadCurve"</formula1>
    </dataValidation>
    <dataValidation type="list" allowBlank="1" showInputMessage="1" showErrorMessage="1" sqref="B9 I9" xr:uid="{00000000-0002-0000-0200-000001000000}">
      <formula1>Algorithms</formula1>
    </dataValidation>
    <dataValidation type="list" allowBlank="1" showInputMessage="1" showErrorMessage="1" sqref="B10 I10" xr:uid="{00000000-0002-0000-0200-000002000000}">
      <formula1>Currency</formula1>
    </dataValidation>
    <dataValidation type="list" allowBlank="1" showInputMessage="1" showErrorMessage="1" sqref="B7 I7" xr:uid="{00000000-0002-0000-0200-000003000000}">
      <formula1>"1D,1M,3M,6M"</formula1>
    </dataValidation>
    <dataValidation type="list" allowBlank="1" showInputMessage="1" showErrorMessage="1" sqref="B6:F6 I6:M6" xr:uid="{00000000-0002-0000-0200-000004000000}">
      <formula1>ForecastIndex</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54"/>
  <sheetViews>
    <sheetView topLeftCell="N1" workbookViewId="0">
      <selection activeCell="W24" sqref="W24"/>
    </sheetView>
  </sheetViews>
  <sheetFormatPr defaultRowHeight="12.75"/>
  <cols>
    <col min="1" max="1" width="3.140625" style="161" customWidth="1"/>
    <col min="2" max="2" width="9.140625" style="161"/>
    <col min="3" max="3" width="20.5703125" style="161" bestFit="1" customWidth="1"/>
    <col min="4" max="4" width="6.5703125" style="161" bestFit="1" customWidth="1"/>
    <col min="5" max="5" width="8.85546875" style="161" bestFit="1" customWidth="1"/>
    <col min="6" max="6" width="12.28515625" style="161" bestFit="1" customWidth="1"/>
    <col min="7" max="7" width="10.140625" style="161" bestFit="1" customWidth="1"/>
    <col min="8" max="9" width="12.140625" style="161" bestFit="1" customWidth="1"/>
    <col min="10" max="10" width="10.140625" style="161" bestFit="1" customWidth="1"/>
    <col min="11" max="11" width="13.42578125" style="161" bestFit="1" customWidth="1"/>
    <col min="12" max="12" width="9.7109375" style="161" bestFit="1" customWidth="1"/>
    <col min="13" max="13" width="14.42578125" style="161" bestFit="1" customWidth="1"/>
    <col min="14" max="14" width="33" style="161" bestFit="1" customWidth="1"/>
    <col min="15" max="15" width="50.85546875" style="161" bestFit="1" customWidth="1"/>
    <col min="16" max="18" width="13.42578125" style="161" bestFit="1" customWidth="1"/>
    <col min="19" max="19" width="28.140625" style="161" bestFit="1" customWidth="1"/>
    <col min="20" max="20" width="14" style="161" bestFit="1" customWidth="1"/>
    <col min="21" max="21" width="9.140625" style="161"/>
    <col min="22" max="22" width="31.5703125" style="161" bestFit="1" customWidth="1"/>
    <col min="23" max="23" width="26.85546875" style="161" customWidth="1"/>
    <col min="24" max="16384" width="9.140625" style="161"/>
  </cols>
  <sheetData>
    <row r="2" spans="2:23">
      <c r="B2" s="158" t="s">
        <v>53</v>
      </c>
      <c r="C2" s="158" t="s">
        <v>54</v>
      </c>
      <c r="D2" s="158" t="s">
        <v>57</v>
      </c>
      <c r="E2" s="158" t="s">
        <v>60</v>
      </c>
      <c r="F2" s="158" t="s">
        <v>74</v>
      </c>
      <c r="G2" s="158" t="s">
        <v>61</v>
      </c>
      <c r="H2" s="158" t="s">
        <v>207</v>
      </c>
      <c r="I2" s="158" t="s">
        <v>63</v>
      </c>
      <c r="J2" s="158" t="s">
        <v>24</v>
      </c>
      <c r="K2" s="158" t="s">
        <v>64</v>
      </c>
      <c r="L2" s="158" t="s">
        <v>65</v>
      </c>
      <c r="M2" s="159" t="s">
        <v>67</v>
      </c>
      <c r="N2" s="158" t="s">
        <v>205</v>
      </c>
      <c r="O2" s="158" t="s">
        <v>76</v>
      </c>
      <c r="P2" s="158" t="str">
        <f>S2</f>
        <v>NPV</v>
      </c>
      <c r="Q2" s="158" t="str">
        <f>S3</f>
        <v>ExpectedValue</v>
      </c>
      <c r="R2" s="158" t="str">
        <f>S7</f>
        <v>Delta1PDH</v>
      </c>
      <c r="S2" s="160" t="s">
        <v>71</v>
      </c>
    </row>
    <row r="3" spans="2:23">
      <c r="B3" s="162" t="s">
        <v>75</v>
      </c>
      <c r="C3" s="162" t="s">
        <v>56</v>
      </c>
      <c r="D3" s="162" t="s">
        <v>58</v>
      </c>
      <c r="E3" s="162" t="s">
        <v>59</v>
      </c>
      <c r="F3" s="162" t="b">
        <v>1</v>
      </c>
      <c r="G3" s="163">
        <f ca="1">TODAY()</f>
        <v>43644</v>
      </c>
      <c r="H3" s="163">
        <f ca="1">G3</f>
        <v>43644</v>
      </c>
      <c r="I3" s="163">
        <f ca="1">G3+90</f>
        <v>43734</v>
      </c>
      <c r="J3" s="162" t="s">
        <v>66</v>
      </c>
      <c r="K3" s="164">
        <v>1000000</v>
      </c>
      <c r="L3" s="165">
        <v>0</v>
      </c>
      <c r="M3" s="162" t="s">
        <v>70</v>
      </c>
      <c r="N3" s="162" t="str">
        <f ca="1">_xll.HLV5r3.Financial.Cache.CreateTermDeposit(B3,F3,D3,E3,G3,H3,I3,J3,K3,L3,M3)</f>
        <v>Trade.SpreadSheet.termDeposit.t0001</v>
      </c>
      <c r="O3" s="162" t="str">
        <f ca="1">_xll.HLV5r3.Financial.Cache.ValueTradeFromMarket(N3,D3,$S$2:$S$7,J3,$W$20,G3)</f>
        <v>ValuationReport.LOCAL_USER.SpreadSheet.termDeposit.t0001.QR_LIVE</v>
      </c>
      <c r="P3" s="164" t="str">
        <f t="array" aca="1" ref="P3:R4" ca="1">TRANSPOSE(_xll.HLV5r3.Financial.Cache.ViewValuationReport(O3))</f>
        <v>NPV</v>
      </c>
      <c r="Q3" s="164" t="str">
        <f ca="1"/>
        <v>ExpectedValue</v>
      </c>
      <c r="R3" s="164" t="str">
        <f ca="1"/>
        <v>AnalyticalDelta</v>
      </c>
      <c r="S3" s="160" t="s">
        <v>206</v>
      </c>
      <c r="V3" s="161" t="str">
        <f ca="1">_xll.HLV5r3.Financial.Cache.GetRequiredCurves(N3)</f>
        <v>DiscountCurve.AUD-LIBOR-SENIOR</v>
      </c>
      <c r="W3" s="161" t="str">
        <f>'GetInfo &amp; GetInstrumentInfo'!D9</f>
        <v>Market.QR_LIVE.RateCurve.AUD-BBR-BBSW-6M</v>
      </c>
    </row>
    <row r="4" spans="2:23">
      <c r="B4" s="166"/>
      <c r="C4" s="166"/>
      <c r="D4" s="166"/>
      <c r="E4" s="166"/>
      <c r="F4" s="166"/>
      <c r="G4" s="166"/>
      <c r="H4" s="166"/>
      <c r="I4" s="166"/>
      <c r="J4" s="167"/>
      <c r="K4" s="168"/>
      <c r="L4" s="168"/>
      <c r="M4" s="167"/>
      <c r="N4" s="167"/>
      <c r="O4" s="167"/>
      <c r="P4" s="168">
        <f ca="1"/>
        <v>-12181.871613615</v>
      </c>
      <c r="Q4" s="168">
        <f ca="1"/>
        <v>0</v>
      </c>
      <c r="R4" s="168">
        <f ca="1"/>
        <v>24.057988095832854</v>
      </c>
      <c r="S4" s="184" t="s">
        <v>247</v>
      </c>
    </row>
    <row r="5" spans="2:23">
      <c r="B5" s="162" t="s">
        <v>187</v>
      </c>
      <c r="C5" s="162" t="s">
        <v>56</v>
      </c>
      <c r="D5" s="162" t="str">
        <f t="shared" ref="D5:F5" si="0">D3</f>
        <v>CBA</v>
      </c>
      <c r="E5" s="162" t="str">
        <f t="shared" si="0"/>
        <v>XYZ</v>
      </c>
      <c r="F5" s="162" t="b">
        <f t="shared" si="0"/>
        <v>1</v>
      </c>
      <c r="G5" s="163">
        <f ca="1">G3</f>
        <v>43644</v>
      </c>
      <c r="H5" s="163">
        <f ca="1">H3</f>
        <v>43644</v>
      </c>
      <c r="I5" s="163">
        <f ca="1">I3+5</f>
        <v>43739</v>
      </c>
      <c r="J5" s="162" t="str">
        <f>J3</f>
        <v>AUD</v>
      </c>
      <c r="K5" s="164">
        <f>K3*1.2</f>
        <v>1200000</v>
      </c>
      <c r="L5" s="165">
        <f>L3+0.001</f>
        <v>1E-3</v>
      </c>
      <c r="M5" s="162" t="s">
        <v>70</v>
      </c>
      <c r="N5" s="162" t="str">
        <f ca="1">_xll.HLV5r3.Financial.Cache.CreateTermDeposit(B5,F5,D5,E5,G5,H5,I5,J5,K5,L5,M5)</f>
        <v>Trade.SpreadSheet.termDeposit.t0002</v>
      </c>
      <c r="O5" s="162" t="str">
        <f ca="1">_xll.HLV5r3.Financial.Cache.ValueTradeFromMarket(N5,D5,$S$2:$S$7,J5,$W$20,G5)</f>
        <v>ValuationReport.LOCAL_USER.SpreadSheet.termDeposit.t0002.QR_LIVE</v>
      </c>
      <c r="P5" s="164" t="str">
        <f t="array" aca="1" ref="P5:R6" ca="1">TRANSPOSE(_xll.HLV5r3.Financial.Cache.ViewValuationReport(O5))</f>
        <v>NPV</v>
      </c>
      <c r="Q5" s="164" t="str">
        <f ca="1"/>
        <v>ExpectedValue</v>
      </c>
      <c r="R5" s="164" t="str">
        <f ca="1"/>
        <v>AnalyticalDelta</v>
      </c>
      <c r="S5" s="160" t="s">
        <v>242</v>
      </c>
    </row>
    <row r="6" spans="2:23">
      <c r="B6" s="166"/>
      <c r="C6" s="166"/>
      <c r="D6" s="166"/>
      <c r="E6" s="166"/>
      <c r="F6" s="166"/>
      <c r="G6" s="166"/>
      <c r="H6" s="166"/>
      <c r="I6" s="166"/>
      <c r="J6" s="167"/>
      <c r="K6" s="168"/>
      <c r="L6" s="168"/>
      <c r="M6" s="167"/>
      <c r="N6" s="167"/>
      <c r="O6" s="167"/>
      <c r="P6" s="168">
        <f ca="1"/>
        <v>-15111.612500308485</v>
      </c>
      <c r="Q6" s="168">
        <f ca="1"/>
        <v>312.328767123288</v>
      </c>
      <c r="R6" s="168">
        <f ca="1"/>
        <v>30.460993771802297</v>
      </c>
      <c r="S6" s="160" t="s">
        <v>77</v>
      </c>
    </row>
    <row r="7" spans="2:23">
      <c r="B7" s="162" t="s">
        <v>193</v>
      </c>
      <c r="C7" s="162" t="s">
        <v>56</v>
      </c>
      <c r="D7" s="162" t="str">
        <f>D5</f>
        <v>CBA</v>
      </c>
      <c r="E7" s="162" t="str">
        <f>E5</f>
        <v>XYZ</v>
      </c>
      <c r="F7" s="162" t="b">
        <f>F5</f>
        <v>1</v>
      </c>
      <c r="G7" s="163">
        <f ca="1">G5</f>
        <v>43644</v>
      </c>
      <c r="H7" s="163">
        <f ca="1">H5</f>
        <v>43644</v>
      </c>
      <c r="I7" s="163">
        <f ca="1">I5+5</f>
        <v>43744</v>
      </c>
      <c r="J7" s="162" t="str">
        <f>J5</f>
        <v>AUD</v>
      </c>
      <c r="K7" s="164">
        <f>K5*1.2</f>
        <v>1440000</v>
      </c>
      <c r="L7" s="165">
        <f>L5+0.001</f>
        <v>2E-3</v>
      </c>
      <c r="M7" s="162" t="s">
        <v>70</v>
      </c>
      <c r="N7" s="162" t="str">
        <f ca="1">_xll.HLV5r3.Financial.Cache.CreateTermDeposit(B7,F7,D7,E7,G7,H7,I7,J7,K7,L7,M7)</f>
        <v>Trade.SpreadSheet.termDeposit.t0003</v>
      </c>
      <c r="O7" s="162" t="str">
        <f ca="1">_xll.HLV5r3.Financial.Cache.ValueTradeFromMarket(N7,D7,$S$2:$S$7,J7,$W$20,G7)</f>
        <v>ValuationReport.LOCAL_USER.SpreadSheet.termDeposit.t0003.QR_LIVE</v>
      </c>
      <c r="P7" s="164" t="str">
        <f t="array" aca="1" ref="P7:R8" ca="1">TRANSPOSE(_xll.HLV5r3.Financial.Cache.ViewValuationReport(O7))</f>
        <v>NPV</v>
      </c>
      <c r="Q7" s="164" t="str">
        <f ca="1"/>
        <v>ExpectedValue</v>
      </c>
      <c r="R7" s="164" t="str">
        <f ca="1"/>
        <v>AnalyticalDelta</v>
      </c>
      <c r="S7" s="160" t="s">
        <v>243</v>
      </c>
    </row>
    <row r="8" spans="2:23">
      <c r="B8" s="166"/>
      <c r="C8" s="166"/>
      <c r="D8" s="166"/>
      <c r="E8" s="166"/>
      <c r="F8" s="166"/>
      <c r="G8" s="166"/>
      <c r="H8" s="166"/>
      <c r="I8" s="166"/>
      <c r="J8" s="167"/>
      <c r="K8" s="168"/>
      <c r="L8" s="168"/>
      <c r="M8" s="167"/>
      <c r="N8" s="167"/>
      <c r="O8" s="167"/>
      <c r="P8" s="168">
        <f ca="1"/>
        <v>-18695.088319498431</v>
      </c>
      <c r="Q8" s="168">
        <f ca="1"/>
        <v>789.04109589041082</v>
      </c>
      <c r="R8" s="168">
        <f ca="1"/>
        <v>38.461941479303128</v>
      </c>
    </row>
    <row r="9" spans="2:23">
      <c r="B9" s="162" t="s">
        <v>194</v>
      </c>
      <c r="C9" s="162" t="s">
        <v>56</v>
      </c>
      <c r="D9" s="162" t="str">
        <f>D7</f>
        <v>CBA</v>
      </c>
      <c r="E9" s="162" t="str">
        <f>E7</f>
        <v>XYZ</v>
      </c>
      <c r="F9" s="162" t="b">
        <f>F7</f>
        <v>1</v>
      </c>
      <c r="G9" s="163">
        <f ca="1">G7</f>
        <v>43644</v>
      </c>
      <c r="H9" s="163">
        <f ca="1">H7</f>
        <v>43644</v>
      </c>
      <c r="I9" s="163">
        <f ca="1">I7+5</f>
        <v>43749</v>
      </c>
      <c r="J9" s="162" t="str">
        <f>J7</f>
        <v>AUD</v>
      </c>
      <c r="K9" s="164">
        <f>K7*1.2</f>
        <v>1728000</v>
      </c>
      <c r="L9" s="165">
        <f>L7+0.001</f>
        <v>3.0000000000000001E-3</v>
      </c>
      <c r="M9" s="162" t="s">
        <v>70</v>
      </c>
      <c r="N9" s="162" t="str">
        <f ca="1">_xll.HLV5r3.Financial.Cache.CreateTermDeposit(B9,F9,D9,E9,G9,H9,I9,J9,K9,L9,M9)</f>
        <v>Trade.SpreadSheet.termDeposit.t0004</v>
      </c>
      <c r="O9" s="162" t="str">
        <f ca="1">_xll.HLV5r3.Financial.Cache.ValueTradeFromMarket(N9,D9,$S$2:$S$7,J9,$W$20,G9)</f>
        <v>ValuationReport.LOCAL_USER.SpreadSheet.termDeposit.t0004.QR_LIVE</v>
      </c>
      <c r="P9" s="164" t="str">
        <f t="array" aca="1" ref="P9:R10" ca="1">TRANSPOSE(_xll.HLV5r3.Financial.Cache.ViewValuationReport(O9))</f>
        <v>NPV</v>
      </c>
      <c r="Q9" s="164" t="str">
        <f ca="1"/>
        <v>ExpectedValue</v>
      </c>
      <c r="R9" s="164" t="str">
        <f ca="1"/>
        <v>AnalyticalDelta</v>
      </c>
    </row>
    <row r="10" spans="2:23">
      <c r="B10" s="166"/>
      <c r="C10" s="166"/>
      <c r="D10" s="166"/>
      <c r="E10" s="166"/>
      <c r="F10" s="166"/>
      <c r="G10" s="166"/>
      <c r="H10" s="166"/>
      <c r="I10" s="166"/>
      <c r="J10" s="167"/>
      <c r="K10" s="168"/>
      <c r="L10" s="168"/>
      <c r="M10" s="167"/>
      <c r="N10" s="167"/>
      <c r="O10" s="167"/>
      <c r="P10" s="168">
        <f ca="1"/>
        <v>-23063.750402214271</v>
      </c>
      <c r="Q10" s="168">
        <f ca="1"/>
        <v>1491.287671232875</v>
      </c>
      <c r="R10" s="168">
        <f ca="1"/>
        <v>48.444207407202477</v>
      </c>
    </row>
    <row r="11" spans="2:23">
      <c r="B11" s="162" t="s">
        <v>195</v>
      </c>
      <c r="C11" s="162" t="s">
        <v>56</v>
      </c>
      <c r="D11" s="162" t="str">
        <f>D9</f>
        <v>CBA</v>
      </c>
      <c r="E11" s="162" t="str">
        <f>E9</f>
        <v>XYZ</v>
      </c>
      <c r="F11" s="162" t="b">
        <f>F9</f>
        <v>1</v>
      </c>
      <c r="G11" s="163">
        <f ca="1">G9</f>
        <v>43644</v>
      </c>
      <c r="H11" s="163">
        <f ca="1">H9</f>
        <v>43644</v>
      </c>
      <c r="I11" s="163">
        <f ca="1">I9+5</f>
        <v>43754</v>
      </c>
      <c r="J11" s="162" t="str">
        <f>J9</f>
        <v>AUD</v>
      </c>
      <c r="K11" s="164">
        <f>K9*1.2</f>
        <v>2073600</v>
      </c>
      <c r="L11" s="165">
        <f>L9+0.001</f>
        <v>4.0000000000000001E-3</v>
      </c>
      <c r="M11" s="162" t="s">
        <v>70</v>
      </c>
      <c r="N11" s="162" t="str">
        <f ca="1">_xll.HLV5r3.Financial.Cache.CreateTermDeposit(B11,F11,D11,E11,G11,H11,I11,J11,K11,L11,M11)</f>
        <v>Trade.SpreadSheet.termDeposit.t0005</v>
      </c>
      <c r="O11" s="162" t="str">
        <f ca="1">_xll.HLV5r3.Financial.Cache.ValueTradeFromMarket(N11,D11,$S$2:$S$7,J11,$W$20,G11)</f>
        <v>ValuationReport.LOCAL_USER.SpreadSheet.termDeposit.t0005.QR_LIVE</v>
      </c>
      <c r="P11" s="164" t="str">
        <f t="array" aca="1" ref="P11:R12" ca="1">TRANSPOSE(_xll.HLV5r3.Financial.Cache.ViewValuationReport(O11))</f>
        <v>NPV</v>
      </c>
      <c r="Q11" s="164" t="str">
        <f ca="1"/>
        <v>ExpectedValue</v>
      </c>
      <c r="R11" s="164" t="str">
        <f ca="1"/>
        <v>AnalyticalDelta</v>
      </c>
    </row>
    <row r="12" spans="2:23">
      <c r="B12" s="166"/>
      <c r="C12" s="166"/>
      <c r="D12" s="166"/>
      <c r="E12" s="166"/>
      <c r="F12" s="166"/>
      <c r="G12" s="166"/>
      <c r="H12" s="166"/>
      <c r="I12" s="166"/>
      <c r="J12" s="167"/>
      <c r="K12" s="168"/>
      <c r="L12" s="168"/>
      <c r="M12" s="167"/>
      <c r="N12" s="167"/>
      <c r="O12" s="167"/>
      <c r="P12" s="168">
        <f ca="1"/>
        <v>-28376.676079652763</v>
      </c>
      <c r="Q12" s="168">
        <f ca="1"/>
        <v>2499.6821917808252</v>
      </c>
      <c r="R12" s="168">
        <f ca="1"/>
        <v>60.880532962770786</v>
      </c>
    </row>
    <row r="13" spans="2:23">
      <c r="B13" s="162" t="s">
        <v>196</v>
      </c>
      <c r="C13" s="162" t="s">
        <v>56</v>
      </c>
      <c r="D13" s="162" t="str">
        <f>D11</f>
        <v>CBA</v>
      </c>
      <c r="E13" s="162" t="str">
        <f>E11</f>
        <v>XYZ</v>
      </c>
      <c r="F13" s="162" t="b">
        <f>F11</f>
        <v>1</v>
      </c>
      <c r="G13" s="163">
        <f ca="1">G11</f>
        <v>43644</v>
      </c>
      <c r="H13" s="163">
        <f ca="1">H11</f>
        <v>43644</v>
      </c>
      <c r="I13" s="163">
        <f ca="1">I11+5</f>
        <v>43759</v>
      </c>
      <c r="J13" s="162" t="str">
        <f>J11</f>
        <v>AUD</v>
      </c>
      <c r="K13" s="164">
        <f>K11*1.2</f>
        <v>2488320</v>
      </c>
      <c r="L13" s="165">
        <f>L11+0.001</f>
        <v>5.0000000000000001E-3</v>
      </c>
      <c r="M13" s="162" t="s">
        <v>70</v>
      </c>
      <c r="N13" s="162" t="str">
        <f ca="1">_xll.HLV5r3.Financial.Cache.CreateTermDeposit(B13,F13,D13,E13,G13,H13,I13,J13,K13,L13,M13)</f>
        <v>Trade.SpreadSheet.termDeposit.t0006</v>
      </c>
      <c r="O13" s="162" t="str">
        <f ca="1">_xll.HLV5r3.Financial.Cache.ValueTradeFromMarket(N13,D13,$S$2:$S$7,J13,$W$20,G13)</f>
        <v>ValuationReport.LOCAL_USER.SpreadSheet.termDeposit.t0006.QR_LIVE</v>
      </c>
      <c r="P13" s="164" t="str">
        <f t="array" aca="1" ref="P13:R14" ca="1">TRANSPOSE(_xll.HLV5r3.Financial.Cache.ViewValuationReport(O13))</f>
        <v>NPV</v>
      </c>
      <c r="Q13" s="164" t="str">
        <f ca="1"/>
        <v>ExpectedValue</v>
      </c>
      <c r="R13" s="164" t="str">
        <f ca="1"/>
        <v>AnalyticalDelta</v>
      </c>
    </row>
    <row r="14" spans="2:23">
      <c r="B14" s="166"/>
      <c r="C14" s="166"/>
      <c r="D14" s="166"/>
      <c r="E14" s="166"/>
      <c r="F14" s="166"/>
      <c r="G14" s="166"/>
      <c r="H14" s="166"/>
      <c r="I14" s="166"/>
      <c r="J14" s="167"/>
      <c r="K14" s="168"/>
      <c r="L14" s="168"/>
      <c r="M14" s="167"/>
      <c r="N14" s="167"/>
      <c r="O14" s="167"/>
      <c r="P14" s="168">
        <f ca="1"/>
        <v>-34825.881512911292</v>
      </c>
      <c r="Q14" s="168">
        <f ca="1"/>
        <v>3919.9561643835627</v>
      </c>
      <c r="R14" s="168">
        <f ca="1"/>
        <v>76.353446448366</v>
      </c>
      <c r="S14" s="161" t="str">
        <f t="array" aca="1" ref="S14:T27" ca="1">_xll.HLV5r3.Financial.Cache.ViewTrade(N3)</f>
        <v>adjustedEffectiveDate</v>
      </c>
      <c r="T14" s="169">
        <f ca="1"/>
        <v>43644</v>
      </c>
    </row>
    <row r="15" spans="2:23">
      <c r="B15" s="162" t="s">
        <v>197</v>
      </c>
      <c r="C15" s="162" t="s">
        <v>56</v>
      </c>
      <c r="D15" s="162" t="str">
        <f>D13</f>
        <v>CBA</v>
      </c>
      <c r="E15" s="162" t="str">
        <f>E13</f>
        <v>XYZ</v>
      </c>
      <c r="F15" s="162" t="b">
        <f>F13</f>
        <v>1</v>
      </c>
      <c r="G15" s="163">
        <f ca="1">G13</f>
        <v>43644</v>
      </c>
      <c r="H15" s="163">
        <f ca="1">H13</f>
        <v>43644</v>
      </c>
      <c r="I15" s="163">
        <f ca="1">I13+5</f>
        <v>43764</v>
      </c>
      <c r="J15" s="162" t="str">
        <f>J13</f>
        <v>AUD</v>
      </c>
      <c r="K15" s="164">
        <f>K13*1.2</f>
        <v>2985984</v>
      </c>
      <c r="L15" s="165">
        <f>L13+0.001</f>
        <v>6.0000000000000001E-3</v>
      </c>
      <c r="M15" s="162" t="s">
        <v>70</v>
      </c>
      <c r="N15" s="162" t="str">
        <f ca="1">_xll.HLV5r3.Financial.Cache.CreateTermDeposit(B15,F15,D15,E15,G15,H15,I15,J15,K15,L15,M15)</f>
        <v>Trade.SpreadSheet.termDeposit.t0007</v>
      </c>
      <c r="O15" s="162" t="str">
        <f ca="1">_xll.HLV5r3.Financial.Cache.ValueTradeFromMarket(N15,D15,$S$2:$S$7,J15,$W$20,G15)</f>
        <v>ValuationReport.LOCAL_USER.SpreadSheet.termDeposit.t0007.QR_LIVE</v>
      </c>
      <c r="P15" s="164" t="str">
        <f t="array" aca="1" ref="P15:R16" ca="1">TRANSPOSE(_xll.HLV5r3.Financial.Cache.ViewValuationReport(O15))</f>
        <v>NPV</v>
      </c>
      <c r="Q15" s="164" t="str">
        <f ca="1"/>
        <v>ExpectedValue</v>
      </c>
      <c r="R15" s="164" t="str">
        <f ca="1"/>
        <v>AnalyticalDelta</v>
      </c>
      <c r="S15" s="161" t="str">
        <f ca="1"/>
        <v>fixedRate</v>
      </c>
      <c r="T15" s="161">
        <f ca="1"/>
        <v>0</v>
      </c>
      <c r="V15" s="161" t="str">
        <f t="array" aca="1" ref="V15:W18" ca="1">_xll.HLV5r3.Financial.Cache.ViewValuationReport(O3)</f>
        <v>NPV</v>
      </c>
      <c r="W15" s="164">
        <f ca="1"/>
        <v>-12181.871613615</v>
      </c>
    </row>
    <row r="16" spans="2:23">
      <c r="B16" s="166"/>
      <c r="C16" s="166"/>
      <c r="D16" s="166"/>
      <c r="E16" s="166"/>
      <c r="F16" s="166"/>
      <c r="G16" s="166"/>
      <c r="H16" s="166"/>
      <c r="I16" s="166"/>
      <c r="J16" s="167"/>
      <c r="K16" s="168"/>
      <c r="L16" s="168"/>
      <c r="M16" s="167"/>
      <c r="N16" s="167"/>
      <c r="O16" s="167"/>
      <c r="P16" s="168">
        <f ca="1"/>
        <v>-42640.257500095213</v>
      </c>
      <c r="Q16" s="168">
        <f ca="1"/>
        <v>5890.1602191780776</v>
      </c>
      <c r="R16" s="168">
        <f ca="1"/>
        <v>95.580417004118175</v>
      </c>
      <c r="S16" s="161" t="str">
        <f ca="1"/>
        <v>maturityDate</v>
      </c>
      <c r="T16" s="169">
        <f ca="1"/>
        <v>43734</v>
      </c>
      <c r="V16" s="161" t="str">
        <f ca="1"/>
        <v>ExpectedValue</v>
      </c>
      <c r="W16" s="161">
        <f ca="1"/>
        <v>0</v>
      </c>
    </row>
    <row r="17" spans="2:23">
      <c r="B17" s="162" t="s">
        <v>198</v>
      </c>
      <c r="C17" s="162" t="s">
        <v>56</v>
      </c>
      <c r="D17" s="162" t="str">
        <f>D15</f>
        <v>CBA</v>
      </c>
      <c r="E17" s="162" t="str">
        <f>E15</f>
        <v>XYZ</v>
      </c>
      <c r="F17" s="162" t="b">
        <f>F15</f>
        <v>1</v>
      </c>
      <c r="G17" s="163">
        <f ca="1">G15</f>
        <v>43644</v>
      </c>
      <c r="H17" s="163">
        <f ca="1">H15</f>
        <v>43644</v>
      </c>
      <c r="I17" s="163">
        <f ca="1">I15+5</f>
        <v>43769</v>
      </c>
      <c r="J17" s="162" t="str">
        <f>J15</f>
        <v>AUD</v>
      </c>
      <c r="K17" s="164">
        <f>K15*1.2</f>
        <v>3583180.7999999998</v>
      </c>
      <c r="L17" s="165">
        <f>L15+0.001</f>
        <v>7.0000000000000001E-3</v>
      </c>
      <c r="M17" s="162" t="s">
        <v>70</v>
      </c>
      <c r="N17" s="162" t="str">
        <f ca="1">_xll.HLV5r3.Financial.Cache.CreateTermDeposit(B17,F17,D17,E17,G17,H17,I17,J17,K17,L17,M17)</f>
        <v>Trade.SpreadSheet.termDeposit.t0008</v>
      </c>
      <c r="O17" s="162" t="str">
        <f ca="1">_xll.HLV5r3.Financial.Cache.ValueTradeFromMarket(N17,D17,$S$2:$S$7,J17,$W$20,G17)</f>
        <v>ValuationReport.LOCAL_USER.SpreadSheet.termDeposit.t0008.QR_LIVE</v>
      </c>
      <c r="P17" s="164" t="str">
        <f t="array" aca="1" ref="P17:R18" ca="1">TRANSPOSE(_xll.HLV5r3.Financial.Cache.ViewValuationReport(O17))</f>
        <v>NPV</v>
      </c>
      <c r="Q17" s="164" t="str">
        <f ca="1"/>
        <v>ExpectedValue</v>
      </c>
      <c r="R17" s="164" t="str">
        <f ca="1"/>
        <v>AnalyticalDelta</v>
      </c>
      <c r="S17" s="161" t="str">
        <f ca="1"/>
        <v>dayCountFraction</v>
      </c>
      <c r="T17" s="161" t="str">
        <f ca="1"/>
        <v>ACT/365.FIXED</v>
      </c>
      <c r="V17" s="161" t="str">
        <f ca="1"/>
        <v>AnalyticalDelta</v>
      </c>
      <c r="W17" s="161">
        <f ca="1"/>
        <v>24.057988095832854</v>
      </c>
    </row>
    <row r="18" spans="2:23">
      <c r="B18" s="166"/>
      <c r="C18" s="166"/>
      <c r="D18" s="166"/>
      <c r="E18" s="166"/>
      <c r="F18" s="166"/>
      <c r="G18" s="166"/>
      <c r="H18" s="166"/>
      <c r="I18" s="166"/>
      <c r="J18" s="167"/>
      <c r="K18" s="168"/>
      <c r="L18" s="168"/>
      <c r="M18" s="167"/>
      <c r="N18" s="167"/>
      <c r="O18" s="167"/>
      <c r="P18" s="168">
        <f ca="1"/>
        <v>-52092.211867750775</v>
      </c>
      <c r="Q18" s="168">
        <f ca="1"/>
        <v>8589.8169863013809</v>
      </c>
      <c r="R18" s="168">
        <f ca="1"/>
        <v>119.4445585894439</v>
      </c>
      <c r="S18" s="161" t="str">
        <f ca="1"/>
        <v>lenderPartyReference</v>
      </c>
      <c r="T18" s="169" t="str">
        <f ca="1"/>
        <v>Party1</v>
      </c>
      <c r="V18" s="161" t="str">
        <f ca="1"/>
        <v>DeltaR</v>
      </c>
      <c r="W18" s="161">
        <f ca="1"/>
        <v>24.357159330075202</v>
      </c>
    </row>
    <row r="19" spans="2:23">
      <c r="B19" s="162" t="s">
        <v>199</v>
      </c>
      <c r="C19" s="162" t="s">
        <v>56</v>
      </c>
      <c r="D19" s="162" t="str">
        <f>D17</f>
        <v>CBA</v>
      </c>
      <c r="E19" s="162" t="str">
        <f>E17</f>
        <v>XYZ</v>
      </c>
      <c r="F19" s="162" t="b">
        <f>F17</f>
        <v>1</v>
      </c>
      <c r="G19" s="163">
        <f ca="1">G17</f>
        <v>43644</v>
      </c>
      <c r="H19" s="163">
        <f ca="1">H17</f>
        <v>43644</v>
      </c>
      <c r="I19" s="163">
        <f ca="1">I17+5</f>
        <v>43774</v>
      </c>
      <c r="J19" s="162" t="str">
        <f>J17</f>
        <v>AUD</v>
      </c>
      <c r="K19" s="164">
        <f>K17*1.2</f>
        <v>4299816.96</v>
      </c>
      <c r="L19" s="165">
        <f>L17+0.001</f>
        <v>8.0000000000000002E-3</v>
      </c>
      <c r="M19" s="162" t="s">
        <v>70</v>
      </c>
      <c r="N19" s="162" t="str">
        <f ca="1">_xll.HLV5r3.Financial.Cache.CreateTermDeposit(B19,F19,D19,E19,G19,H19,I19,J19,K19,L19,M19)</f>
        <v>Trade.SpreadSheet.termDeposit.t0009</v>
      </c>
      <c r="O19" s="162" t="str">
        <f ca="1">_xll.HLV5r3.Financial.Cache.ValueTradeFromMarket(N19,D19,$S$2:$S$7,J19,$W$20,G19)</f>
        <v>ValuationReport.LOCAL_USER.SpreadSheet.termDeposit.t0009.QR_LIVE</v>
      </c>
      <c r="P19" s="164" t="str">
        <f t="array" aca="1" ref="P19:R20" ca="1">TRANSPOSE(_xll.HLV5r3.Financial.Cache.ViewValuationReport(O19))</f>
        <v>NPV</v>
      </c>
      <c r="Q19" s="164" t="str">
        <f ca="1"/>
        <v>ExpectedValue</v>
      </c>
      <c r="R19" s="164" t="str">
        <f ca="1"/>
        <v>AnalyticalDelta</v>
      </c>
      <c r="S19" s="161" t="str">
        <f ca="1"/>
        <v>borrowerPartyReference</v>
      </c>
      <c r="T19" s="161" t="str">
        <f ca="1"/>
        <v>Party2</v>
      </c>
    </row>
    <row r="20" spans="2:23">
      <c r="B20" s="166"/>
      <c r="C20" s="166"/>
      <c r="D20" s="166"/>
      <c r="E20" s="166"/>
      <c r="F20" s="166"/>
      <c r="G20" s="166"/>
      <c r="H20" s="166"/>
      <c r="I20" s="166"/>
      <c r="J20" s="167"/>
      <c r="K20" s="168"/>
      <c r="L20" s="168"/>
      <c r="M20" s="167"/>
      <c r="N20" s="167"/>
      <c r="O20" s="167"/>
      <c r="P20" s="168">
        <f ca="1"/>
        <v>-63505.409554879254</v>
      </c>
      <c r="Q20" s="168">
        <f ca="1"/>
        <v>12251.533255890417</v>
      </c>
      <c r="R20" s="168">
        <f ca="1"/>
        <v>149.03222572335707</v>
      </c>
      <c r="S20" s="161" t="str">
        <f ca="1"/>
        <v>currency</v>
      </c>
      <c r="T20" s="161" t="str">
        <f ca="1"/>
        <v>AUD</v>
      </c>
      <c r="V20" s="161" t="s">
        <v>118</v>
      </c>
      <c r="W20" s="161" t="s">
        <v>82</v>
      </c>
    </row>
    <row r="21" spans="2:23">
      <c r="B21" s="162" t="s">
        <v>200</v>
      </c>
      <c r="C21" s="162" t="s">
        <v>56</v>
      </c>
      <c r="D21" s="162" t="str">
        <f>D19</f>
        <v>CBA</v>
      </c>
      <c r="E21" s="162" t="str">
        <f>E19</f>
        <v>XYZ</v>
      </c>
      <c r="F21" s="162" t="b">
        <f>F19</f>
        <v>1</v>
      </c>
      <c r="G21" s="163">
        <f ca="1">G19</f>
        <v>43644</v>
      </c>
      <c r="H21" s="163">
        <f ca="1">H19</f>
        <v>43644</v>
      </c>
      <c r="I21" s="163">
        <f ca="1">I19+5</f>
        <v>43779</v>
      </c>
      <c r="J21" s="162" t="str">
        <f>J19</f>
        <v>AUD</v>
      </c>
      <c r="K21" s="164">
        <f>K19*1.2</f>
        <v>5159780.352</v>
      </c>
      <c r="L21" s="165">
        <f>L19+0.001</f>
        <v>9.0000000000000011E-3</v>
      </c>
      <c r="M21" s="162" t="s">
        <v>70</v>
      </c>
      <c r="N21" s="162" t="str">
        <f ca="1">_xll.HLV5r3.Financial.Cache.CreateTermDeposit(B21,F21,D21,E21,G21,H21,I21,J21,K21,L21,M21)</f>
        <v>Trade.SpreadSheet.termDeposit.t0010</v>
      </c>
      <c r="O21" s="162" t="str">
        <f ca="1">_xll.HLV5r3.Financial.Cache.ValueTradeFromMarket(N21,D21,$S$2:$S$7,J21,$W$20,G21)</f>
        <v>ValuationReport.LOCAL_USER.SpreadSheet.termDeposit.t0010.QR_LIVE</v>
      </c>
      <c r="P21" s="164" t="str">
        <f t="array" aca="1" ref="P21:R22" ca="1">TRANSPOSE(_xll.HLV5r3.Financial.Cache.ViewValuationReport(O21))</f>
        <v>NPV</v>
      </c>
      <c r="Q21" s="164" t="str">
        <f ca="1"/>
        <v>ExpectedValue</v>
      </c>
      <c r="R21" s="164" t="str">
        <f ca="1"/>
        <v>AnalyticalDelta</v>
      </c>
      <c r="S21" s="161" t="str">
        <f ca="1"/>
        <v>notionalAmount</v>
      </c>
      <c r="T21" s="161">
        <f ca="1"/>
        <v>1000000</v>
      </c>
    </row>
    <row r="22" spans="2:23">
      <c r="B22" s="166"/>
      <c r="C22" s="166"/>
      <c r="D22" s="166"/>
      <c r="E22" s="166"/>
      <c r="F22" s="166"/>
      <c r="G22" s="166"/>
      <c r="H22" s="166"/>
      <c r="I22" s="166"/>
      <c r="J22" s="167"/>
      <c r="K22" s="168"/>
      <c r="L22" s="168"/>
      <c r="M22" s="167"/>
      <c r="N22" s="167"/>
      <c r="O22" s="167"/>
      <c r="P22" s="168">
        <f ca="1"/>
        <v>-77263.767131479355</v>
      </c>
      <c r="Q22" s="168">
        <f ca="1"/>
        <v>17175.707199123281</v>
      </c>
      <c r="R22" s="168">
        <f ca="1"/>
        <v>185.67903148948483</v>
      </c>
      <c r="S22" s="161" t="str">
        <f ca="1"/>
        <v>dayCount</v>
      </c>
      <c r="T22" s="161" t="str">
        <f ca="1"/>
        <v>ACT/365.FIXED</v>
      </c>
      <c r="W22" s="164">
        <f ca="1">_xll.HLV5r3.Financial.Cache.GetNPVWithSpecifiedCurves(N3,D3,J3,G3,V3:W3)</f>
        <v>-11773.599932387</v>
      </c>
    </row>
    <row r="23" spans="2:23">
      <c r="B23" s="162" t="s">
        <v>201</v>
      </c>
      <c r="C23" s="162" t="s">
        <v>56</v>
      </c>
      <c r="D23" s="162" t="str">
        <f>D21</f>
        <v>CBA</v>
      </c>
      <c r="E23" s="162" t="str">
        <f>E21</f>
        <v>XYZ</v>
      </c>
      <c r="F23" s="162" t="b">
        <f>F21</f>
        <v>1</v>
      </c>
      <c r="G23" s="163">
        <f ca="1">G21</f>
        <v>43644</v>
      </c>
      <c r="H23" s="163">
        <f ca="1">H21</f>
        <v>43644</v>
      </c>
      <c r="I23" s="163">
        <f ca="1">I21+5</f>
        <v>43784</v>
      </c>
      <c r="J23" s="163" t="str">
        <f>J21</f>
        <v>AUD</v>
      </c>
      <c r="K23" s="164">
        <f>K21*1.2</f>
        <v>6191736.4223999996</v>
      </c>
      <c r="L23" s="165">
        <f>L21+0.001</f>
        <v>1.0000000000000002E-2</v>
      </c>
      <c r="M23" s="162" t="s">
        <v>70</v>
      </c>
      <c r="N23" s="162" t="str">
        <f ca="1">_xll.HLV5r3.Financial.Cache.CreateTermDeposit(B23,F23,D23,E23,G23,H23,I23,J23,K23,L23,M23)</f>
        <v>Trade.SpreadSheet.termDeposit.t0011</v>
      </c>
      <c r="O23" s="162" t="str">
        <f ca="1">_xll.HLV5r3.Financial.Cache.ValueTradeFromMarket(N23,D23,$S$2:$S$7,J23,$W$20,G23)</f>
        <v>ValuationReport.LOCAL_USER.SpreadSheet.termDeposit.t0011.QR_LIVE</v>
      </c>
      <c r="P23" s="164" t="str">
        <f t="array" aca="1" ref="P23:R24" ca="1">TRANSPOSE(_xll.HLV5r3.Financial.Cache.ViewValuationReport(O23))</f>
        <v>NPV</v>
      </c>
      <c r="Q23" s="164" t="str">
        <f ca="1"/>
        <v>ExpectedValue</v>
      </c>
      <c r="R23" s="164" t="str">
        <f ca="1"/>
        <v>AnalyticalDelta</v>
      </c>
      <c r="S23" s="161" t="str">
        <f ca="1"/>
        <v>party1</v>
      </c>
      <c r="T23" s="161" t="str">
        <f ca="1"/>
        <v>CBA</v>
      </c>
      <c r="W23" s="161">
        <f ca="1">_xll.HLV5r3.Financial.Cache.GetParRateWithSpecifiedCurves(N3,D3,G3,V3:W3)</f>
        <v>4.8317357855865634E-2</v>
      </c>
    </row>
    <row r="24" spans="2:23">
      <c r="B24" s="166"/>
      <c r="C24" s="166"/>
      <c r="D24" s="166"/>
      <c r="E24" s="166"/>
      <c r="F24" s="166"/>
      <c r="G24" s="166"/>
      <c r="H24" s="166"/>
      <c r="I24" s="166"/>
      <c r="J24" s="167"/>
      <c r="K24" s="168"/>
      <c r="L24" s="168"/>
      <c r="M24" s="167"/>
      <c r="N24" s="167"/>
      <c r="O24" s="167"/>
      <c r="P24" s="168">
        <f ca="1"/>
        <v>-93821.873998077746</v>
      </c>
      <c r="Q24" s="168">
        <f ca="1"/>
        <v>23749.126003726004</v>
      </c>
      <c r="R24" s="168">
        <f ca="1"/>
        <v>231.026155314943</v>
      </c>
      <c r="S24" s="161" t="str">
        <f ca="1"/>
        <v>party2</v>
      </c>
      <c r="T24" s="161" t="str">
        <f ca="1"/>
        <v>XYZ</v>
      </c>
    </row>
    <row r="25" spans="2:23">
      <c r="B25" s="162" t="s">
        <v>202</v>
      </c>
      <c r="C25" s="162" t="s">
        <v>56</v>
      </c>
      <c r="D25" s="162" t="str">
        <f>D23</f>
        <v>CBA</v>
      </c>
      <c r="E25" s="162" t="str">
        <f>E23</f>
        <v>XYZ</v>
      </c>
      <c r="F25" s="162" t="b">
        <f>F23</f>
        <v>1</v>
      </c>
      <c r="G25" s="163">
        <f ca="1">G23</f>
        <v>43644</v>
      </c>
      <c r="H25" s="163">
        <f ca="1">H23</f>
        <v>43644</v>
      </c>
      <c r="I25" s="163">
        <f ca="1">I23+5</f>
        <v>43789</v>
      </c>
      <c r="J25" s="163" t="str">
        <f>J23</f>
        <v>AUD</v>
      </c>
      <c r="K25" s="164">
        <f>K23*1.2</f>
        <v>7430083.7068799995</v>
      </c>
      <c r="L25" s="165">
        <f>L23+0.001</f>
        <v>1.1000000000000003E-2</v>
      </c>
      <c r="M25" s="162" t="s">
        <v>70</v>
      </c>
      <c r="N25" s="162" t="str">
        <f ca="1">_xll.HLV5r3.Financial.Cache.CreateTermDeposit(B25,F25,D25,E25,G25,H25,I25,J25,K25,L25,M25)</f>
        <v>Trade.SpreadSheet.termDeposit.t0012</v>
      </c>
      <c r="O25" s="162" t="str">
        <f ca="1">_xll.HLV5r3.Financial.Cache.ValueTradeFromMarket(N25,D25,$S$2:$S$7,J25,$W$20,G25)</f>
        <v>ValuationReport.LOCAL_USER.SpreadSheet.termDeposit.t0012.QR_LIVE</v>
      </c>
      <c r="P25" s="164" t="str">
        <f t="array" aca="1" ref="P25:R26" ca="1">TRANSPOSE(_xll.HLV5r3.Financial.Cache.ViewValuationReport(O25))</f>
        <v>NPV</v>
      </c>
      <c r="Q25" s="164" t="str">
        <f ca="1"/>
        <v>ExpectedValue</v>
      </c>
      <c r="R25" s="164" t="str">
        <f ca="1"/>
        <v>AnalyticalDelta</v>
      </c>
      <c r="S25" s="161" t="e">
        <f ca="1"/>
        <v>#N/A</v>
      </c>
      <c r="T25" s="161" t="e">
        <f ca="1"/>
        <v>#N/A</v>
      </c>
    </row>
    <row r="26" spans="2:23">
      <c r="B26" s="166"/>
      <c r="C26" s="166"/>
      <c r="D26" s="166"/>
      <c r="E26" s="166"/>
      <c r="F26" s="166"/>
      <c r="G26" s="166"/>
      <c r="H26" s="166"/>
      <c r="I26" s="166"/>
      <c r="J26" s="167"/>
      <c r="K26" s="168"/>
      <c r="L26" s="168"/>
      <c r="M26" s="167"/>
      <c r="N26" s="167"/>
      <c r="O26" s="167"/>
      <c r="P26" s="168">
        <f ca="1"/>
        <v>-113717.0273005967</v>
      </c>
      <c r="Q26" s="168">
        <f ca="1"/>
        <v>32468.447979379747</v>
      </c>
      <c r="R26" s="168">
        <f ca="1"/>
        <v>287.08921872633533</v>
      </c>
      <c r="S26" s="161" t="e">
        <f ca="1"/>
        <v>#N/A</v>
      </c>
      <c r="T26" s="161" t="e">
        <f ca="1"/>
        <v>#N/A</v>
      </c>
    </row>
    <row r="27" spans="2:23">
      <c r="B27" s="162" t="s">
        <v>203</v>
      </c>
      <c r="C27" s="162" t="s">
        <v>56</v>
      </c>
      <c r="D27" s="162" t="str">
        <f>D25</f>
        <v>CBA</v>
      </c>
      <c r="E27" s="162" t="str">
        <f>E25</f>
        <v>XYZ</v>
      </c>
      <c r="F27" s="162" t="b">
        <f>F25</f>
        <v>1</v>
      </c>
      <c r="G27" s="163">
        <f ca="1">G25</f>
        <v>43644</v>
      </c>
      <c r="H27" s="163">
        <f ca="1">H25</f>
        <v>43644</v>
      </c>
      <c r="I27" s="163">
        <f ca="1">I25+5</f>
        <v>43794</v>
      </c>
      <c r="J27" s="163" t="str">
        <f>J25</f>
        <v>AUD</v>
      </c>
      <c r="K27" s="164">
        <f>K25*1.2</f>
        <v>8916100.448255999</v>
      </c>
      <c r="L27" s="165">
        <f>L25+0.001</f>
        <v>1.2000000000000004E-2</v>
      </c>
      <c r="M27" s="162" t="s">
        <v>70</v>
      </c>
      <c r="N27" s="162" t="str">
        <f ca="1">_xll.HLV5r3.Financial.Cache.CreateTermDeposit(B27,F27,D27,E27,G27,H27,I27,J27,K27,L27,M27)</f>
        <v>Trade.SpreadSheet.termDeposit.t0013</v>
      </c>
      <c r="O27" s="162" t="str">
        <f ca="1">_xll.HLV5r3.Financial.Cache.ValueTradeFromMarket(N27,D27,$S$2:$S$7,J27,$W$20,G27)</f>
        <v>ValuationReport.LOCAL_USER.SpreadSheet.termDeposit.t0013.QR_LIVE</v>
      </c>
      <c r="P27" s="164" t="str">
        <f t="array" aca="1" ref="P27:R28" ca="1">TRANSPOSE(_xll.HLV5r3.Financial.Cache.ViewValuationReport(O27))</f>
        <v>NPV</v>
      </c>
      <c r="Q27" s="164" t="str">
        <f ca="1"/>
        <v>ExpectedValue</v>
      </c>
      <c r="R27" s="164" t="str">
        <f ca="1"/>
        <v>AnalyticalDelta</v>
      </c>
      <c r="S27" s="161" t="e">
        <f ca="1"/>
        <v>#N/A</v>
      </c>
      <c r="T27" s="161" t="e">
        <f ca="1"/>
        <v>#N/A</v>
      </c>
    </row>
    <row r="28" spans="2:23">
      <c r="B28" s="166"/>
      <c r="C28" s="166"/>
      <c r="D28" s="166"/>
      <c r="E28" s="166"/>
      <c r="F28" s="166"/>
      <c r="G28" s="166"/>
      <c r="H28" s="166"/>
      <c r="I28" s="166"/>
      <c r="J28" s="167"/>
      <c r="K28" s="168"/>
      <c r="L28" s="168"/>
      <c r="M28" s="167"/>
      <c r="N28" s="167"/>
      <c r="O28" s="167"/>
      <c r="P28" s="168">
        <f ca="1"/>
        <v>-137583.0806322041</v>
      </c>
      <c r="Q28" s="168">
        <f ca="1"/>
        <v>43969.810429755613</v>
      </c>
      <c r="R28" s="168">
        <f ca="1"/>
        <v>356.34250769222928</v>
      </c>
    </row>
    <row r="29" spans="2:23">
      <c r="B29" s="162" t="s">
        <v>204</v>
      </c>
      <c r="C29" s="162" t="s">
        <v>56</v>
      </c>
      <c r="D29" s="162" t="str">
        <f>D27</f>
        <v>CBA</v>
      </c>
      <c r="E29" s="162" t="str">
        <f>E27</f>
        <v>XYZ</v>
      </c>
      <c r="F29" s="162" t="b">
        <f>F27</f>
        <v>1</v>
      </c>
      <c r="G29" s="163">
        <f ca="1">G27</f>
        <v>43644</v>
      </c>
      <c r="H29" s="163">
        <f ca="1">H27</f>
        <v>43644</v>
      </c>
      <c r="I29" s="163">
        <f ca="1">I27+5</f>
        <v>43799</v>
      </c>
      <c r="J29" s="163" t="str">
        <f>J27</f>
        <v>AUD</v>
      </c>
      <c r="K29" s="164">
        <f>K27*1.2</f>
        <v>10699320.537907198</v>
      </c>
      <c r="L29" s="165">
        <f>L27+0.001</f>
        <v>1.3000000000000005E-2</v>
      </c>
      <c r="M29" s="162" t="s">
        <v>70</v>
      </c>
      <c r="N29" s="162" t="str">
        <f ca="1">_xll.HLV5r3.Financial.Cache.CreateTermDeposit(B29,F29,D29,E29,G29,H29,I29,J29,K29,L29,M29)</f>
        <v>Trade.SpreadSheet.termDeposit.t0014</v>
      </c>
      <c r="O29" s="162" t="str">
        <f ca="1">_xll.HLV5r3.Financial.Cache.ValueTradeFromMarket(N29,D29,$S$2:$S$7,J29,$W$20,G29)</f>
        <v>ValuationReport.LOCAL_USER.SpreadSheet.termDeposit.t0014.QR_LIVE</v>
      </c>
      <c r="P29" s="164" t="str">
        <f t="array" aca="1" ref="P29:R30" ca="1">TRANSPOSE(_xll.HLV5r3.Financial.Cache.ViewValuationReport(O29))</f>
        <v>NPV</v>
      </c>
      <c r="Q29" s="164" t="str">
        <f ca="1"/>
        <v>ExpectedValue</v>
      </c>
      <c r="R29" s="164" t="str">
        <f ca="1"/>
        <v>AnalyticalDelta</v>
      </c>
      <c r="S29" s="161" t="str">
        <f t="array" aca="1" ref="S29:T54" ca="1">_xll.HLV5r3.Financial.Cache.ViewValuationReport(O3)</f>
        <v>NPV</v>
      </c>
      <c r="T29" s="161">
        <f ca="1"/>
        <v>-12181.871613615</v>
      </c>
      <c r="V29" s="161" t="s">
        <v>71</v>
      </c>
      <c r="W29" s="161">
        <v>-4808.6038198476454</v>
      </c>
    </row>
    <row r="30" spans="2:23">
      <c r="B30" s="166"/>
      <c r="C30" s="166"/>
      <c r="D30" s="166"/>
      <c r="E30" s="166"/>
      <c r="F30" s="166"/>
      <c r="G30" s="166"/>
      <c r="H30" s="166"/>
      <c r="I30" s="166"/>
      <c r="J30" s="167"/>
      <c r="K30" s="168"/>
      <c r="L30" s="168"/>
      <c r="M30" s="167"/>
      <c r="N30" s="167"/>
      <c r="O30" s="167"/>
      <c r="P30" s="168">
        <f ca="1"/>
        <v>-166166.31643498017</v>
      </c>
      <c r="Q30" s="168">
        <f ca="1"/>
        <v>59066.112010638331</v>
      </c>
      <c r="R30" s="168">
        <f ca="1"/>
        <v>441.821929767234</v>
      </c>
      <c r="S30" s="161" t="str">
        <f ca="1"/>
        <v>ExpectedValue</v>
      </c>
      <c r="T30" s="161">
        <f ca="1"/>
        <v>0</v>
      </c>
      <c r="V30" s="161" t="s">
        <v>206</v>
      </c>
      <c r="W30" s="161">
        <v>12328.767123287649</v>
      </c>
    </row>
    <row r="31" spans="2:23">
      <c r="B31" s="162"/>
      <c r="C31" s="162"/>
      <c r="D31" s="162"/>
      <c r="E31" s="162"/>
      <c r="F31" s="162"/>
      <c r="G31" s="163"/>
      <c r="H31" s="163"/>
      <c r="I31" s="163"/>
      <c r="J31" s="163"/>
      <c r="K31" s="164"/>
      <c r="L31" s="164"/>
      <c r="M31" s="163"/>
      <c r="N31" s="162"/>
      <c r="O31" s="162"/>
      <c r="P31" s="164"/>
      <c r="Q31" s="164"/>
      <c r="R31" s="164"/>
      <c r="S31" s="161" t="str">
        <f ca="1"/>
        <v>AnalyticalDelta</v>
      </c>
      <c r="T31" s="161">
        <f ca="1"/>
        <v>24.057988095832854</v>
      </c>
      <c r="V31" s="161" t="s">
        <v>247</v>
      </c>
      <c r="W31" s="161">
        <v>24.126214503053756</v>
      </c>
    </row>
    <row r="32" spans="2:23">
      <c r="B32" s="162"/>
      <c r="C32" s="162"/>
      <c r="D32" s="162"/>
      <c r="E32" s="162"/>
      <c r="F32" s="162"/>
      <c r="G32" s="163"/>
      <c r="H32" s="163"/>
      <c r="I32" s="163"/>
      <c r="J32" s="163"/>
      <c r="K32" s="164"/>
      <c r="L32" s="164"/>
      <c r="M32" s="163"/>
      <c r="N32" s="162"/>
      <c r="O32" s="162"/>
      <c r="P32" s="164"/>
      <c r="Q32" s="164"/>
      <c r="R32" s="164"/>
      <c r="S32" s="161" t="str">
        <f ca="1"/>
        <v>DeltaR</v>
      </c>
      <c r="T32" s="161">
        <f ca="1"/>
        <v>24.357159330075202</v>
      </c>
      <c r="V32" s="161" t="s">
        <v>242</v>
      </c>
      <c r="W32" s="161">
        <v>24.24011519789271</v>
      </c>
    </row>
    <row r="33" spans="2:23">
      <c r="B33" s="162"/>
      <c r="C33" s="162"/>
      <c r="D33" s="162"/>
      <c r="E33" s="162"/>
      <c r="F33" s="162"/>
      <c r="G33" s="163"/>
      <c r="H33" s="163"/>
      <c r="I33" s="163"/>
      <c r="J33" s="163"/>
      <c r="K33" s="164"/>
      <c r="L33" s="164"/>
      <c r="M33" s="163"/>
      <c r="N33" s="162"/>
      <c r="O33" s="162"/>
      <c r="P33" s="164"/>
      <c r="Q33" s="164"/>
      <c r="R33" s="164"/>
      <c r="S33" s="161" t="str">
        <f ca="1"/>
        <v>Delta1</v>
      </c>
      <c r="T33" s="161">
        <f ca="1"/>
        <v>24.057988095832854</v>
      </c>
      <c r="V33" s="161" t="s">
        <v>77</v>
      </c>
      <c r="W33" s="161">
        <v>24.126214503053756</v>
      </c>
    </row>
    <row r="34" spans="2:23">
      <c r="B34" s="162"/>
      <c r="C34" s="162"/>
      <c r="D34" s="162"/>
      <c r="E34" s="162"/>
      <c r="F34" s="162"/>
      <c r="G34" s="163"/>
      <c r="H34" s="163"/>
      <c r="I34" s="163"/>
      <c r="J34" s="163"/>
      <c r="K34" s="164"/>
      <c r="L34" s="164"/>
      <c r="M34" s="163"/>
      <c r="N34" s="162"/>
      <c r="O34" s="162"/>
      <c r="P34" s="164"/>
      <c r="Q34" s="164"/>
      <c r="R34" s="164"/>
      <c r="S34" s="161" t="str">
        <f ca="1"/>
        <v>Delta1PDH</v>
      </c>
      <c r="T34" s="161">
        <f ca="1"/>
        <v>24.069543758200002</v>
      </c>
      <c r="V34" s="161" t="s">
        <v>243</v>
      </c>
      <c r="W34" s="161">
        <v>24.162794724097395</v>
      </c>
    </row>
    <row r="35" spans="2:23">
      <c r="B35" s="162"/>
      <c r="C35" s="162"/>
      <c r="D35" s="162"/>
      <c r="E35" s="162"/>
      <c r="F35" s="162"/>
      <c r="G35" s="163"/>
      <c r="H35" s="163"/>
      <c r="I35" s="163"/>
      <c r="J35" s="163"/>
      <c r="K35" s="164"/>
      <c r="L35" s="164"/>
      <c r="M35" s="163"/>
      <c r="N35" s="162"/>
      <c r="O35" s="162"/>
      <c r="P35" s="164"/>
      <c r="Q35" s="164"/>
      <c r="R35" s="164"/>
      <c r="S35" s="161" t="str">
        <f ca="1"/>
        <v>Delta1PDH.AUD-XccyDepo-1D</v>
      </c>
      <c r="T35" s="161">
        <f ca="1"/>
        <v>0.2778459895</v>
      </c>
      <c r="V35" s="161" t="s">
        <v>249</v>
      </c>
      <c r="W35" s="161">
        <v>0.83608321020178078</v>
      </c>
    </row>
    <row r="36" spans="2:23">
      <c r="B36" s="162"/>
      <c r="C36" s="162"/>
      <c r="D36" s="162"/>
      <c r="E36" s="162"/>
      <c r="F36" s="162"/>
      <c r="G36" s="163"/>
      <c r="H36" s="163"/>
      <c r="I36" s="163"/>
      <c r="J36" s="163"/>
      <c r="K36" s="164"/>
      <c r="L36" s="164"/>
      <c r="M36" s="163"/>
      <c r="N36" s="162"/>
      <c r="O36" s="162"/>
      <c r="P36" s="164"/>
      <c r="Q36" s="164"/>
      <c r="R36" s="164"/>
      <c r="S36" s="161" t="str">
        <f ca="1"/>
        <v>Delta1PDH.AUD-XccyDepo-TN</v>
      </c>
      <c r="T36" s="161">
        <f ca="1"/>
        <v>0.2778459895</v>
      </c>
      <c r="V36" s="161" t="s">
        <v>250</v>
      </c>
      <c r="W36" s="161">
        <v>0.55749184317534239</v>
      </c>
    </row>
    <row r="37" spans="2:23">
      <c r="B37" s="162"/>
      <c r="C37" s="162"/>
      <c r="D37" s="162"/>
      <c r="E37" s="162"/>
      <c r="F37" s="162"/>
      <c r="G37" s="163"/>
      <c r="H37" s="163"/>
      <c r="I37" s="163"/>
      <c r="J37" s="163"/>
      <c r="K37" s="164"/>
      <c r="L37" s="164"/>
      <c r="M37" s="163"/>
      <c r="N37" s="162"/>
      <c r="O37" s="162"/>
      <c r="P37" s="164"/>
      <c r="Q37" s="164"/>
      <c r="R37" s="164"/>
      <c r="S37" s="161" t="str">
        <f ca="1"/>
        <v>Delta1PDH.AUD-XccyDepo-1W</v>
      </c>
      <c r="T37" s="161">
        <f ca="1"/>
        <v>0</v>
      </c>
      <c r="V37" s="161" t="s">
        <v>251</v>
      </c>
      <c r="W37" s="161">
        <v>0</v>
      </c>
    </row>
    <row r="38" spans="2:23">
      <c r="B38" s="162"/>
      <c r="C38" s="162"/>
      <c r="D38" s="162"/>
      <c r="E38" s="162"/>
      <c r="F38" s="162"/>
      <c r="G38" s="163"/>
      <c r="H38" s="163"/>
      <c r="I38" s="163"/>
      <c r="J38" s="163"/>
      <c r="K38" s="164"/>
      <c r="L38" s="164"/>
      <c r="M38" s="163"/>
      <c r="N38" s="162"/>
      <c r="O38" s="162"/>
      <c r="P38" s="164"/>
      <c r="Q38" s="164"/>
      <c r="R38" s="164"/>
      <c r="S38" s="161" t="str">
        <f ca="1"/>
        <v>Delta1PDH.AUD-XccyDepo-2W</v>
      </c>
      <c r="T38" s="161">
        <f ca="1"/>
        <v>0</v>
      </c>
      <c r="V38" s="161" t="s">
        <v>252</v>
      </c>
      <c r="W38" s="161">
        <v>0</v>
      </c>
    </row>
    <row r="39" spans="2:23">
      <c r="B39" s="162"/>
      <c r="C39" s="162"/>
      <c r="D39" s="162"/>
      <c r="E39" s="162"/>
      <c r="F39" s="162"/>
      <c r="G39" s="163"/>
      <c r="H39" s="163"/>
      <c r="I39" s="163"/>
      <c r="J39" s="163"/>
      <c r="K39" s="164"/>
      <c r="L39" s="164"/>
      <c r="M39" s="163"/>
      <c r="N39" s="162"/>
      <c r="O39" s="162"/>
      <c r="P39" s="164"/>
      <c r="Q39" s="164"/>
      <c r="R39" s="164"/>
      <c r="S39" s="161" t="str">
        <f ca="1"/>
        <v>Delta1PDH.AUD-XccyDepo-1M</v>
      </c>
      <c r="T39" s="161">
        <f ca="1"/>
        <v>0</v>
      </c>
      <c r="V39" s="161" t="s">
        <v>253</v>
      </c>
      <c r="W39" s="161">
        <v>0</v>
      </c>
    </row>
    <row r="40" spans="2:23">
      <c r="B40" s="162"/>
      <c r="C40" s="162"/>
      <c r="D40" s="162"/>
      <c r="E40" s="162"/>
      <c r="F40" s="162"/>
      <c r="G40" s="163"/>
      <c r="H40" s="163"/>
      <c r="I40" s="163"/>
      <c r="J40" s="163"/>
      <c r="K40" s="164"/>
      <c r="L40" s="164"/>
      <c r="M40" s="163"/>
      <c r="N40" s="162"/>
      <c r="O40" s="162"/>
      <c r="P40" s="164"/>
      <c r="Q40" s="164"/>
      <c r="R40" s="164"/>
      <c r="S40" s="161" t="str">
        <f ca="1"/>
        <v>Delta1PDH.AUD-XccyDepo-2M</v>
      </c>
      <c r="T40" s="161">
        <f ca="1"/>
        <v>4.2525211004000001</v>
      </c>
      <c r="V40" s="161" t="s">
        <v>254</v>
      </c>
      <c r="W40" s="161">
        <v>4.4833394597189038</v>
      </c>
    </row>
    <row r="41" spans="2:23">
      <c r="B41" s="162"/>
      <c r="C41" s="162"/>
      <c r="D41" s="162"/>
      <c r="E41" s="162"/>
      <c r="F41" s="162"/>
      <c r="G41" s="163"/>
      <c r="H41" s="163"/>
      <c r="I41" s="163"/>
      <c r="J41" s="163"/>
      <c r="K41" s="164"/>
      <c r="L41" s="164"/>
      <c r="M41" s="163"/>
      <c r="N41" s="162"/>
      <c r="O41" s="162"/>
      <c r="P41" s="164"/>
      <c r="Q41" s="164"/>
      <c r="R41" s="164"/>
      <c r="S41" s="161" t="str">
        <f ca="1"/>
        <v>Delta1PDH.AUD-XccyDepo-3M</v>
      </c>
      <c r="T41" s="161">
        <f ca="1"/>
        <v>19.2613306788</v>
      </c>
      <c r="V41" s="161" t="s">
        <v>255</v>
      </c>
      <c r="W41" s="161">
        <v>18.285880211001366</v>
      </c>
    </row>
    <row r="42" spans="2:23">
      <c r="B42" s="162"/>
      <c r="C42" s="162"/>
      <c r="D42" s="162"/>
      <c r="E42" s="162"/>
      <c r="F42" s="162"/>
      <c r="G42" s="163"/>
      <c r="H42" s="163"/>
      <c r="I42" s="163"/>
      <c r="J42" s="163"/>
      <c r="K42" s="164"/>
      <c r="L42" s="164"/>
      <c r="M42" s="163"/>
      <c r="N42" s="162"/>
      <c r="O42" s="162"/>
      <c r="P42" s="164"/>
      <c r="Q42" s="164"/>
      <c r="R42" s="164"/>
      <c r="S42" s="161" t="str">
        <f ca="1"/>
        <v>Delta1PDH.AUD-XccySwap-6M</v>
      </c>
      <c r="T42" s="161">
        <f ca="1"/>
        <v>0</v>
      </c>
      <c r="V42" s="161" t="s">
        <v>256</v>
      </c>
      <c r="W42" s="161">
        <v>0</v>
      </c>
    </row>
    <row r="43" spans="2:23">
      <c r="B43" s="162"/>
      <c r="C43" s="162"/>
      <c r="D43" s="162"/>
      <c r="E43" s="162"/>
      <c r="F43" s="162"/>
      <c r="G43" s="163"/>
      <c r="H43" s="163"/>
      <c r="I43" s="163"/>
      <c r="J43" s="163"/>
      <c r="K43" s="164"/>
      <c r="L43" s="164"/>
      <c r="M43" s="163"/>
      <c r="N43" s="162"/>
      <c r="O43" s="162"/>
      <c r="P43" s="164"/>
      <c r="Q43" s="164"/>
      <c r="R43" s="164"/>
      <c r="S43" s="161" t="str">
        <f ca="1"/>
        <v>Delta1PDH.AUD-XccySwap-9M</v>
      </c>
      <c r="T43" s="161">
        <f ca="1"/>
        <v>0</v>
      </c>
      <c r="V43" s="161" t="s">
        <v>257</v>
      </c>
      <c r="W43" s="161">
        <v>0</v>
      </c>
    </row>
    <row r="44" spans="2:23">
      <c r="B44" s="162"/>
      <c r="C44" s="162"/>
      <c r="D44" s="162"/>
      <c r="E44" s="162"/>
      <c r="F44" s="162"/>
      <c r="G44" s="163"/>
      <c r="H44" s="163"/>
      <c r="I44" s="163"/>
      <c r="J44" s="163"/>
      <c r="K44" s="164"/>
      <c r="L44" s="164"/>
      <c r="M44" s="163"/>
      <c r="N44" s="162"/>
      <c r="O44" s="162"/>
      <c r="P44" s="164"/>
      <c r="Q44" s="164"/>
      <c r="R44" s="164"/>
      <c r="S44" s="161" t="str">
        <f ca="1"/>
        <v>Delta1PDH.AUD-XccySwap-1Y</v>
      </c>
      <c r="T44" s="161">
        <f ca="1"/>
        <v>0</v>
      </c>
      <c r="V44" s="161" t="s">
        <v>258</v>
      </c>
      <c r="W44" s="161">
        <v>0</v>
      </c>
    </row>
    <row r="45" spans="2:23">
      <c r="B45" s="162"/>
      <c r="C45" s="162"/>
      <c r="D45" s="162"/>
      <c r="E45" s="162"/>
      <c r="F45" s="162"/>
      <c r="G45" s="163"/>
      <c r="H45" s="163"/>
      <c r="I45" s="163"/>
      <c r="J45" s="163"/>
      <c r="K45" s="164"/>
      <c r="L45" s="164"/>
      <c r="M45" s="163"/>
      <c r="N45" s="162"/>
      <c r="O45" s="162"/>
      <c r="P45" s="164"/>
      <c r="Q45" s="164"/>
      <c r="R45" s="164"/>
      <c r="S45" s="161" t="str">
        <f ca="1"/>
        <v>Delta1PDH.AUD-XccySwap-2Y</v>
      </c>
      <c r="T45" s="161">
        <f ca="1"/>
        <v>0</v>
      </c>
      <c r="V45" s="161" t="s">
        <v>259</v>
      </c>
      <c r="W45" s="161">
        <v>0</v>
      </c>
    </row>
    <row r="46" spans="2:23">
      <c r="B46" s="162"/>
      <c r="C46" s="162"/>
      <c r="D46" s="162"/>
      <c r="E46" s="162"/>
      <c r="F46" s="162"/>
      <c r="G46" s="163"/>
      <c r="H46" s="163"/>
      <c r="I46" s="163"/>
      <c r="J46" s="163"/>
      <c r="K46" s="164"/>
      <c r="L46" s="164"/>
      <c r="M46" s="163"/>
      <c r="N46" s="162"/>
      <c r="O46" s="162"/>
      <c r="P46" s="164"/>
      <c r="Q46" s="164"/>
      <c r="R46" s="164"/>
      <c r="S46" s="161" t="str">
        <f ca="1"/>
        <v>Delta1PDH.AUD-XccySwap-3Y</v>
      </c>
      <c r="T46" s="161">
        <f ca="1"/>
        <v>0</v>
      </c>
      <c r="V46" s="161" t="s">
        <v>260</v>
      </c>
      <c r="W46" s="161">
        <v>0</v>
      </c>
    </row>
    <row r="47" spans="2:23">
      <c r="B47" s="162"/>
      <c r="C47" s="162"/>
      <c r="D47" s="162"/>
      <c r="E47" s="162"/>
      <c r="F47" s="162"/>
      <c r="G47" s="163"/>
      <c r="H47" s="163"/>
      <c r="I47" s="163"/>
      <c r="J47" s="163"/>
      <c r="K47" s="164"/>
      <c r="L47" s="164"/>
      <c r="M47" s="163"/>
      <c r="N47" s="162"/>
      <c r="O47" s="162"/>
      <c r="P47" s="164"/>
      <c r="Q47" s="164"/>
      <c r="R47" s="164"/>
      <c r="S47" s="161" t="str">
        <f ca="1"/>
        <v>Delta1PDH.AUD-XccySwap-4Y</v>
      </c>
      <c r="T47" s="161">
        <f ca="1"/>
        <v>0</v>
      </c>
      <c r="V47" s="161" t="s">
        <v>261</v>
      </c>
      <c r="W47" s="161">
        <v>0</v>
      </c>
    </row>
    <row r="48" spans="2:23">
      <c r="B48" s="162"/>
      <c r="C48" s="162"/>
      <c r="D48" s="162"/>
      <c r="E48" s="162"/>
      <c r="F48" s="162"/>
      <c r="G48" s="163"/>
      <c r="H48" s="163"/>
      <c r="I48" s="163"/>
      <c r="J48" s="163"/>
      <c r="K48" s="164"/>
      <c r="L48" s="164"/>
      <c r="M48" s="163"/>
      <c r="N48" s="162"/>
      <c r="O48" s="162"/>
      <c r="P48" s="164"/>
      <c r="Q48" s="164"/>
      <c r="R48" s="164"/>
      <c r="S48" s="161" t="str">
        <f ca="1"/>
        <v>Delta1PDH.AUD-XccySwap-5Y</v>
      </c>
      <c r="T48" s="161">
        <f ca="1"/>
        <v>0</v>
      </c>
      <c r="V48" s="161" t="s">
        <v>262</v>
      </c>
      <c r="W48" s="161">
        <v>0</v>
      </c>
    </row>
    <row r="49" spans="2:23">
      <c r="B49" s="162"/>
      <c r="C49" s="162"/>
      <c r="D49" s="162"/>
      <c r="E49" s="162"/>
      <c r="F49" s="162"/>
      <c r="G49" s="163"/>
      <c r="H49" s="163"/>
      <c r="I49" s="163"/>
      <c r="J49" s="163"/>
      <c r="K49" s="163"/>
      <c r="L49" s="163"/>
      <c r="M49" s="163"/>
      <c r="N49" s="163"/>
      <c r="O49" s="163"/>
      <c r="P49" s="163"/>
      <c r="Q49" s="163"/>
      <c r="R49" s="163"/>
      <c r="S49" s="161" t="str">
        <f ca="1"/>
        <v>Delta1PDH.AUD-XccySwap-6Y</v>
      </c>
      <c r="T49" s="161">
        <f ca="1"/>
        <v>0</v>
      </c>
      <c r="V49" s="161" t="s">
        <v>263</v>
      </c>
      <c r="W49" s="161">
        <v>0</v>
      </c>
    </row>
    <row r="50" spans="2:23">
      <c r="B50" s="162"/>
      <c r="C50" s="162"/>
      <c r="D50" s="162"/>
      <c r="E50" s="162"/>
      <c r="F50" s="162"/>
      <c r="G50" s="163"/>
      <c r="H50" s="163"/>
      <c r="I50" s="163"/>
      <c r="J50" s="163"/>
      <c r="K50" s="163"/>
      <c r="L50" s="163"/>
      <c r="M50" s="163"/>
      <c r="N50" s="163"/>
      <c r="O50" s="163"/>
      <c r="P50" s="163"/>
      <c r="Q50" s="163"/>
      <c r="R50" s="163"/>
      <c r="S50" s="161" t="str">
        <f ca="1"/>
        <v>Delta1PDH.AUD-XccySwap-7Y</v>
      </c>
      <c r="T50" s="161">
        <f ca="1"/>
        <v>0</v>
      </c>
      <c r="V50" s="161" t="s">
        <v>264</v>
      </c>
      <c r="W50" s="161">
        <v>0</v>
      </c>
    </row>
    <row r="51" spans="2:23">
      <c r="S51" s="161" t="str">
        <f ca="1"/>
        <v>Delta1PDH.AUD-XccySwap-8Y</v>
      </c>
      <c r="T51" s="161">
        <f ca="1"/>
        <v>0</v>
      </c>
      <c r="V51" s="161" t="s">
        <v>265</v>
      </c>
      <c r="W51" s="161">
        <v>0</v>
      </c>
    </row>
    <row r="52" spans="2:23">
      <c r="S52" s="161" t="str">
        <f ca="1"/>
        <v>Delta1PDH.AUD-XccySwap-9Y</v>
      </c>
      <c r="T52" s="161">
        <f ca="1"/>
        <v>0</v>
      </c>
      <c r="V52" s="161" t="s">
        <v>266</v>
      </c>
      <c r="W52" s="161">
        <v>0</v>
      </c>
    </row>
    <row r="53" spans="2:23">
      <c r="S53" s="161" t="str">
        <f ca="1"/>
        <v>Delta1PDH.AUD-XccySwap-10Y</v>
      </c>
      <c r="T53" s="161">
        <f ca="1"/>
        <v>0</v>
      </c>
      <c r="V53" s="161" t="s">
        <v>267</v>
      </c>
      <c r="W53" s="161">
        <v>0</v>
      </c>
    </row>
    <row r="54" spans="2:23">
      <c r="S54" s="161" t="str">
        <f ca="1"/>
        <v>Delta1PDH.AUD-XccySwap-12Y</v>
      </c>
      <c r="T54" s="161">
        <f ca="1"/>
        <v>0</v>
      </c>
      <c r="V54" s="161" t="s">
        <v>268</v>
      </c>
      <c r="W54" s="161">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D3:O34"/>
  <sheetViews>
    <sheetView workbookViewId="0">
      <selection activeCell="E34" sqref="E34"/>
    </sheetView>
  </sheetViews>
  <sheetFormatPr defaultRowHeight="12.75"/>
  <cols>
    <col min="4" max="4" width="12" bestFit="1" customWidth="1"/>
    <col min="5" max="5" width="24.5703125" customWidth="1"/>
    <col min="11" max="11" width="21" bestFit="1" customWidth="1"/>
    <col min="12" max="12" width="14" bestFit="1" customWidth="1"/>
    <col min="14" max="14" width="31.5703125" bestFit="1" customWidth="1"/>
    <col min="15" max="15" width="26.85546875" customWidth="1"/>
  </cols>
  <sheetData>
    <row r="3" spans="4:15">
      <c r="N3" t="str">
        <f t="array" aca="1" ref="N3:N13" ca="1">_xll.HLV5r3.Financial.Cache.GetRequiredCurves(E23)</f>
        <v>DiscountCurve.AUD-LIBOR-SENIOR</v>
      </c>
      <c r="O3" t="str">
        <f>E22</f>
        <v>Market.QR_LIVE.DiscountCurve.AUD-LIBOR-SENIOR</v>
      </c>
    </row>
    <row r="4" spans="4:15">
      <c r="N4" t="str">
        <f ca="1"/>
        <v>DiscountCurve.AUD-LIBOR-SENIOR</v>
      </c>
    </row>
    <row r="5" spans="4:15">
      <c r="K5" t="str">
        <f t="array" aca="1" ref="K5:L18" ca="1">_xll.HLV5r3.Financial.Cache.ViewTrade(E23)</f>
        <v>adjustedEffectiveDate</v>
      </c>
      <c r="L5" s="40">
        <f ca="1"/>
        <v>43646</v>
      </c>
      <c r="N5" t="str">
        <f ca="1"/>
        <v>DiscountCurve.AUD-LIBOR-SENIOR</v>
      </c>
    </row>
    <row r="6" spans="4:15">
      <c r="K6" t="str">
        <f ca="1"/>
        <v>fixedRate</v>
      </c>
      <c r="L6">
        <f ca="1"/>
        <v>7.0230000000000001E-2</v>
      </c>
      <c r="N6" t="str">
        <f ca="1"/>
        <v>DiscountCurve.AUD-LIBOR-SENIOR</v>
      </c>
    </row>
    <row r="7" spans="4:15">
      <c r="K7" t="str">
        <f ca="1"/>
        <v>maturityDate</v>
      </c>
      <c r="L7" s="40">
        <f ca="1"/>
        <v>43736</v>
      </c>
      <c r="N7" t="str">
        <f ca="1"/>
        <v>DiscountCurve.AUD-LIBOR-SENIOR</v>
      </c>
    </row>
    <row r="8" spans="4:15">
      <c r="K8" t="str">
        <f ca="1"/>
        <v>dayCountFraction</v>
      </c>
      <c r="L8" t="str">
        <f ca="1"/>
        <v>ACT/365.FIXED</v>
      </c>
      <c r="N8" t="str">
        <f ca="1"/>
        <v>DiscountCurve.AUD-LIBOR-SENIOR</v>
      </c>
    </row>
    <row r="9" spans="4:15">
      <c r="D9" t="s">
        <v>52</v>
      </c>
      <c r="E9" t="s">
        <v>55</v>
      </c>
      <c r="K9" t="str">
        <f ca="1"/>
        <v>lenderPartyReference</v>
      </c>
      <c r="L9" s="40" t="str">
        <f ca="1"/>
        <v>Party1</v>
      </c>
      <c r="N9" t="str">
        <f ca="1"/>
        <v>DiscountCurve.AUD-LIBOR-SENIOR</v>
      </c>
    </row>
    <row r="10" spans="4:15">
      <c r="D10" t="s">
        <v>53</v>
      </c>
      <c r="E10" t="s">
        <v>75</v>
      </c>
      <c r="K10" t="str">
        <f ca="1"/>
        <v>borrowerPartyReference</v>
      </c>
      <c r="L10" t="str">
        <f ca="1"/>
        <v>Party2</v>
      </c>
      <c r="N10" t="str">
        <f ca="1"/>
        <v>DiscountCurve.AUD-LIBOR-SENIOR</v>
      </c>
    </row>
    <row r="11" spans="4:15">
      <c r="D11" t="s">
        <v>54</v>
      </c>
      <c r="E11" t="s">
        <v>56</v>
      </c>
      <c r="K11" t="str">
        <f ca="1"/>
        <v>currency</v>
      </c>
      <c r="L11" t="str">
        <f ca="1"/>
        <v>AUD</v>
      </c>
      <c r="N11" t="str">
        <f ca="1"/>
        <v>DiscountCurve.AUD-LIBOR-SENIOR</v>
      </c>
    </row>
    <row r="12" spans="4:15">
      <c r="D12" t="s">
        <v>57</v>
      </c>
      <c r="E12" t="s">
        <v>58</v>
      </c>
      <c r="K12" t="str">
        <f ca="1"/>
        <v>notionalAmount</v>
      </c>
      <c r="L12">
        <f ca="1"/>
        <v>1000000</v>
      </c>
      <c r="N12" t="str">
        <f ca="1"/>
        <v>DiscountCurve.AUD-LIBOR-SENIOR</v>
      </c>
    </row>
    <row r="13" spans="4:15">
      <c r="D13" t="s">
        <v>60</v>
      </c>
      <c r="E13" t="s">
        <v>59</v>
      </c>
      <c r="K13" t="str">
        <f ca="1"/>
        <v>dayCount</v>
      </c>
      <c r="L13" t="str">
        <f ca="1"/>
        <v>ACT/365.FIXED</v>
      </c>
      <c r="N13" t="str">
        <f ca="1"/>
        <v>DiscountCurve.AUD-LIBOR-SENIOR</v>
      </c>
    </row>
    <row r="14" spans="4:15">
      <c r="D14" t="s">
        <v>74</v>
      </c>
      <c r="E14" t="b">
        <v>1</v>
      </c>
      <c r="K14" t="str">
        <f ca="1"/>
        <v>party1</v>
      </c>
      <c r="L14" t="str">
        <f ca="1"/>
        <v>CBA</v>
      </c>
    </row>
    <row r="15" spans="4:15">
      <c r="D15" t="s">
        <v>61</v>
      </c>
      <c r="E15" s="1">
        <f ca="1">TODAY()</f>
        <v>43644</v>
      </c>
      <c r="K15" t="str">
        <f ca="1"/>
        <v>party2</v>
      </c>
      <c r="L15" t="str">
        <f ca="1"/>
        <v>XYZ</v>
      </c>
    </row>
    <row r="16" spans="4:15">
      <c r="D16" t="s">
        <v>62</v>
      </c>
      <c r="E16" s="1">
        <f ca="1">E15+2</f>
        <v>43646</v>
      </c>
      <c r="K16" t="e">
        <f ca="1"/>
        <v>#N/A</v>
      </c>
      <c r="L16" t="e">
        <f ca="1"/>
        <v>#N/A</v>
      </c>
    </row>
    <row r="17" spans="4:12">
      <c r="D17" t="s">
        <v>63</v>
      </c>
      <c r="E17" s="1">
        <f ca="1">E16+90</f>
        <v>43736</v>
      </c>
      <c r="K17" t="e">
        <f ca="1"/>
        <v>#N/A</v>
      </c>
      <c r="L17" t="e">
        <f ca="1"/>
        <v>#N/A</v>
      </c>
    </row>
    <row r="18" spans="4:12">
      <c r="D18" t="s">
        <v>24</v>
      </c>
      <c r="E18" t="s">
        <v>66</v>
      </c>
      <c r="K18" t="e">
        <f ca="1"/>
        <v>#N/A</v>
      </c>
      <c r="L18" t="e">
        <f ca="1"/>
        <v>#N/A</v>
      </c>
    </row>
    <row r="19" spans="4:12">
      <c r="D19" t="s">
        <v>64</v>
      </c>
      <c r="E19" s="42">
        <v>1000000</v>
      </c>
    </row>
    <row r="20" spans="4:12">
      <c r="D20" t="s">
        <v>65</v>
      </c>
      <c r="E20" s="41">
        <v>7.0230000000000001E-2</v>
      </c>
    </row>
    <row r="21" spans="4:12">
      <c r="D21" t="s">
        <v>67</v>
      </c>
      <c r="E21" s="39" t="s">
        <v>70</v>
      </c>
    </row>
    <row r="22" spans="4:12">
      <c r="D22" t="s">
        <v>73</v>
      </c>
      <c r="E22" t="s">
        <v>211</v>
      </c>
      <c r="L22" s="40"/>
    </row>
    <row r="23" spans="4:12">
      <c r="D23" t="s">
        <v>68</v>
      </c>
      <c r="E23" t="str">
        <f ca="1">_xll.HLV5r3.Financial.Cache.CreateTermDeposit(E10,E14,E12,E13,E15,E16,E17,E18,E19,E20,E21)</f>
        <v>Trade.SpreadSheet.termDeposit.t0001</v>
      </c>
      <c r="L23" s="40"/>
    </row>
    <row r="24" spans="4:12">
      <c r="D24" t="s">
        <v>76</v>
      </c>
      <c r="E24" t="str">
        <f ca="1">_xll.HLV5r3.Financial.Cache.ValueTrade(E23,E12,D32:D34,E18,E15,N3:O3)</f>
        <v>ValuationReport.LOCAL_USER.SpreadSheet.termDeposit.t0001.LOCAL_USER.2019-06-28</v>
      </c>
      <c r="L24" s="40"/>
    </row>
    <row r="25" spans="4:12">
      <c r="D25" t="s">
        <v>69</v>
      </c>
      <c r="E25" t="str">
        <f t="array" aca="1" ref="E25:F28" ca="1">_xll.HLV5r3.Financial.Cache.ViewValuationReport(E24)</f>
        <v>ImpliedQuote</v>
      </c>
      <c r="F25">
        <f ca="1"/>
        <v>5.0000032359657581E-2</v>
      </c>
    </row>
    <row r="26" spans="4:12">
      <c r="E26" t="str">
        <f ca="1"/>
        <v>NPV</v>
      </c>
      <c r="F26">
        <f ca="1"/>
        <v>4926.1119205494779</v>
      </c>
    </row>
    <row r="27" spans="4:12">
      <c r="E27" t="str">
        <f ca="1"/>
        <v>Delta1</v>
      </c>
      <c r="F27">
        <f ca="1"/>
        <v>24.476016414011998</v>
      </c>
    </row>
    <row r="28" spans="4:12">
      <c r="E28" t="e">
        <f ca="1"/>
        <v>#N/A</v>
      </c>
      <c r="F28" t="e">
        <f ca="1"/>
        <v>#N/A</v>
      </c>
    </row>
    <row r="30" spans="4:12">
      <c r="D30" t="s">
        <v>118</v>
      </c>
      <c r="E30" t="s">
        <v>82</v>
      </c>
    </row>
    <row r="32" spans="4:12">
      <c r="D32" t="s">
        <v>71</v>
      </c>
      <c r="E32">
        <f ca="1">_xll.HLV5r3.Financial.Cache.GetNPVWithSpecifiedCurves(E23,E12,E18,E15,N3:O3)</f>
        <v>4926.1119205494779</v>
      </c>
    </row>
    <row r="33" spans="4:5">
      <c r="D33" t="s">
        <v>72</v>
      </c>
      <c r="E33">
        <f ca="1">_xll.HLV5r3.Financial.Cache.GetParRateWithSpecifiedCurves(E23,E12,E15,N3:O3)</f>
        <v>5.0000032359657581E-2</v>
      </c>
    </row>
    <row r="34" spans="4:5">
      <c r="D34" t="s">
        <v>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D3:P34"/>
  <sheetViews>
    <sheetView workbookViewId="0">
      <selection activeCell="I22" sqref="I22"/>
    </sheetView>
  </sheetViews>
  <sheetFormatPr defaultRowHeight="12.75"/>
  <cols>
    <col min="4" max="4" width="12" bestFit="1" customWidth="1"/>
    <col min="5" max="5" width="24.5703125" customWidth="1"/>
    <col min="9" max="9" width="21" bestFit="1" customWidth="1"/>
    <col min="10" max="10" width="14" bestFit="1" customWidth="1"/>
    <col min="12" max="12" width="31.5703125" bestFit="1" customWidth="1"/>
    <col min="13" max="13" width="26.85546875" customWidth="1"/>
  </cols>
  <sheetData>
    <row r="3" spans="4:13">
      <c r="L3" t="str">
        <f t="array" aca="1" ref="L3:L13" ca="1">_xll.HLV5r3.Financial.Cache.GetRequiredCurves(E23)</f>
        <v>DiscountCurve.AUD-LIBOR-SENIOR</v>
      </c>
      <c r="M3" t="str">
        <f>E22</f>
        <v>Market.QR_LIVE.DiscountCurve.AUD-LIBOR-SENIOR</v>
      </c>
    </row>
    <row r="4" spans="4:13">
      <c r="L4" t="str">
        <f ca="1"/>
        <v>DiscountCurve.AUD-LIBOR-SENIOR</v>
      </c>
    </row>
    <row r="5" spans="4:13">
      <c r="I5" t="str">
        <f t="array" aca="1" ref="I5:J18" ca="1">_xll.HLV5r3.Financial.Cache.ViewTrade(E23)</f>
        <v>adjustedEffectiveDate</v>
      </c>
      <c r="J5" s="40">
        <f ca="1"/>
        <v>43646</v>
      </c>
      <c r="L5" t="str">
        <f ca="1"/>
        <v>DiscountCurve.AUD-LIBOR-SENIOR</v>
      </c>
    </row>
    <row r="6" spans="4:13">
      <c r="I6" t="str">
        <f ca="1"/>
        <v>fixedRate</v>
      </c>
      <c r="J6">
        <f ca="1"/>
        <v>7.0330000000000004E-2</v>
      </c>
      <c r="L6" t="str">
        <f ca="1"/>
        <v>DiscountCurve.AUD-LIBOR-SENIOR</v>
      </c>
    </row>
    <row r="7" spans="4:13">
      <c r="I7" t="str">
        <f ca="1"/>
        <v>maturityDate</v>
      </c>
      <c r="J7" s="40">
        <f ca="1"/>
        <v>43736</v>
      </c>
      <c r="L7" t="str">
        <f ca="1"/>
        <v>DiscountCurve.AUD-LIBOR-SENIOR</v>
      </c>
    </row>
    <row r="8" spans="4:13">
      <c r="I8" t="str">
        <f ca="1"/>
        <v>dayCountFraction</v>
      </c>
      <c r="J8" t="str">
        <f ca="1"/>
        <v>ACT/365.FIXED</v>
      </c>
      <c r="L8" t="str">
        <f ca="1"/>
        <v>DiscountCurve.AUD-LIBOR-SENIOR</v>
      </c>
    </row>
    <row r="9" spans="4:13">
      <c r="D9" t="s">
        <v>52</v>
      </c>
      <c r="E9" t="s">
        <v>55</v>
      </c>
      <c r="I9" t="str">
        <f ca="1"/>
        <v>lenderPartyReference</v>
      </c>
      <c r="J9" s="40" t="str">
        <f ca="1"/>
        <v>Party1</v>
      </c>
      <c r="L9" t="str">
        <f ca="1"/>
        <v>DiscountCurve.AUD-LIBOR-SENIOR</v>
      </c>
    </row>
    <row r="10" spans="4:13">
      <c r="D10" t="s">
        <v>53</v>
      </c>
      <c r="E10" t="s">
        <v>187</v>
      </c>
      <c r="I10" t="str">
        <f ca="1"/>
        <v>borrowerPartyReference</v>
      </c>
      <c r="J10" t="str">
        <f ca="1"/>
        <v>Party2</v>
      </c>
      <c r="L10" t="str">
        <f ca="1"/>
        <v>DiscountCurve.AUD-LIBOR-SENIOR</v>
      </c>
    </row>
    <row r="11" spans="4:13">
      <c r="D11" t="s">
        <v>54</v>
      </c>
      <c r="E11" t="s">
        <v>56</v>
      </c>
      <c r="I11" t="str">
        <f ca="1"/>
        <v>currency</v>
      </c>
      <c r="J11" t="str">
        <f ca="1"/>
        <v>AUD</v>
      </c>
      <c r="L11" t="str">
        <f ca="1"/>
        <v>DiscountCurve.AUD-LIBOR-SENIOR</v>
      </c>
    </row>
    <row r="12" spans="4:13">
      <c r="D12" t="s">
        <v>57</v>
      </c>
      <c r="E12" t="s">
        <v>58</v>
      </c>
      <c r="I12" t="str">
        <f ca="1"/>
        <v>notionalAmount</v>
      </c>
      <c r="J12">
        <f ca="1"/>
        <v>1000000</v>
      </c>
      <c r="L12" t="str">
        <f ca="1"/>
        <v>DiscountCurve.AUD-LIBOR-SENIOR</v>
      </c>
    </row>
    <row r="13" spans="4:13">
      <c r="D13" t="s">
        <v>60</v>
      </c>
      <c r="E13" t="s">
        <v>59</v>
      </c>
      <c r="I13" t="str">
        <f ca="1"/>
        <v>dayCount</v>
      </c>
      <c r="J13" t="str">
        <f ca="1"/>
        <v>ACT/365.FIXED</v>
      </c>
      <c r="L13" t="str">
        <f ca="1"/>
        <v>DiscountCurve.AUD-LIBOR-SENIOR</v>
      </c>
    </row>
    <row r="14" spans="4:13">
      <c r="D14" t="s">
        <v>74</v>
      </c>
      <c r="E14" t="b">
        <v>1</v>
      </c>
      <c r="I14" t="str">
        <f ca="1"/>
        <v>party1</v>
      </c>
      <c r="J14" t="str">
        <f ca="1"/>
        <v>CBA</v>
      </c>
    </row>
    <row r="15" spans="4:13">
      <c r="D15" t="s">
        <v>61</v>
      </c>
      <c r="E15" s="1">
        <f ca="1">TODAY()</f>
        <v>43644</v>
      </c>
      <c r="I15" t="str">
        <f ca="1"/>
        <v>party2</v>
      </c>
      <c r="J15" t="str">
        <f ca="1"/>
        <v>XYZ</v>
      </c>
    </row>
    <row r="16" spans="4:13">
      <c r="D16" t="s">
        <v>62</v>
      </c>
      <c r="E16" s="1">
        <f ca="1">E15+2</f>
        <v>43646</v>
      </c>
      <c r="I16" t="e">
        <f ca="1"/>
        <v>#N/A</v>
      </c>
      <c r="J16" t="e">
        <f ca="1"/>
        <v>#N/A</v>
      </c>
    </row>
    <row r="17" spans="4:16">
      <c r="D17" t="s">
        <v>63</v>
      </c>
      <c r="E17" s="1">
        <f ca="1">E16+90</f>
        <v>43736</v>
      </c>
      <c r="I17" t="e">
        <f ca="1"/>
        <v>#N/A</v>
      </c>
      <c r="J17" t="e">
        <f ca="1"/>
        <v>#N/A</v>
      </c>
    </row>
    <row r="18" spans="4:16">
      <c r="D18" t="s">
        <v>24</v>
      </c>
      <c r="E18" t="s">
        <v>66</v>
      </c>
      <c r="I18" t="e">
        <f ca="1"/>
        <v>#N/A</v>
      </c>
      <c r="J18" t="e">
        <f ca="1"/>
        <v>#N/A</v>
      </c>
    </row>
    <row r="19" spans="4:16">
      <c r="D19" t="s">
        <v>64</v>
      </c>
      <c r="E19" s="42">
        <v>1000000</v>
      </c>
    </row>
    <row r="20" spans="4:16">
      <c r="D20" t="s">
        <v>65</v>
      </c>
      <c r="E20" s="41">
        <v>7.0330000000000004E-2</v>
      </c>
    </row>
    <row r="21" spans="4:16">
      <c r="D21" t="s">
        <v>67</v>
      </c>
      <c r="E21" s="39" t="s">
        <v>70</v>
      </c>
    </row>
    <row r="22" spans="4:16">
      <c r="D22" t="s">
        <v>73</v>
      </c>
      <c r="E22" t="s">
        <v>211</v>
      </c>
      <c r="I22" t="str">
        <f t="array" aca="1" ref="I22:P29" ca="1">_xll.HLV5r3.Financial.Cache.ValueWithDetail(E23,E12,E18,E30,E15)</f>
        <v>PrincipalExchange</v>
      </c>
      <c r="J22" s="40">
        <f ca="1"/>
        <v>43646</v>
      </c>
      <c r="K22" t="str">
        <f ca="1"/>
        <v>AUD</v>
      </c>
      <c r="L22" s="42">
        <f ca="1"/>
        <v>-1000000</v>
      </c>
      <c r="M22" t="str">
        <f ca="1"/>
        <v>Undefined</v>
      </c>
      <c r="N22" t="e">
        <f ca="1"/>
        <v>#N/A</v>
      </c>
      <c r="O22" t="e">
        <f ca="1"/>
        <v>#N/A</v>
      </c>
      <c r="P22" t="e">
        <f ca="1"/>
        <v>#N/A</v>
      </c>
    </row>
    <row r="23" spans="4:16">
      <c r="D23" t="s">
        <v>68</v>
      </c>
      <c r="E23" t="str">
        <f ca="1">_xll.HLV5r3.Financial.Cache.CreateTermDeposit(E10,E14,E12,E13,E15,E16,E17,E18,E19,E20,E21)</f>
        <v>Trade.SpreadSheet.termDeposit.t0002</v>
      </c>
      <c r="I23" t="str">
        <f ca="1"/>
        <v>PrincipalExchange</v>
      </c>
      <c r="J23" s="40">
        <f ca="1"/>
        <v>43736</v>
      </c>
      <c r="K23" t="str">
        <f ca="1"/>
        <v>AUD</v>
      </c>
      <c r="L23" s="42">
        <f ca="1"/>
        <v>1000000</v>
      </c>
      <c r="M23" t="str">
        <f ca="1"/>
        <v>Undefined</v>
      </c>
      <c r="N23" t="e">
        <f ca="1"/>
        <v>#N/A</v>
      </c>
      <c r="O23" t="e">
        <f ca="1"/>
        <v>#N/A</v>
      </c>
      <c r="P23" t="e">
        <f ca="1"/>
        <v>#N/A</v>
      </c>
    </row>
    <row r="24" spans="4:16">
      <c r="D24" t="s">
        <v>76</v>
      </c>
      <c r="I24" t="str">
        <f ca="1"/>
        <v>Coupon</v>
      </c>
      <c r="J24" s="40">
        <f ca="1"/>
        <v>43736</v>
      </c>
      <c r="K24" t="str">
        <f ca="1"/>
        <v>AUD</v>
      </c>
      <c r="L24" s="42">
        <f ca="1"/>
        <v>17341.643835616407</v>
      </c>
      <c r="M24" t="str">
        <f ca="1"/>
        <v>Undefined</v>
      </c>
      <c r="N24" t="e">
        <f ca="1"/>
        <v>#N/A</v>
      </c>
      <c r="O24" t="e">
        <f ca="1"/>
        <v>#N/A</v>
      </c>
      <c r="P24" t="e">
        <f ca="1"/>
        <v>#N/A</v>
      </c>
    </row>
    <row r="25" spans="4:16">
      <c r="I25" t="e">
        <f ca="1"/>
        <v>#N/A</v>
      </c>
      <c r="J25" t="e">
        <f ca="1"/>
        <v>#N/A</v>
      </c>
      <c r="K25" t="e">
        <f ca="1"/>
        <v>#N/A</v>
      </c>
      <c r="L25" t="e">
        <f ca="1"/>
        <v>#N/A</v>
      </c>
      <c r="M25" t="e">
        <f ca="1"/>
        <v>#N/A</v>
      </c>
      <c r="N25" t="e">
        <f ca="1"/>
        <v>#N/A</v>
      </c>
      <c r="O25" t="e">
        <f ca="1"/>
        <v>#N/A</v>
      </c>
      <c r="P25" t="e">
        <f ca="1"/>
        <v>#N/A</v>
      </c>
    </row>
    <row r="26" spans="4:16">
      <c r="I26" t="e">
        <f ca="1"/>
        <v>#N/A</v>
      </c>
      <c r="J26" t="e">
        <f ca="1"/>
        <v>#N/A</v>
      </c>
      <c r="K26" t="e">
        <f ca="1"/>
        <v>#N/A</v>
      </c>
      <c r="L26" t="e">
        <f ca="1"/>
        <v>#N/A</v>
      </c>
      <c r="M26" t="e">
        <f ca="1"/>
        <v>#N/A</v>
      </c>
      <c r="N26" t="e">
        <f ca="1"/>
        <v>#N/A</v>
      </c>
      <c r="O26" t="e">
        <f ca="1"/>
        <v>#N/A</v>
      </c>
      <c r="P26" t="e">
        <f ca="1"/>
        <v>#N/A</v>
      </c>
    </row>
    <row r="27" spans="4:16">
      <c r="I27" t="e">
        <f ca="1"/>
        <v>#N/A</v>
      </c>
      <c r="J27" t="e">
        <f ca="1"/>
        <v>#N/A</v>
      </c>
      <c r="K27" t="e">
        <f ca="1"/>
        <v>#N/A</v>
      </c>
      <c r="L27" t="e">
        <f ca="1"/>
        <v>#N/A</v>
      </c>
      <c r="M27" t="e">
        <f ca="1"/>
        <v>#N/A</v>
      </c>
      <c r="N27" t="e">
        <f ca="1"/>
        <v>#N/A</v>
      </c>
      <c r="O27" t="e">
        <f ca="1"/>
        <v>#N/A</v>
      </c>
      <c r="P27" t="e">
        <f ca="1"/>
        <v>#N/A</v>
      </c>
    </row>
    <row r="28" spans="4:16">
      <c r="I28" t="e">
        <f ca="1"/>
        <v>#N/A</v>
      </c>
      <c r="J28" t="e">
        <f ca="1"/>
        <v>#N/A</v>
      </c>
      <c r="K28" t="e">
        <f ca="1"/>
        <v>#N/A</v>
      </c>
      <c r="L28" t="e">
        <f ca="1"/>
        <v>#N/A</v>
      </c>
      <c r="M28" t="e">
        <f ca="1"/>
        <v>#N/A</v>
      </c>
      <c r="N28" t="e">
        <f ca="1"/>
        <v>#N/A</v>
      </c>
      <c r="O28" t="e">
        <f ca="1"/>
        <v>#N/A</v>
      </c>
      <c r="P28" t="e">
        <f ca="1"/>
        <v>#N/A</v>
      </c>
    </row>
    <row r="29" spans="4:16">
      <c r="I29" t="e">
        <f ca="1"/>
        <v>#N/A</v>
      </c>
      <c r="J29" t="e">
        <f ca="1"/>
        <v>#N/A</v>
      </c>
      <c r="K29" t="e">
        <f ca="1"/>
        <v>#N/A</v>
      </c>
      <c r="L29" t="e">
        <f ca="1"/>
        <v>#N/A</v>
      </c>
      <c r="M29" t="e">
        <f ca="1"/>
        <v>#N/A</v>
      </c>
      <c r="N29" t="e">
        <f ca="1"/>
        <v>#N/A</v>
      </c>
      <c r="O29" t="e">
        <f ca="1"/>
        <v>#N/A</v>
      </c>
      <c r="P29" t="e">
        <f ca="1"/>
        <v>#N/A</v>
      </c>
    </row>
    <row r="30" spans="4:16">
      <c r="D30" t="s">
        <v>118</v>
      </c>
      <c r="E30" t="s">
        <v>82</v>
      </c>
    </row>
    <row r="32" spans="4:16">
      <c r="D32" t="s">
        <v>71</v>
      </c>
      <c r="E32">
        <f ca="1">_xll.HLV5r3.Financial.Cache.GetNPVWithSpecifiedCurves(E23,E12,E18,E15,L3:M3)</f>
        <v>-15111.612500308485</v>
      </c>
    </row>
    <row r="33" spans="4:5">
      <c r="D33" t="s">
        <v>72</v>
      </c>
      <c r="E33">
        <f ca="1">_xll.HLV5r3.Financial.Cache.GetParRateWithSpecifiedCurves(E23,E12,E15,L3:M3)</f>
        <v>5.0013492027959669E-2</v>
      </c>
    </row>
    <row r="34" spans="4:5">
      <c r="D34" t="s">
        <v>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50"/>
  <sheetViews>
    <sheetView workbookViewId="0">
      <selection activeCell="W24" sqref="W24"/>
    </sheetView>
  </sheetViews>
  <sheetFormatPr defaultRowHeight="12.75"/>
  <cols>
    <col min="1" max="1" width="3.140625" customWidth="1"/>
    <col min="2" max="2" width="5.5703125" bestFit="1" customWidth="1"/>
    <col min="3" max="3" width="4.85546875" bestFit="1" customWidth="1"/>
    <col min="4" max="4" width="4.28515625" bestFit="1" customWidth="1"/>
    <col min="5" max="5" width="5.85546875" bestFit="1" customWidth="1"/>
    <col min="6" max="7" width="10.140625" bestFit="1" customWidth="1"/>
    <col min="8" max="8" width="4.85546875" bestFit="1" customWidth="1"/>
    <col min="9" max="9" width="9.7109375" bestFit="1" customWidth="1"/>
    <col min="10" max="10" width="6.140625" bestFit="1" customWidth="1"/>
    <col min="11" max="11" width="16.42578125" bestFit="1" customWidth="1"/>
    <col min="12" max="12" width="35.28515625" bestFit="1" customWidth="1"/>
    <col min="13" max="13" width="52.7109375" bestFit="1" customWidth="1"/>
    <col min="14" max="14" width="12.5703125" bestFit="1" customWidth="1"/>
    <col min="15" max="15" width="13.7109375" bestFit="1" customWidth="1"/>
    <col min="16" max="16" width="12.5703125" bestFit="1" customWidth="1"/>
    <col min="17" max="17" width="12.5703125" customWidth="1"/>
    <col min="18" max="18" width="13.140625" bestFit="1" customWidth="1"/>
    <col min="19" max="19" width="21.5703125" bestFit="1" customWidth="1"/>
    <col min="20" max="20" width="21" bestFit="1" customWidth="1"/>
    <col min="21" max="21" width="14" bestFit="1" customWidth="1"/>
    <col min="22" max="22" width="31.5703125" bestFit="1" customWidth="1"/>
    <col min="23" max="23" width="26.85546875" customWidth="1"/>
  </cols>
  <sheetData>
    <row r="2" spans="2:23" ht="147.75">
      <c r="B2" s="171" t="s">
        <v>53</v>
      </c>
      <c r="C2" s="171" t="s">
        <v>169</v>
      </c>
      <c r="D2" s="171" t="s">
        <v>170</v>
      </c>
      <c r="E2" s="171" t="s">
        <v>192</v>
      </c>
      <c r="F2" s="171" t="s">
        <v>61</v>
      </c>
      <c r="G2" s="171" t="s">
        <v>63</v>
      </c>
      <c r="H2" s="171" t="s">
        <v>24</v>
      </c>
      <c r="I2" s="171" t="s">
        <v>64</v>
      </c>
      <c r="J2" s="170" t="s">
        <v>178</v>
      </c>
      <c r="K2" s="170" t="s">
        <v>179</v>
      </c>
      <c r="L2" s="171" t="s">
        <v>205</v>
      </c>
      <c r="M2" s="171" t="s">
        <v>76</v>
      </c>
      <c r="N2" s="171" t="str">
        <f>T2</f>
        <v>NPV</v>
      </c>
      <c r="O2" s="171" t="str">
        <f>T3</f>
        <v>ExpectedValue</v>
      </c>
      <c r="P2" s="171" t="str">
        <f>T7</f>
        <v>Gamma1</v>
      </c>
      <c r="Q2" s="179" t="s">
        <v>217</v>
      </c>
      <c r="R2" s="179" t="s">
        <v>244</v>
      </c>
      <c r="S2" s="179" t="s">
        <v>245</v>
      </c>
      <c r="T2" s="144" t="s">
        <v>71</v>
      </c>
    </row>
    <row r="3" spans="2:23">
      <c r="B3" s="172" t="s">
        <v>75</v>
      </c>
      <c r="C3" s="172" t="s">
        <v>58</v>
      </c>
      <c r="D3" s="172" t="s">
        <v>59</v>
      </c>
      <c r="E3" s="172" t="b">
        <v>1</v>
      </c>
      <c r="F3" s="173">
        <f ca="1">TODAY()</f>
        <v>43644</v>
      </c>
      <c r="G3" s="173">
        <f ca="1">F3+90</f>
        <v>43734</v>
      </c>
      <c r="H3" s="172" t="s">
        <v>66</v>
      </c>
      <c r="I3" s="174">
        <v>1000000</v>
      </c>
      <c r="J3" s="172" t="s">
        <v>89</v>
      </c>
      <c r="K3" s="172" t="s">
        <v>139</v>
      </c>
      <c r="L3" s="172" t="str">
        <f ca="1">_xll.HLV5r3.Financial.Cache.CreateBullet(B3,E3,C3,D3,F3,G3,J3,K3,H3,I3)</f>
        <v>Trade.SpreadSheet.bulletPayment.t0001</v>
      </c>
      <c r="M3" s="172" t="str">
        <f ca="1">_xll.HLV5r3.Financial.Cache.ValueTradeFromMarket(L3,C3,$T$2:$T$7,H3,$W$20,F3)</f>
        <v>ValuationReport.LOCAL_USER.SpreadSheet.bulletPayment.t0001.QR_LIVE</v>
      </c>
      <c r="N3" s="172" t="str">
        <f t="array" aca="1" ref="N3:S4" ca="1">TRANSPOSE(_xll.HLV5r3.Financial.Cache.ViewValuationReport(M3))</f>
        <v>NPV</v>
      </c>
      <c r="O3" s="172" t="str">
        <f ca="1"/>
        <v>ExpectedValue</v>
      </c>
      <c r="P3" s="172" t="str">
        <f ca="1"/>
        <v>AnalyticalDelta</v>
      </c>
      <c r="Q3" s="172" t="str">
        <f ca="1"/>
        <v>Delta0</v>
      </c>
      <c r="R3" s="172" t="str">
        <f ca="1"/>
        <v>Delta1</v>
      </c>
      <c r="S3" s="172" t="str">
        <f ca="1"/>
        <v>Gamma1</v>
      </c>
      <c r="T3" s="144" t="s">
        <v>206</v>
      </c>
      <c r="V3" t="str">
        <f t="array" aca="1" ref="V3:V13" ca="1">_xll.HLV5r3.Financial.Cache.GetRequiredCurves(L3)</f>
        <v>DiscountCurve.AUD-LIBOR-SENIOR</v>
      </c>
      <c r="W3" t="str">
        <f>'GetInfo &amp; GetInstrumentInfo'!$D$9</f>
        <v>Market.QR_LIVE.RateCurve.AUD-BBR-BBSW-6M</v>
      </c>
    </row>
    <row r="4" spans="2:23">
      <c r="B4" s="175"/>
      <c r="C4" s="175"/>
      <c r="D4" s="175"/>
      <c r="E4" s="175"/>
      <c r="F4" s="175"/>
      <c r="G4" s="175"/>
      <c r="H4" s="176"/>
      <c r="I4" s="177"/>
      <c r="J4" s="176"/>
      <c r="K4" s="176"/>
      <c r="L4" s="176"/>
      <c r="M4" s="176"/>
      <c r="N4" s="178">
        <f ca="1"/>
        <v>-987818.12838638504</v>
      </c>
      <c r="O4" s="178">
        <f ca="1"/>
        <v>-1000000</v>
      </c>
      <c r="P4" s="178">
        <f ca="1"/>
        <v>-24.057988095832854</v>
      </c>
      <c r="Q4" s="178">
        <f ca="1"/>
        <v>0</v>
      </c>
      <c r="R4" s="178">
        <f ca="1"/>
        <v>-24.057988095832854</v>
      </c>
      <c r="S4" s="183">
        <f ca="1"/>
        <v>-5.8592444761536408E-4</v>
      </c>
      <c r="T4" s="180" t="s">
        <v>247</v>
      </c>
      <c r="V4" t="str">
        <f ca="1"/>
        <v>DiscountCurve.AUD-LIBOR-SENIOR</v>
      </c>
    </row>
    <row r="5" spans="2:23">
      <c r="B5" s="172" t="s">
        <v>187</v>
      </c>
      <c r="C5" s="172" t="str">
        <f t="shared" ref="C5:E5" si="0">C3</f>
        <v>CBA</v>
      </c>
      <c r="D5" s="172" t="str">
        <f t="shared" si="0"/>
        <v>XYZ</v>
      </c>
      <c r="E5" s="172" t="b">
        <f t="shared" si="0"/>
        <v>1</v>
      </c>
      <c r="F5" s="173">
        <f ca="1">F3</f>
        <v>43644</v>
      </c>
      <c r="G5" s="173">
        <f ca="1">G3+5</f>
        <v>43739</v>
      </c>
      <c r="H5" s="172" t="str">
        <f>H3</f>
        <v>AUD</v>
      </c>
      <c r="I5" s="174">
        <f>I3</f>
        <v>1000000</v>
      </c>
      <c r="J5" s="172" t="str">
        <f>J3</f>
        <v>AUSY</v>
      </c>
      <c r="K5" s="172" t="str">
        <f>K3</f>
        <v>MODFOLLOWING</v>
      </c>
      <c r="L5" s="172" t="str">
        <f ca="1">_xll.HLV5r3.Financial.Cache.CreateBullet(B5,E5,C5,D5,F5,G5,J5,K5,H5,I5)</f>
        <v>Trade.SpreadSheet.bulletPayment.t0002</v>
      </c>
      <c r="M5" s="172" t="str">
        <f ca="1">_xll.HLV5r3.Financial.Cache.ValueTradeFromMarket(L5,C5,$T$2:$T$7,H5,$W$20,F5)</f>
        <v>ValuationReport.LOCAL_USER.SpreadSheet.bulletPayment.t0002.QR_LIVE</v>
      </c>
      <c r="N5" s="172" t="str">
        <f t="array" aca="1" ref="N5:S6" ca="1">TRANSPOSE(_xll.HLV5r3.Financial.Cache.ViewValuationReport(M5))</f>
        <v>NPV</v>
      </c>
      <c r="O5" s="172" t="str">
        <f ca="1"/>
        <v>ExpectedValue</v>
      </c>
      <c r="P5" s="172" t="str">
        <f ca="1"/>
        <v>AnalyticalDelta</v>
      </c>
      <c r="Q5" s="172" t="str">
        <f ca="1"/>
        <v>Delta0</v>
      </c>
      <c r="R5" s="172" t="str">
        <f ca="1"/>
        <v>Delta1</v>
      </c>
      <c r="S5" s="172" t="str">
        <f ca="1"/>
        <v>Gamma1</v>
      </c>
      <c r="T5" s="180" t="s">
        <v>217</v>
      </c>
      <c r="V5" t="str">
        <f ca="1"/>
        <v>DiscountCurve.AUD-LIBOR-SENIOR</v>
      </c>
    </row>
    <row r="6" spans="2:23">
      <c r="B6" s="175"/>
      <c r="C6" s="175"/>
      <c r="D6" s="175"/>
      <c r="E6" s="175"/>
      <c r="F6" s="175"/>
      <c r="G6" s="175"/>
      <c r="H6" s="176"/>
      <c r="I6" s="177"/>
      <c r="J6" s="176"/>
      <c r="K6" s="176"/>
      <c r="L6" s="176"/>
      <c r="M6" s="176"/>
      <c r="N6" s="178">
        <f ca="1"/>
        <v>-987150.06011537509</v>
      </c>
      <c r="O6" s="178">
        <f ca="1"/>
        <v>-1000000</v>
      </c>
      <c r="P6" s="178">
        <f ca="1"/>
        <v>-25.377474271806435</v>
      </c>
      <c r="Q6" s="178">
        <f ca="1"/>
        <v>0</v>
      </c>
      <c r="R6" s="178">
        <f ca="1"/>
        <v>-25.377474271806435</v>
      </c>
      <c r="S6" s="183">
        <f ca="1"/>
        <v>-6.5239949470390242E-4</v>
      </c>
      <c r="T6" s="180" t="s">
        <v>77</v>
      </c>
      <c r="V6" t="str">
        <f ca="1"/>
        <v>DiscountCurve.AUD-LIBOR-SENIOR</v>
      </c>
    </row>
    <row r="7" spans="2:23">
      <c r="B7" s="172" t="s">
        <v>193</v>
      </c>
      <c r="C7" s="172" t="str">
        <f>C5</f>
        <v>CBA</v>
      </c>
      <c r="D7" s="172" t="str">
        <f>D5</f>
        <v>XYZ</v>
      </c>
      <c r="E7" s="172" t="b">
        <f>E5</f>
        <v>1</v>
      </c>
      <c r="F7" s="173">
        <f ca="1">F5</f>
        <v>43644</v>
      </c>
      <c r="G7" s="173">
        <f ca="1">G5+5</f>
        <v>43744</v>
      </c>
      <c r="H7" s="172" t="str">
        <f>H5</f>
        <v>AUD</v>
      </c>
      <c r="I7" s="174">
        <f>I5</f>
        <v>1000000</v>
      </c>
      <c r="J7" s="172" t="str">
        <f>J5</f>
        <v>AUSY</v>
      </c>
      <c r="K7" s="172" t="str">
        <f>K5</f>
        <v>MODFOLLOWING</v>
      </c>
      <c r="L7" s="172" t="str">
        <f ca="1">_xll.HLV5r3.Financial.Cache.CreateBullet(B7,E7,C7,D7,F7,G7,J7,K7,H7,I7)</f>
        <v>Trade.SpreadSheet.bulletPayment.t0003</v>
      </c>
      <c r="M7" s="172" t="str">
        <f ca="1">_xll.HLV5r3.Financial.Cache.ValueTradeFromMarket(L7,C7,$T$2:$T$7,H7,$W$20,F7)</f>
        <v>ValuationReport.LOCAL_USER.SpreadSheet.bulletPayment.t0003.QR_LIVE</v>
      </c>
      <c r="N7" s="172" t="str">
        <f t="array" aca="1" ref="N7:S8" ca="1">TRANSPOSE(_xll.HLV5r3.Financial.Cache.ViewValuationReport(M7))</f>
        <v>NPV</v>
      </c>
      <c r="O7" s="172" t="str">
        <f ca="1"/>
        <v>ExpectedValue</v>
      </c>
      <c r="P7" s="172" t="str">
        <f ca="1"/>
        <v>AnalyticalDelta</v>
      </c>
      <c r="Q7" s="172" t="str">
        <f ca="1"/>
        <v>Delta0</v>
      </c>
      <c r="R7" s="172" t="str">
        <f ca="1"/>
        <v>Delta1</v>
      </c>
      <c r="S7" s="172" t="str">
        <f ca="1"/>
        <v>Gamma1</v>
      </c>
      <c r="T7" s="180" t="s">
        <v>245</v>
      </c>
      <c r="V7" t="str">
        <f ca="1"/>
        <v>DiscountCurve.AUD-LIBOR-SENIOR</v>
      </c>
    </row>
    <row r="8" spans="2:23">
      <c r="B8" s="175"/>
      <c r="C8" s="175"/>
      <c r="D8" s="175"/>
      <c r="E8" s="175"/>
      <c r="F8" s="175"/>
      <c r="G8" s="175"/>
      <c r="H8" s="176"/>
      <c r="I8" s="177"/>
      <c r="J8" s="176"/>
      <c r="K8" s="176"/>
      <c r="L8" s="176"/>
      <c r="M8" s="176"/>
      <c r="N8" s="178">
        <f ca="1"/>
        <v>-986206.90524061304</v>
      </c>
      <c r="O8" s="178">
        <f ca="1"/>
        <v>-1000000</v>
      </c>
      <c r="P8" s="178">
        <f ca="1"/>
        <v>-27.221290226960804</v>
      </c>
      <c r="Q8" s="178">
        <f ca="1"/>
        <v>0</v>
      </c>
      <c r="R8" s="178">
        <f ca="1"/>
        <v>-27.221290226960804</v>
      </c>
      <c r="S8" s="183">
        <f ca="1"/>
        <v>-7.5136225236594183E-4</v>
      </c>
      <c r="T8" t="str">
        <f t="array" aca="1" ref="T8:U21" ca="1">_xll.HLV5r3.Financial.Cache.ViewTrade(L3)</f>
        <v>payerPartyReference</v>
      </c>
      <c r="U8" s="40" t="str">
        <f ca="1"/>
        <v>Party1</v>
      </c>
      <c r="V8" t="str">
        <f ca="1"/>
        <v>DiscountCurve.AUD-LIBOR-SENIOR</v>
      </c>
    </row>
    <row r="9" spans="2:23">
      <c r="B9" s="172" t="s">
        <v>194</v>
      </c>
      <c r="C9" s="172" t="str">
        <f>C7</f>
        <v>CBA</v>
      </c>
      <c r="D9" s="172" t="str">
        <f>D7</f>
        <v>XYZ</v>
      </c>
      <c r="E9" s="172" t="b">
        <f>E7</f>
        <v>1</v>
      </c>
      <c r="F9" s="173">
        <f ca="1">F7</f>
        <v>43644</v>
      </c>
      <c r="G9" s="173">
        <f ca="1">G7+5</f>
        <v>43749</v>
      </c>
      <c r="H9" s="172" t="str">
        <f>H7</f>
        <v>AUD</v>
      </c>
      <c r="I9" s="174">
        <f>I7</f>
        <v>1000000</v>
      </c>
      <c r="J9" s="172" t="str">
        <f>J7</f>
        <v>AUSY</v>
      </c>
      <c r="K9" s="172" t="str">
        <f>K7</f>
        <v>MODFOLLOWING</v>
      </c>
      <c r="L9" s="172" t="str">
        <f ca="1">_xll.HLV5r3.Financial.Cache.CreateBullet(B9,E9,C9,D9,F9,G9,J9,K9,H9,I9)</f>
        <v>Trade.SpreadSheet.bulletPayment.t0004</v>
      </c>
      <c r="M9" s="172" t="str">
        <f ca="1">_xll.HLV5r3.Financial.Cache.ValueTradeFromMarket(L9,C9,$T$2:$T$7,H9,$W$20,F9)</f>
        <v>ValuationReport.LOCAL_USER.SpreadSheet.bulletPayment.t0004.QR_LIVE</v>
      </c>
      <c r="N9" s="172" t="str">
        <f t="array" aca="1" ref="N9:S10" ca="1">TRANSPOSE(_xll.HLV5r3.Financial.Cache.ViewValuationReport(M9))</f>
        <v>NPV</v>
      </c>
      <c r="O9" s="172" t="str">
        <f ca="1"/>
        <v>ExpectedValue</v>
      </c>
      <c r="P9" s="172" t="str">
        <f ca="1"/>
        <v>AnalyticalDelta</v>
      </c>
      <c r="Q9" s="172" t="str">
        <f ca="1"/>
        <v>Delta0</v>
      </c>
      <c r="R9" s="172" t="str">
        <f ca="1"/>
        <v>Delta1</v>
      </c>
      <c r="S9" s="172" t="str">
        <f ca="1"/>
        <v>Gamma1</v>
      </c>
      <c r="T9" t="str">
        <f ca="1"/>
        <v>receiverPartyReference</v>
      </c>
      <c r="U9" t="str">
        <f ca="1"/>
        <v>Party2</v>
      </c>
      <c r="V9" t="str">
        <f ca="1"/>
        <v>DiscountCurve.AUD-LIBOR-SENIOR</v>
      </c>
    </row>
    <row r="10" spans="2:23">
      <c r="B10" s="175"/>
      <c r="C10" s="175"/>
      <c r="D10" s="175"/>
      <c r="E10" s="175"/>
      <c r="F10" s="175"/>
      <c r="G10" s="175"/>
      <c r="H10" s="176"/>
      <c r="I10" s="177"/>
      <c r="J10" s="176"/>
      <c r="K10" s="176"/>
      <c r="L10" s="176"/>
      <c r="M10" s="176"/>
      <c r="N10" s="178">
        <f ca="1"/>
        <v>-985802.16145146906</v>
      </c>
      <c r="O10" s="178">
        <f ca="1"/>
        <v>-1000000</v>
      </c>
      <c r="P10" s="178">
        <f ca="1"/>
        <v>-28.01036831189484</v>
      </c>
      <c r="Q10" s="178">
        <f ca="1"/>
        <v>0</v>
      </c>
      <c r="R10" s="178">
        <f ca="1"/>
        <v>-28.01036831189484</v>
      </c>
      <c r="S10" s="183">
        <f ca="1"/>
        <v>-7.9588051603864075E-4</v>
      </c>
      <c r="T10" t="str">
        <f ca="1"/>
        <v>amount</v>
      </c>
      <c r="U10" s="40">
        <f ca="1"/>
        <v>1000000</v>
      </c>
      <c r="V10" t="str">
        <f ca="1"/>
        <v>DiscountCurve.AUD-LIBOR-SENIOR</v>
      </c>
    </row>
    <row r="11" spans="2:23">
      <c r="B11" s="172" t="s">
        <v>195</v>
      </c>
      <c r="C11" s="172" t="str">
        <f>C9</f>
        <v>CBA</v>
      </c>
      <c r="D11" s="172" t="str">
        <f>D9</f>
        <v>XYZ</v>
      </c>
      <c r="E11" s="172" t="b">
        <f>E9</f>
        <v>1</v>
      </c>
      <c r="F11" s="173">
        <f ca="1">F9</f>
        <v>43644</v>
      </c>
      <c r="G11" s="173">
        <f ca="1">G9+5</f>
        <v>43754</v>
      </c>
      <c r="H11" s="172" t="str">
        <f>H9</f>
        <v>AUD</v>
      </c>
      <c r="I11" s="174">
        <f>I9</f>
        <v>1000000</v>
      </c>
      <c r="J11" s="172" t="str">
        <f>J9</f>
        <v>AUSY</v>
      </c>
      <c r="K11" s="172" t="str">
        <f>K9</f>
        <v>MODFOLLOWING</v>
      </c>
      <c r="L11" s="172" t="str">
        <f ca="1">_xll.HLV5r3.Financial.Cache.CreateBullet(B11,E11,C11,D11,F11,G11,J11,K11,H11,I11)</f>
        <v>Trade.SpreadSheet.bulletPayment.t0005</v>
      </c>
      <c r="M11" s="172" t="str">
        <f ca="1">_xll.HLV5r3.Financial.Cache.ValueTradeFromMarket(L11,C11,$T$2:$T$7,H11,$W$20,F11)</f>
        <v>ValuationReport.LOCAL_USER.SpreadSheet.bulletPayment.t0005.QR_LIVE</v>
      </c>
      <c r="N11" s="172" t="str">
        <f t="array" aca="1" ref="N11:S12" ca="1">TRANSPOSE(_xll.HLV5r3.Financial.Cache.ViewValuationReport(M11))</f>
        <v>NPV</v>
      </c>
      <c r="O11" s="172" t="str">
        <f ca="1"/>
        <v>ExpectedValue</v>
      </c>
      <c r="P11" s="172" t="str">
        <f ca="1"/>
        <v>AnalyticalDelta</v>
      </c>
      <c r="Q11" s="172" t="str">
        <f ca="1"/>
        <v>Delta0</v>
      </c>
      <c r="R11" s="172" t="str">
        <f ca="1"/>
        <v>Delta1</v>
      </c>
      <c r="S11" s="172" t="str">
        <f ca="1"/>
        <v>Gamma1</v>
      </c>
      <c r="T11" t="str">
        <f ca="1"/>
        <v>currency</v>
      </c>
      <c r="U11" t="str">
        <f ca="1"/>
        <v>AUD</v>
      </c>
      <c r="V11" t="str">
        <f ca="1"/>
        <v>DiscountCurve.AUD-LIBOR-SENIOR</v>
      </c>
    </row>
    <row r="12" spans="2:23">
      <c r="B12" s="175"/>
      <c r="C12" s="175"/>
      <c r="D12" s="175"/>
      <c r="E12" s="175"/>
      <c r="F12" s="175"/>
      <c r="G12" s="175"/>
      <c r="H12" s="176"/>
      <c r="I12" s="177"/>
      <c r="J12" s="176"/>
      <c r="K12" s="176"/>
      <c r="L12" s="176"/>
      <c r="M12" s="176"/>
      <c r="N12" s="178">
        <f ca="1"/>
        <v>-985127.70916720293</v>
      </c>
      <c r="O12" s="178">
        <f ca="1"/>
        <v>-1000000</v>
      </c>
      <c r="P12" s="178">
        <f ca="1"/>
        <v>-29.324035712960388</v>
      </c>
      <c r="Q12" s="178">
        <f ca="1"/>
        <v>0</v>
      </c>
      <c r="R12" s="178">
        <f ca="1"/>
        <v>-29.324035712960388</v>
      </c>
      <c r="S12" s="183">
        <f ca="1"/>
        <v>-8.7288080772990209E-4</v>
      </c>
      <c r="T12" t="str">
        <f ca="1"/>
        <v>businessDayConvention</v>
      </c>
      <c r="U12" s="40" t="str">
        <f ca="1"/>
        <v>MODFOLLOWING</v>
      </c>
      <c r="V12" t="str">
        <f ca="1"/>
        <v>DiscountCurve.AUD-LIBOR-SENIOR</v>
      </c>
    </row>
    <row r="13" spans="2:23">
      <c r="B13" s="172" t="s">
        <v>196</v>
      </c>
      <c r="C13" s="172" t="str">
        <f>C11</f>
        <v>CBA</v>
      </c>
      <c r="D13" s="172" t="str">
        <f>D11</f>
        <v>XYZ</v>
      </c>
      <c r="E13" s="172" t="b">
        <f>E11</f>
        <v>1</v>
      </c>
      <c r="F13" s="173">
        <f ca="1">F11</f>
        <v>43644</v>
      </c>
      <c r="G13" s="173">
        <f ca="1">G11+5</f>
        <v>43759</v>
      </c>
      <c r="H13" s="172" t="str">
        <f>H11</f>
        <v>AUD</v>
      </c>
      <c r="I13" s="174">
        <f>I11</f>
        <v>1000000</v>
      </c>
      <c r="J13" s="172" t="str">
        <f>J11</f>
        <v>AUSY</v>
      </c>
      <c r="K13" s="172" t="str">
        <f>K11</f>
        <v>MODFOLLOWING</v>
      </c>
      <c r="L13" s="172" t="str">
        <f ca="1">_xll.HLV5r3.Financial.Cache.CreateBullet(B13,E13,C13,D13,F13,G13,J13,K13,H13,I13)</f>
        <v>Trade.SpreadSheet.bulletPayment.t0006</v>
      </c>
      <c r="M13" s="172" t="str">
        <f ca="1">_xll.HLV5r3.Financial.Cache.ValueTradeFromMarket(L13,C13,$T$2:$T$7,H13,$W$20,F13)</f>
        <v>ValuationReport.LOCAL_USER.SpreadSheet.bulletPayment.t0006.QR_LIVE</v>
      </c>
      <c r="N13" s="172" t="str">
        <f t="array" aca="1" ref="N13:S14" ca="1">TRANSPOSE(_xll.HLV5r3.Financial.Cache.ViewValuationReport(M13))</f>
        <v>NPV</v>
      </c>
      <c r="O13" s="172" t="str">
        <f ca="1"/>
        <v>ExpectedValue</v>
      </c>
      <c r="P13" s="172" t="str">
        <f ca="1"/>
        <v>AnalyticalDelta</v>
      </c>
      <c r="Q13" s="172" t="str">
        <f ca="1"/>
        <v>Delta0</v>
      </c>
      <c r="R13" s="172" t="str">
        <f ca="1"/>
        <v>Delta1</v>
      </c>
      <c r="S13" s="172" t="str">
        <f ca="1"/>
        <v>Gamma1</v>
      </c>
      <c r="T13" t="str">
        <f ca="1"/>
        <v>party1</v>
      </c>
      <c r="U13" t="str">
        <f ca="1"/>
        <v>CBA</v>
      </c>
      <c r="V13" t="str">
        <f ca="1"/>
        <v>DiscountCurve.AUD-LIBOR-SENIOR</v>
      </c>
    </row>
    <row r="14" spans="2:23">
      <c r="B14" s="175"/>
      <c r="C14" s="175"/>
      <c r="D14" s="175"/>
      <c r="E14" s="175"/>
      <c r="F14" s="175"/>
      <c r="G14" s="175"/>
      <c r="H14" s="176"/>
      <c r="I14" s="177"/>
      <c r="J14" s="176"/>
      <c r="K14" s="176"/>
      <c r="L14" s="176"/>
      <c r="M14" s="176"/>
      <c r="N14" s="178">
        <f ca="1"/>
        <v>-984453.408035025</v>
      </c>
      <c r="O14" s="178">
        <f ca="1"/>
        <v>-1000000</v>
      </c>
      <c r="P14" s="178">
        <f ca="1"/>
        <v>-30.635875241417711</v>
      </c>
      <c r="Q14" s="178">
        <f ca="1"/>
        <v>0</v>
      </c>
      <c r="R14" s="178">
        <f ca="1"/>
        <v>-30.635875241417711</v>
      </c>
      <c r="S14" s="183">
        <f ca="1"/>
        <v>-9.5337864051999767E-4</v>
      </c>
      <c r="T14" t="str">
        <f ca="1"/>
        <v>party2</v>
      </c>
      <c r="U14" t="str">
        <f ca="1"/>
        <v>XYZ</v>
      </c>
    </row>
    <row r="15" spans="2:23">
      <c r="B15" s="172" t="s">
        <v>197</v>
      </c>
      <c r="C15" s="172" t="str">
        <f>C13</f>
        <v>CBA</v>
      </c>
      <c r="D15" s="172" t="str">
        <f>D13</f>
        <v>XYZ</v>
      </c>
      <c r="E15" s="172" t="b">
        <f>E13</f>
        <v>1</v>
      </c>
      <c r="F15" s="173">
        <f ca="1">F13</f>
        <v>43644</v>
      </c>
      <c r="G15" s="173">
        <f ca="1">G13+5</f>
        <v>43764</v>
      </c>
      <c r="H15" s="172" t="str">
        <f>H13</f>
        <v>AUD</v>
      </c>
      <c r="I15" s="174">
        <f>I13</f>
        <v>1000000</v>
      </c>
      <c r="J15" s="172" t="str">
        <f>J13</f>
        <v>AUSY</v>
      </c>
      <c r="K15" s="172" t="str">
        <f>K13</f>
        <v>MODFOLLOWING</v>
      </c>
      <c r="L15" s="172" t="str">
        <f ca="1">_xll.HLV5r3.Financial.Cache.CreateBullet(B15,E15,C15,D15,F15,G15,J15,K15,H15,I15)</f>
        <v>Trade.SpreadSheet.bulletPayment.t0007</v>
      </c>
      <c r="M15" s="172" t="str">
        <f ca="1">_xll.HLV5r3.Financial.Cache.ValueTradeFromMarket(L15,C15,$T$2:$T$7,H15,$W$20,F15)</f>
        <v>ValuationReport.LOCAL_USER.SpreadSheet.bulletPayment.t0007.QR_LIVE</v>
      </c>
      <c r="N15" s="172" t="str">
        <f t="array" aca="1" ref="N15:S16" ca="1">TRANSPOSE(_xll.HLV5r3.Financial.Cache.ViewValuationReport(M15))</f>
        <v>NPV</v>
      </c>
      <c r="O15" s="172" t="str">
        <f ca="1"/>
        <v>ExpectedValue</v>
      </c>
      <c r="P15" s="172" t="str">
        <f ca="1"/>
        <v>AnalyticalDelta</v>
      </c>
      <c r="Q15" s="172" t="str">
        <f ca="1"/>
        <v>Delta0</v>
      </c>
      <c r="R15" s="172" t="str">
        <f ca="1"/>
        <v>Delta1</v>
      </c>
      <c r="S15" s="172" t="str">
        <f ca="1"/>
        <v>Gamma1</v>
      </c>
      <c r="T15" t="e">
        <f ca="1"/>
        <v>#N/A</v>
      </c>
      <c r="U15" t="e">
        <f ca="1"/>
        <v>#N/A</v>
      </c>
      <c r="V15" t="str">
        <f t="array" aca="1" ref="V15:W18" ca="1">_xll.HLV5r3.Financial.Cache.ViewValuationReport(M3)</f>
        <v>NPV</v>
      </c>
      <c r="W15" s="143">
        <f ca="1"/>
        <v>-987818.12838638504</v>
      </c>
    </row>
    <row r="16" spans="2:23">
      <c r="B16" s="175"/>
      <c r="C16" s="175"/>
      <c r="D16" s="175"/>
      <c r="E16" s="175"/>
      <c r="F16" s="175"/>
      <c r="G16" s="175"/>
      <c r="H16" s="176"/>
      <c r="I16" s="177"/>
      <c r="J16" s="176"/>
      <c r="K16" s="176"/>
      <c r="L16" s="176"/>
      <c r="M16" s="176"/>
      <c r="N16" s="178">
        <f ca="1"/>
        <v>-983509.64100000809</v>
      </c>
      <c r="O16" s="178">
        <f ca="1"/>
        <v>-1000000</v>
      </c>
      <c r="P16" s="178">
        <f ca="1"/>
        <v>-32.469380973480945</v>
      </c>
      <c r="Q16" s="178">
        <f ca="1"/>
        <v>0</v>
      </c>
      <c r="R16" s="178">
        <f ca="1"/>
        <v>-32.469380973480945</v>
      </c>
      <c r="S16" s="183">
        <f ca="1"/>
        <v>-1.0719373322350969E-3</v>
      </c>
      <c r="T16" t="e">
        <f ca="1"/>
        <v>#N/A</v>
      </c>
      <c r="U16" t="e">
        <f ca="1"/>
        <v>#N/A</v>
      </c>
      <c r="V16" t="str">
        <f ca="1"/>
        <v>ExpectedValue</v>
      </c>
      <c r="W16">
        <f ca="1"/>
        <v>-1000000</v>
      </c>
    </row>
    <row r="17" spans="2:23">
      <c r="B17" s="172" t="s">
        <v>198</v>
      </c>
      <c r="C17" s="172" t="str">
        <f>C15</f>
        <v>CBA</v>
      </c>
      <c r="D17" s="172" t="str">
        <f>D15</f>
        <v>XYZ</v>
      </c>
      <c r="E17" s="172" t="b">
        <f>E15</f>
        <v>1</v>
      </c>
      <c r="F17" s="173">
        <f ca="1">F15</f>
        <v>43644</v>
      </c>
      <c r="G17" s="173">
        <f ca="1">G15+5</f>
        <v>43769</v>
      </c>
      <c r="H17" s="172" t="str">
        <f>H15</f>
        <v>AUD</v>
      </c>
      <c r="I17" s="174">
        <f>I15</f>
        <v>1000000</v>
      </c>
      <c r="J17" s="172" t="str">
        <f>J15</f>
        <v>AUSY</v>
      </c>
      <c r="K17" s="172" t="str">
        <f>K15</f>
        <v>MODFOLLOWING</v>
      </c>
      <c r="L17" s="172" t="str">
        <f ca="1">_xll.HLV5r3.Financial.Cache.CreateBullet(B17,E17,C17,D17,F17,G17,J17,K17,H17,I17)</f>
        <v>Trade.SpreadSheet.bulletPayment.t0008</v>
      </c>
      <c r="M17" s="172" t="str">
        <f ca="1">_xll.HLV5r3.Financial.Cache.ValueTradeFromMarket(L17,C17,$T$2:$T$7,H17,$W$20,F17)</f>
        <v>ValuationReport.LOCAL_USER.SpreadSheet.bulletPayment.t0008.QR_LIVE</v>
      </c>
      <c r="N17" s="172" t="str">
        <f t="array" aca="1" ref="N17:S18" ca="1">TRANSPOSE(_xll.HLV5r3.Financial.Cache.ViewValuationReport(M17))</f>
        <v>NPV</v>
      </c>
      <c r="O17" s="172" t="str">
        <f ca="1"/>
        <v>ExpectedValue</v>
      </c>
      <c r="P17" s="172" t="str">
        <f ca="1"/>
        <v>AnalyticalDelta</v>
      </c>
      <c r="Q17" s="172" t="str">
        <f ca="1"/>
        <v>Delta0</v>
      </c>
      <c r="R17" s="172" t="str">
        <f ca="1"/>
        <v>Delta1</v>
      </c>
      <c r="S17" s="172" t="str">
        <f ca="1"/>
        <v>Gamma1</v>
      </c>
      <c r="T17" t="e">
        <f ca="1"/>
        <v>#N/A</v>
      </c>
      <c r="U17" t="e">
        <f ca="1"/>
        <v>#N/A</v>
      </c>
      <c r="V17" t="str">
        <f ca="1"/>
        <v>AnalyticalDelta</v>
      </c>
      <c r="W17">
        <f ca="1"/>
        <v>-24.057988095832854</v>
      </c>
    </row>
    <row r="18" spans="2:23">
      <c r="B18" s="175"/>
      <c r="C18" s="175"/>
      <c r="D18" s="175"/>
      <c r="E18" s="175"/>
      <c r="F18" s="175"/>
      <c r="G18" s="175"/>
      <c r="H18" s="176"/>
      <c r="I18" s="177"/>
      <c r="J18" s="176"/>
      <c r="K18" s="176"/>
      <c r="L18" s="176"/>
      <c r="M18" s="176"/>
      <c r="N18" s="178">
        <f ca="1"/>
        <v>-983105.26051773096</v>
      </c>
      <c r="O18" s="178">
        <f ca="1"/>
        <v>-1000000</v>
      </c>
      <c r="P18" s="178">
        <f ca="1"/>
        <v>-33.254073240797617</v>
      </c>
      <c r="Q18" s="178">
        <f ca="1"/>
        <v>0</v>
      </c>
      <c r="R18" s="178">
        <f ca="1"/>
        <v>-33.254073240797617</v>
      </c>
      <c r="S18" s="183">
        <f ca="1"/>
        <v>-1.124837218877223E-3</v>
      </c>
      <c r="T18" t="e">
        <f ca="1"/>
        <v>#N/A</v>
      </c>
      <c r="U18" t="e">
        <f ca="1"/>
        <v>#N/A</v>
      </c>
      <c r="V18" t="str">
        <f ca="1"/>
        <v>Delta0</v>
      </c>
      <c r="W18">
        <f ca="1"/>
        <v>0</v>
      </c>
    </row>
    <row r="19" spans="2:23">
      <c r="B19" s="172" t="s">
        <v>199</v>
      </c>
      <c r="C19" s="172" t="str">
        <f>C17</f>
        <v>CBA</v>
      </c>
      <c r="D19" s="172" t="str">
        <f>D17</f>
        <v>XYZ</v>
      </c>
      <c r="E19" s="172" t="b">
        <f>E17</f>
        <v>1</v>
      </c>
      <c r="F19" s="173">
        <f ca="1">F17</f>
        <v>43644</v>
      </c>
      <c r="G19" s="173">
        <f ca="1">G17+5</f>
        <v>43774</v>
      </c>
      <c r="H19" s="172" t="str">
        <f>H17</f>
        <v>AUD</v>
      </c>
      <c r="I19" s="174">
        <f>I17</f>
        <v>1000000</v>
      </c>
      <c r="J19" s="172" t="str">
        <f>J17</f>
        <v>AUSY</v>
      </c>
      <c r="K19" s="172" t="str">
        <f>K17</f>
        <v>MODFOLLOWING</v>
      </c>
      <c r="L19" s="172" t="str">
        <f ca="1">_xll.HLV5r3.Financial.Cache.CreateBullet(B19,E19,C19,D19,F19,G19,J19,K19,H19,I19)</f>
        <v>Trade.SpreadSheet.bulletPayment.t0009</v>
      </c>
      <c r="M19" s="172" t="str">
        <f ca="1">_xll.HLV5r3.Financial.Cache.ValueTradeFromMarket(L19,C19,$T$2:$T$7,H19,$W$20,F19)</f>
        <v>ValuationReport.LOCAL_USER.SpreadSheet.bulletPayment.t0009.QR_LIVE</v>
      </c>
      <c r="N19" s="172" t="str">
        <f t="array" aca="1" ref="N19:S20" ca="1">TRANSPOSE(_xll.HLV5r3.Financial.Cache.ViewValuationReport(M19))</f>
        <v>NPV</v>
      </c>
      <c r="O19" s="172" t="str">
        <f ca="1"/>
        <v>ExpectedValue</v>
      </c>
      <c r="P19" s="172" t="str">
        <f ca="1"/>
        <v>AnalyticalDelta</v>
      </c>
      <c r="Q19" s="172" t="str">
        <f ca="1"/>
        <v>Delta0</v>
      </c>
      <c r="R19" s="172" t="str">
        <f ca="1"/>
        <v>Delta1</v>
      </c>
      <c r="S19" s="172" t="str">
        <f ca="1"/>
        <v>Gamma1</v>
      </c>
      <c r="T19" t="e">
        <f ca="1"/>
        <v>#N/A</v>
      </c>
      <c r="U19" t="e">
        <f ca="1"/>
        <v>#N/A</v>
      </c>
    </row>
    <row r="20" spans="2:23">
      <c r="B20" s="175"/>
      <c r="C20" s="175"/>
      <c r="D20" s="175"/>
      <c r="E20" s="175"/>
      <c r="F20" s="175"/>
      <c r="G20" s="175"/>
      <c r="H20" s="176"/>
      <c r="I20" s="177"/>
      <c r="J20" s="176"/>
      <c r="K20" s="176"/>
      <c r="L20" s="176"/>
      <c r="M20" s="176"/>
      <c r="N20" s="178">
        <f ca="1"/>
        <v>-982431.41477709508</v>
      </c>
      <c r="O20" s="178">
        <f ca="1"/>
        <v>-1000000</v>
      </c>
      <c r="P20" s="178">
        <f ca="1"/>
        <v>-34.560432996180275</v>
      </c>
      <c r="Q20" s="178">
        <f ca="1"/>
        <v>0</v>
      </c>
      <c r="R20" s="178">
        <f ca="1"/>
        <v>-34.560432996180275</v>
      </c>
      <c r="S20" s="183">
        <f ca="1"/>
        <v>-1.2157831182082776E-3</v>
      </c>
      <c r="T20" t="e">
        <f ca="1"/>
        <v>#N/A</v>
      </c>
      <c r="U20" t="e">
        <f ca="1"/>
        <v>#N/A</v>
      </c>
      <c r="V20" t="s">
        <v>118</v>
      </c>
      <c r="W20" t="s">
        <v>82</v>
      </c>
    </row>
    <row r="21" spans="2:23">
      <c r="B21" s="172" t="s">
        <v>200</v>
      </c>
      <c r="C21" s="172" t="str">
        <f>C19</f>
        <v>CBA</v>
      </c>
      <c r="D21" s="172" t="str">
        <f>D19</f>
        <v>XYZ</v>
      </c>
      <c r="E21" s="172" t="b">
        <f>E19</f>
        <v>1</v>
      </c>
      <c r="F21" s="173">
        <f ca="1">F19</f>
        <v>43644</v>
      </c>
      <c r="G21" s="173">
        <f ca="1">G19+5</f>
        <v>43779</v>
      </c>
      <c r="H21" s="172" t="str">
        <f>H19</f>
        <v>AUD</v>
      </c>
      <c r="I21" s="174">
        <f>I19</f>
        <v>1000000</v>
      </c>
      <c r="J21" s="172" t="str">
        <f>J19</f>
        <v>AUSY</v>
      </c>
      <c r="K21" s="172" t="str">
        <f>K19</f>
        <v>MODFOLLOWING</v>
      </c>
      <c r="L21" s="172" t="str">
        <f ca="1">_xll.HLV5r3.Financial.Cache.CreateBullet(B21,E21,C21,D21,F21,G21,J21,K21,H21,I21)</f>
        <v>Trade.SpreadSheet.bulletPayment.t0010</v>
      </c>
      <c r="M21" s="172" t="str">
        <f ca="1">_xll.HLV5r3.Financial.Cache.ValueTradeFromMarket(L21,C21,$T$2:$T$7,H21,$W$20,F21)</f>
        <v>ValuationReport.LOCAL_USER.SpreadSheet.bulletPayment.t0010.QR_LIVE</v>
      </c>
      <c r="N21" s="172" t="str">
        <f t="array" aca="1" ref="N21:S22" ca="1">TRANSPOSE(_xll.HLV5r3.Financial.Cache.ViewValuationReport(M21))</f>
        <v>NPV</v>
      </c>
      <c r="O21" s="172" t="str">
        <f ca="1"/>
        <v>ExpectedValue</v>
      </c>
      <c r="P21" s="172" t="str">
        <f ca="1"/>
        <v>AnalyticalDelta</v>
      </c>
      <c r="Q21" s="172" t="str">
        <f ca="1"/>
        <v>Delta0</v>
      </c>
      <c r="R21" s="172" t="str">
        <f ca="1"/>
        <v>Delta1</v>
      </c>
      <c r="S21" s="172" t="str">
        <f ca="1"/>
        <v>Gamma1</v>
      </c>
      <c r="T21" t="e">
        <f ca="1"/>
        <v>#N/A</v>
      </c>
      <c r="U21" t="e">
        <f ca="1"/>
        <v>#N/A</v>
      </c>
    </row>
    <row r="22" spans="2:23">
      <c r="B22" s="175"/>
      <c r="C22" s="175"/>
      <c r="D22" s="175"/>
      <c r="E22" s="175"/>
      <c r="F22" s="175"/>
      <c r="G22" s="175"/>
      <c r="H22" s="176"/>
      <c r="I22" s="177"/>
      <c r="J22" s="176"/>
      <c r="K22" s="176"/>
      <c r="L22" s="176"/>
      <c r="M22" s="176"/>
      <c r="N22" s="178">
        <f ca="1"/>
        <v>-981623.00113880204</v>
      </c>
      <c r="O22" s="178">
        <f ca="1"/>
        <v>-1000000</v>
      </c>
      <c r="P22" s="178">
        <f ca="1"/>
        <v>-36.125655358629956</v>
      </c>
      <c r="Q22" s="178">
        <f ca="1"/>
        <v>0</v>
      </c>
      <c r="R22" s="178">
        <f ca="1"/>
        <v>-36.125655358629956</v>
      </c>
      <c r="S22" s="183">
        <f ca="1"/>
        <v>-1.3294951051233293E-3</v>
      </c>
      <c r="W22" s="143">
        <f ca="1">_xll.HLV5r3.Financial.Cache.GetNPVWithSpecifiedCurves(L3,C3,H3,F3,V3:W3)</f>
        <v>-988226.40006761288</v>
      </c>
    </row>
    <row r="23" spans="2:23">
      <c r="B23" s="172" t="s">
        <v>201</v>
      </c>
      <c r="C23" s="173" t="str">
        <f>C21</f>
        <v>CBA</v>
      </c>
      <c r="D23" s="173" t="str">
        <f>D21</f>
        <v>XYZ</v>
      </c>
      <c r="E23" s="173" t="b">
        <f>E21</f>
        <v>1</v>
      </c>
      <c r="F23" s="173">
        <f ca="1">F21</f>
        <v>43644</v>
      </c>
      <c r="G23" s="173">
        <f ca="1">G21+5</f>
        <v>43784</v>
      </c>
      <c r="H23" s="173" t="str">
        <f>H21</f>
        <v>AUD</v>
      </c>
      <c r="I23" s="174">
        <f>I21</f>
        <v>1000000</v>
      </c>
      <c r="J23" s="173" t="str">
        <f>J21</f>
        <v>AUSY</v>
      </c>
      <c r="K23" s="173" t="str">
        <f>K21</f>
        <v>MODFOLLOWING</v>
      </c>
      <c r="L23" s="172" t="str">
        <f ca="1">_xll.HLV5r3.Financial.Cache.CreateBullet(B23,E23,C23,D23,F23,G23,J23,K23,H23,I23)</f>
        <v>Trade.SpreadSheet.bulletPayment.t0011</v>
      </c>
      <c r="M23" s="172" t="str">
        <f ca="1">_xll.HLV5r3.Financial.Cache.ValueTradeFromMarket(L23,C23,$T$2:$T$7,H23,$W$20,F23)</f>
        <v>ValuationReport.LOCAL_USER.SpreadSheet.bulletPayment.t0011.QR_LIVE</v>
      </c>
      <c r="N23" s="172" t="str">
        <f t="array" aca="1" ref="N23:S24" ca="1">TRANSPOSE(_xll.HLV5r3.Financial.Cache.ViewValuationReport(M23))</f>
        <v>NPV</v>
      </c>
      <c r="O23" s="172" t="str">
        <f ca="1"/>
        <v>ExpectedValue</v>
      </c>
      <c r="P23" s="172" t="str">
        <f ca="1"/>
        <v>AnalyticalDelta</v>
      </c>
      <c r="Q23" s="172" t="str">
        <f ca="1"/>
        <v>Delta0</v>
      </c>
      <c r="R23" s="172" t="str">
        <f ca="1"/>
        <v>Delta1</v>
      </c>
      <c r="S23" s="172" t="str">
        <f ca="1"/>
        <v>Gamma1</v>
      </c>
      <c r="W23" s="199">
        <f ca="1">_xll.HLV5r3.Financial.Cache.GetParRateWithSpecifiedCurves(L3,C3,F3,V3:W3)</f>
        <v>0</v>
      </c>
    </row>
    <row r="24" spans="2:23">
      <c r="B24" s="175"/>
      <c r="C24" s="175"/>
      <c r="D24" s="175"/>
      <c r="E24" s="175"/>
      <c r="F24" s="175"/>
      <c r="G24" s="175"/>
      <c r="H24" s="176"/>
      <c r="I24" s="177"/>
      <c r="J24" s="176"/>
      <c r="K24" s="176"/>
      <c r="L24" s="176"/>
      <c r="M24" s="176"/>
      <c r="N24" s="178">
        <f ca="1"/>
        <v>-981084.18094029697</v>
      </c>
      <c r="O24" s="178">
        <f ca="1"/>
        <v>-1000000</v>
      </c>
      <c r="P24" s="178">
        <f ca="1"/>
        <v>-37.167677242401915</v>
      </c>
      <c r="Q24" s="178">
        <f ca="1"/>
        <v>0</v>
      </c>
      <c r="R24" s="178">
        <f ca="1"/>
        <v>-37.167677242401915</v>
      </c>
      <c r="S24" s="183">
        <f ca="1"/>
        <v>-1.408071048777238E-3</v>
      </c>
    </row>
    <row r="25" spans="2:23">
      <c r="B25" s="172" t="s">
        <v>202</v>
      </c>
      <c r="C25" s="173" t="str">
        <f>C23</f>
        <v>CBA</v>
      </c>
      <c r="D25" s="173" t="str">
        <f>D23</f>
        <v>XYZ</v>
      </c>
      <c r="E25" s="173" t="b">
        <f>E23</f>
        <v>1</v>
      </c>
      <c r="F25" s="173">
        <f ca="1">F23</f>
        <v>43644</v>
      </c>
      <c r="G25" s="173">
        <f ca="1">G23+5</f>
        <v>43789</v>
      </c>
      <c r="H25" s="173" t="str">
        <f>H23</f>
        <v>AUD</v>
      </c>
      <c r="I25" s="174">
        <f>I23</f>
        <v>1000000</v>
      </c>
      <c r="J25" s="173" t="str">
        <f>J23</f>
        <v>AUSY</v>
      </c>
      <c r="K25" s="173" t="str">
        <f>K23</f>
        <v>MODFOLLOWING</v>
      </c>
      <c r="L25" s="172" t="str">
        <f ca="1">_xll.HLV5r3.Financial.Cache.CreateBullet(B25,E25,C25,D25,F25,G25,J25,K25,H25,I25)</f>
        <v>Trade.SpreadSheet.bulletPayment.t0012</v>
      </c>
      <c r="M25" s="172" t="str">
        <f ca="1">_xll.HLV5r3.Financial.Cache.ValueTradeFromMarket(L25,C25,$T$2:$T$7,H25,$W$20,F25)</f>
        <v>ValuationReport.LOCAL_USER.SpreadSheet.bulletPayment.t0012.QR_LIVE</v>
      </c>
      <c r="N25" s="172" t="str">
        <f t="array" aca="1" ref="N25:S26" ca="1">TRANSPOSE(_xll.HLV5r3.Financial.Cache.ViewValuationReport(M25))</f>
        <v>NPV</v>
      </c>
      <c r="O25" s="172" t="str">
        <f ca="1"/>
        <v>ExpectedValue</v>
      </c>
      <c r="P25" s="172" t="str">
        <f ca="1"/>
        <v>AnalyticalDelta</v>
      </c>
      <c r="Q25" s="172" t="str">
        <f ca="1"/>
        <v>Delta0</v>
      </c>
      <c r="R25" s="172" t="str">
        <f ca="1"/>
        <v>Delta1</v>
      </c>
      <c r="S25" s="172" t="str">
        <f ca="1"/>
        <v>Gamma1</v>
      </c>
    </row>
    <row r="26" spans="2:23">
      <c r="B26" s="175"/>
      <c r="C26" s="175"/>
      <c r="D26" s="175"/>
      <c r="E26" s="175"/>
      <c r="F26" s="175"/>
      <c r="G26" s="175"/>
      <c r="H26" s="176"/>
      <c r="I26" s="177"/>
      <c r="J26" s="176"/>
      <c r="K26" s="176"/>
      <c r="L26" s="176"/>
      <c r="M26" s="176"/>
      <c r="N26" s="178">
        <f ca="1"/>
        <v>-980410.79348641005</v>
      </c>
      <c r="O26" s="178">
        <f ca="1"/>
        <v>-1000000</v>
      </c>
      <c r="P26" s="178">
        <f ca="1"/>
        <v>-38.468563028026587</v>
      </c>
      <c r="Q26" s="178">
        <f ca="1"/>
        <v>0</v>
      </c>
      <c r="R26" s="178">
        <f ca="1"/>
        <v>-38.468563028026587</v>
      </c>
      <c r="S26" s="183">
        <f ca="1"/>
        <v>-1.5093982555810846E-3</v>
      </c>
    </row>
    <row r="27" spans="2:23">
      <c r="B27" s="172" t="s">
        <v>203</v>
      </c>
      <c r="C27" s="173" t="str">
        <f>C25</f>
        <v>CBA</v>
      </c>
      <c r="D27" s="173" t="str">
        <f>D25</f>
        <v>XYZ</v>
      </c>
      <c r="E27" s="173" t="b">
        <f>E25</f>
        <v>1</v>
      </c>
      <c r="F27" s="173">
        <f ca="1">F25</f>
        <v>43644</v>
      </c>
      <c r="G27" s="173">
        <f ca="1">G25+5</f>
        <v>43794</v>
      </c>
      <c r="H27" s="173" t="str">
        <f>H25</f>
        <v>AUD</v>
      </c>
      <c r="I27" s="174">
        <f>I25</f>
        <v>1000000</v>
      </c>
      <c r="J27" s="173" t="str">
        <f>J25</f>
        <v>AUSY</v>
      </c>
      <c r="K27" s="173" t="str">
        <f>K25</f>
        <v>MODFOLLOWING</v>
      </c>
      <c r="L27" s="172" t="str">
        <f ca="1">_xll.HLV5r3.Financial.Cache.CreateBullet(B27,E27,C27,D27,F27,G27,J27,K27,H27,I27)</f>
        <v>Trade.SpreadSheet.bulletPayment.t0013</v>
      </c>
      <c r="M27" s="172" t="str">
        <f ca="1">_xll.HLV5r3.Financial.Cache.ValueTradeFromMarket(L27,C27,$T$2:$T$7,H27,$W$20,F27)</f>
        <v>ValuationReport.LOCAL_USER.SpreadSheet.bulletPayment.t0013.QR_LIVE</v>
      </c>
      <c r="N27" s="172" t="str">
        <f t="array" aca="1" ref="N27:S28" ca="1">TRANSPOSE(_xll.HLV5r3.Financial.Cache.ViewValuationReport(M27))</f>
        <v>NPV</v>
      </c>
      <c r="O27" s="172" t="str">
        <f ca="1"/>
        <v>ExpectedValue</v>
      </c>
      <c r="P27" s="172" t="str">
        <f ca="1"/>
        <v>AnalyticalDelta</v>
      </c>
      <c r="Q27" s="172" t="str">
        <f ca="1"/>
        <v>Delta0</v>
      </c>
      <c r="R27" s="172" t="str">
        <f ca="1"/>
        <v>Delta1</v>
      </c>
      <c r="S27" s="172" t="str">
        <f ca="1"/>
        <v>Gamma1</v>
      </c>
    </row>
    <row r="28" spans="2:23">
      <c r="B28" s="175"/>
      <c r="C28" s="175"/>
      <c r="D28" s="175"/>
      <c r="E28" s="175"/>
      <c r="F28" s="175"/>
      <c r="G28" s="175"/>
      <c r="H28" s="176"/>
      <c r="I28" s="177"/>
      <c r="J28" s="176"/>
      <c r="K28" s="176"/>
      <c r="L28" s="176"/>
      <c r="M28" s="176"/>
      <c r="N28" s="178">
        <f ca="1"/>
        <v>-979737.55943643802</v>
      </c>
      <c r="O28" s="178">
        <f ca="1"/>
        <v>-1000000</v>
      </c>
      <c r="P28" s="178">
        <f ca="1"/>
        <v>-39.767625454710299</v>
      </c>
      <c r="Q28" s="178">
        <f ca="1"/>
        <v>0</v>
      </c>
      <c r="R28" s="178">
        <f ca="1"/>
        <v>-39.767625454710299</v>
      </c>
      <c r="S28" s="183">
        <f ca="1"/>
        <v>-1.6141710798714382E-3</v>
      </c>
    </row>
    <row r="29" spans="2:23">
      <c r="B29" s="172" t="s">
        <v>204</v>
      </c>
      <c r="C29" s="173" t="str">
        <f>C27</f>
        <v>CBA</v>
      </c>
      <c r="D29" s="173" t="str">
        <f>D27</f>
        <v>XYZ</v>
      </c>
      <c r="E29" s="173" t="b">
        <f>E27</f>
        <v>1</v>
      </c>
      <c r="F29" s="173">
        <f ca="1">F27</f>
        <v>43644</v>
      </c>
      <c r="G29" s="173">
        <f ca="1">G27+5</f>
        <v>43799</v>
      </c>
      <c r="H29" s="173" t="str">
        <f>H27</f>
        <v>AUD</v>
      </c>
      <c r="I29" s="174">
        <f>I27</f>
        <v>1000000</v>
      </c>
      <c r="J29" s="173" t="str">
        <f>J27</f>
        <v>AUSY</v>
      </c>
      <c r="K29" s="173" t="str">
        <f>K27</f>
        <v>MODFOLLOWING</v>
      </c>
      <c r="L29" s="172" t="str">
        <f ca="1">_xll.HLV5r3.Financial.Cache.CreateBullet(B29,E29,C29,D29,F29,G29,J29,K29,H29,I29)</f>
        <v>Trade.SpreadSheet.bulletPayment.t0014</v>
      </c>
      <c r="M29" s="172" t="str">
        <f ca="1">_xll.HLV5r3.Financial.Cache.ValueTradeFromMarket(L29,C29,$T$2:$T$7,H29,$W$20,F29)</f>
        <v>ValuationReport.LOCAL_USER.SpreadSheet.bulletPayment.t0014.QR_LIVE</v>
      </c>
      <c r="N29" s="172" t="str">
        <f t="array" aca="1" ref="N29:S30" ca="1">TRANSPOSE(_xll.HLV5r3.Financial.Cache.ViewValuationReport(M29))</f>
        <v>NPV</v>
      </c>
      <c r="O29" s="172" t="str">
        <f ca="1"/>
        <v>ExpectedValue</v>
      </c>
      <c r="P29" s="172" t="str">
        <f ca="1"/>
        <v>AnalyticalDelta</v>
      </c>
      <c r="Q29" s="172" t="str">
        <f ca="1"/>
        <v>Delta0</v>
      </c>
      <c r="R29" s="172" t="str">
        <f ca="1"/>
        <v>Delta1</v>
      </c>
      <c r="S29" s="172" t="str">
        <f ca="1"/>
        <v>Gamma1</v>
      </c>
    </row>
    <row r="30" spans="2:23">
      <c r="B30" s="175"/>
      <c r="C30" s="175"/>
      <c r="D30" s="175"/>
      <c r="E30" s="175"/>
      <c r="F30" s="175"/>
      <c r="G30" s="175"/>
      <c r="H30" s="176"/>
      <c r="I30" s="177"/>
      <c r="J30" s="176"/>
      <c r="K30" s="176"/>
      <c r="L30" s="176"/>
      <c r="M30" s="176"/>
      <c r="N30" s="178">
        <f ca="1"/>
        <v>-979199.08286247693</v>
      </c>
      <c r="O30" s="178">
        <f ca="1"/>
        <v>-1000000</v>
      </c>
      <c r="P30" s="178">
        <f ca="1"/>
        <v>-40.805563015489994</v>
      </c>
      <c r="Q30" s="178">
        <f ca="1"/>
        <v>0</v>
      </c>
      <c r="R30" s="178">
        <f ca="1"/>
        <v>-40.805563015489994</v>
      </c>
      <c r="S30" s="183">
        <f ca="1"/>
        <v>-1.7004652089170496E-3</v>
      </c>
    </row>
    <row r="31" spans="2:23">
      <c r="B31" s="141"/>
      <c r="C31" s="142"/>
      <c r="D31" s="142"/>
      <c r="E31" s="142"/>
      <c r="F31" s="142"/>
      <c r="G31" s="142"/>
      <c r="H31" s="142"/>
      <c r="I31" s="143"/>
      <c r="J31" s="142"/>
      <c r="K31" s="142"/>
      <c r="L31" s="141"/>
      <c r="M31" s="141"/>
      <c r="N31" s="141"/>
      <c r="O31" s="141"/>
      <c r="P31" s="141"/>
      <c r="Q31" s="141"/>
      <c r="R31" s="141"/>
      <c r="S31" s="172"/>
    </row>
    <row r="32" spans="2:23">
      <c r="B32" s="141"/>
      <c r="C32" s="142"/>
      <c r="D32" s="142"/>
      <c r="E32" s="142"/>
      <c r="F32" s="142"/>
      <c r="G32" s="142"/>
      <c r="H32" s="142"/>
      <c r="I32" s="143"/>
      <c r="J32" s="142"/>
      <c r="K32" s="142"/>
      <c r="L32" s="141"/>
      <c r="M32" s="141"/>
      <c r="N32" s="141"/>
      <c r="O32" s="141"/>
      <c r="P32" s="141"/>
      <c r="Q32" s="141"/>
      <c r="R32" s="141"/>
      <c r="S32" s="183"/>
    </row>
    <row r="33" spans="2:19">
      <c r="B33" s="141"/>
      <c r="C33" s="142"/>
      <c r="D33" s="142"/>
      <c r="E33" s="142"/>
      <c r="F33" s="142"/>
      <c r="G33" s="142"/>
      <c r="H33" s="142"/>
      <c r="I33" s="143"/>
      <c r="J33" s="142"/>
      <c r="K33" s="142"/>
      <c r="L33" s="141"/>
      <c r="M33" s="141"/>
      <c r="N33" s="141"/>
      <c r="O33" s="141"/>
      <c r="P33" s="141"/>
      <c r="Q33" s="141"/>
      <c r="R33" s="141"/>
      <c r="S33" s="141"/>
    </row>
    <row r="34" spans="2:19">
      <c r="B34" s="141"/>
      <c r="C34" s="142"/>
      <c r="D34" s="142"/>
      <c r="E34" s="142"/>
      <c r="F34" s="142"/>
      <c r="G34" s="142"/>
      <c r="H34" s="142"/>
      <c r="I34" s="143"/>
      <c r="J34" s="142"/>
      <c r="K34" s="142"/>
      <c r="L34" s="141"/>
      <c r="M34" s="141"/>
      <c r="N34" s="141"/>
      <c r="O34" s="141"/>
      <c r="P34" s="141"/>
      <c r="Q34" s="141"/>
      <c r="R34" s="141"/>
      <c r="S34" s="141"/>
    </row>
    <row r="35" spans="2:19">
      <c r="B35" s="141"/>
      <c r="C35" s="142"/>
      <c r="D35" s="142"/>
      <c r="E35" s="142"/>
      <c r="F35" s="142"/>
      <c r="G35" s="142"/>
      <c r="H35" s="142"/>
      <c r="I35" s="143"/>
      <c r="J35" s="142"/>
      <c r="K35" s="142"/>
      <c r="L35" s="141"/>
      <c r="M35" s="141"/>
      <c r="N35" s="141"/>
      <c r="O35" s="141"/>
      <c r="P35" s="141"/>
      <c r="Q35" s="141"/>
      <c r="R35" s="141"/>
      <c r="S35" s="141"/>
    </row>
    <row r="36" spans="2:19">
      <c r="B36" s="141"/>
      <c r="C36" s="142"/>
      <c r="D36" s="142"/>
      <c r="E36" s="142"/>
      <c r="F36" s="142"/>
      <c r="G36" s="142"/>
      <c r="H36" s="142"/>
      <c r="I36" s="143"/>
      <c r="J36" s="142"/>
      <c r="K36" s="142"/>
      <c r="L36" s="141"/>
      <c r="M36" s="141"/>
      <c r="N36" s="141"/>
      <c r="O36" s="141"/>
      <c r="P36" s="141"/>
      <c r="Q36" s="141"/>
      <c r="R36" s="141"/>
      <c r="S36" s="141"/>
    </row>
    <row r="37" spans="2:19">
      <c r="B37" s="141"/>
      <c r="C37" s="142"/>
      <c r="D37" s="142"/>
      <c r="E37" s="142"/>
      <c r="F37" s="142"/>
      <c r="G37" s="142"/>
      <c r="H37" s="142"/>
      <c r="I37" s="143"/>
      <c r="J37" s="142"/>
      <c r="K37" s="142"/>
      <c r="L37" s="141"/>
      <c r="M37" s="141"/>
      <c r="N37" s="141"/>
      <c r="O37" s="141"/>
      <c r="P37" s="141"/>
      <c r="Q37" s="141"/>
      <c r="R37" s="141"/>
      <c r="S37" s="141"/>
    </row>
    <row r="38" spans="2:19">
      <c r="B38" s="141"/>
      <c r="C38" s="142"/>
      <c r="D38" s="142"/>
      <c r="E38" s="142"/>
      <c r="F38" s="142"/>
      <c r="G38" s="142"/>
      <c r="H38" s="142"/>
      <c r="I38" s="143"/>
      <c r="J38" s="142"/>
      <c r="K38" s="142"/>
      <c r="L38" s="141"/>
      <c r="M38" s="141"/>
      <c r="N38" s="141"/>
      <c r="O38" s="141"/>
      <c r="P38" s="141"/>
      <c r="Q38" s="141"/>
      <c r="R38" s="141"/>
      <c r="S38" s="141"/>
    </row>
    <row r="39" spans="2:19">
      <c r="B39" s="141"/>
      <c r="C39" s="142"/>
      <c r="D39" s="142"/>
      <c r="E39" s="142"/>
      <c r="F39" s="142"/>
      <c r="G39" s="142"/>
      <c r="H39" s="142"/>
      <c r="I39" s="143"/>
      <c r="J39" s="142"/>
      <c r="K39" s="142"/>
      <c r="L39" s="141"/>
      <c r="M39" s="141"/>
      <c r="N39" s="141"/>
      <c r="O39" s="141"/>
      <c r="P39" s="141"/>
      <c r="Q39" s="141"/>
      <c r="R39" s="141"/>
      <c r="S39" s="141"/>
    </row>
    <row r="40" spans="2:19">
      <c r="B40" s="141"/>
      <c r="C40" s="142"/>
      <c r="D40" s="142"/>
      <c r="E40" s="142"/>
      <c r="F40" s="142"/>
      <c r="G40" s="142"/>
      <c r="H40" s="142"/>
      <c r="I40" s="143"/>
      <c r="J40" s="142"/>
      <c r="K40" s="142"/>
      <c r="L40" s="141"/>
      <c r="M40" s="141"/>
      <c r="N40" s="141"/>
      <c r="O40" s="141"/>
      <c r="P40" s="141"/>
      <c r="Q40" s="141"/>
      <c r="R40" s="141"/>
      <c r="S40" s="141"/>
    </row>
    <row r="41" spans="2:19">
      <c r="B41" s="141"/>
      <c r="C41" s="142"/>
      <c r="D41" s="142"/>
      <c r="E41" s="142"/>
      <c r="F41" s="142"/>
      <c r="G41" s="142"/>
      <c r="H41" s="142"/>
      <c r="I41" s="143"/>
      <c r="J41" s="142"/>
      <c r="K41" s="142"/>
      <c r="L41" s="141"/>
      <c r="M41" s="141"/>
      <c r="N41" s="141"/>
      <c r="O41" s="141"/>
      <c r="P41" s="141"/>
      <c r="Q41" s="141"/>
      <c r="R41" s="141"/>
      <c r="S41" s="141"/>
    </row>
    <row r="42" spans="2:19">
      <c r="B42" s="141"/>
      <c r="C42" s="142"/>
      <c r="D42" s="142"/>
      <c r="E42" s="142"/>
      <c r="F42" s="142"/>
      <c r="G42" s="142"/>
      <c r="H42" s="142"/>
      <c r="I42" s="143"/>
      <c r="J42" s="142"/>
      <c r="K42" s="142"/>
      <c r="L42" s="141"/>
      <c r="M42" s="141"/>
      <c r="N42" s="141"/>
      <c r="O42" s="141"/>
      <c r="P42" s="141"/>
      <c r="Q42" s="141"/>
      <c r="R42" s="141"/>
      <c r="S42" s="141"/>
    </row>
    <row r="43" spans="2:19">
      <c r="B43" s="141"/>
      <c r="C43" s="142"/>
      <c r="D43" s="142"/>
      <c r="E43" s="142"/>
      <c r="F43" s="142"/>
      <c r="G43" s="142"/>
      <c r="H43" s="142"/>
      <c r="I43" s="143"/>
      <c r="J43" s="142"/>
      <c r="K43" s="142"/>
      <c r="L43" s="141"/>
      <c r="M43" s="141"/>
      <c r="N43" s="141"/>
      <c r="O43" s="141"/>
      <c r="P43" s="141"/>
      <c r="Q43" s="141"/>
      <c r="R43" s="141"/>
      <c r="S43" s="141"/>
    </row>
    <row r="44" spans="2:19">
      <c r="B44" s="141"/>
      <c r="C44" s="142"/>
      <c r="D44" s="142"/>
      <c r="E44" s="142"/>
      <c r="F44" s="142"/>
      <c r="G44" s="142"/>
      <c r="H44" s="142"/>
      <c r="I44" s="143"/>
      <c r="J44" s="142"/>
      <c r="K44" s="142"/>
      <c r="L44" s="141"/>
      <c r="M44" s="141"/>
      <c r="N44" s="141"/>
      <c r="O44" s="141"/>
      <c r="P44" s="141"/>
      <c r="Q44" s="141"/>
      <c r="R44" s="141"/>
      <c r="S44" s="141"/>
    </row>
    <row r="45" spans="2:19">
      <c r="B45" s="141"/>
      <c r="C45" s="142"/>
      <c r="D45" s="142"/>
      <c r="E45" s="142"/>
      <c r="F45" s="142"/>
      <c r="G45" s="142"/>
      <c r="H45" s="142"/>
      <c r="I45" s="143"/>
      <c r="J45" s="142"/>
      <c r="K45" s="142"/>
      <c r="L45" s="141"/>
      <c r="M45" s="141"/>
      <c r="N45" s="141"/>
      <c r="O45" s="141"/>
      <c r="P45" s="141"/>
      <c r="Q45" s="141"/>
      <c r="R45" s="141"/>
      <c r="S45" s="141"/>
    </row>
    <row r="46" spans="2:19">
      <c r="B46" s="141"/>
      <c r="C46" s="142"/>
      <c r="D46" s="142"/>
      <c r="E46" s="142"/>
      <c r="F46" s="142"/>
      <c r="G46" s="142"/>
      <c r="H46" s="142"/>
      <c r="I46" s="143"/>
      <c r="J46" s="142"/>
      <c r="K46" s="142"/>
      <c r="L46" s="141"/>
      <c r="M46" s="141"/>
      <c r="N46" s="141"/>
      <c r="O46" s="141"/>
      <c r="P46" s="141"/>
      <c r="Q46" s="141"/>
      <c r="R46" s="141"/>
      <c r="S46" s="141"/>
    </row>
    <row r="47" spans="2:19">
      <c r="B47" s="141"/>
      <c r="C47" s="142"/>
      <c r="D47" s="142"/>
      <c r="E47" s="142"/>
      <c r="F47" s="142"/>
      <c r="G47" s="142"/>
      <c r="H47" s="142"/>
      <c r="I47" s="143"/>
      <c r="J47" s="142"/>
      <c r="K47" s="142"/>
      <c r="L47" s="141"/>
      <c r="M47" s="141"/>
      <c r="N47" s="141"/>
      <c r="O47" s="141"/>
      <c r="P47" s="141"/>
      <c r="Q47" s="141"/>
      <c r="R47" s="141"/>
      <c r="S47" s="141"/>
    </row>
    <row r="48" spans="2:19">
      <c r="B48" s="141"/>
      <c r="C48" s="142"/>
      <c r="D48" s="142"/>
      <c r="E48" s="142"/>
      <c r="F48" s="142"/>
      <c r="G48" s="142"/>
      <c r="H48" s="142"/>
      <c r="I48" s="143"/>
      <c r="J48" s="142"/>
      <c r="K48" s="142"/>
      <c r="L48" s="141"/>
      <c r="M48" s="141"/>
      <c r="N48" s="141"/>
      <c r="O48" s="141"/>
      <c r="P48" s="141"/>
      <c r="Q48" s="141"/>
      <c r="R48" s="141"/>
      <c r="S48" s="141"/>
    </row>
    <row r="49" spans="2:19">
      <c r="B49" s="141"/>
      <c r="C49" s="142"/>
      <c r="D49" s="142"/>
      <c r="E49" s="142"/>
      <c r="F49" s="142"/>
      <c r="G49" s="142"/>
      <c r="H49" s="142"/>
      <c r="I49" s="142"/>
      <c r="J49" s="142"/>
      <c r="K49" s="142"/>
      <c r="L49" s="142"/>
      <c r="M49" s="142"/>
      <c r="N49" s="142"/>
      <c r="O49" s="142"/>
      <c r="P49" s="142"/>
      <c r="Q49" s="142"/>
      <c r="R49" s="142"/>
      <c r="S49" s="142"/>
    </row>
    <row r="50" spans="2:19">
      <c r="B50" s="141"/>
      <c r="C50" s="142"/>
      <c r="D50" s="142"/>
      <c r="E50" s="142"/>
      <c r="F50" s="142"/>
      <c r="G50" s="142"/>
      <c r="H50" s="142"/>
      <c r="I50" s="142"/>
      <c r="J50" s="142"/>
      <c r="K50" s="142"/>
      <c r="L50" s="142"/>
      <c r="M50" s="142"/>
      <c r="N50" s="142"/>
      <c r="O50" s="142"/>
      <c r="P50" s="142"/>
      <c r="Q50" s="142"/>
      <c r="R50" s="142"/>
      <c r="S50" s="142"/>
    </row>
  </sheetData>
  <dataValidations disablePrompts="1" count="1">
    <dataValidation type="list" allowBlank="1" showInputMessage="1" showErrorMessage="1" sqref="K3:K4" xr:uid="{00000000-0002-0000-0600-000000000000}">
      <formula1>BusDayConvValues</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I39"/>
  <sheetViews>
    <sheetView workbookViewId="0">
      <selection activeCell="B38" sqref="B38"/>
    </sheetView>
  </sheetViews>
  <sheetFormatPr defaultRowHeight="12.75"/>
  <cols>
    <col min="1" max="1" width="43.42578125" customWidth="1"/>
    <col min="2" max="2" width="30.85546875" bestFit="1" customWidth="1"/>
    <col min="3" max="3" width="7" customWidth="1"/>
    <col min="4" max="4" width="31.85546875" bestFit="1" customWidth="1"/>
    <col min="5" max="5" width="18.7109375" customWidth="1"/>
    <col min="6" max="7" width="10.28515625" bestFit="1" customWidth="1"/>
    <col min="8" max="8" width="9.5703125" bestFit="1" customWidth="1"/>
    <col min="9" max="12" width="9.42578125" bestFit="1" customWidth="1"/>
  </cols>
  <sheetData>
    <row r="1" spans="1:5" ht="22.5" customHeight="1" thickBot="1">
      <c r="A1" s="220" t="s">
        <v>269</v>
      </c>
      <c r="B1" s="221"/>
    </row>
    <row r="2" spans="1:5" ht="15">
      <c r="A2" s="186" t="s">
        <v>110</v>
      </c>
      <c r="B2" s="187" t="s">
        <v>238</v>
      </c>
      <c r="D2" t="str">
        <f t="array" aca="1" ref="D2:D3" ca="1">_xll.HLV5r3.Financial.Cache.GetRequiredCurves(B26)</f>
        <v>DiscountCurve.AUD-LIBOR-SENIOR</v>
      </c>
      <c r="E2" t="s">
        <v>211</v>
      </c>
    </row>
    <row r="3" spans="1:5" ht="15">
      <c r="A3" s="188" t="s">
        <v>111</v>
      </c>
      <c r="B3" s="189" t="s">
        <v>58</v>
      </c>
      <c r="D3" t="str">
        <f ca="1"/>
        <v>RateCurve.AUD-LIBOR-BBA-3M</v>
      </c>
      <c r="E3" t="s">
        <v>212</v>
      </c>
    </row>
    <row r="4" spans="1:5" ht="15">
      <c r="A4" s="188" t="s">
        <v>112</v>
      </c>
      <c r="B4" s="189" t="s">
        <v>113</v>
      </c>
    </row>
    <row r="5" spans="1:5" ht="15">
      <c r="A5" s="188" t="s">
        <v>114</v>
      </c>
      <c r="B5" s="189" t="b">
        <v>1</v>
      </c>
      <c r="D5" t="str">
        <f t="array" aca="1" ref="D5:E16" ca="1">_xll.HLV5r3.Financial.Cache.ViewTrade(B26)</f>
        <v>adjustedEffectiveDate</v>
      </c>
      <c r="E5" s="55">
        <f ca="1"/>
        <v>43734</v>
      </c>
    </row>
    <row r="6" spans="1:5" ht="15">
      <c r="A6" s="188" t="s">
        <v>115</v>
      </c>
      <c r="B6" s="189">
        <f ca="1">B24</f>
        <v>43644</v>
      </c>
      <c r="D6" t="str">
        <f ca="1"/>
        <v>fixedRate</v>
      </c>
      <c r="E6">
        <f ca="1"/>
        <v>6.2260000000000003E-2</v>
      </c>
    </row>
    <row r="7" spans="1:5" ht="15">
      <c r="A7" s="188" t="s">
        <v>83</v>
      </c>
      <c r="B7" s="189">
        <f ca="1">B24+90</f>
        <v>43734</v>
      </c>
      <c r="D7" t="str">
        <f ca="1"/>
        <v>paymentDate</v>
      </c>
      <c r="E7" s="55">
        <f ca="1"/>
        <v>43734</v>
      </c>
    </row>
    <row r="8" spans="1:5" ht="15">
      <c r="A8" s="188" t="s">
        <v>84</v>
      </c>
      <c r="B8" s="189">
        <f ca="1">B7+91</f>
        <v>43825</v>
      </c>
      <c r="D8" t="str">
        <f ca="1"/>
        <v>calculationPeriodNumberOfDays</v>
      </c>
      <c r="E8" t="str">
        <f ca="1"/>
        <v>91</v>
      </c>
    </row>
    <row r="9" spans="1:5" ht="15">
      <c r="A9" s="188" t="s">
        <v>85</v>
      </c>
      <c r="B9" s="189">
        <f ca="1">B7</f>
        <v>43734</v>
      </c>
      <c r="D9" t="str">
        <f ca="1"/>
        <v>adjustedTerminationDate</v>
      </c>
      <c r="E9" s="55">
        <f ca="1"/>
        <v>43825</v>
      </c>
    </row>
    <row r="10" spans="1:5" ht="15">
      <c r="A10" s="188" t="s">
        <v>86</v>
      </c>
      <c r="B10" s="190" t="s">
        <v>87</v>
      </c>
      <c r="D10" t="str">
        <f ca="1"/>
        <v>buyerPartyReference</v>
      </c>
      <c r="E10" t="str">
        <f ca="1"/>
        <v>Party1</v>
      </c>
    </row>
    <row r="11" spans="1:5" ht="15">
      <c r="A11" s="188" t="s">
        <v>88</v>
      </c>
      <c r="B11" s="190" t="s">
        <v>89</v>
      </c>
      <c r="D11" t="str">
        <f ca="1"/>
        <v>sellerPartyReference</v>
      </c>
      <c r="E11" t="str">
        <f ca="1"/>
        <v>Party2</v>
      </c>
    </row>
    <row r="12" spans="1:5" ht="15">
      <c r="A12" s="188" t="s">
        <v>90</v>
      </c>
      <c r="B12" s="191" t="s">
        <v>91</v>
      </c>
      <c r="D12" t="str">
        <f ca="1"/>
        <v>currency</v>
      </c>
      <c r="E12" t="str">
        <f ca="1"/>
        <v>AUD</v>
      </c>
    </row>
    <row r="13" spans="1:5" ht="15">
      <c r="A13" s="188" t="s">
        <v>92</v>
      </c>
      <c r="B13" s="190" t="s">
        <v>93</v>
      </c>
      <c r="D13" t="str">
        <f ca="1"/>
        <v>notionalAmount</v>
      </c>
      <c r="E13" s="182">
        <f ca="1"/>
        <v>10000000</v>
      </c>
    </row>
    <row r="14" spans="1:5" ht="15">
      <c r="A14" s="188" t="s">
        <v>94</v>
      </c>
      <c r="B14" s="190" t="s">
        <v>95</v>
      </c>
      <c r="D14" t="str">
        <f ca="1"/>
        <v>party1</v>
      </c>
      <c r="E14" t="str">
        <f ca="1"/>
        <v>CBA</v>
      </c>
    </row>
    <row r="15" spans="1:5" ht="15">
      <c r="A15" s="188" t="s">
        <v>96</v>
      </c>
      <c r="B15" s="190" t="s">
        <v>97</v>
      </c>
      <c r="D15" t="str">
        <f ca="1"/>
        <v>party2</v>
      </c>
      <c r="E15" t="str">
        <f ca="1"/>
        <v>NAB</v>
      </c>
    </row>
    <row r="16" spans="1:5" ht="15">
      <c r="A16" s="188" t="s">
        <v>98</v>
      </c>
      <c r="B16" s="190" t="s">
        <v>99</v>
      </c>
      <c r="D16" t="e">
        <f ca="1"/>
        <v>#N/A</v>
      </c>
      <c r="E16" t="e">
        <f ca="1"/>
        <v>#N/A</v>
      </c>
    </row>
    <row r="17" spans="1:9" ht="15">
      <c r="A17" s="188" t="s">
        <v>100</v>
      </c>
      <c r="B17" s="190" t="s">
        <v>101</v>
      </c>
    </row>
    <row r="18" spans="1:9" ht="15">
      <c r="A18" s="188" t="s">
        <v>102</v>
      </c>
      <c r="B18" s="196">
        <v>10000000</v>
      </c>
      <c r="D18" t="str">
        <f t="array" aca="1" ref="D18:E32" ca="1">_xll.HLV5r3.Financial.Cache.ViewValuationReport(B25)</f>
        <v>NPV</v>
      </c>
      <c r="E18" s="42">
        <f ca="1"/>
        <v>-5266.2889945522666</v>
      </c>
    </row>
    <row r="19" spans="1:9" ht="15">
      <c r="A19" s="188" t="s">
        <v>103</v>
      </c>
      <c r="B19" s="190" t="s">
        <v>66</v>
      </c>
      <c r="D19" t="str">
        <f ca="1"/>
        <v>ImpliedQuote</v>
      </c>
      <c r="E19" s="61">
        <f ca="1"/>
        <v>6.4369059365180045E-2</v>
      </c>
      <c r="F19" s="55"/>
      <c r="G19" s="55"/>
      <c r="I19" s="61"/>
    </row>
    <row r="20" spans="1:9" ht="15">
      <c r="A20" s="188" t="s">
        <v>104</v>
      </c>
      <c r="B20" s="192">
        <v>6.2260000000000003E-2</v>
      </c>
      <c r="D20" t="str">
        <f ca="1"/>
        <v>AnalyticalDelta</v>
      </c>
      <c r="E20" s="42">
        <f ca="1"/>
        <v>249.56861765281701</v>
      </c>
      <c r="F20" s="55"/>
      <c r="G20" s="55"/>
      <c r="I20" s="61"/>
    </row>
    <row r="21" spans="1:9" ht="15">
      <c r="A21" s="188" t="s">
        <v>105</v>
      </c>
      <c r="B21" s="193" t="s">
        <v>18</v>
      </c>
      <c r="D21" t="str">
        <f ca="1"/>
        <v>AnalyticalGamma</v>
      </c>
      <c r="E21" s="185">
        <f ca="1"/>
        <v>1.2310694213273781E-2</v>
      </c>
    </row>
    <row r="22" spans="1:9" ht="15">
      <c r="A22" s="188" t="s">
        <v>106</v>
      </c>
      <c r="B22" s="193" t="s">
        <v>20</v>
      </c>
      <c r="D22" t="str">
        <f ca="1"/>
        <v>Delta0</v>
      </c>
      <c r="E22" s="42">
        <f ca="1"/>
        <v>249.6984713421142</v>
      </c>
    </row>
    <row r="23" spans="1:9" ht="15.75" thickBot="1">
      <c r="A23" s="194" t="s">
        <v>107</v>
      </c>
      <c r="B23" s="195" t="s">
        <v>108</v>
      </c>
      <c r="D23" t="str">
        <f ca="1"/>
        <v>Delta1</v>
      </c>
      <c r="E23" s="181">
        <f ca="1"/>
        <v>-0.12985368929719335</v>
      </c>
    </row>
    <row r="24" spans="1:9">
      <c r="A24" t="s">
        <v>109</v>
      </c>
      <c r="B24" s="55">
        <f ca="1">TODAY()</f>
        <v>43644</v>
      </c>
      <c r="D24" t="str">
        <f ca="1"/>
        <v>Gamma0</v>
      </c>
      <c r="E24" s="42">
        <f ca="1"/>
        <v>0</v>
      </c>
    </row>
    <row r="25" spans="1:9" ht="15">
      <c r="A25" s="57" t="s">
        <v>117</v>
      </c>
      <c r="B25" t="str">
        <f ca="1">_xll.HLV5r3.Financial.Cache.ValueTradeFromMarket(B26,B3,A31:A39,B19,$B$30,B6)</f>
        <v>ValuationReport.LOCAL_USER.SpreadSheet.fra.CBA0003.QR_LIVE</v>
      </c>
      <c r="D25" t="str">
        <f ca="1"/>
        <v>Delta0Delta1</v>
      </c>
      <c r="E25" s="198">
        <f ca="1"/>
        <v>1.23138960847703E-2</v>
      </c>
    </row>
    <row r="26" spans="1:9" ht="15">
      <c r="A26" s="56" t="s">
        <v>116</v>
      </c>
      <c r="B26" s="54" t="str">
        <f ca="1">_xll.HLV5r3.Financial.Cache.CreateFraTrade(A2:B23)</f>
        <v>Trade.SpreadSheet.fra.CBA0003</v>
      </c>
      <c r="D26" t="str">
        <f ca="1"/>
        <v>Gamma1</v>
      </c>
      <c r="E26" s="197">
        <f ca="1"/>
        <v>-3.2018714965196498E-6</v>
      </c>
    </row>
    <row r="27" spans="1:9">
      <c r="A27" t="s">
        <v>71</v>
      </c>
      <c r="B27" s="42">
        <f ca="1">_xll.HLV5r3.Financial.Cache.GetNPVWithSpecifiedCurves(B26,B3,B19,B6,D2:E3)</f>
        <v>-6481.1345686172053</v>
      </c>
      <c r="D27" t="str">
        <f ca="1"/>
        <v>BreakEvenRate</v>
      </c>
      <c r="E27" s="61">
        <f ca="1"/>
        <v>6.4369059365180045E-2</v>
      </c>
    </row>
    <row r="28" spans="1:9">
      <c r="A28" t="s">
        <v>72</v>
      </c>
      <c r="B28" s="134">
        <f ca="1">_xll.HLV5r3.Financial.Cache.GetParRateWithSpecifiedCurves(B26,B3,B6,D2:E3)</f>
        <v>6.4855584399768851E-2</v>
      </c>
      <c r="D28" t="str">
        <f ca="1"/>
        <v>AccrualFactor</v>
      </c>
      <c r="E28" s="42">
        <f ca="1"/>
        <v>-249.6984713421142</v>
      </c>
    </row>
    <row r="29" spans="1:9">
      <c r="D29" t="str">
        <f ca="1"/>
        <v>FloatingNPV</v>
      </c>
      <c r="E29" s="42">
        <f ca="1"/>
        <v>-160728.55725215259</v>
      </c>
    </row>
    <row r="30" spans="1:9">
      <c r="A30" t="s">
        <v>118</v>
      </c>
      <c r="B30" s="60" t="s">
        <v>82</v>
      </c>
      <c r="D30" t="str">
        <f ca="1"/>
        <v>RiskNPV.AUD</v>
      </c>
      <c r="E30" s="42">
        <f ca="1"/>
        <v>-10532.577989104533</v>
      </c>
    </row>
    <row r="31" spans="1:9">
      <c r="A31" t="s">
        <v>71</v>
      </c>
      <c r="B31">
        <f ca="1">_xll.HLV5r3.Financial.Cache.GetNPV(B26,B3,B19,B6,B30)</f>
        <v>-5266.2889945522666</v>
      </c>
      <c r="D31" t="str">
        <f ca="1"/>
        <v>LocalCurrencyNPV.AUD</v>
      </c>
      <c r="E31" s="42">
        <f ca="1"/>
        <v>-5266.2889945522666</v>
      </c>
    </row>
    <row r="32" spans="1:9">
      <c r="A32" t="s">
        <v>72</v>
      </c>
      <c r="D32" t="str">
        <f ca="1"/>
        <v>LocalCurrencyExpectedValue.AUD</v>
      </c>
      <c r="E32">
        <f ca="1"/>
        <v>-5331.2333953162251</v>
      </c>
    </row>
    <row r="33" spans="1:2">
      <c r="A33" t="s">
        <v>247</v>
      </c>
    </row>
    <row r="34" spans="1:2">
      <c r="A34" t="s">
        <v>248</v>
      </c>
    </row>
    <row r="35" spans="1:2">
      <c r="A35" t="s">
        <v>217</v>
      </c>
    </row>
    <row r="36" spans="1:2">
      <c r="A36" t="s">
        <v>77</v>
      </c>
    </row>
    <row r="37" spans="1:2">
      <c r="A37" t="s">
        <v>246</v>
      </c>
      <c r="B37">
        <f ca="1">_xll.HLV5r3.Financial.Cache.GetParRate(B26,B3,B19,B6,B30)</f>
        <v>6.4369059365180045E-2</v>
      </c>
    </row>
    <row r="38" spans="1:2">
      <c r="A38" t="s">
        <v>244</v>
      </c>
    </row>
    <row r="39" spans="1:2">
      <c r="A39" t="s">
        <v>245</v>
      </c>
    </row>
  </sheetData>
  <mergeCells count="1">
    <mergeCell ref="A1:B1"/>
  </mergeCells>
  <pageMargins left="0.75" right="0.75" top="1" bottom="1" header="0.5" footer="0.5"/>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2:L32"/>
  <sheetViews>
    <sheetView workbookViewId="0">
      <selection activeCell="H13" sqref="H13"/>
    </sheetView>
  </sheetViews>
  <sheetFormatPr defaultRowHeight="12.75"/>
  <cols>
    <col min="1" max="1" width="43.42578125" customWidth="1"/>
    <col min="2" max="2" width="30.85546875" bestFit="1" customWidth="1"/>
    <col min="3" max="3" width="7" customWidth="1"/>
    <col min="4" max="4" width="31.85546875" bestFit="1" customWidth="1"/>
    <col min="5" max="5" width="18.7109375" customWidth="1"/>
    <col min="6" max="7" width="10.28515625" bestFit="1" customWidth="1"/>
    <col min="8" max="8" width="9.5703125" bestFit="1" customWidth="1"/>
    <col min="9" max="12" width="9.42578125" bestFit="1" customWidth="1"/>
  </cols>
  <sheetData>
    <row r="2" spans="1:5" ht="15">
      <c r="A2" s="49" t="s">
        <v>110</v>
      </c>
      <c r="B2" s="155" t="s">
        <v>239</v>
      </c>
      <c r="D2" t="str">
        <f t="array" aca="1" ref="D2:D3" ca="1">_xll.HLV5r3.Financial.Cache.GetRequiredCurves(B26)</f>
        <v>DiscountCurve.AUD-LIBOR-SENIOR</v>
      </c>
      <c r="E2" t="s">
        <v>211</v>
      </c>
    </row>
    <row r="3" spans="1:5" ht="15">
      <c r="A3" s="49" t="s">
        <v>111</v>
      </c>
      <c r="B3" s="50" t="s">
        <v>58</v>
      </c>
      <c r="D3" t="str">
        <f ca="1"/>
        <v>RateCurve.AUD-LIBOR-BBA-3M</v>
      </c>
      <c r="E3" t="s">
        <v>212</v>
      </c>
    </row>
    <row r="4" spans="1:5" ht="15">
      <c r="A4" s="49" t="s">
        <v>112</v>
      </c>
      <c r="B4" s="50" t="s">
        <v>113</v>
      </c>
    </row>
    <row r="5" spans="1:5" ht="15">
      <c r="A5" s="49" t="s">
        <v>114</v>
      </c>
      <c r="B5" s="50" t="b">
        <v>1</v>
      </c>
      <c r="D5" t="str">
        <f t="array" aca="1" ref="D5:E16" ca="1">_xll.HLV5r3.Financial.Cache.ViewTrade(B26)</f>
        <v>adjustedEffectiveDate</v>
      </c>
      <c r="E5" s="55">
        <f ca="1"/>
        <v>43734</v>
      </c>
    </row>
    <row r="6" spans="1:5" ht="15">
      <c r="A6" s="49" t="s">
        <v>115</v>
      </c>
      <c r="B6" s="50">
        <f ca="1">B24</f>
        <v>43644</v>
      </c>
      <c r="D6" t="str">
        <f ca="1"/>
        <v>fixedRate</v>
      </c>
      <c r="E6">
        <f ca="1"/>
        <v>6.4799999999999996E-2</v>
      </c>
    </row>
    <row r="7" spans="1:5" ht="15">
      <c r="A7" s="49" t="s">
        <v>83</v>
      </c>
      <c r="B7" s="50">
        <f ca="1">B24+90</f>
        <v>43734</v>
      </c>
      <c r="D7" t="str">
        <f ca="1"/>
        <v>paymentDate</v>
      </c>
      <c r="E7" s="55">
        <f ca="1"/>
        <v>43734</v>
      </c>
    </row>
    <row r="8" spans="1:5" ht="15">
      <c r="A8" s="49" t="s">
        <v>84</v>
      </c>
      <c r="B8" s="50">
        <f ca="1">B7+91</f>
        <v>43825</v>
      </c>
      <c r="D8" t="str">
        <f ca="1"/>
        <v>calculationPeriodNumberOfDays</v>
      </c>
      <c r="E8" t="str">
        <f ca="1"/>
        <v>91</v>
      </c>
    </row>
    <row r="9" spans="1:5" ht="15">
      <c r="A9" s="49" t="s">
        <v>85</v>
      </c>
      <c r="B9" s="50">
        <f ca="1">B7</f>
        <v>43734</v>
      </c>
      <c r="D9" t="str">
        <f ca="1"/>
        <v>adjustedTerminationDate</v>
      </c>
      <c r="E9" s="55">
        <f ca="1"/>
        <v>43825</v>
      </c>
    </row>
    <row r="10" spans="1:5" ht="15">
      <c r="A10" s="49" t="s">
        <v>86</v>
      </c>
      <c r="B10" s="51" t="s">
        <v>87</v>
      </c>
      <c r="D10" t="str">
        <f ca="1"/>
        <v>buyerPartyReference</v>
      </c>
      <c r="E10" t="str">
        <f ca="1"/>
        <v>Party1</v>
      </c>
    </row>
    <row r="11" spans="1:5" ht="15">
      <c r="A11" s="49" t="s">
        <v>88</v>
      </c>
      <c r="B11" s="51" t="s">
        <v>89</v>
      </c>
      <c r="D11" t="str">
        <f ca="1"/>
        <v>sellerPartyReference</v>
      </c>
      <c r="E11" t="str">
        <f ca="1"/>
        <v>Party2</v>
      </c>
    </row>
    <row r="12" spans="1:5" ht="15">
      <c r="A12" s="49" t="s">
        <v>90</v>
      </c>
      <c r="B12" s="52" t="s">
        <v>91</v>
      </c>
      <c r="D12" t="str">
        <f ca="1"/>
        <v>currency</v>
      </c>
      <c r="E12" t="str">
        <f ca="1"/>
        <v>AUD</v>
      </c>
    </row>
    <row r="13" spans="1:5" ht="15">
      <c r="A13" s="49" t="s">
        <v>92</v>
      </c>
      <c r="B13" s="51" t="s">
        <v>93</v>
      </c>
      <c r="D13" t="str">
        <f ca="1"/>
        <v>notionalAmount</v>
      </c>
      <c r="E13">
        <f ca="1"/>
        <v>10000000</v>
      </c>
    </row>
    <row r="14" spans="1:5" ht="15">
      <c r="A14" s="49" t="s">
        <v>94</v>
      </c>
      <c r="B14" s="51" t="s">
        <v>95</v>
      </c>
      <c r="D14" t="str">
        <f ca="1"/>
        <v>party1</v>
      </c>
      <c r="E14" t="str">
        <f ca="1"/>
        <v>CBA</v>
      </c>
    </row>
    <row r="15" spans="1:5" ht="15">
      <c r="A15" s="49" t="s">
        <v>96</v>
      </c>
      <c r="B15" s="51" t="s">
        <v>97</v>
      </c>
      <c r="D15" t="str">
        <f ca="1"/>
        <v>party2</v>
      </c>
      <c r="E15" t="str">
        <f ca="1"/>
        <v>NAB</v>
      </c>
    </row>
    <row r="16" spans="1:5" ht="15">
      <c r="A16" s="49" t="s">
        <v>98</v>
      </c>
      <c r="B16" s="51" t="s">
        <v>99</v>
      </c>
      <c r="D16" t="e">
        <f ca="1"/>
        <v>#N/A</v>
      </c>
      <c r="E16" t="e">
        <f ca="1"/>
        <v>#N/A</v>
      </c>
    </row>
    <row r="17" spans="1:12" ht="15">
      <c r="A17" s="49" t="s">
        <v>100</v>
      </c>
      <c r="B17" s="51" t="s">
        <v>101</v>
      </c>
    </row>
    <row r="18" spans="1:12" ht="15">
      <c r="A18" s="49" t="s">
        <v>102</v>
      </c>
      <c r="B18" s="59">
        <v>10000000</v>
      </c>
    </row>
    <row r="19" spans="1:12" ht="15">
      <c r="A19" s="49" t="s">
        <v>103</v>
      </c>
      <c r="B19" s="51" t="s">
        <v>66</v>
      </c>
      <c r="D19" t="str">
        <f t="array" aca="1" ref="D19:L31" ca="1">_xll.HLV5r3.Financial.Cache.ValueWithDetail(B26,B3,B19,B30,B6)</f>
        <v>Coupon</v>
      </c>
      <c r="E19" s="55">
        <f ca="1"/>
        <v>43734</v>
      </c>
      <c r="F19" s="55">
        <f ca="1"/>
        <v>43734</v>
      </c>
      <c r="G19" s="55">
        <f ca="1"/>
        <v>43825</v>
      </c>
      <c r="H19">
        <f ca="1"/>
        <v>-10000000</v>
      </c>
      <c r="I19" s="61">
        <f ca="1"/>
        <v>6.4369059365180045E-2</v>
      </c>
      <c r="J19">
        <f ca="1"/>
        <v>1089.3221602393353</v>
      </c>
      <c r="K19" t="e">
        <f ca="1"/>
        <v>#N/A</v>
      </c>
      <c r="L19" t="e">
        <f ca="1"/>
        <v>#N/A</v>
      </c>
    </row>
    <row r="20" spans="1:12" ht="15">
      <c r="A20" s="49" t="s">
        <v>104</v>
      </c>
      <c r="B20" s="53">
        <v>6.4799999999999996E-2</v>
      </c>
      <c r="D20" t="str">
        <f ca="1"/>
        <v>Coupon</v>
      </c>
      <c r="E20" s="55">
        <f ca="1"/>
        <v>43734</v>
      </c>
      <c r="F20" s="55">
        <f ca="1"/>
        <v>43734</v>
      </c>
      <c r="G20" s="55">
        <f ca="1"/>
        <v>43825</v>
      </c>
      <c r="H20">
        <f ca="1"/>
        <v>-10000000</v>
      </c>
      <c r="I20" s="61">
        <f ca="1"/>
        <v>6.4369059365180045E-2</v>
      </c>
      <c r="J20">
        <f ca="1"/>
        <v>1089.3221602393353</v>
      </c>
      <c r="K20" t="e">
        <f ca="1"/>
        <v>#N/A</v>
      </c>
      <c r="L20" t="e">
        <f ca="1"/>
        <v>#N/A</v>
      </c>
    </row>
    <row r="21" spans="1:12" ht="15">
      <c r="A21" s="49" t="s">
        <v>105</v>
      </c>
      <c r="B21" s="58" t="s">
        <v>18</v>
      </c>
      <c r="D21" t="str">
        <f ca="1"/>
        <v>Coupon</v>
      </c>
      <c r="E21">
        <f ca="1"/>
        <v>43734</v>
      </c>
      <c r="F21">
        <f ca="1"/>
        <v>43734</v>
      </c>
      <c r="G21">
        <f ca="1"/>
        <v>43825</v>
      </c>
      <c r="H21">
        <f ca="1"/>
        <v>-10000000</v>
      </c>
      <c r="I21">
        <f ca="1"/>
        <v>6.4369059365180045E-2</v>
      </c>
      <c r="J21">
        <f ca="1"/>
        <v>1089.3221602393353</v>
      </c>
      <c r="K21" t="e">
        <f ca="1"/>
        <v>#N/A</v>
      </c>
      <c r="L21" t="e">
        <f ca="1"/>
        <v>#N/A</v>
      </c>
    </row>
    <row r="22" spans="1:12" ht="15">
      <c r="A22" s="49" t="s">
        <v>106</v>
      </c>
      <c r="B22" s="58" t="s">
        <v>20</v>
      </c>
      <c r="D22" t="str">
        <f ca="1"/>
        <v>Coupon</v>
      </c>
      <c r="E22">
        <f ca="1"/>
        <v>43734</v>
      </c>
      <c r="F22">
        <f ca="1"/>
        <v>43734</v>
      </c>
      <c r="G22">
        <f ca="1"/>
        <v>43825</v>
      </c>
      <c r="H22">
        <f ca="1"/>
        <v>-10000000</v>
      </c>
      <c r="I22">
        <f ca="1"/>
        <v>6.4369059365180045E-2</v>
      </c>
      <c r="J22">
        <f ca="1"/>
        <v>1089.3221602393353</v>
      </c>
      <c r="K22" t="e">
        <f ca="1"/>
        <v>#N/A</v>
      </c>
      <c r="L22" t="e">
        <f ca="1"/>
        <v>#N/A</v>
      </c>
    </row>
    <row r="23" spans="1:12" ht="15">
      <c r="A23" s="49" t="s">
        <v>107</v>
      </c>
      <c r="B23" s="51" t="s">
        <v>108</v>
      </c>
      <c r="D23" t="str">
        <f ca="1"/>
        <v>Coupon</v>
      </c>
      <c r="E23">
        <f ca="1"/>
        <v>43734</v>
      </c>
      <c r="F23">
        <f ca="1"/>
        <v>43734</v>
      </c>
      <c r="G23">
        <f ca="1"/>
        <v>43825</v>
      </c>
      <c r="H23">
        <f ca="1"/>
        <v>-10000000</v>
      </c>
      <c r="I23">
        <f ca="1"/>
        <v>6.4369059365180045E-2</v>
      </c>
      <c r="J23">
        <f ca="1"/>
        <v>1089.3221602393353</v>
      </c>
      <c r="K23" t="e">
        <f ca="1"/>
        <v>#N/A</v>
      </c>
      <c r="L23" t="e">
        <f ca="1"/>
        <v>#N/A</v>
      </c>
    </row>
    <row r="24" spans="1:12">
      <c r="A24" t="s">
        <v>109</v>
      </c>
      <c r="B24" s="55">
        <f ca="1">TODAY()</f>
        <v>43644</v>
      </c>
      <c r="D24" t="str">
        <f ca="1"/>
        <v>Coupon</v>
      </c>
      <c r="E24">
        <f ca="1"/>
        <v>43734</v>
      </c>
      <c r="F24">
        <f ca="1"/>
        <v>43734</v>
      </c>
      <c r="G24">
        <f ca="1"/>
        <v>43825</v>
      </c>
      <c r="H24">
        <f ca="1"/>
        <v>-10000000</v>
      </c>
      <c r="I24">
        <f ca="1"/>
        <v>6.4369059365180045E-2</v>
      </c>
      <c r="J24">
        <f ca="1"/>
        <v>1089.3221602393353</v>
      </c>
      <c r="K24" t="e">
        <f ca="1"/>
        <v>#N/A</v>
      </c>
      <c r="L24" t="e">
        <f ca="1"/>
        <v>#N/A</v>
      </c>
    </row>
    <row r="25" spans="1:12" ht="15">
      <c r="A25" s="57" t="s">
        <v>117</v>
      </c>
      <c r="B25" t="str">
        <f ca="1">_xll.HLV5r3.Financial.Cache.ValueTradeFromMarket(B26,B3,A27:A28,B19,$B$30,B6)</f>
        <v>ValuationReport.LOCAL_USER.SpreadSheet.fra.CBA0004.QR_LIVE</v>
      </c>
      <c r="D25" t="str">
        <f ca="1"/>
        <v>Coupon</v>
      </c>
      <c r="E25">
        <f ca="1"/>
        <v>43734</v>
      </c>
      <c r="F25">
        <f ca="1"/>
        <v>43734</v>
      </c>
      <c r="G25">
        <f ca="1"/>
        <v>43825</v>
      </c>
      <c r="H25">
        <f ca="1"/>
        <v>-10000000</v>
      </c>
      <c r="I25">
        <f ca="1"/>
        <v>6.4369059365180045E-2</v>
      </c>
      <c r="J25">
        <f ca="1"/>
        <v>1089.3221602393353</v>
      </c>
      <c r="K25" t="e">
        <f ca="1"/>
        <v>#N/A</v>
      </c>
      <c r="L25" t="e">
        <f ca="1"/>
        <v>#N/A</v>
      </c>
    </row>
    <row r="26" spans="1:12" ht="15">
      <c r="A26" s="56" t="s">
        <v>116</v>
      </c>
      <c r="B26" s="54" t="str">
        <f ca="1">_xll.HLV5r3.Financial.Cache.CreateFraTrade(A2:B23)</f>
        <v>Trade.SpreadSheet.fra.CBA0004</v>
      </c>
      <c r="D26" t="str">
        <f ca="1"/>
        <v>Coupon</v>
      </c>
      <c r="E26">
        <f ca="1"/>
        <v>43734</v>
      </c>
      <c r="F26">
        <f ca="1"/>
        <v>43734</v>
      </c>
      <c r="G26">
        <f ca="1"/>
        <v>43825</v>
      </c>
      <c r="H26">
        <f ca="1"/>
        <v>-10000000</v>
      </c>
      <c r="I26">
        <f ca="1"/>
        <v>6.4369059365180045E-2</v>
      </c>
      <c r="J26">
        <f ca="1"/>
        <v>1089.3221602393353</v>
      </c>
      <c r="K26" t="e">
        <f ca="1"/>
        <v>#N/A</v>
      </c>
      <c r="L26" t="e">
        <f ca="1"/>
        <v>#N/A</v>
      </c>
    </row>
    <row r="27" spans="1:12">
      <c r="A27" t="s">
        <v>71</v>
      </c>
      <c r="B27">
        <f ca="1">_xll.HLV5r3.Financial.Cache.GetNPVWithSpecifiedCurves(B26,B3,B19,B6,D2:E3)</f>
        <v>46918.714659068937</v>
      </c>
      <c r="D27" t="str">
        <f ca="1"/>
        <v>Coupon</v>
      </c>
      <c r="E27">
        <f ca="1"/>
        <v>43734</v>
      </c>
      <c r="F27">
        <f ca="1"/>
        <v>43734</v>
      </c>
      <c r="G27">
        <f ca="1"/>
        <v>43825</v>
      </c>
      <c r="H27">
        <f ca="1"/>
        <v>-10000000</v>
      </c>
      <c r="I27">
        <f ca="1"/>
        <v>6.4369059365180045E-2</v>
      </c>
      <c r="J27">
        <f ca="1"/>
        <v>1089.3221602393353</v>
      </c>
      <c r="K27" t="e">
        <f ca="1"/>
        <v>#N/A</v>
      </c>
      <c r="L27" t="e">
        <f ca="1"/>
        <v>#N/A</v>
      </c>
    </row>
    <row r="28" spans="1:12">
      <c r="A28" t="s">
        <v>72</v>
      </c>
      <c r="B28">
        <f ca="1">_xll.HLV5r3.Financial.Cache.GetParRateWithSpecifiedCurves(B26,B3,B6,D2:E3)</f>
        <v>4.60098510628104E-2</v>
      </c>
      <c r="D28" t="str">
        <f ca="1"/>
        <v>Coupon</v>
      </c>
      <c r="E28">
        <f ca="1"/>
        <v>43734</v>
      </c>
      <c r="F28">
        <f ca="1"/>
        <v>43734</v>
      </c>
      <c r="G28">
        <f ca="1"/>
        <v>43825</v>
      </c>
      <c r="H28">
        <f ca="1"/>
        <v>-10000000</v>
      </c>
      <c r="I28">
        <f ca="1"/>
        <v>6.4369059365180045E-2</v>
      </c>
      <c r="J28">
        <f ca="1"/>
        <v>1089.3221602393353</v>
      </c>
      <c r="K28" t="e">
        <f ca="1"/>
        <v>#N/A</v>
      </c>
      <c r="L28" t="e">
        <f ca="1"/>
        <v>#N/A</v>
      </c>
    </row>
    <row r="29" spans="1:12">
      <c r="D29" t="str">
        <f ca="1"/>
        <v>Coupon</v>
      </c>
      <c r="E29">
        <f ca="1"/>
        <v>43734</v>
      </c>
      <c r="F29">
        <f ca="1"/>
        <v>43734</v>
      </c>
      <c r="G29">
        <f ca="1"/>
        <v>43825</v>
      </c>
      <c r="H29">
        <f ca="1"/>
        <v>-10000000</v>
      </c>
      <c r="I29">
        <f ca="1"/>
        <v>6.4369059365180045E-2</v>
      </c>
      <c r="J29">
        <f ca="1"/>
        <v>1089.3221602393353</v>
      </c>
      <c r="K29" t="e">
        <f ca="1"/>
        <v>#N/A</v>
      </c>
      <c r="L29" t="e">
        <f ca="1"/>
        <v>#N/A</v>
      </c>
    </row>
    <row r="30" spans="1:12">
      <c r="A30" t="s">
        <v>118</v>
      </c>
      <c r="B30" s="60" t="s">
        <v>82</v>
      </c>
      <c r="D30" t="str">
        <f ca="1"/>
        <v>Coupon</v>
      </c>
      <c r="E30">
        <f ca="1"/>
        <v>43734</v>
      </c>
      <c r="F30">
        <f ca="1"/>
        <v>43734</v>
      </c>
      <c r="G30">
        <f ca="1"/>
        <v>43825</v>
      </c>
      <c r="H30">
        <f ca="1"/>
        <v>-10000000</v>
      </c>
      <c r="I30">
        <f ca="1"/>
        <v>6.4369059365180045E-2</v>
      </c>
      <c r="J30">
        <f ca="1"/>
        <v>1089.3221602393353</v>
      </c>
      <c r="K30" t="e">
        <f ca="1"/>
        <v>#N/A</v>
      </c>
      <c r="L30" t="e">
        <f ca="1"/>
        <v>#N/A</v>
      </c>
    </row>
    <row r="31" spans="1:12">
      <c r="A31" t="s">
        <v>71</v>
      </c>
      <c r="B31">
        <f ca="1">_xll.HLV5r3.Financial.Cache.GetNPV(B26,B3,B19,B6,B30)</f>
        <v>1076.0521775374339</v>
      </c>
      <c r="D31" t="str">
        <f ca="1"/>
        <v>Coupon</v>
      </c>
      <c r="E31">
        <f ca="1"/>
        <v>43734</v>
      </c>
      <c r="F31">
        <f ca="1"/>
        <v>43734</v>
      </c>
      <c r="G31">
        <f ca="1"/>
        <v>43825</v>
      </c>
      <c r="H31">
        <f ca="1"/>
        <v>-10000000</v>
      </c>
      <c r="I31">
        <f ca="1"/>
        <v>6.4369059365180045E-2</v>
      </c>
      <c r="J31">
        <f ca="1"/>
        <v>1089.3221602393353</v>
      </c>
      <c r="K31" t="e">
        <f ca="1"/>
        <v>#N/A</v>
      </c>
      <c r="L31" t="e">
        <f ca="1"/>
        <v>#N/A</v>
      </c>
    </row>
    <row r="32" spans="1:12">
      <c r="A32" t="s">
        <v>72</v>
      </c>
      <c r="B32">
        <f ca="1">_xll.HLV5r3.Financial.Cache.GetParRate(B26,B3,B19,B6,B30)</f>
        <v>6.4369059365180045E-2</v>
      </c>
    </row>
  </sheetData>
  <pageMargins left="0.75" right="0.75" top="1" bottom="1" header="0.5" footer="0.5"/>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X207"/>
  <sheetViews>
    <sheetView showGridLines="0" workbookViewId="0">
      <selection activeCell="G32" sqref="G32"/>
    </sheetView>
  </sheetViews>
  <sheetFormatPr defaultRowHeight="12.75"/>
  <cols>
    <col min="1" max="2" width="1.7109375" style="65" customWidth="1"/>
    <col min="3" max="3" width="3.140625" style="65" customWidth="1"/>
    <col min="4" max="4" width="33.28515625" style="65" bestFit="1" customWidth="1"/>
    <col min="5" max="5" width="48.5703125" style="65" bestFit="1" customWidth="1"/>
    <col min="6" max="6" width="9.140625" style="65"/>
    <col min="7" max="7" width="28.140625" style="65" bestFit="1" customWidth="1"/>
    <col min="8" max="8" width="48.5703125" style="65" bestFit="1" customWidth="1"/>
    <col min="9" max="9" width="9.140625" style="65"/>
    <col min="10" max="10" width="1.140625" style="65" customWidth="1"/>
    <col min="11" max="11" width="16.140625" style="65" bestFit="1" customWidth="1"/>
    <col min="12" max="12" width="25.28515625" style="65" bestFit="1" customWidth="1"/>
    <col min="13" max="13" width="1.7109375" style="65" customWidth="1"/>
    <col min="14" max="15" width="5.85546875" style="65" bestFit="1" customWidth="1"/>
    <col min="16" max="16" width="14.7109375" style="65" bestFit="1" customWidth="1"/>
    <col min="17" max="17" width="10.42578125" style="65" bestFit="1" customWidth="1"/>
    <col min="18" max="18" width="9.140625" style="65"/>
    <col min="19" max="19" width="7.28515625" style="65" bestFit="1" customWidth="1"/>
    <col min="20" max="20" width="9.140625" style="65"/>
    <col min="21" max="21" width="5.28515625" style="65" bestFit="1" customWidth="1"/>
    <col min="22" max="22" width="10" style="145" bestFit="1" customWidth="1"/>
    <col min="23" max="23" width="9.140625" style="146"/>
    <col min="24" max="254" width="9.140625" style="65"/>
    <col min="255" max="256" width="1.7109375" style="65" customWidth="1"/>
    <col min="257" max="257" width="3.140625" style="65" customWidth="1"/>
    <col min="258" max="258" width="17.7109375" style="65" bestFit="1" customWidth="1"/>
    <col min="259" max="259" width="36.42578125" style="65" bestFit="1" customWidth="1"/>
    <col min="260" max="260" width="9.140625" style="65"/>
    <col min="261" max="261" width="17.7109375" style="65" bestFit="1" customWidth="1"/>
    <col min="262" max="262" width="36.42578125" style="65" bestFit="1" customWidth="1"/>
    <col min="263" max="263" width="9.140625" style="65"/>
    <col min="264" max="264" width="1.140625" style="65" customWidth="1"/>
    <col min="265" max="266" width="9.140625" style="65"/>
    <col min="267" max="267" width="11.85546875" style="65" bestFit="1" customWidth="1"/>
    <col min="268" max="510" width="9.140625" style="65"/>
    <col min="511" max="512" width="1.7109375" style="65" customWidth="1"/>
    <col min="513" max="513" width="3.140625" style="65" customWidth="1"/>
    <col min="514" max="514" width="17.7109375" style="65" bestFit="1" customWidth="1"/>
    <col min="515" max="515" width="36.42578125" style="65" bestFit="1" customWidth="1"/>
    <col min="516" max="516" width="9.140625" style="65"/>
    <col min="517" max="517" width="17.7109375" style="65" bestFit="1" customWidth="1"/>
    <col min="518" max="518" width="36.42578125" style="65" bestFit="1" customWidth="1"/>
    <col min="519" max="519" width="9.140625" style="65"/>
    <col min="520" max="520" width="1.140625" style="65" customWidth="1"/>
    <col min="521" max="522" width="9.140625" style="65"/>
    <col min="523" max="523" width="11.85546875" style="65" bestFit="1" customWidth="1"/>
    <col min="524" max="766" width="9.140625" style="65"/>
    <col min="767" max="768" width="1.7109375" style="65" customWidth="1"/>
    <col min="769" max="769" width="3.140625" style="65" customWidth="1"/>
    <col min="770" max="770" width="17.7109375" style="65" bestFit="1" customWidth="1"/>
    <col min="771" max="771" width="36.42578125" style="65" bestFit="1" customWidth="1"/>
    <col min="772" max="772" width="9.140625" style="65"/>
    <col min="773" max="773" width="17.7109375" style="65" bestFit="1" customWidth="1"/>
    <col min="774" max="774" width="36.42578125" style="65" bestFit="1" customWidth="1"/>
    <col min="775" max="775" width="9.140625" style="65"/>
    <col min="776" max="776" width="1.140625" style="65" customWidth="1"/>
    <col min="777" max="778" width="9.140625" style="65"/>
    <col min="779" max="779" width="11.85546875" style="65" bestFit="1" customWidth="1"/>
    <col min="780" max="1022" width="9.140625" style="65"/>
    <col min="1023" max="1024" width="1.7109375" style="65" customWidth="1"/>
    <col min="1025" max="1025" width="3.140625" style="65" customWidth="1"/>
    <col min="1026" max="1026" width="17.7109375" style="65" bestFit="1" customWidth="1"/>
    <col min="1027" max="1027" width="36.42578125" style="65" bestFit="1" customWidth="1"/>
    <col min="1028" max="1028" width="9.140625" style="65"/>
    <col min="1029" max="1029" width="17.7109375" style="65" bestFit="1" customWidth="1"/>
    <col min="1030" max="1030" width="36.42578125" style="65" bestFit="1" customWidth="1"/>
    <col min="1031" max="1031" width="9.140625" style="65"/>
    <col min="1032" max="1032" width="1.140625" style="65" customWidth="1"/>
    <col min="1033" max="1034" width="9.140625" style="65"/>
    <col min="1035" max="1035" width="11.85546875" style="65" bestFit="1" customWidth="1"/>
    <col min="1036" max="1278" width="9.140625" style="65"/>
    <col min="1279" max="1280" width="1.7109375" style="65" customWidth="1"/>
    <col min="1281" max="1281" width="3.140625" style="65" customWidth="1"/>
    <col min="1282" max="1282" width="17.7109375" style="65" bestFit="1" customWidth="1"/>
    <col min="1283" max="1283" width="36.42578125" style="65" bestFit="1" customWidth="1"/>
    <col min="1284" max="1284" width="9.140625" style="65"/>
    <col min="1285" max="1285" width="17.7109375" style="65" bestFit="1" customWidth="1"/>
    <col min="1286" max="1286" width="36.42578125" style="65" bestFit="1" customWidth="1"/>
    <col min="1287" max="1287" width="9.140625" style="65"/>
    <col min="1288" max="1288" width="1.140625" style="65" customWidth="1"/>
    <col min="1289" max="1290" width="9.140625" style="65"/>
    <col min="1291" max="1291" width="11.85546875" style="65" bestFit="1" customWidth="1"/>
    <col min="1292" max="1534" width="9.140625" style="65"/>
    <col min="1535" max="1536" width="1.7109375" style="65" customWidth="1"/>
    <col min="1537" max="1537" width="3.140625" style="65" customWidth="1"/>
    <col min="1538" max="1538" width="17.7109375" style="65" bestFit="1" customWidth="1"/>
    <col min="1539" max="1539" width="36.42578125" style="65" bestFit="1" customWidth="1"/>
    <col min="1540" max="1540" width="9.140625" style="65"/>
    <col min="1541" max="1541" width="17.7109375" style="65" bestFit="1" customWidth="1"/>
    <col min="1542" max="1542" width="36.42578125" style="65" bestFit="1" customWidth="1"/>
    <col min="1543" max="1543" width="9.140625" style="65"/>
    <col min="1544" max="1544" width="1.140625" style="65" customWidth="1"/>
    <col min="1545" max="1546" width="9.140625" style="65"/>
    <col min="1547" max="1547" width="11.85546875" style="65" bestFit="1" customWidth="1"/>
    <col min="1548" max="1790" width="9.140625" style="65"/>
    <col min="1791" max="1792" width="1.7109375" style="65" customWidth="1"/>
    <col min="1793" max="1793" width="3.140625" style="65" customWidth="1"/>
    <col min="1794" max="1794" width="17.7109375" style="65" bestFit="1" customWidth="1"/>
    <col min="1795" max="1795" width="36.42578125" style="65" bestFit="1" customWidth="1"/>
    <col min="1796" max="1796" width="9.140625" style="65"/>
    <col min="1797" max="1797" width="17.7109375" style="65" bestFit="1" customWidth="1"/>
    <col min="1798" max="1798" width="36.42578125" style="65" bestFit="1" customWidth="1"/>
    <col min="1799" max="1799" width="9.140625" style="65"/>
    <col min="1800" max="1800" width="1.140625" style="65" customWidth="1"/>
    <col min="1801" max="1802" width="9.140625" style="65"/>
    <col min="1803" max="1803" width="11.85546875" style="65" bestFit="1" customWidth="1"/>
    <col min="1804" max="2046" width="9.140625" style="65"/>
    <col min="2047" max="2048" width="1.7109375" style="65" customWidth="1"/>
    <col min="2049" max="2049" width="3.140625" style="65" customWidth="1"/>
    <col min="2050" max="2050" width="17.7109375" style="65" bestFit="1" customWidth="1"/>
    <col min="2051" max="2051" width="36.42578125" style="65" bestFit="1" customWidth="1"/>
    <col min="2052" max="2052" width="9.140625" style="65"/>
    <col min="2053" max="2053" width="17.7109375" style="65" bestFit="1" customWidth="1"/>
    <col min="2054" max="2054" width="36.42578125" style="65" bestFit="1" customWidth="1"/>
    <col min="2055" max="2055" width="9.140625" style="65"/>
    <col min="2056" max="2056" width="1.140625" style="65" customWidth="1"/>
    <col min="2057" max="2058" width="9.140625" style="65"/>
    <col min="2059" max="2059" width="11.85546875" style="65" bestFit="1" customWidth="1"/>
    <col min="2060" max="2302" width="9.140625" style="65"/>
    <col min="2303" max="2304" width="1.7109375" style="65" customWidth="1"/>
    <col min="2305" max="2305" width="3.140625" style="65" customWidth="1"/>
    <col min="2306" max="2306" width="17.7109375" style="65" bestFit="1" customWidth="1"/>
    <col min="2307" max="2307" width="36.42578125" style="65" bestFit="1" customWidth="1"/>
    <col min="2308" max="2308" width="9.140625" style="65"/>
    <col min="2309" max="2309" width="17.7109375" style="65" bestFit="1" customWidth="1"/>
    <col min="2310" max="2310" width="36.42578125" style="65" bestFit="1" customWidth="1"/>
    <col min="2311" max="2311" width="9.140625" style="65"/>
    <col min="2312" max="2312" width="1.140625" style="65" customWidth="1"/>
    <col min="2313" max="2314" width="9.140625" style="65"/>
    <col min="2315" max="2315" width="11.85546875" style="65" bestFit="1" customWidth="1"/>
    <col min="2316" max="2558" width="9.140625" style="65"/>
    <col min="2559" max="2560" width="1.7109375" style="65" customWidth="1"/>
    <col min="2561" max="2561" width="3.140625" style="65" customWidth="1"/>
    <col min="2562" max="2562" width="17.7109375" style="65" bestFit="1" customWidth="1"/>
    <col min="2563" max="2563" width="36.42578125" style="65" bestFit="1" customWidth="1"/>
    <col min="2564" max="2564" width="9.140625" style="65"/>
    <col min="2565" max="2565" width="17.7109375" style="65" bestFit="1" customWidth="1"/>
    <col min="2566" max="2566" width="36.42578125" style="65" bestFit="1" customWidth="1"/>
    <col min="2567" max="2567" width="9.140625" style="65"/>
    <col min="2568" max="2568" width="1.140625" style="65" customWidth="1"/>
    <col min="2569" max="2570" width="9.140625" style="65"/>
    <col min="2571" max="2571" width="11.85546875" style="65" bestFit="1" customWidth="1"/>
    <col min="2572" max="2814" width="9.140625" style="65"/>
    <col min="2815" max="2816" width="1.7109375" style="65" customWidth="1"/>
    <col min="2817" max="2817" width="3.140625" style="65" customWidth="1"/>
    <col min="2818" max="2818" width="17.7109375" style="65" bestFit="1" customWidth="1"/>
    <col min="2819" max="2819" width="36.42578125" style="65" bestFit="1" customWidth="1"/>
    <col min="2820" max="2820" width="9.140625" style="65"/>
    <col min="2821" max="2821" width="17.7109375" style="65" bestFit="1" customWidth="1"/>
    <col min="2822" max="2822" width="36.42578125" style="65" bestFit="1" customWidth="1"/>
    <col min="2823" max="2823" width="9.140625" style="65"/>
    <col min="2824" max="2824" width="1.140625" style="65" customWidth="1"/>
    <col min="2825" max="2826" width="9.140625" style="65"/>
    <col min="2827" max="2827" width="11.85546875" style="65" bestFit="1" customWidth="1"/>
    <col min="2828" max="3070" width="9.140625" style="65"/>
    <col min="3071" max="3072" width="1.7109375" style="65" customWidth="1"/>
    <col min="3073" max="3073" width="3.140625" style="65" customWidth="1"/>
    <col min="3074" max="3074" width="17.7109375" style="65" bestFit="1" customWidth="1"/>
    <col min="3075" max="3075" width="36.42578125" style="65" bestFit="1" customWidth="1"/>
    <col min="3076" max="3076" width="9.140625" style="65"/>
    <col min="3077" max="3077" width="17.7109375" style="65" bestFit="1" customWidth="1"/>
    <col min="3078" max="3078" width="36.42578125" style="65" bestFit="1" customWidth="1"/>
    <col min="3079" max="3079" width="9.140625" style="65"/>
    <col min="3080" max="3080" width="1.140625" style="65" customWidth="1"/>
    <col min="3081" max="3082" width="9.140625" style="65"/>
    <col min="3083" max="3083" width="11.85546875" style="65" bestFit="1" customWidth="1"/>
    <col min="3084" max="3326" width="9.140625" style="65"/>
    <col min="3327" max="3328" width="1.7109375" style="65" customWidth="1"/>
    <col min="3329" max="3329" width="3.140625" style="65" customWidth="1"/>
    <col min="3330" max="3330" width="17.7109375" style="65" bestFit="1" customWidth="1"/>
    <col min="3331" max="3331" width="36.42578125" style="65" bestFit="1" customWidth="1"/>
    <col min="3332" max="3332" width="9.140625" style="65"/>
    <col min="3333" max="3333" width="17.7109375" style="65" bestFit="1" customWidth="1"/>
    <col min="3334" max="3334" width="36.42578125" style="65" bestFit="1" customWidth="1"/>
    <col min="3335" max="3335" width="9.140625" style="65"/>
    <col min="3336" max="3336" width="1.140625" style="65" customWidth="1"/>
    <col min="3337" max="3338" width="9.140625" style="65"/>
    <col min="3339" max="3339" width="11.85546875" style="65" bestFit="1" customWidth="1"/>
    <col min="3340" max="3582" width="9.140625" style="65"/>
    <col min="3583" max="3584" width="1.7109375" style="65" customWidth="1"/>
    <col min="3585" max="3585" width="3.140625" style="65" customWidth="1"/>
    <col min="3586" max="3586" width="17.7109375" style="65" bestFit="1" customWidth="1"/>
    <col min="3587" max="3587" width="36.42578125" style="65" bestFit="1" customWidth="1"/>
    <col min="3588" max="3588" width="9.140625" style="65"/>
    <col min="3589" max="3589" width="17.7109375" style="65" bestFit="1" customWidth="1"/>
    <col min="3590" max="3590" width="36.42578125" style="65" bestFit="1" customWidth="1"/>
    <col min="3591" max="3591" width="9.140625" style="65"/>
    <col min="3592" max="3592" width="1.140625" style="65" customWidth="1"/>
    <col min="3593" max="3594" width="9.140625" style="65"/>
    <col min="3595" max="3595" width="11.85546875" style="65" bestFit="1" customWidth="1"/>
    <col min="3596" max="3838" width="9.140625" style="65"/>
    <col min="3839" max="3840" width="1.7109375" style="65" customWidth="1"/>
    <col min="3841" max="3841" width="3.140625" style="65" customWidth="1"/>
    <col min="3842" max="3842" width="17.7109375" style="65" bestFit="1" customWidth="1"/>
    <col min="3843" max="3843" width="36.42578125" style="65" bestFit="1" customWidth="1"/>
    <col min="3844" max="3844" width="9.140625" style="65"/>
    <col min="3845" max="3845" width="17.7109375" style="65" bestFit="1" customWidth="1"/>
    <col min="3846" max="3846" width="36.42578125" style="65" bestFit="1" customWidth="1"/>
    <col min="3847" max="3847" width="9.140625" style="65"/>
    <col min="3848" max="3848" width="1.140625" style="65" customWidth="1"/>
    <col min="3849" max="3850" width="9.140625" style="65"/>
    <col min="3851" max="3851" width="11.85546875" style="65" bestFit="1" customWidth="1"/>
    <col min="3852" max="4094" width="9.140625" style="65"/>
    <col min="4095" max="4096" width="1.7109375" style="65" customWidth="1"/>
    <col min="4097" max="4097" width="3.140625" style="65" customWidth="1"/>
    <col min="4098" max="4098" width="17.7109375" style="65" bestFit="1" customWidth="1"/>
    <col min="4099" max="4099" width="36.42578125" style="65" bestFit="1" customWidth="1"/>
    <col min="4100" max="4100" width="9.140625" style="65"/>
    <col min="4101" max="4101" width="17.7109375" style="65" bestFit="1" customWidth="1"/>
    <col min="4102" max="4102" width="36.42578125" style="65" bestFit="1" customWidth="1"/>
    <col min="4103" max="4103" width="9.140625" style="65"/>
    <col min="4104" max="4104" width="1.140625" style="65" customWidth="1"/>
    <col min="4105" max="4106" width="9.140625" style="65"/>
    <col min="4107" max="4107" width="11.85546875" style="65" bestFit="1" customWidth="1"/>
    <col min="4108" max="4350" width="9.140625" style="65"/>
    <col min="4351" max="4352" width="1.7109375" style="65" customWidth="1"/>
    <col min="4353" max="4353" width="3.140625" style="65" customWidth="1"/>
    <col min="4354" max="4354" width="17.7109375" style="65" bestFit="1" customWidth="1"/>
    <col min="4355" max="4355" width="36.42578125" style="65" bestFit="1" customWidth="1"/>
    <col min="4356" max="4356" width="9.140625" style="65"/>
    <col min="4357" max="4357" width="17.7109375" style="65" bestFit="1" customWidth="1"/>
    <col min="4358" max="4358" width="36.42578125" style="65" bestFit="1" customWidth="1"/>
    <col min="4359" max="4359" width="9.140625" style="65"/>
    <col min="4360" max="4360" width="1.140625" style="65" customWidth="1"/>
    <col min="4361" max="4362" width="9.140625" style="65"/>
    <col min="4363" max="4363" width="11.85546875" style="65" bestFit="1" customWidth="1"/>
    <col min="4364" max="4606" width="9.140625" style="65"/>
    <col min="4607" max="4608" width="1.7109375" style="65" customWidth="1"/>
    <col min="4609" max="4609" width="3.140625" style="65" customWidth="1"/>
    <col min="4610" max="4610" width="17.7109375" style="65" bestFit="1" customWidth="1"/>
    <col min="4611" max="4611" width="36.42578125" style="65" bestFit="1" customWidth="1"/>
    <col min="4612" max="4612" width="9.140625" style="65"/>
    <col min="4613" max="4613" width="17.7109375" style="65" bestFit="1" customWidth="1"/>
    <col min="4614" max="4614" width="36.42578125" style="65" bestFit="1" customWidth="1"/>
    <col min="4615" max="4615" width="9.140625" style="65"/>
    <col min="4616" max="4616" width="1.140625" style="65" customWidth="1"/>
    <col min="4617" max="4618" width="9.140625" style="65"/>
    <col min="4619" max="4619" width="11.85546875" style="65" bestFit="1" customWidth="1"/>
    <col min="4620" max="4862" width="9.140625" style="65"/>
    <col min="4863" max="4864" width="1.7109375" style="65" customWidth="1"/>
    <col min="4865" max="4865" width="3.140625" style="65" customWidth="1"/>
    <col min="4866" max="4866" width="17.7109375" style="65" bestFit="1" customWidth="1"/>
    <col min="4867" max="4867" width="36.42578125" style="65" bestFit="1" customWidth="1"/>
    <col min="4868" max="4868" width="9.140625" style="65"/>
    <col min="4869" max="4869" width="17.7109375" style="65" bestFit="1" customWidth="1"/>
    <col min="4870" max="4870" width="36.42578125" style="65" bestFit="1" customWidth="1"/>
    <col min="4871" max="4871" width="9.140625" style="65"/>
    <col min="4872" max="4872" width="1.140625" style="65" customWidth="1"/>
    <col min="4873" max="4874" width="9.140625" style="65"/>
    <col min="4875" max="4875" width="11.85546875" style="65" bestFit="1" customWidth="1"/>
    <col min="4876" max="5118" width="9.140625" style="65"/>
    <col min="5119" max="5120" width="1.7109375" style="65" customWidth="1"/>
    <col min="5121" max="5121" width="3.140625" style="65" customWidth="1"/>
    <col min="5122" max="5122" width="17.7109375" style="65" bestFit="1" customWidth="1"/>
    <col min="5123" max="5123" width="36.42578125" style="65" bestFit="1" customWidth="1"/>
    <col min="5124" max="5124" width="9.140625" style="65"/>
    <col min="5125" max="5125" width="17.7109375" style="65" bestFit="1" customWidth="1"/>
    <col min="5126" max="5126" width="36.42578125" style="65" bestFit="1" customWidth="1"/>
    <col min="5127" max="5127" width="9.140625" style="65"/>
    <col min="5128" max="5128" width="1.140625" style="65" customWidth="1"/>
    <col min="5129" max="5130" width="9.140625" style="65"/>
    <col min="5131" max="5131" width="11.85546875" style="65" bestFit="1" customWidth="1"/>
    <col min="5132" max="5374" width="9.140625" style="65"/>
    <col min="5375" max="5376" width="1.7109375" style="65" customWidth="1"/>
    <col min="5377" max="5377" width="3.140625" style="65" customWidth="1"/>
    <col min="5378" max="5378" width="17.7109375" style="65" bestFit="1" customWidth="1"/>
    <col min="5379" max="5379" width="36.42578125" style="65" bestFit="1" customWidth="1"/>
    <col min="5380" max="5380" width="9.140625" style="65"/>
    <col min="5381" max="5381" width="17.7109375" style="65" bestFit="1" customWidth="1"/>
    <col min="5382" max="5382" width="36.42578125" style="65" bestFit="1" customWidth="1"/>
    <col min="5383" max="5383" width="9.140625" style="65"/>
    <col min="5384" max="5384" width="1.140625" style="65" customWidth="1"/>
    <col min="5385" max="5386" width="9.140625" style="65"/>
    <col min="5387" max="5387" width="11.85546875" style="65" bestFit="1" customWidth="1"/>
    <col min="5388" max="5630" width="9.140625" style="65"/>
    <col min="5631" max="5632" width="1.7109375" style="65" customWidth="1"/>
    <col min="5633" max="5633" width="3.140625" style="65" customWidth="1"/>
    <col min="5634" max="5634" width="17.7109375" style="65" bestFit="1" customWidth="1"/>
    <col min="5635" max="5635" width="36.42578125" style="65" bestFit="1" customWidth="1"/>
    <col min="5636" max="5636" width="9.140625" style="65"/>
    <col min="5637" max="5637" width="17.7109375" style="65" bestFit="1" customWidth="1"/>
    <col min="5638" max="5638" width="36.42578125" style="65" bestFit="1" customWidth="1"/>
    <col min="5639" max="5639" width="9.140625" style="65"/>
    <col min="5640" max="5640" width="1.140625" style="65" customWidth="1"/>
    <col min="5641" max="5642" width="9.140625" style="65"/>
    <col min="5643" max="5643" width="11.85546875" style="65" bestFit="1" customWidth="1"/>
    <col min="5644" max="5886" width="9.140625" style="65"/>
    <col min="5887" max="5888" width="1.7109375" style="65" customWidth="1"/>
    <col min="5889" max="5889" width="3.140625" style="65" customWidth="1"/>
    <col min="5890" max="5890" width="17.7109375" style="65" bestFit="1" customWidth="1"/>
    <col min="5891" max="5891" width="36.42578125" style="65" bestFit="1" customWidth="1"/>
    <col min="5892" max="5892" width="9.140625" style="65"/>
    <col min="5893" max="5893" width="17.7109375" style="65" bestFit="1" customWidth="1"/>
    <col min="5894" max="5894" width="36.42578125" style="65" bestFit="1" customWidth="1"/>
    <col min="5895" max="5895" width="9.140625" style="65"/>
    <col min="5896" max="5896" width="1.140625" style="65" customWidth="1"/>
    <col min="5897" max="5898" width="9.140625" style="65"/>
    <col min="5899" max="5899" width="11.85546875" style="65" bestFit="1" customWidth="1"/>
    <col min="5900" max="6142" width="9.140625" style="65"/>
    <col min="6143" max="6144" width="1.7109375" style="65" customWidth="1"/>
    <col min="6145" max="6145" width="3.140625" style="65" customWidth="1"/>
    <col min="6146" max="6146" width="17.7109375" style="65" bestFit="1" customWidth="1"/>
    <col min="6147" max="6147" width="36.42578125" style="65" bestFit="1" customWidth="1"/>
    <col min="6148" max="6148" width="9.140625" style="65"/>
    <col min="6149" max="6149" width="17.7109375" style="65" bestFit="1" customWidth="1"/>
    <col min="6150" max="6150" width="36.42578125" style="65" bestFit="1" customWidth="1"/>
    <col min="6151" max="6151" width="9.140625" style="65"/>
    <col min="6152" max="6152" width="1.140625" style="65" customWidth="1"/>
    <col min="6153" max="6154" width="9.140625" style="65"/>
    <col min="6155" max="6155" width="11.85546875" style="65" bestFit="1" customWidth="1"/>
    <col min="6156" max="6398" width="9.140625" style="65"/>
    <col min="6399" max="6400" width="1.7109375" style="65" customWidth="1"/>
    <col min="6401" max="6401" width="3.140625" style="65" customWidth="1"/>
    <col min="6402" max="6402" width="17.7109375" style="65" bestFit="1" customWidth="1"/>
    <col min="6403" max="6403" width="36.42578125" style="65" bestFit="1" customWidth="1"/>
    <col min="6404" max="6404" width="9.140625" style="65"/>
    <col min="6405" max="6405" width="17.7109375" style="65" bestFit="1" customWidth="1"/>
    <col min="6406" max="6406" width="36.42578125" style="65" bestFit="1" customWidth="1"/>
    <col min="6407" max="6407" width="9.140625" style="65"/>
    <col min="6408" max="6408" width="1.140625" style="65" customWidth="1"/>
    <col min="6409" max="6410" width="9.140625" style="65"/>
    <col min="6411" max="6411" width="11.85546875" style="65" bestFit="1" customWidth="1"/>
    <col min="6412" max="6654" width="9.140625" style="65"/>
    <col min="6655" max="6656" width="1.7109375" style="65" customWidth="1"/>
    <col min="6657" max="6657" width="3.140625" style="65" customWidth="1"/>
    <col min="6658" max="6658" width="17.7109375" style="65" bestFit="1" customWidth="1"/>
    <col min="6659" max="6659" width="36.42578125" style="65" bestFit="1" customWidth="1"/>
    <col min="6660" max="6660" width="9.140625" style="65"/>
    <col min="6661" max="6661" width="17.7109375" style="65" bestFit="1" customWidth="1"/>
    <col min="6662" max="6662" width="36.42578125" style="65" bestFit="1" customWidth="1"/>
    <col min="6663" max="6663" width="9.140625" style="65"/>
    <col min="6664" max="6664" width="1.140625" style="65" customWidth="1"/>
    <col min="6665" max="6666" width="9.140625" style="65"/>
    <col min="6667" max="6667" width="11.85546875" style="65" bestFit="1" customWidth="1"/>
    <col min="6668" max="6910" width="9.140625" style="65"/>
    <col min="6911" max="6912" width="1.7109375" style="65" customWidth="1"/>
    <col min="6913" max="6913" width="3.140625" style="65" customWidth="1"/>
    <col min="6914" max="6914" width="17.7109375" style="65" bestFit="1" customWidth="1"/>
    <col min="6915" max="6915" width="36.42578125" style="65" bestFit="1" customWidth="1"/>
    <col min="6916" max="6916" width="9.140625" style="65"/>
    <col min="6917" max="6917" width="17.7109375" style="65" bestFit="1" customWidth="1"/>
    <col min="6918" max="6918" width="36.42578125" style="65" bestFit="1" customWidth="1"/>
    <col min="6919" max="6919" width="9.140625" style="65"/>
    <col min="6920" max="6920" width="1.140625" style="65" customWidth="1"/>
    <col min="6921" max="6922" width="9.140625" style="65"/>
    <col min="6923" max="6923" width="11.85546875" style="65" bestFit="1" customWidth="1"/>
    <col min="6924" max="7166" width="9.140625" style="65"/>
    <col min="7167" max="7168" width="1.7109375" style="65" customWidth="1"/>
    <col min="7169" max="7169" width="3.140625" style="65" customWidth="1"/>
    <col min="7170" max="7170" width="17.7109375" style="65" bestFit="1" customWidth="1"/>
    <col min="7171" max="7171" width="36.42578125" style="65" bestFit="1" customWidth="1"/>
    <col min="7172" max="7172" width="9.140625" style="65"/>
    <col min="7173" max="7173" width="17.7109375" style="65" bestFit="1" customWidth="1"/>
    <col min="7174" max="7174" width="36.42578125" style="65" bestFit="1" customWidth="1"/>
    <col min="7175" max="7175" width="9.140625" style="65"/>
    <col min="7176" max="7176" width="1.140625" style="65" customWidth="1"/>
    <col min="7177" max="7178" width="9.140625" style="65"/>
    <col min="7179" max="7179" width="11.85546875" style="65" bestFit="1" customWidth="1"/>
    <col min="7180" max="7422" width="9.140625" style="65"/>
    <col min="7423" max="7424" width="1.7109375" style="65" customWidth="1"/>
    <col min="7425" max="7425" width="3.140625" style="65" customWidth="1"/>
    <col min="7426" max="7426" width="17.7109375" style="65" bestFit="1" customWidth="1"/>
    <col min="7427" max="7427" width="36.42578125" style="65" bestFit="1" customWidth="1"/>
    <col min="7428" max="7428" width="9.140625" style="65"/>
    <col min="7429" max="7429" width="17.7109375" style="65" bestFit="1" customWidth="1"/>
    <col min="7430" max="7430" width="36.42578125" style="65" bestFit="1" customWidth="1"/>
    <col min="7431" max="7431" width="9.140625" style="65"/>
    <col min="7432" max="7432" width="1.140625" style="65" customWidth="1"/>
    <col min="7433" max="7434" width="9.140625" style="65"/>
    <col min="7435" max="7435" width="11.85546875" style="65" bestFit="1" customWidth="1"/>
    <col min="7436" max="7678" width="9.140625" style="65"/>
    <col min="7679" max="7680" width="1.7109375" style="65" customWidth="1"/>
    <col min="7681" max="7681" width="3.140625" style="65" customWidth="1"/>
    <col min="7682" max="7682" width="17.7109375" style="65" bestFit="1" customWidth="1"/>
    <col min="7683" max="7683" width="36.42578125" style="65" bestFit="1" customWidth="1"/>
    <col min="7684" max="7684" width="9.140625" style="65"/>
    <col min="7685" max="7685" width="17.7109375" style="65" bestFit="1" customWidth="1"/>
    <col min="7686" max="7686" width="36.42578125" style="65" bestFit="1" customWidth="1"/>
    <col min="7687" max="7687" width="9.140625" style="65"/>
    <col min="7688" max="7688" width="1.140625" style="65" customWidth="1"/>
    <col min="7689" max="7690" width="9.140625" style="65"/>
    <col min="7691" max="7691" width="11.85546875" style="65" bestFit="1" customWidth="1"/>
    <col min="7692" max="7934" width="9.140625" style="65"/>
    <col min="7935" max="7936" width="1.7109375" style="65" customWidth="1"/>
    <col min="7937" max="7937" width="3.140625" style="65" customWidth="1"/>
    <col min="7938" max="7938" width="17.7109375" style="65" bestFit="1" customWidth="1"/>
    <col min="7939" max="7939" width="36.42578125" style="65" bestFit="1" customWidth="1"/>
    <col min="7940" max="7940" width="9.140625" style="65"/>
    <col min="7941" max="7941" width="17.7109375" style="65" bestFit="1" customWidth="1"/>
    <col min="7942" max="7942" width="36.42578125" style="65" bestFit="1" customWidth="1"/>
    <col min="7943" max="7943" width="9.140625" style="65"/>
    <col min="7944" max="7944" width="1.140625" style="65" customWidth="1"/>
    <col min="7945" max="7946" width="9.140625" style="65"/>
    <col min="7947" max="7947" width="11.85546875" style="65" bestFit="1" customWidth="1"/>
    <col min="7948" max="8190" width="9.140625" style="65"/>
    <col min="8191" max="8192" width="1.7109375" style="65" customWidth="1"/>
    <col min="8193" max="8193" width="3.140625" style="65" customWidth="1"/>
    <col min="8194" max="8194" width="17.7109375" style="65" bestFit="1" customWidth="1"/>
    <col min="8195" max="8195" width="36.42578125" style="65" bestFit="1" customWidth="1"/>
    <col min="8196" max="8196" width="9.140625" style="65"/>
    <col min="8197" max="8197" width="17.7109375" style="65" bestFit="1" customWidth="1"/>
    <col min="8198" max="8198" width="36.42578125" style="65" bestFit="1" customWidth="1"/>
    <col min="8199" max="8199" width="9.140625" style="65"/>
    <col min="8200" max="8200" width="1.140625" style="65" customWidth="1"/>
    <col min="8201" max="8202" width="9.140625" style="65"/>
    <col min="8203" max="8203" width="11.85546875" style="65" bestFit="1" customWidth="1"/>
    <col min="8204" max="8446" width="9.140625" style="65"/>
    <col min="8447" max="8448" width="1.7109375" style="65" customWidth="1"/>
    <col min="8449" max="8449" width="3.140625" style="65" customWidth="1"/>
    <col min="8450" max="8450" width="17.7109375" style="65" bestFit="1" customWidth="1"/>
    <col min="8451" max="8451" width="36.42578125" style="65" bestFit="1" customWidth="1"/>
    <col min="8452" max="8452" width="9.140625" style="65"/>
    <col min="8453" max="8453" width="17.7109375" style="65" bestFit="1" customWidth="1"/>
    <col min="8454" max="8454" width="36.42578125" style="65" bestFit="1" customWidth="1"/>
    <col min="8455" max="8455" width="9.140625" style="65"/>
    <col min="8456" max="8456" width="1.140625" style="65" customWidth="1"/>
    <col min="8457" max="8458" width="9.140625" style="65"/>
    <col min="8459" max="8459" width="11.85546875" style="65" bestFit="1" customWidth="1"/>
    <col min="8460" max="8702" width="9.140625" style="65"/>
    <col min="8703" max="8704" width="1.7109375" style="65" customWidth="1"/>
    <col min="8705" max="8705" width="3.140625" style="65" customWidth="1"/>
    <col min="8706" max="8706" width="17.7109375" style="65" bestFit="1" customWidth="1"/>
    <col min="8707" max="8707" width="36.42578125" style="65" bestFit="1" customWidth="1"/>
    <col min="8708" max="8708" width="9.140625" style="65"/>
    <col min="8709" max="8709" width="17.7109375" style="65" bestFit="1" customWidth="1"/>
    <col min="8710" max="8710" width="36.42578125" style="65" bestFit="1" customWidth="1"/>
    <col min="8711" max="8711" width="9.140625" style="65"/>
    <col min="8712" max="8712" width="1.140625" style="65" customWidth="1"/>
    <col min="8713" max="8714" width="9.140625" style="65"/>
    <col min="8715" max="8715" width="11.85546875" style="65" bestFit="1" customWidth="1"/>
    <col min="8716" max="8958" width="9.140625" style="65"/>
    <col min="8959" max="8960" width="1.7109375" style="65" customWidth="1"/>
    <col min="8961" max="8961" width="3.140625" style="65" customWidth="1"/>
    <col min="8962" max="8962" width="17.7109375" style="65" bestFit="1" customWidth="1"/>
    <col min="8963" max="8963" width="36.42578125" style="65" bestFit="1" customWidth="1"/>
    <col min="8964" max="8964" width="9.140625" style="65"/>
    <col min="8965" max="8965" width="17.7109375" style="65" bestFit="1" customWidth="1"/>
    <col min="8966" max="8966" width="36.42578125" style="65" bestFit="1" customWidth="1"/>
    <col min="8967" max="8967" width="9.140625" style="65"/>
    <col min="8968" max="8968" width="1.140625" style="65" customWidth="1"/>
    <col min="8969" max="8970" width="9.140625" style="65"/>
    <col min="8971" max="8971" width="11.85546875" style="65" bestFit="1" customWidth="1"/>
    <col min="8972" max="9214" width="9.140625" style="65"/>
    <col min="9215" max="9216" width="1.7109375" style="65" customWidth="1"/>
    <col min="9217" max="9217" width="3.140625" style="65" customWidth="1"/>
    <col min="9218" max="9218" width="17.7109375" style="65" bestFit="1" customWidth="1"/>
    <col min="9219" max="9219" width="36.42578125" style="65" bestFit="1" customWidth="1"/>
    <col min="9220" max="9220" width="9.140625" style="65"/>
    <col min="9221" max="9221" width="17.7109375" style="65" bestFit="1" customWidth="1"/>
    <col min="9222" max="9222" width="36.42578125" style="65" bestFit="1" customWidth="1"/>
    <col min="9223" max="9223" width="9.140625" style="65"/>
    <col min="9224" max="9224" width="1.140625" style="65" customWidth="1"/>
    <col min="9225" max="9226" width="9.140625" style="65"/>
    <col min="9227" max="9227" width="11.85546875" style="65" bestFit="1" customWidth="1"/>
    <col min="9228" max="9470" width="9.140625" style="65"/>
    <col min="9471" max="9472" width="1.7109375" style="65" customWidth="1"/>
    <col min="9473" max="9473" width="3.140625" style="65" customWidth="1"/>
    <col min="9474" max="9474" width="17.7109375" style="65" bestFit="1" customWidth="1"/>
    <col min="9475" max="9475" width="36.42578125" style="65" bestFit="1" customWidth="1"/>
    <col min="9476" max="9476" width="9.140625" style="65"/>
    <col min="9477" max="9477" width="17.7109375" style="65" bestFit="1" customWidth="1"/>
    <col min="9478" max="9478" width="36.42578125" style="65" bestFit="1" customWidth="1"/>
    <col min="9479" max="9479" width="9.140625" style="65"/>
    <col min="9480" max="9480" width="1.140625" style="65" customWidth="1"/>
    <col min="9481" max="9482" width="9.140625" style="65"/>
    <col min="9483" max="9483" width="11.85546875" style="65" bestFit="1" customWidth="1"/>
    <col min="9484" max="9726" width="9.140625" style="65"/>
    <col min="9727" max="9728" width="1.7109375" style="65" customWidth="1"/>
    <col min="9729" max="9729" width="3.140625" style="65" customWidth="1"/>
    <col min="9730" max="9730" width="17.7109375" style="65" bestFit="1" customWidth="1"/>
    <col min="9731" max="9731" width="36.42578125" style="65" bestFit="1" customWidth="1"/>
    <col min="9732" max="9732" width="9.140625" style="65"/>
    <col min="9733" max="9733" width="17.7109375" style="65" bestFit="1" customWidth="1"/>
    <col min="9734" max="9734" width="36.42578125" style="65" bestFit="1" customWidth="1"/>
    <col min="9735" max="9735" width="9.140625" style="65"/>
    <col min="9736" max="9736" width="1.140625" style="65" customWidth="1"/>
    <col min="9737" max="9738" width="9.140625" style="65"/>
    <col min="9739" max="9739" width="11.85546875" style="65" bestFit="1" customWidth="1"/>
    <col min="9740" max="9982" width="9.140625" style="65"/>
    <col min="9983" max="9984" width="1.7109375" style="65" customWidth="1"/>
    <col min="9985" max="9985" width="3.140625" style="65" customWidth="1"/>
    <col min="9986" max="9986" width="17.7109375" style="65" bestFit="1" customWidth="1"/>
    <col min="9987" max="9987" width="36.42578125" style="65" bestFit="1" customWidth="1"/>
    <col min="9988" max="9988" width="9.140625" style="65"/>
    <col min="9989" max="9989" width="17.7109375" style="65" bestFit="1" customWidth="1"/>
    <col min="9990" max="9990" width="36.42578125" style="65" bestFit="1" customWidth="1"/>
    <col min="9991" max="9991" width="9.140625" style="65"/>
    <col min="9992" max="9992" width="1.140625" style="65" customWidth="1"/>
    <col min="9993" max="9994" width="9.140625" style="65"/>
    <col min="9995" max="9995" width="11.85546875" style="65" bestFit="1" customWidth="1"/>
    <col min="9996" max="10238" width="9.140625" style="65"/>
    <col min="10239" max="10240" width="1.7109375" style="65" customWidth="1"/>
    <col min="10241" max="10241" width="3.140625" style="65" customWidth="1"/>
    <col min="10242" max="10242" width="17.7109375" style="65" bestFit="1" customWidth="1"/>
    <col min="10243" max="10243" width="36.42578125" style="65" bestFit="1" customWidth="1"/>
    <col min="10244" max="10244" width="9.140625" style="65"/>
    <col min="10245" max="10245" width="17.7109375" style="65" bestFit="1" customWidth="1"/>
    <col min="10246" max="10246" width="36.42578125" style="65" bestFit="1" customWidth="1"/>
    <col min="10247" max="10247" width="9.140625" style="65"/>
    <col min="10248" max="10248" width="1.140625" style="65" customWidth="1"/>
    <col min="10249" max="10250" width="9.140625" style="65"/>
    <col min="10251" max="10251" width="11.85546875" style="65" bestFit="1" customWidth="1"/>
    <col min="10252" max="10494" width="9.140625" style="65"/>
    <col min="10495" max="10496" width="1.7109375" style="65" customWidth="1"/>
    <col min="10497" max="10497" width="3.140625" style="65" customWidth="1"/>
    <col min="10498" max="10498" width="17.7109375" style="65" bestFit="1" customWidth="1"/>
    <col min="10499" max="10499" width="36.42578125" style="65" bestFit="1" customWidth="1"/>
    <col min="10500" max="10500" width="9.140625" style="65"/>
    <col min="10501" max="10501" width="17.7109375" style="65" bestFit="1" customWidth="1"/>
    <col min="10502" max="10502" width="36.42578125" style="65" bestFit="1" customWidth="1"/>
    <col min="10503" max="10503" width="9.140625" style="65"/>
    <col min="10504" max="10504" width="1.140625" style="65" customWidth="1"/>
    <col min="10505" max="10506" width="9.140625" style="65"/>
    <col min="10507" max="10507" width="11.85546875" style="65" bestFit="1" customWidth="1"/>
    <col min="10508" max="10750" width="9.140625" style="65"/>
    <col min="10751" max="10752" width="1.7109375" style="65" customWidth="1"/>
    <col min="10753" max="10753" width="3.140625" style="65" customWidth="1"/>
    <col min="10754" max="10754" width="17.7109375" style="65" bestFit="1" customWidth="1"/>
    <col min="10755" max="10755" width="36.42578125" style="65" bestFit="1" customWidth="1"/>
    <col min="10756" max="10756" width="9.140625" style="65"/>
    <col min="10757" max="10757" width="17.7109375" style="65" bestFit="1" customWidth="1"/>
    <col min="10758" max="10758" width="36.42578125" style="65" bestFit="1" customWidth="1"/>
    <col min="10759" max="10759" width="9.140625" style="65"/>
    <col min="10760" max="10760" width="1.140625" style="65" customWidth="1"/>
    <col min="10761" max="10762" width="9.140625" style="65"/>
    <col min="10763" max="10763" width="11.85546875" style="65" bestFit="1" customWidth="1"/>
    <col min="10764" max="11006" width="9.140625" style="65"/>
    <col min="11007" max="11008" width="1.7109375" style="65" customWidth="1"/>
    <col min="11009" max="11009" width="3.140625" style="65" customWidth="1"/>
    <col min="11010" max="11010" width="17.7109375" style="65" bestFit="1" customWidth="1"/>
    <col min="11011" max="11011" width="36.42578125" style="65" bestFit="1" customWidth="1"/>
    <col min="11012" max="11012" width="9.140625" style="65"/>
    <col min="11013" max="11013" width="17.7109375" style="65" bestFit="1" customWidth="1"/>
    <col min="11014" max="11014" width="36.42578125" style="65" bestFit="1" customWidth="1"/>
    <col min="11015" max="11015" width="9.140625" style="65"/>
    <col min="11016" max="11016" width="1.140625" style="65" customWidth="1"/>
    <col min="11017" max="11018" width="9.140625" style="65"/>
    <col min="11019" max="11019" width="11.85546875" style="65" bestFit="1" customWidth="1"/>
    <col min="11020" max="11262" width="9.140625" style="65"/>
    <col min="11263" max="11264" width="1.7109375" style="65" customWidth="1"/>
    <col min="11265" max="11265" width="3.140625" style="65" customWidth="1"/>
    <col min="11266" max="11266" width="17.7109375" style="65" bestFit="1" customWidth="1"/>
    <col min="11267" max="11267" width="36.42578125" style="65" bestFit="1" customWidth="1"/>
    <col min="11268" max="11268" width="9.140625" style="65"/>
    <col min="11269" max="11269" width="17.7109375" style="65" bestFit="1" customWidth="1"/>
    <col min="11270" max="11270" width="36.42578125" style="65" bestFit="1" customWidth="1"/>
    <col min="11271" max="11271" width="9.140625" style="65"/>
    <col min="11272" max="11272" width="1.140625" style="65" customWidth="1"/>
    <col min="11273" max="11274" width="9.140625" style="65"/>
    <col min="11275" max="11275" width="11.85546875" style="65" bestFit="1" customWidth="1"/>
    <col min="11276" max="11518" width="9.140625" style="65"/>
    <col min="11519" max="11520" width="1.7109375" style="65" customWidth="1"/>
    <col min="11521" max="11521" width="3.140625" style="65" customWidth="1"/>
    <col min="11522" max="11522" width="17.7109375" style="65" bestFit="1" customWidth="1"/>
    <col min="11523" max="11523" width="36.42578125" style="65" bestFit="1" customWidth="1"/>
    <col min="11524" max="11524" width="9.140625" style="65"/>
    <col min="11525" max="11525" width="17.7109375" style="65" bestFit="1" customWidth="1"/>
    <col min="11526" max="11526" width="36.42578125" style="65" bestFit="1" customWidth="1"/>
    <col min="11527" max="11527" width="9.140625" style="65"/>
    <col min="11528" max="11528" width="1.140625" style="65" customWidth="1"/>
    <col min="11529" max="11530" width="9.140625" style="65"/>
    <col min="11531" max="11531" width="11.85546875" style="65" bestFit="1" customWidth="1"/>
    <col min="11532" max="11774" width="9.140625" style="65"/>
    <col min="11775" max="11776" width="1.7109375" style="65" customWidth="1"/>
    <col min="11777" max="11777" width="3.140625" style="65" customWidth="1"/>
    <col min="11778" max="11778" width="17.7109375" style="65" bestFit="1" customWidth="1"/>
    <col min="11779" max="11779" width="36.42578125" style="65" bestFit="1" customWidth="1"/>
    <col min="11780" max="11780" width="9.140625" style="65"/>
    <col min="11781" max="11781" width="17.7109375" style="65" bestFit="1" customWidth="1"/>
    <col min="11782" max="11782" width="36.42578125" style="65" bestFit="1" customWidth="1"/>
    <col min="11783" max="11783" width="9.140625" style="65"/>
    <col min="11784" max="11784" width="1.140625" style="65" customWidth="1"/>
    <col min="11785" max="11786" width="9.140625" style="65"/>
    <col min="11787" max="11787" width="11.85546875" style="65" bestFit="1" customWidth="1"/>
    <col min="11788" max="12030" width="9.140625" style="65"/>
    <col min="12031" max="12032" width="1.7109375" style="65" customWidth="1"/>
    <col min="12033" max="12033" width="3.140625" style="65" customWidth="1"/>
    <col min="12034" max="12034" width="17.7109375" style="65" bestFit="1" customWidth="1"/>
    <col min="12035" max="12035" width="36.42578125" style="65" bestFit="1" customWidth="1"/>
    <col min="12036" max="12036" width="9.140625" style="65"/>
    <col min="12037" max="12037" width="17.7109375" style="65" bestFit="1" customWidth="1"/>
    <col min="12038" max="12038" width="36.42578125" style="65" bestFit="1" customWidth="1"/>
    <col min="12039" max="12039" width="9.140625" style="65"/>
    <col min="12040" max="12040" width="1.140625" style="65" customWidth="1"/>
    <col min="12041" max="12042" width="9.140625" style="65"/>
    <col min="12043" max="12043" width="11.85546875" style="65" bestFit="1" customWidth="1"/>
    <col min="12044" max="12286" width="9.140625" style="65"/>
    <col min="12287" max="12288" width="1.7109375" style="65" customWidth="1"/>
    <col min="12289" max="12289" width="3.140625" style="65" customWidth="1"/>
    <col min="12290" max="12290" width="17.7109375" style="65" bestFit="1" customWidth="1"/>
    <col min="12291" max="12291" width="36.42578125" style="65" bestFit="1" customWidth="1"/>
    <col min="12292" max="12292" width="9.140625" style="65"/>
    <col min="12293" max="12293" width="17.7109375" style="65" bestFit="1" customWidth="1"/>
    <col min="12294" max="12294" width="36.42578125" style="65" bestFit="1" customWidth="1"/>
    <col min="12295" max="12295" width="9.140625" style="65"/>
    <col min="12296" max="12296" width="1.140625" style="65" customWidth="1"/>
    <col min="12297" max="12298" width="9.140625" style="65"/>
    <col min="12299" max="12299" width="11.85546875" style="65" bestFit="1" customWidth="1"/>
    <col min="12300" max="12542" width="9.140625" style="65"/>
    <col min="12543" max="12544" width="1.7109375" style="65" customWidth="1"/>
    <col min="12545" max="12545" width="3.140625" style="65" customWidth="1"/>
    <col min="12546" max="12546" width="17.7109375" style="65" bestFit="1" customWidth="1"/>
    <col min="12547" max="12547" width="36.42578125" style="65" bestFit="1" customWidth="1"/>
    <col min="12548" max="12548" width="9.140625" style="65"/>
    <col min="12549" max="12549" width="17.7109375" style="65" bestFit="1" customWidth="1"/>
    <col min="12550" max="12550" width="36.42578125" style="65" bestFit="1" customWidth="1"/>
    <col min="12551" max="12551" width="9.140625" style="65"/>
    <col min="12552" max="12552" width="1.140625" style="65" customWidth="1"/>
    <col min="12553" max="12554" width="9.140625" style="65"/>
    <col min="12555" max="12555" width="11.85546875" style="65" bestFit="1" customWidth="1"/>
    <col min="12556" max="12798" width="9.140625" style="65"/>
    <col min="12799" max="12800" width="1.7109375" style="65" customWidth="1"/>
    <col min="12801" max="12801" width="3.140625" style="65" customWidth="1"/>
    <col min="12802" max="12802" width="17.7109375" style="65" bestFit="1" customWidth="1"/>
    <col min="12803" max="12803" width="36.42578125" style="65" bestFit="1" customWidth="1"/>
    <col min="12804" max="12804" width="9.140625" style="65"/>
    <col min="12805" max="12805" width="17.7109375" style="65" bestFit="1" customWidth="1"/>
    <col min="12806" max="12806" width="36.42578125" style="65" bestFit="1" customWidth="1"/>
    <col min="12807" max="12807" width="9.140625" style="65"/>
    <col min="12808" max="12808" width="1.140625" style="65" customWidth="1"/>
    <col min="12809" max="12810" width="9.140625" style="65"/>
    <col min="12811" max="12811" width="11.85546875" style="65" bestFit="1" customWidth="1"/>
    <col min="12812" max="13054" width="9.140625" style="65"/>
    <col min="13055" max="13056" width="1.7109375" style="65" customWidth="1"/>
    <col min="13057" max="13057" width="3.140625" style="65" customWidth="1"/>
    <col min="13058" max="13058" width="17.7109375" style="65" bestFit="1" customWidth="1"/>
    <col min="13059" max="13059" width="36.42578125" style="65" bestFit="1" customWidth="1"/>
    <col min="13060" max="13060" width="9.140625" style="65"/>
    <col min="13061" max="13061" width="17.7109375" style="65" bestFit="1" customWidth="1"/>
    <col min="13062" max="13062" width="36.42578125" style="65" bestFit="1" customWidth="1"/>
    <col min="13063" max="13063" width="9.140625" style="65"/>
    <col min="13064" max="13064" width="1.140625" style="65" customWidth="1"/>
    <col min="13065" max="13066" width="9.140625" style="65"/>
    <col min="13067" max="13067" width="11.85546875" style="65" bestFit="1" customWidth="1"/>
    <col min="13068" max="13310" width="9.140625" style="65"/>
    <col min="13311" max="13312" width="1.7109375" style="65" customWidth="1"/>
    <col min="13313" max="13313" width="3.140625" style="65" customWidth="1"/>
    <col min="13314" max="13314" width="17.7109375" style="65" bestFit="1" customWidth="1"/>
    <col min="13315" max="13315" width="36.42578125" style="65" bestFit="1" customWidth="1"/>
    <col min="13316" max="13316" width="9.140625" style="65"/>
    <col min="13317" max="13317" width="17.7109375" style="65" bestFit="1" customWidth="1"/>
    <col min="13318" max="13318" width="36.42578125" style="65" bestFit="1" customWidth="1"/>
    <col min="13319" max="13319" width="9.140625" style="65"/>
    <col min="13320" max="13320" width="1.140625" style="65" customWidth="1"/>
    <col min="13321" max="13322" width="9.140625" style="65"/>
    <col min="13323" max="13323" width="11.85546875" style="65" bestFit="1" customWidth="1"/>
    <col min="13324" max="13566" width="9.140625" style="65"/>
    <col min="13567" max="13568" width="1.7109375" style="65" customWidth="1"/>
    <col min="13569" max="13569" width="3.140625" style="65" customWidth="1"/>
    <col min="13570" max="13570" width="17.7109375" style="65" bestFit="1" customWidth="1"/>
    <col min="13571" max="13571" width="36.42578125" style="65" bestFit="1" customWidth="1"/>
    <col min="13572" max="13572" width="9.140625" style="65"/>
    <col min="13573" max="13573" width="17.7109375" style="65" bestFit="1" customWidth="1"/>
    <col min="13574" max="13574" width="36.42578125" style="65" bestFit="1" customWidth="1"/>
    <col min="13575" max="13575" width="9.140625" style="65"/>
    <col min="13576" max="13576" width="1.140625" style="65" customWidth="1"/>
    <col min="13577" max="13578" width="9.140625" style="65"/>
    <col min="13579" max="13579" width="11.85546875" style="65" bestFit="1" customWidth="1"/>
    <col min="13580" max="13822" width="9.140625" style="65"/>
    <col min="13823" max="13824" width="1.7109375" style="65" customWidth="1"/>
    <col min="13825" max="13825" width="3.140625" style="65" customWidth="1"/>
    <col min="13826" max="13826" width="17.7109375" style="65" bestFit="1" customWidth="1"/>
    <col min="13827" max="13827" width="36.42578125" style="65" bestFit="1" customWidth="1"/>
    <col min="13828" max="13828" width="9.140625" style="65"/>
    <col min="13829" max="13829" width="17.7109375" style="65" bestFit="1" customWidth="1"/>
    <col min="13830" max="13830" width="36.42578125" style="65" bestFit="1" customWidth="1"/>
    <col min="13831" max="13831" width="9.140625" style="65"/>
    <col min="13832" max="13832" width="1.140625" style="65" customWidth="1"/>
    <col min="13833" max="13834" width="9.140625" style="65"/>
    <col min="13835" max="13835" width="11.85546875" style="65" bestFit="1" customWidth="1"/>
    <col min="13836" max="14078" width="9.140625" style="65"/>
    <col min="14079" max="14080" width="1.7109375" style="65" customWidth="1"/>
    <col min="14081" max="14081" width="3.140625" style="65" customWidth="1"/>
    <col min="14082" max="14082" width="17.7109375" style="65" bestFit="1" customWidth="1"/>
    <col min="14083" max="14083" width="36.42578125" style="65" bestFit="1" customWidth="1"/>
    <col min="14084" max="14084" width="9.140625" style="65"/>
    <col min="14085" max="14085" width="17.7109375" style="65" bestFit="1" customWidth="1"/>
    <col min="14086" max="14086" width="36.42578125" style="65" bestFit="1" customWidth="1"/>
    <col min="14087" max="14087" width="9.140625" style="65"/>
    <col min="14088" max="14088" width="1.140625" style="65" customWidth="1"/>
    <col min="14089" max="14090" width="9.140625" style="65"/>
    <col min="14091" max="14091" width="11.85546875" style="65" bestFit="1" customWidth="1"/>
    <col min="14092" max="14334" width="9.140625" style="65"/>
    <col min="14335" max="14336" width="1.7109375" style="65" customWidth="1"/>
    <col min="14337" max="14337" width="3.140625" style="65" customWidth="1"/>
    <col min="14338" max="14338" width="17.7109375" style="65" bestFit="1" customWidth="1"/>
    <col min="14339" max="14339" width="36.42578125" style="65" bestFit="1" customWidth="1"/>
    <col min="14340" max="14340" width="9.140625" style="65"/>
    <col min="14341" max="14341" width="17.7109375" style="65" bestFit="1" customWidth="1"/>
    <col min="14342" max="14342" width="36.42578125" style="65" bestFit="1" customWidth="1"/>
    <col min="14343" max="14343" width="9.140625" style="65"/>
    <col min="14344" max="14344" width="1.140625" style="65" customWidth="1"/>
    <col min="14345" max="14346" width="9.140625" style="65"/>
    <col min="14347" max="14347" width="11.85546875" style="65" bestFit="1" customWidth="1"/>
    <col min="14348" max="14590" width="9.140625" style="65"/>
    <col min="14591" max="14592" width="1.7109375" style="65" customWidth="1"/>
    <col min="14593" max="14593" width="3.140625" style="65" customWidth="1"/>
    <col min="14594" max="14594" width="17.7109375" style="65" bestFit="1" customWidth="1"/>
    <col min="14595" max="14595" width="36.42578125" style="65" bestFit="1" customWidth="1"/>
    <col min="14596" max="14596" width="9.140625" style="65"/>
    <col min="14597" max="14597" width="17.7109375" style="65" bestFit="1" customWidth="1"/>
    <col min="14598" max="14598" width="36.42578125" style="65" bestFit="1" customWidth="1"/>
    <col min="14599" max="14599" width="9.140625" style="65"/>
    <col min="14600" max="14600" width="1.140625" style="65" customWidth="1"/>
    <col min="14601" max="14602" width="9.140625" style="65"/>
    <col min="14603" max="14603" width="11.85546875" style="65" bestFit="1" customWidth="1"/>
    <col min="14604" max="14846" width="9.140625" style="65"/>
    <col min="14847" max="14848" width="1.7109375" style="65" customWidth="1"/>
    <col min="14849" max="14849" width="3.140625" style="65" customWidth="1"/>
    <col min="14850" max="14850" width="17.7109375" style="65" bestFit="1" customWidth="1"/>
    <col min="14851" max="14851" width="36.42578125" style="65" bestFit="1" customWidth="1"/>
    <col min="14852" max="14852" width="9.140625" style="65"/>
    <col min="14853" max="14853" width="17.7109375" style="65" bestFit="1" customWidth="1"/>
    <col min="14854" max="14854" width="36.42578125" style="65" bestFit="1" customWidth="1"/>
    <col min="14855" max="14855" width="9.140625" style="65"/>
    <col min="14856" max="14856" width="1.140625" style="65" customWidth="1"/>
    <col min="14857" max="14858" width="9.140625" style="65"/>
    <col min="14859" max="14859" width="11.85546875" style="65" bestFit="1" customWidth="1"/>
    <col min="14860" max="15102" width="9.140625" style="65"/>
    <col min="15103" max="15104" width="1.7109375" style="65" customWidth="1"/>
    <col min="15105" max="15105" width="3.140625" style="65" customWidth="1"/>
    <col min="15106" max="15106" width="17.7109375" style="65" bestFit="1" customWidth="1"/>
    <col min="15107" max="15107" width="36.42578125" style="65" bestFit="1" customWidth="1"/>
    <col min="15108" max="15108" width="9.140625" style="65"/>
    <col min="15109" max="15109" width="17.7109375" style="65" bestFit="1" customWidth="1"/>
    <col min="15110" max="15110" width="36.42578125" style="65" bestFit="1" customWidth="1"/>
    <col min="15111" max="15111" width="9.140625" style="65"/>
    <col min="15112" max="15112" width="1.140625" style="65" customWidth="1"/>
    <col min="15113" max="15114" width="9.140625" style="65"/>
    <col min="15115" max="15115" width="11.85546875" style="65" bestFit="1" customWidth="1"/>
    <col min="15116" max="15358" width="9.140625" style="65"/>
    <col min="15359" max="15360" width="1.7109375" style="65" customWidth="1"/>
    <col min="15361" max="15361" width="3.140625" style="65" customWidth="1"/>
    <col min="15362" max="15362" width="17.7109375" style="65" bestFit="1" customWidth="1"/>
    <col min="15363" max="15363" width="36.42578125" style="65" bestFit="1" customWidth="1"/>
    <col min="15364" max="15364" width="9.140625" style="65"/>
    <col min="15365" max="15365" width="17.7109375" style="65" bestFit="1" customWidth="1"/>
    <col min="15366" max="15366" width="36.42578125" style="65" bestFit="1" customWidth="1"/>
    <col min="15367" max="15367" width="9.140625" style="65"/>
    <col min="15368" max="15368" width="1.140625" style="65" customWidth="1"/>
    <col min="15369" max="15370" width="9.140625" style="65"/>
    <col min="15371" max="15371" width="11.85546875" style="65" bestFit="1" customWidth="1"/>
    <col min="15372" max="15614" width="9.140625" style="65"/>
    <col min="15615" max="15616" width="1.7109375" style="65" customWidth="1"/>
    <col min="15617" max="15617" width="3.140625" style="65" customWidth="1"/>
    <col min="15618" max="15618" width="17.7109375" style="65" bestFit="1" customWidth="1"/>
    <col min="15619" max="15619" width="36.42578125" style="65" bestFit="1" customWidth="1"/>
    <col min="15620" max="15620" width="9.140625" style="65"/>
    <col min="15621" max="15621" width="17.7109375" style="65" bestFit="1" customWidth="1"/>
    <col min="15622" max="15622" width="36.42578125" style="65" bestFit="1" customWidth="1"/>
    <col min="15623" max="15623" width="9.140625" style="65"/>
    <col min="15624" max="15624" width="1.140625" style="65" customWidth="1"/>
    <col min="15625" max="15626" width="9.140625" style="65"/>
    <col min="15627" max="15627" width="11.85546875" style="65" bestFit="1" customWidth="1"/>
    <col min="15628" max="15870" width="9.140625" style="65"/>
    <col min="15871" max="15872" width="1.7109375" style="65" customWidth="1"/>
    <col min="15873" max="15873" width="3.140625" style="65" customWidth="1"/>
    <col min="15874" max="15874" width="17.7109375" style="65" bestFit="1" customWidth="1"/>
    <col min="15875" max="15875" width="36.42578125" style="65" bestFit="1" customWidth="1"/>
    <col min="15876" max="15876" width="9.140625" style="65"/>
    <col min="15877" max="15877" width="17.7109375" style="65" bestFit="1" customWidth="1"/>
    <col min="15878" max="15878" width="36.42578125" style="65" bestFit="1" customWidth="1"/>
    <col min="15879" max="15879" width="9.140625" style="65"/>
    <col min="15880" max="15880" width="1.140625" style="65" customWidth="1"/>
    <col min="15881" max="15882" width="9.140625" style="65"/>
    <col min="15883" max="15883" width="11.85546875" style="65" bestFit="1" customWidth="1"/>
    <col min="15884" max="16126" width="9.140625" style="65"/>
    <col min="16127" max="16128" width="1.7109375" style="65" customWidth="1"/>
    <col min="16129" max="16129" width="3.140625" style="65" customWidth="1"/>
    <col min="16130" max="16130" width="17.7109375" style="65" bestFit="1" customWidth="1"/>
    <col min="16131" max="16131" width="36.42578125" style="65" bestFit="1" customWidth="1"/>
    <col min="16132" max="16132" width="9.140625" style="65"/>
    <col min="16133" max="16133" width="17.7109375" style="65" bestFit="1" customWidth="1"/>
    <col min="16134" max="16134" width="36.42578125" style="65" bestFit="1" customWidth="1"/>
    <col min="16135" max="16135" width="9.140625" style="65"/>
    <col min="16136" max="16136" width="1.140625" style="65" customWidth="1"/>
    <col min="16137" max="16138" width="9.140625" style="65"/>
    <col min="16139" max="16139" width="11.85546875" style="65" bestFit="1" customWidth="1"/>
    <col min="16140" max="16384" width="9.140625" style="65"/>
  </cols>
  <sheetData>
    <row r="1" spans="2:24" ht="6" customHeight="1"/>
    <row r="2" spans="2:24" ht="23.25" thickBot="1">
      <c r="B2" s="66"/>
      <c r="C2" s="66"/>
      <c r="D2" s="67">
        <f ca="1">TODAY() + 52</f>
        <v>43696</v>
      </c>
      <c r="E2" s="66" t="s">
        <v>156</v>
      </c>
      <c r="F2" s="66"/>
      <c r="G2" s="66"/>
      <c r="H2" s="66"/>
      <c r="I2" s="66"/>
      <c r="J2" s="68"/>
    </row>
    <row r="3" spans="2:24" ht="13.5" thickTop="1">
      <c r="B3" s="69"/>
      <c r="C3" s="69"/>
      <c r="D3" s="69" t="s">
        <v>157</v>
      </c>
      <c r="E3" s="71"/>
      <c r="F3" s="71"/>
      <c r="G3" s="70" t="s">
        <v>158</v>
      </c>
      <c r="H3" s="71"/>
      <c r="I3" s="71"/>
      <c r="J3" s="68"/>
      <c r="N3" s="112" t="str">
        <f t="array" aca="1" ref="N3:X49" ca="1">_xll.HLV5r3.Financial.Cache.ViewTrade(E35)</f>
        <v>Party1</v>
      </c>
      <c r="O3" s="112" t="str">
        <f ca="1"/>
        <v>Party2</v>
      </c>
      <c r="P3" s="112" t="str">
        <f ca="1"/>
        <v>Leg1_Coupon_0</v>
      </c>
      <c r="Q3" s="112">
        <f ca="1"/>
        <v>43648</v>
      </c>
      <c r="R3" s="112">
        <f ca="1"/>
        <v>43648</v>
      </c>
      <c r="S3" s="112">
        <f ca="1"/>
        <v>43832</v>
      </c>
      <c r="T3" s="65">
        <f ca="1"/>
        <v>0.50410958904109604</v>
      </c>
      <c r="U3" s="65" t="str">
        <f ca="1"/>
        <v>184</v>
      </c>
      <c r="V3" s="145">
        <f ca="1"/>
        <v>100000000</v>
      </c>
      <c r="W3" s="146">
        <f ca="1"/>
        <v>5.3100000000000001E-2</v>
      </c>
      <c r="X3" s="65" t="e">
        <f ca="1"/>
        <v>#N/A</v>
      </c>
    </row>
    <row r="4" spans="2:24">
      <c r="B4" s="71"/>
      <c r="C4" s="73"/>
      <c r="D4" s="74" t="s">
        <v>169</v>
      </c>
      <c r="E4" s="75" t="s">
        <v>111</v>
      </c>
      <c r="F4" s="71" t="s">
        <v>89</v>
      </c>
      <c r="G4" s="74" t="s">
        <v>169</v>
      </c>
      <c r="H4" s="75" t="s">
        <v>112</v>
      </c>
      <c r="I4" s="71" t="str">
        <f>F4</f>
        <v>AUSY</v>
      </c>
      <c r="J4" s="68"/>
      <c r="N4" s="112" t="str">
        <f ca="1"/>
        <v>Party1</v>
      </c>
      <c r="O4" s="112" t="str">
        <f ca="1"/>
        <v>Party2</v>
      </c>
      <c r="P4" s="112" t="str">
        <f ca="1"/>
        <v>Leg1_Coupon_1</v>
      </c>
      <c r="Q4" s="112">
        <f ca="1"/>
        <v>43832</v>
      </c>
      <c r="R4" s="112">
        <f ca="1"/>
        <v>43832</v>
      </c>
      <c r="S4" s="112">
        <f ca="1"/>
        <v>44174</v>
      </c>
      <c r="T4" s="65">
        <f ca="1"/>
        <v>0.93698630136986305</v>
      </c>
      <c r="U4" s="65" t="str">
        <f ca="1"/>
        <v>342</v>
      </c>
      <c r="V4" s="145">
        <f ca="1"/>
        <v>100000000</v>
      </c>
      <c r="W4" s="146">
        <f ca="1"/>
        <v>5.3100000000000001E-2</v>
      </c>
      <c r="X4" s="65" t="e">
        <f ca="1"/>
        <v>#N/A</v>
      </c>
    </row>
    <row r="5" spans="2:24">
      <c r="B5" s="71"/>
      <c r="C5" s="73"/>
      <c r="D5" s="74" t="s">
        <v>170</v>
      </c>
      <c r="E5" s="75" t="s">
        <v>112</v>
      </c>
      <c r="F5" s="71"/>
      <c r="G5" s="74" t="s">
        <v>170</v>
      </c>
      <c r="H5" s="75" t="s">
        <v>111</v>
      </c>
      <c r="I5" s="71"/>
      <c r="J5" s="68"/>
      <c r="N5" s="112" t="str">
        <f ca="1"/>
        <v>Party1</v>
      </c>
      <c r="O5" s="112" t="str">
        <f ca="1"/>
        <v>Party2</v>
      </c>
      <c r="P5" s="112" t="str">
        <f ca="1"/>
        <v>Leg1_Coupon_2</v>
      </c>
      <c r="Q5" s="112">
        <f ca="1"/>
        <v>44174</v>
      </c>
      <c r="R5" s="112">
        <f ca="1"/>
        <v>44174</v>
      </c>
      <c r="S5" s="112">
        <f ca="1"/>
        <v>44356</v>
      </c>
      <c r="T5" s="65">
        <f ca="1"/>
        <v>0.49863013698630099</v>
      </c>
      <c r="U5" s="65" t="str">
        <f ca="1"/>
        <v>182</v>
      </c>
      <c r="V5" s="145">
        <f ca="1"/>
        <v>100000000</v>
      </c>
      <c r="W5" s="146">
        <f ca="1"/>
        <v>5.3100000000000001E-2</v>
      </c>
      <c r="X5" s="65" t="e">
        <f ca="1"/>
        <v>#N/A</v>
      </c>
    </row>
    <row r="6" spans="2:24">
      <c r="B6" s="71"/>
      <c r="C6" s="71"/>
      <c r="D6" s="77" t="s">
        <v>171</v>
      </c>
      <c r="E6" s="78">
        <v>100000000</v>
      </c>
      <c r="F6" s="78"/>
      <c r="G6" s="77" t="s">
        <v>171</v>
      </c>
      <c r="H6" s="78">
        <f>E6</f>
        <v>100000000</v>
      </c>
      <c r="I6" s="78"/>
      <c r="J6" s="68"/>
      <c r="N6" s="112" t="str">
        <f ca="1"/>
        <v>Party1</v>
      </c>
      <c r="O6" s="112" t="str">
        <f ca="1"/>
        <v>Party2</v>
      </c>
      <c r="P6" s="112" t="str">
        <f ca="1"/>
        <v>Leg1_Coupon_3</v>
      </c>
      <c r="Q6" s="112">
        <f ca="1"/>
        <v>44356</v>
      </c>
      <c r="R6" s="112">
        <f ca="1"/>
        <v>44356</v>
      </c>
      <c r="S6" s="112">
        <f ca="1"/>
        <v>44539</v>
      </c>
      <c r="T6" s="65">
        <f ca="1"/>
        <v>0.50136986301369901</v>
      </c>
      <c r="U6" s="65" t="str">
        <f ca="1"/>
        <v>183</v>
      </c>
      <c r="V6" s="145">
        <f ca="1"/>
        <v>100000000</v>
      </c>
      <c r="W6" s="146">
        <f ca="1"/>
        <v>5.3100000000000001E-2</v>
      </c>
      <c r="X6" s="65" t="e">
        <f ca="1"/>
        <v>#N/A</v>
      </c>
    </row>
    <row r="7" spans="2:24">
      <c r="B7" s="71"/>
      <c r="C7" s="71"/>
      <c r="D7" s="74" t="s">
        <v>172</v>
      </c>
      <c r="E7" s="80">
        <f ca="1">_xll.HLV5r3.Financial.Cache.AddPeriod($L$21,$F$7,$F$4,"FOLLOWING","Business")</f>
        <v>43647</v>
      </c>
      <c r="F7" s="81" t="s">
        <v>160</v>
      </c>
      <c r="G7" s="74" t="s">
        <v>172</v>
      </c>
      <c r="H7" s="80">
        <f ca="1">_xll.HLV5r3.Financial.Cache.AddPeriod($L$21,$I$7,$I$4,"FOLLOWING","Business")</f>
        <v>43647</v>
      </c>
      <c r="I7" s="81" t="s">
        <v>160</v>
      </c>
      <c r="J7" s="68"/>
      <c r="N7" s="112" t="str">
        <f ca="1"/>
        <v>Party1</v>
      </c>
      <c r="O7" s="112" t="str">
        <f ca="1"/>
        <v>Party2</v>
      </c>
      <c r="P7" s="112" t="str">
        <f ca="1"/>
        <v>Leg1_Coupon_4</v>
      </c>
      <c r="Q7" s="112">
        <f ca="1"/>
        <v>44539</v>
      </c>
      <c r="R7" s="112">
        <f ca="1"/>
        <v>44539</v>
      </c>
      <c r="S7" s="112">
        <f ca="1"/>
        <v>44721</v>
      </c>
      <c r="T7" s="65">
        <f ca="1"/>
        <v>0.49863013698630099</v>
      </c>
      <c r="U7" s="65" t="str">
        <f ca="1"/>
        <v>182</v>
      </c>
      <c r="V7" s="145">
        <f ca="1"/>
        <v>100000000</v>
      </c>
      <c r="W7" s="146">
        <f ca="1"/>
        <v>5.3100000000000001E-2</v>
      </c>
      <c r="X7" s="65" t="e">
        <f ca="1"/>
        <v>#N/A</v>
      </c>
    </row>
    <row r="8" spans="2:24">
      <c r="B8" s="71"/>
      <c r="C8" s="71"/>
      <c r="D8" s="76" t="s">
        <v>159</v>
      </c>
      <c r="E8" s="80">
        <f ca="1">_xll.HLV5r3.Financial.Cache.AddPeriod(E7,$F$8,$F$4,"FOLLOWING","Calendar")</f>
        <v>47270</v>
      </c>
      <c r="F8" s="81" t="s">
        <v>215</v>
      </c>
      <c r="G8" s="76" t="s">
        <v>159</v>
      </c>
      <c r="H8" s="80">
        <f ca="1">_xll.HLV5r3.Financial.Cache.AddPeriod(H7,$I$8,$I$4,"FOLLOWING","Calendar")</f>
        <v>47301</v>
      </c>
      <c r="I8" s="81" t="s">
        <v>46</v>
      </c>
      <c r="J8" s="68"/>
      <c r="N8" s="112" t="str">
        <f ca="1"/>
        <v>Party1</v>
      </c>
      <c r="O8" s="112" t="str">
        <f ca="1"/>
        <v>Party2</v>
      </c>
      <c r="P8" s="112" t="str">
        <f ca="1"/>
        <v>Leg1_Coupon_5</v>
      </c>
      <c r="Q8" s="112">
        <f ca="1"/>
        <v>44721</v>
      </c>
      <c r="R8" s="112">
        <f ca="1"/>
        <v>44721</v>
      </c>
      <c r="S8" s="112">
        <f ca="1"/>
        <v>44904</v>
      </c>
      <c r="T8" s="65">
        <f ca="1"/>
        <v>0.50136986301369901</v>
      </c>
      <c r="U8" s="65" t="str">
        <f ca="1"/>
        <v>183</v>
      </c>
      <c r="V8" s="145">
        <f ca="1"/>
        <v>100000000</v>
      </c>
      <c r="W8" s="146">
        <f ca="1"/>
        <v>5.3100000000000001E-2</v>
      </c>
      <c r="X8" s="65" t="e">
        <f ca="1"/>
        <v>#N/A</v>
      </c>
    </row>
    <row r="9" spans="2:24">
      <c r="B9" s="71"/>
      <c r="C9" s="71"/>
      <c r="D9" s="76" t="s">
        <v>173</v>
      </c>
      <c r="E9" s="80">
        <f ca="1">_xll.HLV5r3.Financial.Cache.AddPeriod(E7,$F$9,$F$4,"FOLLOWING","Calendar")</f>
        <v>43832</v>
      </c>
      <c r="F9" s="81" t="s">
        <v>119</v>
      </c>
      <c r="G9" s="76" t="s">
        <v>173</v>
      </c>
      <c r="H9" s="80">
        <f ca="1">E9</f>
        <v>43832</v>
      </c>
      <c r="I9" s="81" t="s">
        <v>119</v>
      </c>
      <c r="J9" s="68"/>
      <c r="N9" s="112" t="str">
        <f ca="1"/>
        <v>Party1</v>
      </c>
      <c r="O9" s="112" t="str">
        <f ca="1"/>
        <v>Party2</v>
      </c>
      <c r="P9" s="112" t="str">
        <f ca="1"/>
        <v>Leg1_Coupon_6</v>
      </c>
      <c r="Q9" s="112">
        <f ca="1"/>
        <v>44904</v>
      </c>
      <c r="R9" s="112">
        <f ca="1"/>
        <v>44904</v>
      </c>
      <c r="S9" s="112">
        <f ca="1"/>
        <v>45086</v>
      </c>
      <c r="T9" s="65">
        <f ca="1"/>
        <v>0.49863013698630099</v>
      </c>
      <c r="U9" s="65" t="str">
        <f ca="1"/>
        <v>182</v>
      </c>
      <c r="V9" s="145">
        <f ca="1"/>
        <v>100000000</v>
      </c>
      <c r="W9" s="146">
        <f ca="1"/>
        <v>5.3100000000000001E-2</v>
      </c>
      <c r="X9" s="65" t="e">
        <f ca="1"/>
        <v>#N/A</v>
      </c>
    </row>
    <row r="10" spans="2:24">
      <c r="B10" s="71"/>
      <c r="C10" s="71"/>
      <c r="D10" s="76" t="s">
        <v>174</v>
      </c>
      <c r="E10" s="80"/>
      <c r="F10" s="84"/>
      <c r="G10" s="76" t="s">
        <v>174</v>
      </c>
      <c r="H10" s="80"/>
      <c r="I10" s="84"/>
      <c r="J10" s="68"/>
      <c r="N10" s="112" t="str">
        <f ca="1"/>
        <v>Party1</v>
      </c>
      <c r="O10" s="112" t="str">
        <f ca="1"/>
        <v>Party2</v>
      </c>
      <c r="P10" s="112" t="str">
        <f ca="1"/>
        <v>Leg1_Coupon_7</v>
      </c>
      <c r="Q10" s="112">
        <f ca="1"/>
        <v>45086</v>
      </c>
      <c r="R10" s="112">
        <f ca="1"/>
        <v>45086</v>
      </c>
      <c r="S10" s="112">
        <f ca="1"/>
        <v>45271</v>
      </c>
      <c r="T10" s="65">
        <f ca="1"/>
        <v>0.50684931506849296</v>
      </c>
      <c r="U10" s="65" t="str">
        <f ca="1"/>
        <v>185</v>
      </c>
      <c r="V10" s="145">
        <f ca="1"/>
        <v>100000000</v>
      </c>
      <c r="W10" s="146">
        <f ca="1"/>
        <v>5.3100000000000001E-2</v>
      </c>
      <c r="X10" s="65" t="e">
        <f ca="1"/>
        <v>#N/A</v>
      </c>
    </row>
    <row r="11" spans="2:24">
      <c r="B11" s="71"/>
      <c r="C11" s="82"/>
      <c r="D11" s="76" t="s">
        <v>165</v>
      </c>
      <c r="E11" s="83" t="s">
        <v>133</v>
      </c>
      <c r="F11" s="84"/>
      <c r="G11" s="76" t="s">
        <v>165</v>
      </c>
      <c r="H11" s="83" t="s">
        <v>133</v>
      </c>
      <c r="I11" s="84"/>
      <c r="J11" s="68"/>
      <c r="N11" s="112" t="str">
        <f ca="1"/>
        <v>Party1</v>
      </c>
      <c r="O11" s="112" t="str">
        <f ca="1"/>
        <v>Party2</v>
      </c>
      <c r="P11" s="112" t="str">
        <f ca="1"/>
        <v>Leg1_Coupon_8</v>
      </c>
      <c r="Q11" s="112">
        <f ca="1"/>
        <v>45271</v>
      </c>
      <c r="R11" s="112">
        <f ca="1"/>
        <v>45271</v>
      </c>
      <c r="S11" s="112">
        <f ca="1"/>
        <v>45454</v>
      </c>
      <c r="T11" s="65">
        <f ca="1"/>
        <v>0.50136986301369901</v>
      </c>
      <c r="U11" s="65" t="str">
        <f ca="1"/>
        <v>183</v>
      </c>
      <c r="V11" s="145">
        <f ca="1"/>
        <v>100000000</v>
      </c>
      <c r="W11" s="146">
        <f ca="1"/>
        <v>5.3100000000000001E-2</v>
      </c>
      <c r="X11" s="65" t="e">
        <f ca="1"/>
        <v>#N/A</v>
      </c>
    </row>
    <row r="12" spans="2:24">
      <c r="B12" s="71"/>
      <c r="C12" s="82"/>
      <c r="D12" s="76" t="s">
        <v>166</v>
      </c>
      <c r="E12" s="83" t="s">
        <v>213</v>
      </c>
      <c r="F12" s="84"/>
      <c r="G12" s="76" t="s">
        <v>166</v>
      </c>
      <c r="H12" s="83" t="s">
        <v>214</v>
      </c>
      <c r="I12" s="84"/>
      <c r="J12" s="68"/>
      <c r="N12" s="112" t="str">
        <f ca="1"/>
        <v>Party1</v>
      </c>
      <c r="O12" s="112" t="str">
        <f ca="1"/>
        <v>Party2</v>
      </c>
      <c r="P12" s="112" t="str">
        <f ca="1"/>
        <v>Leg1_Coupon_9</v>
      </c>
      <c r="Q12" s="112">
        <f ca="1"/>
        <v>45454</v>
      </c>
      <c r="R12" s="112">
        <f ca="1"/>
        <v>45454</v>
      </c>
      <c r="S12" s="112">
        <f ca="1"/>
        <v>45635</v>
      </c>
      <c r="T12" s="65">
        <f ca="1"/>
        <v>0.49589041095890402</v>
      </c>
      <c r="U12" s="65" t="str">
        <f ca="1"/>
        <v>181</v>
      </c>
      <c r="V12" s="145">
        <f ca="1"/>
        <v>100000000</v>
      </c>
      <c r="W12" s="146">
        <f ca="1"/>
        <v>5.3100000000000001E-2</v>
      </c>
      <c r="X12" s="65" t="e">
        <f ca="1"/>
        <v>#N/A</v>
      </c>
    </row>
    <row r="13" spans="2:24">
      <c r="B13" s="71"/>
      <c r="C13" s="82"/>
      <c r="D13" s="76" t="s">
        <v>167</v>
      </c>
      <c r="E13" s="83"/>
      <c r="F13" s="84"/>
      <c r="G13" s="76" t="s">
        <v>167</v>
      </c>
      <c r="H13" s="83"/>
      <c r="I13" s="84"/>
      <c r="J13" s="68"/>
      <c r="N13" s="112" t="str">
        <f ca="1"/>
        <v>Party1</v>
      </c>
      <c r="O13" s="112" t="str">
        <f ca="1"/>
        <v>Party2</v>
      </c>
      <c r="P13" s="112" t="str">
        <f ca="1"/>
        <v>Leg1_Coupon_10</v>
      </c>
      <c r="Q13" s="112">
        <f ca="1"/>
        <v>45635</v>
      </c>
      <c r="R13" s="112">
        <f ca="1"/>
        <v>45635</v>
      </c>
      <c r="S13" s="112">
        <f ca="1"/>
        <v>45818</v>
      </c>
      <c r="T13" s="65">
        <f ca="1"/>
        <v>0.50136986301369901</v>
      </c>
      <c r="U13" s="65" t="str">
        <f ca="1"/>
        <v>183</v>
      </c>
      <c r="V13" s="145">
        <f ca="1"/>
        <v>100000000</v>
      </c>
      <c r="W13" s="146">
        <f ca="1"/>
        <v>5.3100000000000001E-2</v>
      </c>
      <c r="X13" s="65" t="e">
        <f ca="1"/>
        <v>#N/A</v>
      </c>
    </row>
    <row r="14" spans="2:24">
      <c r="B14" s="71"/>
      <c r="C14" s="82"/>
      <c r="D14" s="85" t="s">
        <v>132</v>
      </c>
      <c r="E14" s="86">
        <v>9</v>
      </c>
      <c r="F14" s="86"/>
      <c r="G14" s="85" t="s">
        <v>132</v>
      </c>
      <c r="H14" s="86">
        <v>9</v>
      </c>
      <c r="I14" s="86"/>
      <c r="J14" s="68"/>
      <c r="N14" s="112" t="str">
        <f ca="1"/>
        <v>Party1</v>
      </c>
      <c r="O14" s="112" t="str">
        <f ca="1"/>
        <v>Party2</v>
      </c>
      <c r="P14" s="112" t="str">
        <f ca="1"/>
        <v>Leg1_Coupon_11</v>
      </c>
      <c r="Q14" s="112">
        <f ca="1"/>
        <v>45818</v>
      </c>
      <c r="R14" s="112">
        <f ca="1"/>
        <v>45818</v>
      </c>
      <c r="S14" s="112">
        <f ca="1"/>
        <v>46000</v>
      </c>
      <c r="T14" s="65">
        <f ca="1"/>
        <v>0.49863013698630099</v>
      </c>
      <c r="U14" s="65" t="str">
        <f ca="1"/>
        <v>182</v>
      </c>
      <c r="V14" s="145">
        <f ca="1"/>
        <v>100000000</v>
      </c>
      <c r="W14" s="146">
        <f ca="1"/>
        <v>5.3100000000000001E-2</v>
      </c>
      <c r="X14" s="65" t="e">
        <f ca="1"/>
        <v>#N/A</v>
      </c>
    </row>
    <row r="15" spans="2:24">
      <c r="B15" s="71"/>
      <c r="C15" s="82"/>
      <c r="D15" s="77" t="s">
        <v>168</v>
      </c>
      <c r="E15" s="87" t="s">
        <v>135</v>
      </c>
      <c r="F15" s="71"/>
      <c r="G15" s="77" t="s">
        <v>168</v>
      </c>
      <c r="H15" s="87" t="s">
        <v>140</v>
      </c>
      <c r="I15" s="71"/>
      <c r="J15" s="68"/>
      <c r="N15" s="112" t="str">
        <f ca="1"/>
        <v>Party1</v>
      </c>
      <c r="O15" s="112" t="str">
        <f ca="1"/>
        <v>Party2</v>
      </c>
      <c r="P15" s="112" t="str">
        <f ca="1"/>
        <v>Leg1_Coupon_12</v>
      </c>
      <c r="Q15" s="112">
        <f ca="1"/>
        <v>46000</v>
      </c>
      <c r="R15" s="112">
        <f ca="1"/>
        <v>46000</v>
      </c>
      <c r="S15" s="112">
        <f ca="1"/>
        <v>46182</v>
      </c>
      <c r="T15" s="65">
        <f ca="1"/>
        <v>0.49863013698630099</v>
      </c>
      <c r="U15" s="65" t="str">
        <f ca="1"/>
        <v>182</v>
      </c>
      <c r="V15" s="145">
        <f ca="1"/>
        <v>100000000</v>
      </c>
      <c r="W15" s="146">
        <f ca="1"/>
        <v>5.3100000000000001E-2</v>
      </c>
      <c r="X15" s="65" t="e">
        <f ca="1"/>
        <v>#N/A</v>
      </c>
    </row>
    <row r="16" spans="2:24" ht="13.5" thickBot="1">
      <c r="B16" s="71"/>
      <c r="C16" s="82"/>
      <c r="D16" s="74" t="s">
        <v>24</v>
      </c>
      <c r="E16" s="88" t="s">
        <v>66</v>
      </c>
      <c r="F16" s="71"/>
      <c r="G16" s="74" t="s">
        <v>24</v>
      </c>
      <c r="H16" s="83" t="s">
        <v>66</v>
      </c>
      <c r="I16" s="71"/>
      <c r="J16" s="68"/>
      <c r="N16" s="112" t="str">
        <f ca="1"/>
        <v>Party1</v>
      </c>
      <c r="O16" s="112" t="str">
        <f ca="1"/>
        <v>Party2</v>
      </c>
      <c r="P16" s="112" t="str">
        <f ca="1"/>
        <v>Leg1_Coupon_13</v>
      </c>
      <c r="Q16" s="112">
        <f ca="1"/>
        <v>46182</v>
      </c>
      <c r="R16" s="112">
        <f ca="1"/>
        <v>46182</v>
      </c>
      <c r="S16" s="112">
        <f ca="1"/>
        <v>46365</v>
      </c>
      <c r="T16" s="65">
        <f ca="1"/>
        <v>0.50136986301369901</v>
      </c>
      <c r="U16" s="65" t="str">
        <f ca="1"/>
        <v>183</v>
      </c>
      <c r="V16" s="145">
        <f ca="1"/>
        <v>100000000</v>
      </c>
      <c r="W16" s="146">
        <f ca="1"/>
        <v>5.3100000000000001E-2</v>
      </c>
      <c r="X16" s="65" t="e">
        <f ca="1"/>
        <v>#N/A</v>
      </c>
    </row>
    <row r="17" spans="2:24" ht="13.5" thickBot="1">
      <c r="B17" s="71"/>
      <c r="C17" s="82"/>
      <c r="D17" s="76" t="s">
        <v>175</v>
      </c>
      <c r="E17" s="88">
        <v>5.3100000000000001E-2</v>
      </c>
      <c r="F17" s="71"/>
      <c r="G17" s="76" t="s">
        <v>175</v>
      </c>
      <c r="H17" s="88">
        <v>0</v>
      </c>
      <c r="I17" s="71"/>
      <c r="J17" s="68"/>
      <c r="K17" s="100" t="s">
        <v>164</v>
      </c>
      <c r="L17" s="101"/>
      <c r="N17" s="112" t="str">
        <f ca="1"/>
        <v>Party1</v>
      </c>
      <c r="O17" s="112" t="str">
        <f ca="1"/>
        <v>Party2</v>
      </c>
      <c r="P17" s="112" t="str">
        <f ca="1"/>
        <v>Leg1_Coupon_14</v>
      </c>
      <c r="Q17" s="112">
        <f ca="1"/>
        <v>46365</v>
      </c>
      <c r="R17" s="112">
        <f ca="1"/>
        <v>46365</v>
      </c>
      <c r="S17" s="112">
        <f ca="1"/>
        <v>46547</v>
      </c>
      <c r="T17" s="65">
        <f ca="1"/>
        <v>0.49863013698630099</v>
      </c>
      <c r="U17" s="65" t="str">
        <f ca="1"/>
        <v>182</v>
      </c>
      <c r="V17" s="145">
        <f ca="1"/>
        <v>100000000</v>
      </c>
      <c r="W17" s="146">
        <f ca="1"/>
        <v>5.3100000000000001E-2</v>
      </c>
      <c r="X17" s="65" t="e">
        <f ca="1"/>
        <v>#N/A</v>
      </c>
    </row>
    <row r="18" spans="2:24">
      <c r="B18" s="71"/>
      <c r="C18" s="82"/>
      <c r="D18" s="76" t="s">
        <v>176</v>
      </c>
      <c r="E18" s="88">
        <v>0</v>
      </c>
      <c r="F18" s="71"/>
      <c r="G18" s="76" t="s">
        <v>176</v>
      </c>
      <c r="H18" s="89">
        <v>0</v>
      </c>
      <c r="I18" s="71"/>
      <c r="J18" s="68"/>
      <c r="K18" s="103" t="s">
        <v>53</v>
      </c>
      <c r="L18" s="107" t="s">
        <v>237</v>
      </c>
      <c r="N18" s="112" t="str">
        <f ca="1"/>
        <v>Party1</v>
      </c>
      <c r="O18" s="112" t="str">
        <f ca="1"/>
        <v>Party2</v>
      </c>
      <c r="P18" s="112" t="str">
        <f ca="1"/>
        <v>Leg1_Coupon_15</v>
      </c>
      <c r="Q18" s="112">
        <f ca="1"/>
        <v>46547</v>
      </c>
      <c r="R18" s="112">
        <f ca="1"/>
        <v>46547</v>
      </c>
      <c r="S18" s="112">
        <f ca="1"/>
        <v>46730</v>
      </c>
      <c r="T18" s="65">
        <f ca="1"/>
        <v>0.50136986301369901</v>
      </c>
      <c r="U18" s="65" t="str">
        <f ca="1"/>
        <v>183</v>
      </c>
      <c r="V18" s="145">
        <f ca="1"/>
        <v>100000000</v>
      </c>
      <c r="W18" s="146">
        <f ca="1"/>
        <v>5.3100000000000001E-2</v>
      </c>
      <c r="X18" s="65" t="e">
        <f ca="1"/>
        <v>#N/A</v>
      </c>
    </row>
    <row r="19" spans="2:24">
      <c r="B19" s="71"/>
      <c r="C19" s="82"/>
      <c r="D19" s="76" t="s">
        <v>177</v>
      </c>
      <c r="E19" s="88" t="s">
        <v>119</v>
      </c>
      <c r="F19" s="71"/>
      <c r="G19" s="76" t="s">
        <v>177</v>
      </c>
      <c r="H19" s="90" t="s">
        <v>119</v>
      </c>
      <c r="I19" s="71"/>
      <c r="J19" s="68"/>
      <c r="K19" s="108" t="s">
        <v>115</v>
      </c>
      <c r="L19" s="109">
        <f ca="1">TODAY()</f>
        <v>43644</v>
      </c>
      <c r="N19" s="112" t="str">
        <f ca="1"/>
        <v>Party1</v>
      </c>
      <c r="O19" s="112" t="str">
        <f ca="1"/>
        <v>Party2</v>
      </c>
      <c r="P19" s="112" t="str">
        <f ca="1"/>
        <v>Leg1_Coupon_16</v>
      </c>
      <c r="Q19" s="112">
        <f ca="1"/>
        <v>46730</v>
      </c>
      <c r="R19" s="112">
        <f ca="1"/>
        <v>46730</v>
      </c>
      <c r="S19" s="112">
        <f ca="1"/>
        <v>46913</v>
      </c>
      <c r="T19" s="65">
        <f ca="1"/>
        <v>0.50136986301369901</v>
      </c>
      <c r="U19" s="65" t="str">
        <f ca="1"/>
        <v>183</v>
      </c>
      <c r="V19" s="145">
        <f ca="1"/>
        <v>100000000</v>
      </c>
      <c r="W19" s="146">
        <f ca="1"/>
        <v>5.3100000000000001E-2</v>
      </c>
      <c r="X19" s="65" t="e">
        <f ca="1"/>
        <v>#N/A</v>
      </c>
    </row>
    <row r="20" spans="2:24">
      <c r="B20" s="71"/>
      <c r="C20" s="82"/>
      <c r="D20" s="76" t="s">
        <v>67</v>
      </c>
      <c r="E20" s="88" t="s">
        <v>121</v>
      </c>
      <c r="F20" s="71"/>
      <c r="G20" s="76" t="s">
        <v>67</v>
      </c>
      <c r="H20" s="91" t="s">
        <v>121</v>
      </c>
      <c r="I20" s="71"/>
      <c r="J20" s="68"/>
      <c r="K20" s="108" t="s">
        <v>159</v>
      </c>
      <c r="L20" s="109">
        <f ca="1">E8</f>
        <v>47270</v>
      </c>
      <c r="N20" s="112" t="str">
        <f ca="1"/>
        <v>Party1</v>
      </c>
      <c r="O20" s="112" t="str">
        <f ca="1"/>
        <v>Party2</v>
      </c>
      <c r="P20" s="112" t="str">
        <f ca="1"/>
        <v>Leg1_Coupon_17</v>
      </c>
      <c r="Q20" s="112">
        <f ca="1"/>
        <v>46913</v>
      </c>
      <c r="R20" s="112">
        <f ca="1"/>
        <v>46913</v>
      </c>
      <c r="S20" s="112">
        <f ca="1"/>
        <v>47098</v>
      </c>
      <c r="T20" s="65">
        <f ca="1"/>
        <v>0.50684931506849296</v>
      </c>
      <c r="U20" s="65" t="str">
        <f ca="1"/>
        <v>185</v>
      </c>
      <c r="V20" s="145">
        <f ca="1"/>
        <v>100000000</v>
      </c>
      <c r="W20" s="146">
        <f ca="1"/>
        <v>5.3100000000000001E-2</v>
      </c>
      <c r="X20" s="65" t="e">
        <f ca="1"/>
        <v>#N/A</v>
      </c>
    </row>
    <row r="21" spans="2:24">
      <c r="B21" s="71"/>
      <c r="C21" s="82"/>
      <c r="D21" s="76" t="s">
        <v>178</v>
      </c>
      <c r="E21" s="88" t="s">
        <v>120</v>
      </c>
      <c r="F21" s="71"/>
      <c r="G21" s="76" t="s">
        <v>178</v>
      </c>
      <c r="H21" s="92" t="s">
        <v>120</v>
      </c>
      <c r="I21" s="71"/>
      <c r="J21" s="68"/>
      <c r="K21" s="108" t="s">
        <v>109</v>
      </c>
      <c r="L21" s="109">
        <f ca="1">TODAY()</f>
        <v>43644</v>
      </c>
      <c r="N21" s="112" t="str">
        <f ca="1"/>
        <v>Party1</v>
      </c>
      <c r="O21" s="112" t="str">
        <f ca="1"/>
        <v>Party2</v>
      </c>
      <c r="P21" s="112" t="str">
        <f ca="1"/>
        <v>Leg1_Coupon_18</v>
      </c>
      <c r="Q21" s="112">
        <f ca="1"/>
        <v>47098</v>
      </c>
      <c r="R21" s="112">
        <f ca="1"/>
        <v>47098</v>
      </c>
      <c r="S21" s="112">
        <f ca="1"/>
        <v>47270</v>
      </c>
      <c r="T21" s="65">
        <f ca="1"/>
        <v>0.471232876712329</v>
      </c>
      <c r="U21" s="65" t="str">
        <f ca="1"/>
        <v>172</v>
      </c>
      <c r="V21" s="145">
        <f ca="1"/>
        <v>100000000</v>
      </c>
      <c r="W21" s="146">
        <f ca="1"/>
        <v>5.3100000000000001E-2</v>
      </c>
      <c r="X21" s="65" t="e">
        <f ca="1"/>
        <v>#N/A</v>
      </c>
    </row>
    <row r="22" spans="2:24">
      <c r="B22" s="71"/>
      <c r="C22" s="82"/>
      <c r="D22" s="76" t="s">
        <v>179</v>
      </c>
      <c r="E22" s="88" t="s">
        <v>139</v>
      </c>
      <c r="F22" s="71"/>
      <c r="G22" s="76" t="s">
        <v>179</v>
      </c>
      <c r="H22" s="93" t="s">
        <v>139</v>
      </c>
      <c r="I22" s="71"/>
      <c r="J22" s="68"/>
      <c r="K22" s="108" t="s">
        <v>240</v>
      </c>
      <c r="L22" s="109" t="s">
        <v>241</v>
      </c>
      <c r="N22" s="112" t="str">
        <f ca="1"/>
        <v>Party2</v>
      </c>
      <c r="O22" s="112" t="str">
        <f ca="1"/>
        <v>Party1</v>
      </c>
      <c r="P22" s="112" t="str">
        <f ca="1"/>
        <v>Leg2_Coupon_0</v>
      </c>
      <c r="Q22" s="112">
        <f ca="1"/>
        <v>43647</v>
      </c>
      <c r="R22" s="112">
        <f ca="1"/>
        <v>43647</v>
      </c>
      <c r="S22" s="112">
        <f ca="1"/>
        <v>43832</v>
      </c>
      <c r="T22" s="65">
        <f ca="1"/>
        <v>0.50684931506849296</v>
      </c>
      <c r="U22" s="65" t="str">
        <f ca="1"/>
        <v>185</v>
      </c>
      <c r="V22" s="145">
        <f ca="1"/>
        <v>100000000</v>
      </c>
      <c r="W22" s="146">
        <f ca="1"/>
        <v>0</v>
      </c>
      <c r="X22" s="65" t="e">
        <f ca="1"/>
        <v>#N/A</v>
      </c>
    </row>
    <row r="23" spans="2:24">
      <c r="B23" s="71"/>
      <c r="C23" s="82"/>
      <c r="D23" s="76" t="s">
        <v>180</v>
      </c>
      <c r="E23" s="88" t="s">
        <v>120</v>
      </c>
      <c r="F23" s="71"/>
      <c r="G23" s="76" t="s">
        <v>180</v>
      </c>
      <c r="H23" s="92" t="s">
        <v>120</v>
      </c>
      <c r="I23" s="71"/>
      <c r="J23" s="68"/>
      <c r="K23" s="108" t="s">
        <v>234</v>
      </c>
      <c r="L23" s="154" t="s">
        <v>235</v>
      </c>
      <c r="N23" s="112" t="str">
        <f ca="1"/>
        <v>Party2</v>
      </c>
      <c r="O23" s="112" t="str">
        <f ca="1"/>
        <v>Party1</v>
      </c>
      <c r="P23" s="112" t="str">
        <f ca="1"/>
        <v>Leg2_Coupon_1</v>
      </c>
      <c r="Q23" s="112">
        <f ca="1"/>
        <v>43832</v>
      </c>
      <c r="R23" s="112">
        <f ca="1"/>
        <v>43832</v>
      </c>
      <c r="S23" s="112">
        <f ca="1"/>
        <v>44021</v>
      </c>
      <c r="T23" s="65">
        <f ca="1"/>
        <v>0.51780821917808195</v>
      </c>
      <c r="U23" s="65" t="str">
        <f ca="1"/>
        <v>189</v>
      </c>
      <c r="V23" s="145">
        <f ca="1"/>
        <v>100000000</v>
      </c>
      <c r="W23" s="146">
        <f ca="1"/>
        <v>0</v>
      </c>
      <c r="X23" s="65" t="e">
        <f ca="1"/>
        <v>#N/A</v>
      </c>
    </row>
    <row r="24" spans="2:24">
      <c r="B24" s="71"/>
      <c r="C24" s="82"/>
      <c r="D24" s="76" t="s">
        <v>181</v>
      </c>
      <c r="E24" s="88" t="s">
        <v>95</v>
      </c>
      <c r="F24" s="71"/>
      <c r="G24" s="76" t="s">
        <v>181</v>
      </c>
      <c r="H24" s="93" t="s">
        <v>95</v>
      </c>
      <c r="I24" s="71"/>
      <c r="J24" s="68"/>
      <c r="K24" s="108" t="s">
        <v>111</v>
      </c>
      <c r="L24" s="109" t="s">
        <v>58</v>
      </c>
      <c r="N24" s="112" t="str">
        <f ca="1"/>
        <v>Party2</v>
      </c>
      <c r="O24" s="112" t="str">
        <f ca="1"/>
        <v>Party1</v>
      </c>
      <c r="P24" s="112" t="str">
        <f ca="1"/>
        <v>Leg2_Coupon_2</v>
      </c>
      <c r="Q24" s="112">
        <f ca="1"/>
        <v>44021</v>
      </c>
      <c r="R24" s="112">
        <f ca="1"/>
        <v>44021</v>
      </c>
      <c r="S24" s="112">
        <f ca="1"/>
        <v>44207</v>
      </c>
      <c r="T24" s="65">
        <f ca="1"/>
        <v>0.50958904109588998</v>
      </c>
      <c r="U24" s="65" t="str">
        <f ca="1"/>
        <v>186</v>
      </c>
      <c r="V24" s="145">
        <f ca="1"/>
        <v>100000000</v>
      </c>
      <c r="W24" s="146">
        <f ca="1"/>
        <v>0</v>
      </c>
      <c r="X24" s="65" t="e">
        <f ca="1"/>
        <v>#N/A</v>
      </c>
    </row>
    <row r="25" spans="2:24" ht="13.5" thickBot="1">
      <c r="B25" s="71"/>
      <c r="C25" s="82"/>
      <c r="D25" s="76" t="s">
        <v>182</v>
      </c>
      <c r="E25" s="88"/>
      <c r="F25" s="71"/>
      <c r="G25" s="76" t="s">
        <v>182</v>
      </c>
      <c r="H25" s="88" t="s">
        <v>186</v>
      </c>
      <c r="I25" s="71"/>
      <c r="J25" s="68"/>
      <c r="K25" s="104" t="s">
        <v>112</v>
      </c>
      <c r="L25" s="110" t="s">
        <v>113</v>
      </c>
      <c r="N25" s="105" t="str">
        <f ca="1"/>
        <v>Party2</v>
      </c>
      <c r="O25" s="112" t="str">
        <f ca="1"/>
        <v>Party1</v>
      </c>
      <c r="P25" s="112" t="str">
        <f ca="1"/>
        <v>Leg2_Coupon_3</v>
      </c>
      <c r="Q25" s="112">
        <f ca="1"/>
        <v>44207</v>
      </c>
      <c r="R25" s="112">
        <f ca="1"/>
        <v>44207</v>
      </c>
      <c r="S25" s="112">
        <f ca="1"/>
        <v>44386</v>
      </c>
      <c r="T25" s="65">
        <f ca="1"/>
        <v>0.49041095890411002</v>
      </c>
      <c r="U25" s="65" t="str">
        <f ca="1"/>
        <v>179</v>
      </c>
      <c r="V25" s="145">
        <f ca="1"/>
        <v>100000000</v>
      </c>
      <c r="W25" s="146">
        <f ca="1"/>
        <v>0</v>
      </c>
      <c r="X25" s="65" t="e">
        <f ca="1"/>
        <v>#N/A</v>
      </c>
    </row>
    <row r="26" spans="2:24" ht="13.5" thickBot="1">
      <c r="B26" s="71"/>
      <c r="C26" s="82"/>
      <c r="D26" s="76" t="s">
        <v>122</v>
      </c>
      <c r="E26" s="48" t="s">
        <v>211</v>
      </c>
      <c r="F26" s="71"/>
      <c r="G26" s="76" t="s">
        <v>122</v>
      </c>
      <c r="H26" s="48" t="s">
        <v>211</v>
      </c>
      <c r="I26" s="71"/>
      <c r="J26" s="68"/>
      <c r="N26" s="105" t="str">
        <f ca="1"/>
        <v>Party2</v>
      </c>
      <c r="O26" s="112" t="str">
        <f ca="1"/>
        <v>Party1</v>
      </c>
      <c r="P26" s="112" t="str">
        <f ca="1"/>
        <v>Leg2_Coupon_4</v>
      </c>
      <c r="Q26" s="112">
        <f ca="1"/>
        <v>44386</v>
      </c>
      <c r="R26" s="112">
        <f ca="1"/>
        <v>44386</v>
      </c>
      <c r="S26" s="112">
        <f ca="1"/>
        <v>44571</v>
      </c>
      <c r="T26" s="65">
        <f ca="1"/>
        <v>0.50684931506849296</v>
      </c>
      <c r="U26" s="65" t="str">
        <f ca="1"/>
        <v>185</v>
      </c>
      <c r="V26" s="145">
        <f ca="1"/>
        <v>100000000</v>
      </c>
      <c r="W26" s="146">
        <f ca="1"/>
        <v>0</v>
      </c>
      <c r="X26" s="65" t="e">
        <f ca="1"/>
        <v>#N/A</v>
      </c>
    </row>
    <row r="27" spans="2:24" ht="13.5" thickBot="1">
      <c r="B27" s="71"/>
      <c r="C27" s="82"/>
      <c r="D27" s="76" t="s">
        <v>123</v>
      </c>
      <c r="E27" s="88"/>
      <c r="F27" s="71" t="str">
        <f>IF(ISNA(VLOOKUP(E26,LiveCurveRange,1,FALSE)),"&lt;-Error","")</f>
        <v/>
      </c>
      <c r="G27" s="76" t="s">
        <v>123</v>
      </c>
      <c r="H27" s="48" t="s">
        <v>211</v>
      </c>
      <c r="I27" s="71" t="str">
        <f>IF(ISNA(VLOOKUP(H26,LiveCurveRange,1,FALSE)),"&lt;-Error","")</f>
        <v/>
      </c>
      <c r="J27" s="68"/>
      <c r="K27" s="100" t="s">
        <v>184</v>
      </c>
      <c r="L27" s="101"/>
      <c r="N27" s="105" t="str">
        <f ca="1"/>
        <v>Party2</v>
      </c>
      <c r="O27" s="112" t="str">
        <f ca="1"/>
        <v>Party1</v>
      </c>
      <c r="P27" s="112" t="str">
        <f ca="1"/>
        <v>Leg2_Coupon_5</v>
      </c>
      <c r="Q27" s="112">
        <f ca="1"/>
        <v>44571</v>
      </c>
      <c r="R27" s="112">
        <f ca="1"/>
        <v>44571</v>
      </c>
      <c r="S27" s="112">
        <f ca="1"/>
        <v>44753</v>
      </c>
      <c r="T27" s="65">
        <f ca="1"/>
        <v>0.49863013698630099</v>
      </c>
      <c r="U27" s="65" t="str">
        <f ca="1"/>
        <v>182</v>
      </c>
      <c r="V27" s="145">
        <f ca="1"/>
        <v>100000000</v>
      </c>
      <c r="W27" s="146">
        <f ca="1"/>
        <v>0</v>
      </c>
      <c r="X27" s="65" t="e">
        <f ca="1"/>
        <v>#N/A</v>
      </c>
    </row>
    <row r="28" spans="2:24">
      <c r="B28" s="71"/>
      <c r="C28" s="82"/>
      <c r="D28" s="76" t="s">
        <v>161</v>
      </c>
      <c r="E28" s="88" t="s">
        <v>216</v>
      </c>
      <c r="F28" s="71"/>
      <c r="G28" s="76" t="s">
        <v>161</v>
      </c>
      <c r="H28" s="88" t="s">
        <v>216</v>
      </c>
      <c r="I28" s="71" t="str">
        <f>IF(ISNA(VLOOKUP(H27,LiveCurveRange,1,FALSE)),"&lt;-Error","")</f>
        <v/>
      </c>
      <c r="J28" s="68"/>
      <c r="K28" s="103" t="s">
        <v>154</v>
      </c>
      <c r="L28" s="107" t="s">
        <v>66</v>
      </c>
      <c r="N28" s="105" t="str">
        <f ca="1"/>
        <v>Party2</v>
      </c>
      <c r="O28" s="112" t="str">
        <f ca="1"/>
        <v>Party1</v>
      </c>
      <c r="P28" s="112" t="str">
        <f ca="1"/>
        <v>Leg2_Coupon_6</v>
      </c>
      <c r="Q28" s="112">
        <f ca="1"/>
        <v>44753</v>
      </c>
      <c r="R28" s="112">
        <f ca="1"/>
        <v>44753</v>
      </c>
      <c r="S28" s="112">
        <f ca="1"/>
        <v>44935</v>
      </c>
      <c r="T28" s="65">
        <f ca="1"/>
        <v>0.49863013698630099</v>
      </c>
      <c r="U28" s="65" t="str">
        <f ca="1"/>
        <v>182</v>
      </c>
      <c r="V28" s="145">
        <f ca="1"/>
        <v>100000000</v>
      </c>
      <c r="W28" s="146">
        <f ca="1"/>
        <v>0</v>
      </c>
      <c r="X28" s="65" t="e">
        <f ca="1"/>
        <v>#N/A</v>
      </c>
    </row>
    <row r="29" spans="2:24">
      <c r="B29" s="71"/>
      <c r="C29" s="82"/>
      <c r="D29" s="65" t="s">
        <v>163</v>
      </c>
      <c r="E29" s="65" t="b">
        <v>1</v>
      </c>
      <c r="F29" s="71"/>
      <c r="G29" s="65" t="s">
        <v>163</v>
      </c>
      <c r="H29" s="65" t="b">
        <v>1</v>
      </c>
      <c r="I29" s="71"/>
      <c r="J29" s="68"/>
      <c r="K29" s="108" t="s">
        <v>155</v>
      </c>
      <c r="L29" s="109" t="s">
        <v>58</v>
      </c>
      <c r="N29" s="105" t="str">
        <f ca="1"/>
        <v>Party2</v>
      </c>
      <c r="O29" s="112" t="str">
        <f ca="1"/>
        <v>Party1</v>
      </c>
      <c r="P29" s="112" t="str">
        <f ca="1"/>
        <v>Leg2_Coupon_7</v>
      </c>
      <c r="Q29" s="112">
        <f ca="1"/>
        <v>44935</v>
      </c>
      <c r="R29" s="112">
        <f ca="1"/>
        <v>44935</v>
      </c>
      <c r="S29" s="112">
        <f ca="1"/>
        <v>45117</v>
      </c>
      <c r="T29" s="65">
        <f ca="1"/>
        <v>0.49863013698630099</v>
      </c>
      <c r="U29" s="65" t="str">
        <f ca="1"/>
        <v>182</v>
      </c>
      <c r="V29" s="145">
        <f ca="1"/>
        <v>100000000</v>
      </c>
      <c r="W29" s="146">
        <f ca="1"/>
        <v>0</v>
      </c>
      <c r="X29" s="65" t="e">
        <f ca="1"/>
        <v>#N/A</v>
      </c>
    </row>
    <row r="30" spans="2:24">
      <c r="B30" s="71"/>
      <c r="C30" s="82"/>
      <c r="D30" s="71"/>
      <c r="E30" s="71"/>
      <c r="F30" s="71"/>
      <c r="G30" s="71"/>
      <c r="H30" s="71"/>
      <c r="I30" s="71"/>
      <c r="J30" s="68"/>
      <c r="K30" s="108" t="s">
        <v>124</v>
      </c>
      <c r="L30" s="109">
        <f ca="1">L21</f>
        <v>43644</v>
      </c>
      <c r="N30" s="105" t="str">
        <f ca="1"/>
        <v>Party2</v>
      </c>
      <c r="O30" s="112" t="str">
        <f ca="1"/>
        <v>Party1</v>
      </c>
      <c r="P30" s="112" t="str">
        <f ca="1"/>
        <v>Leg2_Coupon_8</v>
      </c>
      <c r="Q30" s="112">
        <f ca="1"/>
        <v>45117</v>
      </c>
      <c r="R30" s="112">
        <f ca="1"/>
        <v>45117</v>
      </c>
      <c r="S30" s="112">
        <f ca="1"/>
        <v>45300</v>
      </c>
      <c r="T30" s="65">
        <f ca="1"/>
        <v>0.50136986301369901</v>
      </c>
      <c r="U30" s="65" t="str">
        <f ca="1"/>
        <v>183</v>
      </c>
      <c r="V30" s="145">
        <f ca="1"/>
        <v>100000000</v>
      </c>
      <c r="W30" s="146">
        <f ca="1"/>
        <v>0</v>
      </c>
      <c r="X30" s="65" t="e">
        <f ca="1"/>
        <v>#N/A</v>
      </c>
    </row>
    <row r="31" spans="2:24" ht="13.5" thickBot="1">
      <c r="B31" s="71"/>
      <c r="C31" s="82"/>
      <c r="D31" s="71"/>
      <c r="E31" s="71"/>
      <c r="F31" s="71"/>
      <c r="G31" s="71"/>
      <c r="H31" s="71"/>
      <c r="I31" s="71"/>
      <c r="J31" s="68"/>
      <c r="K31" s="108" t="s">
        <v>118</v>
      </c>
      <c r="L31" s="109" t="s">
        <v>82</v>
      </c>
      <c r="N31" s="105" t="str">
        <f ca="1"/>
        <v>Party2</v>
      </c>
      <c r="O31" s="112" t="str">
        <f ca="1"/>
        <v>Party1</v>
      </c>
      <c r="P31" s="112" t="str">
        <f ca="1"/>
        <v>Leg2_Coupon_9</v>
      </c>
      <c r="Q31" s="112">
        <f ca="1"/>
        <v>45300</v>
      </c>
      <c r="R31" s="112">
        <f ca="1"/>
        <v>45300</v>
      </c>
      <c r="S31" s="112">
        <f ca="1"/>
        <v>45482</v>
      </c>
      <c r="T31" s="65">
        <f ca="1"/>
        <v>0.49863013698630099</v>
      </c>
      <c r="U31" s="65" t="str">
        <f ca="1"/>
        <v>182</v>
      </c>
      <c r="V31" s="145">
        <f ca="1"/>
        <v>100000000</v>
      </c>
      <c r="W31" s="146">
        <f ca="1"/>
        <v>0</v>
      </c>
      <c r="X31" s="65" t="e">
        <f ca="1"/>
        <v>#N/A</v>
      </c>
    </row>
    <row r="32" spans="2:24">
      <c r="B32" s="71"/>
      <c r="C32" s="82"/>
      <c r="D32" s="82"/>
      <c r="E32" s="82"/>
      <c r="F32" s="82"/>
      <c r="G32" s="82"/>
      <c r="H32" s="82"/>
      <c r="I32" s="71"/>
      <c r="J32" s="68"/>
      <c r="K32" s="100" t="s">
        <v>185</v>
      </c>
      <c r="L32" s="101"/>
      <c r="N32" s="105" t="str">
        <f ca="1"/>
        <v>Party2</v>
      </c>
      <c r="O32" s="112" t="str">
        <f ca="1"/>
        <v>Party1</v>
      </c>
      <c r="P32" s="112" t="str">
        <f ca="1"/>
        <v>Leg2_Coupon_10</v>
      </c>
      <c r="Q32" s="112">
        <f ca="1"/>
        <v>45482</v>
      </c>
      <c r="R32" s="112">
        <f ca="1"/>
        <v>45482</v>
      </c>
      <c r="S32" s="112">
        <f ca="1"/>
        <v>45666</v>
      </c>
      <c r="T32" s="65">
        <f ca="1"/>
        <v>0.50410958904109604</v>
      </c>
      <c r="U32" s="65" t="str">
        <f ca="1"/>
        <v>184</v>
      </c>
      <c r="V32" s="145">
        <f ca="1"/>
        <v>100000000</v>
      </c>
      <c r="W32" s="146">
        <f ca="1"/>
        <v>0</v>
      </c>
      <c r="X32" s="65" t="e">
        <f ca="1"/>
        <v>#N/A</v>
      </c>
    </row>
    <row r="33" spans="2:24" ht="13.5" thickBot="1">
      <c r="B33" s="71"/>
      <c r="C33" s="82"/>
      <c r="D33" s="95"/>
      <c r="E33" s="95"/>
      <c r="F33" s="95"/>
      <c r="G33" s="95"/>
      <c r="H33" s="95"/>
      <c r="I33" s="71"/>
      <c r="J33" s="68"/>
      <c r="K33" s="108" t="s">
        <v>71</v>
      </c>
      <c r="L33" s="109"/>
      <c r="N33" s="105" t="str">
        <f ca="1"/>
        <v>Party2</v>
      </c>
      <c r="O33" s="112" t="str">
        <f ca="1"/>
        <v>Party1</v>
      </c>
      <c r="P33" s="112" t="str">
        <f ca="1"/>
        <v>Leg2_Coupon_11</v>
      </c>
      <c r="Q33" s="112">
        <f ca="1"/>
        <v>45666</v>
      </c>
      <c r="R33" s="112">
        <f ca="1"/>
        <v>45666</v>
      </c>
      <c r="S33" s="112">
        <f ca="1"/>
        <v>45847</v>
      </c>
      <c r="T33" s="65">
        <f ca="1"/>
        <v>0.49589041095890402</v>
      </c>
      <c r="U33" s="65" t="str">
        <f ca="1"/>
        <v>181</v>
      </c>
      <c r="V33" s="145">
        <f ca="1"/>
        <v>100000000</v>
      </c>
      <c r="W33" s="146">
        <f ca="1"/>
        <v>0</v>
      </c>
      <c r="X33" s="65" t="e">
        <f ca="1"/>
        <v>#N/A</v>
      </c>
    </row>
    <row r="34" spans="2:24">
      <c r="B34" s="71"/>
      <c r="C34" s="82"/>
      <c r="D34" s="71"/>
      <c r="E34" s="71"/>
      <c r="F34" s="71"/>
      <c r="G34" s="71"/>
      <c r="H34" s="71"/>
      <c r="I34" s="71"/>
      <c r="J34" s="68"/>
      <c r="K34" s="108" t="s">
        <v>247</v>
      </c>
      <c r="L34" s="109"/>
      <c r="N34" s="105" t="str">
        <f ca="1"/>
        <v>Party2</v>
      </c>
      <c r="O34" s="112" t="str">
        <f ca="1"/>
        <v>Party1</v>
      </c>
      <c r="P34" s="112" t="str">
        <f ca="1"/>
        <v>Leg2_Coupon_12</v>
      </c>
      <c r="Q34" s="112">
        <f ca="1"/>
        <v>45847</v>
      </c>
      <c r="R34" s="112">
        <f ca="1"/>
        <v>45847</v>
      </c>
      <c r="S34" s="112">
        <f ca="1"/>
        <v>46031</v>
      </c>
      <c r="T34" s="65">
        <f ca="1"/>
        <v>0.50410958904109604</v>
      </c>
      <c r="U34" s="65" t="str">
        <f ca="1"/>
        <v>184</v>
      </c>
      <c r="V34" s="145">
        <f ca="1"/>
        <v>100000000</v>
      </c>
      <c r="W34" s="146">
        <f ca="1"/>
        <v>0</v>
      </c>
      <c r="X34" s="65" t="e">
        <f ca="1"/>
        <v>#N/A</v>
      </c>
    </row>
    <row r="35" spans="2:24">
      <c r="B35" s="71"/>
      <c r="C35" s="82"/>
      <c r="D35" s="77" t="s">
        <v>183</v>
      </c>
      <c r="E35" s="111" t="str">
        <f ca="1">_xll.HLV5r3.Financial.Cache.CreateInterestRateSwapWithProperties(D4:E28,G4:H28, K18:L25)</f>
        <v>Trade.SpreadSheet.swap.bn001</v>
      </c>
      <c r="F35" s="71"/>
      <c r="G35" t="s">
        <v>71</v>
      </c>
      <c r="H35" s="42">
        <f ca="1">_xll.HLV5r3.Financial.Cache.GetNPVWithSpecifiedCurves(E35,L29,L28,L30,G43:H44)</f>
        <v>270752.32268500002</v>
      </c>
      <c r="I35" s="71"/>
      <c r="J35" s="68"/>
      <c r="K35" s="108" t="s">
        <v>248</v>
      </c>
      <c r="L35" s="109"/>
      <c r="N35" s="105" t="str">
        <f ca="1"/>
        <v>Party2</v>
      </c>
      <c r="O35" s="112" t="str">
        <f ca="1"/>
        <v>Party1</v>
      </c>
      <c r="P35" s="112" t="str">
        <f ca="1"/>
        <v>Leg2_Coupon_13</v>
      </c>
      <c r="Q35" s="112">
        <f ca="1"/>
        <v>46031</v>
      </c>
      <c r="R35" s="112">
        <f ca="1"/>
        <v>46031</v>
      </c>
      <c r="S35" s="112">
        <f ca="1"/>
        <v>46212</v>
      </c>
      <c r="T35" s="65">
        <f ca="1"/>
        <v>0.49589041095890402</v>
      </c>
      <c r="U35" s="65" t="str">
        <f ca="1"/>
        <v>181</v>
      </c>
      <c r="V35" s="145">
        <f ca="1"/>
        <v>100000000</v>
      </c>
      <c r="W35" s="146">
        <f ca="1"/>
        <v>0</v>
      </c>
      <c r="X35" s="65" t="e">
        <f ca="1"/>
        <v>#N/A</v>
      </c>
    </row>
    <row r="36" spans="2:24" ht="13.5" thickBot="1">
      <c r="B36" s="71"/>
      <c r="C36" s="82"/>
      <c r="D36" s="76" t="s">
        <v>117</v>
      </c>
      <c r="E36" s="136" t="str">
        <f ca="1">_xll.HLV5r3.Financial.Cache.ValueTradeFromMarket(E35,L29,K33:K36,L28,L31,L30)</f>
        <v>ValuationReport.LOCAL_USER.SpreadSheet.swap.bn001.QR_LIVE</v>
      </c>
      <c r="F36" s="71"/>
      <c r="G36" t="s">
        <v>72</v>
      </c>
      <c r="H36" s="135">
        <f ca="1">_xll.HLV5r3.Financial.Cache.GetParRateWithSpecifiedCurves(E35,L29,L30,G43:H44)</f>
        <v>5.2122917018618022E-2</v>
      </c>
      <c r="I36" s="71"/>
      <c r="J36" s="68"/>
      <c r="K36" s="108" t="s">
        <v>72</v>
      </c>
      <c r="L36" s="110"/>
      <c r="N36" s="105" t="str">
        <f ca="1"/>
        <v>Party2</v>
      </c>
      <c r="O36" s="112" t="str">
        <f ca="1"/>
        <v>Party1</v>
      </c>
      <c r="P36" s="112" t="str">
        <f ca="1"/>
        <v>Leg2_Coupon_14</v>
      </c>
      <c r="Q36" s="112">
        <f ca="1"/>
        <v>46212</v>
      </c>
      <c r="R36" s="112">
        <f ca="1"/>
        <v>46212</v>
      </c>
      <c r="S36" s="112">
        <f ca="1"/>
        <v>46398</v>
      </c>
      <c r="T36" s="65">
        <f ca="1"/>
        <v>0.50958904109588998</v>
      </c>
      <c r="U36" s="65" t="str">
        <f ca="1"/>
        <v>186</v>
      </c>
      <c r="V36" s="145">
        <f ca="1"/>
        <v>100000000</v>
      </c>
      <c r="W36" s="146">
        <f ca="1"/>
        <v>0</v>
      </c>
      <c r="X36" s="65" t="e">
        <f ca="1"/>
        <v>#N/A</v>
      </c>
    </row>
    <row r="37" spans="2:24">
      <c r="B37" s="71"/>
      <c r="C37" s="82"/>
      <c r="D37" s="94"/>
      <c r="E37" s="96"/>
      <c r="F37" s="71"/>
      <c r="G37"/>
      <c r="H37"/>
      <c r="I37" s="71"/>
      <c r="J37" s="68"/>
      <c r="N37" s="105" t="str">
        <f ca="1"/>
        <v>Party2</v>
      </c>
      <c r="O37" s="112" t="str">
        <f ca="1"/>
        <v>Party1</v>
      </c>
      <c r="P37" s="112" t="str">
        <f ca="1"/>
        <v>Leg2_Coupon_15</v>
      </c>
      <c r="Q37" s="112">
        <f ca="1"/>
        <v>46398</v>
      </c>
      <c r="R37" s="112">
        <f ca="1"/>
        <v>46398</v>
      </c>
      <c r="S37" s="112">
        <f ca="1"/>
        <v>46577</v>
      </c>
      <c r="T37" s="65">
        <f ca="1"/>
        <v>0.49041095890411002</v>
      </c>
      <c r="U37" s="65" t="str">
        <f ca="1"/>
        <v>179</v>
      </c>
      <c r="V37" s="145">
        <f ca="1"/>
        <v>100000000</v>
      </c>
      <c r="W37" s="146">
        <f ca="1"/>
        <v>0</v>
      </c>
      <c r="X37" s="65" t="e">
        <f ca="1"/>
        <v>#N/A</v>
      </c>
    </row>
    <row r="38" spans="2:24">
      <c r="B38" s="71"/>
      <c r="C38" s="82"/>
      <c r="D38" s="71"/>
      <c r="E38" s="82"/>
      <c r="F38" s="71"/>
      <c r="G38"/>
      <c r="H38" s="60"/>
      <c r="I38" s="71"/>
      <c r="J38" s="68"/>
      <c r="N38" s="105" t="str">
        <f ca="1"/>
        <v>Party2</v>
      </c>
      <c r="O38" s="112" t="str">
        <f ca="1"/>
        <v>Party1</v>
      </c>
      <c r="P38" s="112" t="str">
        <f ca="1"/>
        <v>Leg2_Coupon_16</v>
      </c>
      <c r="Q38" s="112">
        <f ca="1"/>
        <v>46577</v>
      </c>
      <c r="R38" s="112">
        <f ca="1"/>
        <v>46577</v>
      </c>
      <c r="S38" s="112">
        <f ca="1"/>
        <v>46762</v>
      </c>
      <c r="T38" s="65">
        <f ca="1"/>
        <v>0.50684931506849296</v>
      </c>
      <c r="U38" s="65" t="str">
        <f ca="1"/>
        <v>185</v>
      </c>
      <c r="V38" s="145">
        <f ca="1"/>
        <v>100000000</v>
      </c>
      <c r="W38" s="146">
        <f ca="1"/>
        <v>0</v>
      </c>
      <c r="X38" s="65" t="e">
        <f ca="1"/>
        <v>#N/A</v>
      </c>
    </row>
    <row r="39" spans="2:24">
      <c r="B39" s="71"/>
      <c r="C39" s="82"/>
      <c r="D39" s="71" t="str">
        <f t="array" aca="1" ref="D39:E44" ca="1">_xll.HLV5r3.Financial.Cache.ViewValuationReport(E36)</f>
        <v>ImpliedQuote</v>
      </c>
      <c r="E39" s="135">
        <f ca="1"/>
        <v>5.4941511831969277E-2</v>
      </c>
      <c r="F39" s="71"/>
      <c r="G39" t="s">
        <v>71</v>
      </c>
      <c r="H39" s="42">
        <f ca="1">_xll.HLV5r3.Financial.Cache.GetNPV(E35,L29,L28,L30,L31)</f>
        <v>2389190.0022438252</v>
      </c>
      <c r="I39" s="71"/>
      <c r="J39" s="68"/>
      <c r="N39" s="105" t="str">
        <f ca="1"/>
        <v>Party2</v>
      </c>
      <c r="O39" s="112" t="str">
        <f ca="1"/>
        <v>Party1</v>
      </c>
      <c r="P39" s="112" t="str">
        <f ca="1"/>
        <v>Leg2_Coupon_17</v>
      </c>
      <c r="Q39" s="112">
        <f ca="1"/>
        <v>46762</v>
      </c>
      <c r="R39" s="112">
        <f ca="1"/>
        <v>46762</v>
      </c>
      <c r="S39" s="112">
        <f ca="1"/>
        <v>46944</v>
      </c>
      <c r="T39" s="65">
        <f ca="1"/>
        <v>0.49863013698630099</v>
      </c>
      <c r="U39" s="65" t="str">
        <f ca="1"/>
        <v>182</v>
      </c>
      <c r="V39" s="145">
        <f ca="1"/>
        <v>100000000</v>
      </c>
      <c r="W39" s="146">
        <f ca="1"/>
        <v>0</v>
      </c>
      <c r="X39" s="65" t="e">
        <f ca="1"/>
        <v>#N/A</v>
      </c>
    </row>
    <row r="40" spans="2:24">
      <c r="B40" s="71"/>
      <c r="C40" s="82"/>
      <c r="D40" s="71" t="str">
        <f ca="1"/>
        <v>NPV</v>
      </c>
      <c r="E40" s="42">
        <f ca="1"/>
        <v>2389190.0022438252</v>
      </c>
      <c r="F40" s="71"/>
      <c r="G40" t="s">
        <v>72</v>
      </c>
      <c r="H40" s="135">
        <f ca="1">_xll.HLV5r3.Financial.Cache.GetParRate(E35,L29,L28,L30,L31)</f>
        <v>5.4941511831969277E-2</v>
      </c>
      <c r="I40" s="71"/>
      <c r="J40" s="68"/>
      <c r="N40" s="105" t="str">
        <f ca="1"/>
        <v>Party2</v>
      </c>
      <c r="O40" s="112" t="str">
        <f ca="1"/>
        <v>Party1</v>
      </c>
      <c r="P40" s="112" t="str">
        <f ca="1"/>
        <v>Leg2_Coupon_18</v>
      </c>
      <c r="Q40" s="112">
        <f ca="1"/>
        <v>46944</v>
      </c>
      <c r="R40" s="112">
        <f ca="1"/>
        <v>46944</v>
      </c>
      <c r="S40" s="112">
        <f ca="1"/>
        <v>47127</v>
      </c>
      <c r="T40" s="65">
        <f ca="1"/>
        <v>0.50136986301369901</v>
      </c>
      <c r="U40" s="65" t="str">
        <f ca="1"/>
        <v>183</v>
      </c>
      <c r="V40" s="145">
        <f ca="1"/>
        <v>100000000</v>
      </c>
      <c r="W40" s="146">
        <f ca="1"/>
        <v>0</v>
      </c>
      <c r="X40" s="65" t="e">
        <f ca="1"/>
        <v>#N/A</v>
      </c>
    </row>
    <row r="41" spans="2:24">
      <c r="B41" s="71"/>
      <c r="C41" s="82"/>
      <c r="D41" s="71" t="str">
        <f ca="1"/>
        <v>AnalyticalDelta</v>
      </c>
      <c r="E41" s="42">
        <f ca="1"/>
        <v>-607.07464286487198</v>
      </c>
      <c r="F41" s="71"/>
      <c r="G41" s="82"/>
      <c r="H41" s="71"/>
      <c r="I41" s="71"/>
      <c r="J41" s="68"/>
      <c r="N41" s="105" t="str">
        <f ca="1"/>
        <v>Party2</v>
      </c>
      <c r="O41" s="112" t="str">
        <f ca="1"/>
        <v>Party1</v>
      </c>
      <c r="P41" s="112" t="str">
        <f ca="1"/>
        <v>Leg2_Coupon_19</v>
      </c>
      <c r="Q41" s="112">
        <f ca="1"/>
        <v>47127</v>
      </c>
      <c r="R41" s="112">
        <f ca="1"/>
        <v>47127</v>
      </c>
      <c r="S41" s="112">
        <f ca="1"/>
        <v>47301</v>
      </c>
      <c r="T41" s="65">
        <f ca="1"/>
        <v>0.47671232876712299</v>
      </c>
      <c r="U41" s="65" t="str">
        <f ca="1"/>
        <v>174</v>
      </c>
      <c r="V41" s="145">
        <f ca="1"/>
        <v>100000000</v>
      </c>
      <c r="W41" s="146">
        <f ca="1"/>
        <v>0</v>
      </c>
      <c r="X41" s="65" t="e">
        <f ca="1"/>
        <v>#N/A</v>
      </c>
    </row>
    <row r="42" spans="2:24">
      <c r="B42" s="71"/>
      <c r="C42" s="82"/>
      <c r="D42" s="71" t="str">
        <f ca="1"/>
        <v>AnalyticalGamma</v>
      </c>
      <c r="E42" s="181">
        <f ca="1"/>
        <v>-1.1174647878867963</v>
      </c>
      <c r="F42" s="71"/>
      <c r="G42" s="82"/>
      <c r="H42" s="71"/>
      <c r="I42" s="71"/>
      <c r="J42" s="68"/>
      <c r="N42" s="105" t="e">
        <f ca="1"/>
        <v>#N/A</v>
      </c>
      <c r="O42" s="112" t="e">
        <f ca="1"/>
        <v>#N/A</v>
      </c>
      <c r="P42" s="112" t="e">
        <f ca="1"/>
        <v>#N/A</v>
      </c>
      <c r="Q42" s="112" t="e">
        <f ca="1"/>
        <v>#N/A</v>
      </c>
      <c r="R42" s="112" t="e">
        <f ca="1"/>
        <v>#N/A</v>
      </c>
      <c r="S42" s="112" t="e">
        <f ca="1"/>
        <v>#N/A</v>
      </c>
      <c r="T42" s="65" t="e">
        <f ca="1"/>
        <v>#N/A</v>
      </c>
      <c r="U42" s="65" t="e">
        <f ca="1"/>
        <v>#N/A</v>
      </c>
      <c r="V42" s="145" t="e">
        <f ca="1"/>
        <v>#N/A</v>
      </c>
      <c r="W42" s="146" t="e">
        <f ca="1"/>
        <v>#N/A</v>
      </c>
      <c r="X42" s="65" t="e">
        <f ca="1"/>
        <v>#N/A</v>
      </c>
    </row>
    <row r="43" spans="2:24">
      <c r="B43" s="71"/>
      <c r="C43" s="82"/>
      <c r="D43" s="71" t="str">
        <f ca="1"/>
        <v>AccrualFactor</v>
      </c>
      <c r="E43">
        <f ca="1"/>
        <v>586.63570663958012</v>
      </c>
      <c r="F43" s="71"/>
      <c r="G43" t="str">
        <f t="array" aca="1" ref="G43:G46" ca="1">_xll.HLV5r3.Financial.Cache.GetRequiredCurves(E35)</f>
        <v>DiscountCurve.AUD-LIBOR-SENIOR</v>
      </c>
      <c r="H43" t="str">
        <f>H26</f>
        <v>Market.QR_LIVE.DiscountCurve.AUD-LIBOR-SENIOR</v>
      </c>
      <c r="I43" s="71"/>
      <c r="J43" s="68"/>
      <c r="N43" s="105" t="e">
        <f ca="1"/>
        <v>#N/A</v>
      </c>
      <c r="O43" s="65" t="e">
        <f ca="1"/>
        <v>#N/A</v>
      </c>
      <c r="P43" s="65" t="e">
        <f ca="1"/>
        <v>#N/A</v>
      </c>
      <c r="Q43" s="112" t="e">
        <f ca="1"/>
        <v>#N/A</v>
      </c>
      <c r="R43" s="112" t="e">
        <f ca="1"/>
        <v>#N/A</v>
      </c>
      <c r="S43" s="112" t="e">
        <f ca="1"/>
        <v>#N/A</v>
      </c>
      <c r="T43" s="65" t="e">
        <f ca="1"/>
        <v>#N/A</v>
      </c>
      <c r="U43" s="65" t="e">
        <f ca="1"/>
        <v>#N/A</v>
      </c>
      <c r="V43" s="145" t="e">
        <f ca="1"/>
        <v>#N/A</v>
      </c>
      <c r="W43" s="146" t="e">
        <f ca="1"/>
        <v>#N/A</v>
      </c>
      <c r="X43" s="65" t="e">
        <f ca="1"/>
        <v>#N/A</v>
      </c>
    </row>
    <row r="44" spans="2:24">
      <c r="B44" s="71"/>
      <c r="C44" s="82"/>
      <c r="D44" s="71" t="str">
        <f ca="1"/>
        <v>FloatingNPV</v>
      </c>
      <c r="E44">
        <f ca="1"/>
        <v>2389190.0022438252</v>
      </c>
      <c r="F44" s="71"/>
      <c r="G44" t="str">
        <f ca="1"/>
        <v>RateCurve.AUD-BBR-BBSW-6M</v>
      </c>
      <c r="H44" t="str">
        <f>H27</f>
        <v>Market.QR_LIVE.DiscountCurve.AUD-LIBOR-SENIOR</v>
      </c>
      <c r="I44" s="71"/>
      <c r="J44" s="68"/>
      <c r="N44" s="105" t="e">
        <f ca="1"/>
        <v>#N/A</v>
      </c>
      <c r="O44" s="65" t="e">
        <f ca="1"/>
        <v>#N/A</v>
      </c>
      <c r="P44" s="65" t="e">
        <f ca="1"/>
        <v>#N/A</v>
      </c>
      <c r="Q44" s="65" t="e">
        <f ca="1"/>
        <v>#N/A</v>
      </c>
      <c r="R44" s="112" t="e">
        <f ca="1"/>
        <v>#N/A</v>
      </c>
      <c r="S44" s="112" t="e">
        <f ca="1"/>
        <v>#N/A</v>
      </c>
      <c r="T44" s="65" t="e">
        <f ca="1"/>
        <v>#N/A</v>
      </c>
      <c r="U44" s="65" t="e">
        <f ca="1"/>
        <v>#N/A</v>
      </c>
      <c r="V44" s="145" t="e">
        <f ca="1"/>
        <v>#N/A</v>
      </c>
      <c r="W44" s="146" t="e">
        <f ca="1"/>
        <v>#N/A</v>
      </c>
      <c r="X44" s="65" t="e">
        <f ca="1"/>
        <v>#N/A</v>
      </c>
    </row>
    <row r="45" spans="2:24">
      <c r="B45" s="71"/>
      <c r="C45" s="82"/>
      <c r="D45" s="71"/>
      <c r="E45" s="82"/>
      <c r="F45" s="71"/>
      <c r="G45" t="e">
        <f ca="1"/>
        <v>#N/A</v>
      </c>
      <c r="H45"/>
      <c r="I45" s="71"/>
      <c r="J45" s="68"/>
      <c r="N45" s="105" t="e">
        <f ca="1"/>
        <v>#N/A</v>
      </c>
      <c r="O45" s="65" t="e">
        <f ca="1"/>
        <v>#N/A</v>
      </c>
      <c r="P45" s="65" t="e">
        <f ca="1"/>
        <v>#N/A</v>
      </c>
      <c r="Q45" s="65" t="e">
        <f ca="1"/>
        <v>#N/A</v>
      </c>
      <c r="R45" s="65" t="e">
        <f ca="1"/>
        <v>#N/A</v>
      </c>
      <c r="S45" s="65" t="e">
        <f ca="1"/>
        <v>#N/A</v>
      </c>
      <c r="T45" s="65" t="e">
        <f ca="1"/>
        <v>#N/A</v>
      </c>
      <c r="U45" s="65" t="e">
        <f ca="1"/>
        <v>#N/A</v>
      </c>
      <c r="V45" s="145" t="e">
        <f ca="1"/>
        <v>#N/A</v>
      </c>
      <c r="W45" s="146" t="e">
        <f ca="1"/>
        <v>#N/A</v>
      </c>
      <c r="X45" s="65" t="e">
        <f ca="1"/>
        <v>#N/A</v>
      </c>
    </row>
    <row r="46" spans="2:24">
      <c r="B46" s="71"/>
      <c r="C46" s="82"/>
      <c r="D46" s="71"/>
      <c r="E46" s="71"/>
      <c r="F46" s="97"/>
      <c r="G46" t="e">
        <f ca="1"/>
        <v>#N/A</v>
      </c>
      <c r="H46"/>
      <c r="I46" s="71"/>
      <c r="J46" s="68"/>
      <c r="N46" s="105" t="e">
        <f ca="1"/>
        <v>#N/A</v>
      </c>
      <c r="O46" s="65" t="e">
        <f ca="1"/>
        <v>#N/A</v>
      </c>
      <c r="P46" s="65" t="e">
        <f ca="1"/>
        <v>#N/A</v>
      </c>
      <c r="Q46" s="65" t="e">
        <f ca="1"/>
        <v>#N/A</v>
      </c>
      <c r="R46" s="65" t="e">
        <f ca="1"/>
        <v>#N/A</v>
      </c>
      <c r="S46" s="65" t="e">
        <f ca="1"/>
        <v>#N/A</v>
      </c>
      <c r="T46" s="65" t="e">
        <f ca="1"/>
        <v>#N/A</v>
      </c>
      <c r="U46" s="65" t="e">
        <f ca="1"/>
        <v>#N/A</v>
      </c>
      <c r="V46" s="145" t="e">
        <f ca="1"/>
        <v>#N/A</v>
      </c>
      <c r="W46" s="146" t="e">
        <f ca="1"/>
        <v>#N/A</v>
      </c>
      <c r="X46" s="65" t="e">
        <f ca="1"/>
        <v>#N/A</v>
      </c>
    </row>
    <row r="47" spans="2:24">
      <c r="B47" s="71"/>
      <c r="C47" s="82"/>
      <c r="D47" s="71"/>
      <c r="E47" s="71"/>
      <c r="F47" s="97"/>
      <c r="G47" s="71"/>
      <c r="H47" s="71"/>
      <c r="I47" s="71"/>
      <c r="J47" s="68"/>
      <c r="N47" s="105" t="e">
        <f ca="1"/>
        <v>#N/A</v>
      </c>
      <c r="O47" s="65" t="e">
        <f ca="1"/>
        <v>#N/A</v>
      </c>
      <c r="P47" s="65" t="e">
        <f ca="1"/>
        <v>#N/A</v>
      </c>
      <c r="Q47" s="65" t="e">
        <f ca="1"/>
        <v>#N/A</v>
      </c>
      <c r="R47" s="65" t="e">
        <f ca="1"/>
        <v>#N/A</v>
      </c>
      <c r="S47" s="65" t="e">
        <f ca="1"/>
        <v>#N/A</v>
      </c>
      <c r="T47" s="65" t="e">
        <f ca="1"/>
        <v>#N/A</v>
      </c>
      <c r="U47" s="65" t="e">
        <f ca="1"/>
        <v>#N/A</v>
      </c>
      <c r="V47" s="145" t="e">
        <f ca="1"/>
        <v>#N/A</v>
      </c>
      <c r="W47" s="146" t="e">
        <f ca="1"/>
        <v>#N/A</v>
      </c>
      <c r="X47" s="65" t="e">
        <f ca="1"/>
        <v>#N/A</v>
      </c>
    </row>
    <row r="48" spans="2:24">
      <c r="B48" s="71"/>
      <c r="C48" s="82"/>
      <c r="D48" s="71"/>
      <c r="E48" s="71"/>
      <c r="F48" s="71"/>
      <c r="G48" s="71"/>
      <c r="H48" s="71"/>
      <c r="I48" s="71"/>
      <c r="J48" s="68"/>
      <c r="N48" s="105" t="e">
        <f ca="1"/>
        <v>#N/A</v>
      </c>
      <c r="O48" s="65" t="e">
        <f ca="1"/>
        <v>#N/A</v>
      </c>
      <c r="P48" s="65" t="e">
        <f ca="1"/>
        <v>#N/A</v>
      </c>
      <c r="Q48" s="65" t="e">
        <f ca="1"/>
        <v>#N/A</v>
      </c>
      <c r="R48" s="65" t="e">
        <f ca="1"/>
        <v>#N/A</v>
      </c>
      <c r="S48" s="65" t="e">
        <f ca="1"/>
        <v>#N/A</v>
      </c>
      <c r="T48" s="65" t="e">
        <f ca="1"/>
        <v>#N/A</v>
      </c>
      <c r="U48" s="65" t="e">
        <f ca="1"/>
        <v>#N/A</v>
      </c>
      <c r="V48" s="145" t="e">
        <f ca="1"/>
        <v>#N/A</v>
      </c>
      <c r="W48" s="146" t="e">
        <f ca="1"/>
        <v>#N/A</v>
      </c>
      <c r="X48" s="65" t="e">
        <f ca="1"/>
        <v>#N/A</v>
      </c>
    </row>
    <row r="49" spans="1:24">
      <c r="B49" s="98"/>
      <c r="C49" s="82"/>
      <c r="D49" s="71"/>
      <c r="E49" s="71"/>
      <c r="F49" s="71"/>
      <c r="G49" s="71"/>
      <c r="H49" s="71"/>
      <c r="I49" s="99"/>
      <c r="J49" s="68"/>
      <c r="N49" s="105" t="e">
        <f ca="1"/>
        <v>#N/A</v>
      </c>
      <c r="O49" s="65" t="e">
        <f ca="1"/>
        <v>#N/A</v>
      </c>
      <c r="P49" s="65" t="e">
        <f ca="1"/>
        <v>#N/A</v>
      </c>
      <c r="Q49" s="65" t="e">
        <f ca="1"/>
        <v>#N/A</v>
      </c>
      <c r="R49" s="65" t="e">
        <f ca="1"/>
        <v>#N/A</v>
      </c>
      <c r="S49" s="65" t="e">
        <f ca="1"/>
        <v>#N/A</v>
      </c>
      <c r="T49" s="65" t="e">
        <f ca="1"/>
        <v>#N/A</v>
      </c>
      <c r="U49" s="65" t="e">
        <f ca="1"/>
        <v>#N/A</v>
      </c>
      <c r="V49" s="145" t="e">
        <f ca="1"/>
        <v>#N/A</v>
      </c>
      <c r="W49" s="146" t="e">
        <f ca="1"/>
        <v>#N/A</v>
      </c>
      <c r="X49" s="65" t="e">
        <f ca="1"/>
        <v>#N/A</v>
      </c>
    </row>
    <row r="50" spans="1:24">
      <c r="A50" s="68"/>
      <c r="B50" s="68"/>
      <c r="C50" s="68"/>
      <c r="D50" s="68"/>
      <c r="E50" s="68"/>
      <c r="F50" s="68"/>
      <c r="G50" s="68"/>
      <c r="H50" s="68"/>
      <c r="I50" s="68"/>
      <c r="J50" s="68"/>
    </row>
    <row r="51" spans="1:24">
      <c r="J51" s="68"/>
    </row>
    <row r="52" spans="1:24">
      <c r="G52" s="79"/>
      <c r="H52" s="102"/>
      <c r="J52" s="68"/>
    </row>
    <row r="53" spans="1:24">
      <c r="G53" s="72"/>
      <c r="J53" s="68"/>
    </row>
    <row r="58" spans="1:24">
      <c r="H58" s="72"/>
    </row>
    <row r="90" spans="11:11">
      <c r="K90" s="105"/>
    </row>
    <row r="91" spans="11:11">
      <c r="K91" s="105"/>
    </row>
    <row r="92" spans="11:11">
      <c r="K92" s="105"/>
    </row>
    <row r="93" spans="11:11">
      <c r="K93" s="105"/>
    </row>
    <row r="94" spans="11:11">
      <c r="K94" s="105"/>
    </row>
    <row r="95" spans="11:11">
      <c r="K95" s="105"/>
    </row>
    <row r="96" spans="11:11">
      <c r="K96" s="105"/>
    </row>
    <row r="97" spans="11:11">
      <c r="K97" s="105"/>
    </row>
    <row r="98" spans="11:11">
      <c r="K98" s="105"/>
    </row>
    <row r="99" spans="11:11">
      <c r="K99" s="105"/>
    </row>
    <row r="100" spans="11:11">
      <c r="K100" s="105"/>
    </row>
    <row r="101" spans="11:11">
      <c r="K101" s="105"/>
    </row>
    <row r="102" spans="11:11">
      <c r="K102" s="105"/>
    </row>
    <row r="103" spans="11:11">
      <c r="K103" s="105"/>
    </row>
    <row r="104" spans="11:11">
      <c r="K104" s="105"/>
    </row>
    <row r="105" spans="11:11">
      <c r="K105" s="105"/>
    </row>
    <row r="106" spans="11:11">
      <c r="K106" s="105"/>
    </row>
    <row r="107" spans="11:11">
      <c r="K107" s="105"/>
    </row>
    <row r="108" spans="11:11">
      <c r="K108" s="105"/>
    </row>
    <row r="109" spans="11:11">
      <c r="K109" s="105"/>
    </row>
    <row r="110" spans="11:11">
      <c r="K110" s="105"/>
    </row>
    <row r="111" spans="11:11">
      <c r="K111" s="105"/>
    </row>
    <row r="112" spans="11:11">
      <c r="K112" s="105"/>
    </row>
    <row r="113" spans="11:11">
      <c r="K113" s="105"/>
    </row>
    <row r="114" spans="11:11">
      <c r="K114" s="105"/>
    </row>
    <row r="115" spans="11:11">
      <c r="K115" s="105"/>
    </row>
    <row r="116" spans="11:11">
      <c r="K116" s="105"/>
    </row>
    <row r="117" spans="11:11">
      <c r="K117" s="105"/>
    </row>
    <row r="118" spans="11:11">
      <c r="K118" s="105"/>
    </row>
    <row r="119" spans="11:11">
      <c r="K119" s="105"/>
    </row>
    <row r="120" spans="11:11">
      <c r="K120" s="105"/>
    </row>
    <row r="121" spans="11:11">
      <c r="K121" s="105"/>
    </row>
    <row r="122" spans="11:11">
      <c r="K122" s="105"/>
    </row>
    <row r="123" spans="11:11">
      <c r="K123" s="105"/>
    </row>
    <row r="124" spans="11:11">
      <c r="K124" s="105"/>
    </row>
    <row r="125" spans="11:11">
      <c r="K125" s="105"/>
    </row>
    <row r="126" spans="11:11">
      <c r="K126" s="105"/>
    </row>
    <row r="127" spans="11:11">
      <c r="K127" s="105"/>
    </row>
    <row r="128" spans="11:11">
      <c r="K128" s="105"/>
    </row>
    <row r="129" spans="11:11">
      <c r="K129" s="105"/>
    </row>
    <row r="130" spans="11:11">
      <c r="K130" s="105"/>
    </row>
    <row r="131" spans="11:11">
      <c r="K131" s="105"/>
    </row>
    <row r="132" spans="11:11">
      <c r="K132" s="105"/>
    </row>
    <row r="133" spans="11:11">
      <c r="K133" s="105"/>
    </row>
    <row r="134" spans="11:11">
      <c r="K134" s="105"/>
    </row>
    <row r="135" spans="11:11">
      <c r="K135" s="105"/>
    </row>
    <row r="136" spans="11:11">
      <c r="K136" s="105"/>
    </row>
    <row r="137" spans="11:11">
      <c r="K137" s="105"/>
    </row>
    <row r="138" spans="11:11">
      <c r="K138" s="105"/>
    </row>
    <row r="139" spans="11:11">
      <c r="K139" s="105"/>
    </row>
    <row r="140" spans="11:11">
      <c r="K140" s="105"/>
    </row>
    <row r="141" spans="11:11">
      <c r="K141" s="105"/>
    </row>
    <row r="142" spans="11:11">
      <c r="K142" s="105"/>
    </row>
    <row r="143" spans="11:11">
      <c r="K143" s="105"/>
    </row>
    <row r="144" spans="11:11">
      <c r="K144" s="105"/>
    </row>
    <row r="145" spans="11:11">
      <c r="K145" s="105"/>
    </row>
    <row r="146" spans="11:11">
      <c r="K146" s="105"/>
    </row>
    <row r="147" spans="11:11">
      <c r="K147" s="105"/>
    </row>
    <row r="148" spans="11:11">
      <c r="K148" s="105"/>
    </row>
    <row r="149" spans="11:11">
      <c r="K149" s="105"/>
    </row>
    <row r="150" spans="11:11">
      <c r="K150" s="105"/>
    </row>
    <row r="151" spans="11:11">
      <c r="K151" s="105"/>
    </row>
    <row r="152" spans="11:11">
      <c r="K152" s="105"/>
    </row>
    <row r="153" spans="11:11">
      <c r="K153" s="105"/>
    </row>
    <row r="154" spans="11:11">
      <c r="K154" s="105"/>
    </row>
    <row r="155" spans="11:11">
      <c r="K155" s="105"/>
    </row>
    <row r="156" spans="11:11">
      <c r="K156" s="105"/>
    </row>
    <row r="157" spans="11:11">
      <c r="K157" s="105"/>
    </row>
    <row r="158" spans="11:11">
      <c r="K158" s="105"/>
    </row>
    <row r="159" spans="11:11">
      <c r="K159" s="105"/>
    </row>
    <row r="160" spans="11:11">
      <c r="K160" s="105"/>
    </row>
    <row r="161" spans="11:11">
      <c r="K161" s="105"/>
    </row>
    <row r="162" spans="11:11">
      <c r="K162" s="105"/>
    </row>
    <row r="163" spans="11:11">
      <c r="K163" s="105"/>
    </row>
    <row r="164" spans="11:11">
      <c r="K164" s="105"/>
    </row>
    <row r="165" spans="11:11">
      <c r="K165" s="105"/>
    </row>
    <row r="166" spans="11:11">
      <c r="K166" s="105"/>
    </row>
    <row r="167" spans="11:11">
      <c r="K167" s="105"/>
    </row>
    <row r="168" spans="11:11">
      <c r="K168" s="105"/>
    </row>
    <row r="169" spans="11:11">
      <c r="K169" s="105"/>
    </row>
    <row r="170" spans="11:11">
      <c r="K170" s="105"/>
    </row>
    <row r="171" spans="11:11">
      <c r="K171" s="105"/>
    </row>
    <row r="172" spans="11:11">
      <c r="K172" s="105"/>
    </row>
    <row r="173" spans="11:11">
      <c r="K173" s="105"/>
    </row>
    <row r="174" spans="11:11">
      <c r="K174" s="105"/>
    </row>
    <row r="175" spans="11:11">
      <c r="K175" s="105"/>
    </row>
    <row r="176" spans="11:11">
      <c r="K176" s="105"/>
    </row>
    <row r="177" spans="11:11">
      <c r="K177" s="105"/>
    </row>
    <row r="178" spans="11:11">
      <c r="K178" s="105"/>
    </row>
    <row r="179" spans="11:11">
      <c r="K179" s="105"/>
    </row>
    <row r="180" spans="11:11">
      <c r="K180" s="105"/>
    </row>
    <row r="181" spans="11:11">
      <c r="K181" s="105"/>
    </row>
    <row r="182" spans="11:11">
      <c r="K182" s="105"/>
    </row>
    <row r="183" spans="11:11">
      <c r="K183" s="105"/>
    </row>
    <row r="184" spans="11:11">
      <c r="K184" s="105"/>
    </row>
    <row r="185" spans="11:11">
      <c r="K185" s="106"/>
    </row>
    <row r="186" spans="11:11">
      <c r="K186" s="106"/>
    </row>
    <row r="187" spans="11:11">
      <c r="K187" s="106"/>
    </row>
    <row r="188" spans="11:11">
      <c r="K188" s="106"/>
    </row>
    <row r="189" spans="11:11">
      <c r="K189" s="106"/>
    </row>
    <row r="190" spans="11:11">
      <c r="K190" s="106"/>
    </row>
    <row r="191" spans="11:11">
      <c r="K191" s="106"/>
    </row>
    <row r="192" spans="11:11">
      <c r="K192" s="106"/>
    </row>
    <row r="193" spans="11:11">
      <c r="K193" s="106"/>
    </row>
    <row r="194" spans="11:11">
      <c r="K194" s="106"/>
    </row>
    <row r="195" spans="11:11">
      <c r="K195" s="106"/>
    </row>
    <row r="196" spans="11:11">
      <c r="K196" s="106"/>
    </row>
    <row r="197" spans="11:11">
      <c r="K197" s="106"/>
    </row>
    <row r="198" spans="11:11">
      <c r="K198" s="106"/>
    </row>
    <row r="199" spans="11:11">
      <c r="K199" s="106"/>
    </row>
    <row r="200" spans="11:11">
      <c r="K200" s="106"/>
    </row>
    <row r="201" spans="11:11">
      <c r="K201" s="106"/>
    </row>
    <row r="202" spans="11:11">
      <c r="K202" s="106"/>
    </row>
    <row r="203" spans="11:11">
      <c r="K203" s="106"/>
    </row>
    <row r="204" spans="11:11">
      <c r="K204" s="106"/>
    </row>
    <row r="205" spans="11:11">
      <c r="K205" s="106"/>
    </row>
    <row r="206" spans="11:11">
      <c r="K206" s="106"/>
    </row>
    <row r="207" spans="11:11">
      <c r="K207" s="106"/>
    </row>
  </sheetData>
  <conditionalFormatting sqref="F27 I27:I28">
    <cfRule type="cellIs" dxfId="1" priority="1" stopIfTrue="1" operator="equal">
      <formula>"&lt;-Error"</formula>
    </cfRule>
  </conditionalFormatting>
  <dataValidations count="14">
    <dataValidation type="list" allowBlank="1" showInputMessage="1" showErrorMessage="1" sqref="E28 H28" xr:uid="{00000000-0002-0000-0900-000000000000}">
      <formula1>DiscountingType</formula1>
    </dataValidation>
    <dataValidation type="list" allowBlank="1" showInputMessage="1" showErrorMessage="1" sqref="E12 H12" xr:uid="{00000000-0002-0000-0900-000001000000}">
      <formula1>FirstCouponType</formula1>
    </dataValidation>
    <dataValidation type="list" allowBlank="1" showInputMessage="1" showErrorMessage="1" sqref="I983052 H19 E19 JB21 F9 I9 WVO983055 WLS983055 WBW983055 VSA983055 VIE983055 UYI983055 UOM983055 UEQ983055 TUU983055 TKY983055 TBC983055 SRG983055 SHK983055 RXO983055 RNS983055 RDW983055 QUA983055 QKE983055 QAI983055 PQM983055 PGQ983055 OWU983055 OMY983055 ODC983055 NTG983055 NJK983055 MZO983055 MPS983055 MFW983055 LWA983055 LME983055 LCI983055 KSM983055 KIQ983055 JYU983055 JOY983055 JFC983055 IVG983055 ILK983055 IBO983055 HRS983055 HHW983055 GYA983055 GOE983055 GEI983055 FUM983055 FKQ983055 FAU983055 EQY983055 EHC983055 DXG983055 DNK983055 DDO983055 CTS983055 CJW983055 CAA983055 BQE983055 BGI983055 AWM983055 AMQ983055 ACU983055 SY983055 JC983055 WVO917519 WLS917519 WBW917519 VSA917519 VIE917519 UYI917519 UOM917519 UEQ917519 TUU917519 TKY917519 TBC917519 SRG917519 SHK917519 RXO917519 RNS917519 RDW917519 QUA917519 QKE917519 QAI917519 PQM917519 PGQ917519 OWU917519 OMY917519 ODC917519 NTG917519 NJK917519 MZO917519 MPS917519 MFW917519 LWA917519 LME917519 LCI917519 KSM917519 KIQ917519 JYU917519 JOY917519 JFC917519 IVG917519 ILK917519 IBO917519 HRS917519 HHW917519 GYA917519 GOE917519 GEI917519 FUM917519 FKQ917519 FAU917519 EQY917519 EHC917519 DXG917519 DNK917519 DDO917519 CTS917519 CJW917519 CAA917519 BQE917519 BGI917519 AWM917519 AMQ917519 ACU917519 SY917519 JC917519 WVO851983 WLS851983 WBW851983 VSA851983 VIE851983 UYI851983 UOM851983 UEQ851983 TUU851983 TKY851983 TBC851983 SRG851983 SHK851983 RXO851983 RNS851983 RDW851983 QUA851983 QKE851983 QAI851983 PQM851983 PGQ851983 OWU851983 OMY851983 ODC851983 NTG851983 NJK851983 MZO851983 MPS851983 MFW851983 LWA851983 LME851983 LCI851983 KSM851983 KIQ851983 JYU851983 JOY851983 JFC851983 IVG851983 ILK851983 IBO851983 HRS851983 HHW851983 GYA851983 GOE851983 GEI851983 FUM851983 FKQ851983 FAU851983 EQY851983 EHC851983 DXG851983 DNK851983 DDO851983 CTS851983 CJW851983 CAA851983 BQE851983 BGI851983 AWM851983 AMQ851983 ACU851983 SY851983 JC851983 WVO786447 WLS786447 WBW786447 VSA786447 VIE786447 UYI786447 UOM786447 UEQ786447 TUU786447 TKY786447 TBC786447 SRG786447 SHK786447 RXO786447 RNS786447 RDW786447 QUA786447 QKE786447 QAI786447 PQM786447 PGQ786447 OWU786447 OMY786447 ODC786447 NTG786447 NJK786447 MZO786447 MPS786447 MFW786447 LWA786447 LME786447 LCI786447 KSM786447 KIQ786447 JYU786447 JOY786447 JFC786447 IVG786447 ILK786447 IBO786447 HRS786447 HHW786447 GYA786447 GOE786447 GEI786447 FUM786447 FKQ786447 FAU786447 EQY786447 EHC786447 DXG786447 DNK786447 DDO786447 CTS786447 CJW786447 CAA786447 BQE786447 BGI786447 AWM786447 AMQ786447 ACU786447 SY786447 JC786447 WVO720911 WLS720911 WBW720911 VSA720911 VIE720911 UYI720911 UOM720911 UEQ720911 TUU720911 TKY720911 TBC720911 SRG720911 SHK720911 RXO720911 RNS720911 RDW720911 QUA720911 QKE720911 QAI720911 PQM720911 PGQ720911 OWU720911 OMY720911 ODC720911 NTG720911 NJK720911 MZO720911 MPS720911 MFW720911 LWA720911 LME720911 LCI720911 KSM720911 KIQ720911 JYU720911 JOY720911 JFC720911 IVG720911 ILK720911 IBO720911 HRS720911 HHW720911 GYA720911 GOE720911 GEI720911 FUM720911 FKQ720911 FAU720911 EQY720911 EHC720911 DXG720911 DNK720911 DDO720911 CTS720911 CJW720911 CAA720911 BQE720911 BGI720911 AWM720911 AMQ720911 ACU720911 SY720911 JC720911 WVO655375 WLS655375 WBW655375 VSA655375 VIE655375 UYI655375 UOM655375 UEQ655375 TUU655375 TKY655375 TBC655375 SRG655375 SHK655375 RXO655375 RNS655375 RDW655375 QUA655375 QKE655375 QAI655375 PQM655375 PGQ655375 OWU655375 OMY655375 ODC655375 NTG655375 NJK655375 MZO655375 MPS655375 MFW655375 LWA655375 LME655375 LCI655375 KSM655375 KIQ655375 JYU655375 JOY655375 JFC655375 IVG655375 ILK655375 IBO655375 HRS655375 HHW655375 GYA655375 GOE655375 GEI655375 FUM655375 FKQ655375 FAU655375 EQY655375 EHC655375 DXG655375 DNK655375 DDO655375 CTS655375 CJW655375 CAA655375 BQE655375 BGI655375 AWM655375 AMQ655375 ACU655375 SY655375 JC655375 WVO589839 WLS589839 WBW589839 VSA589839 VIE589839 UYI589839 UOM589839 UEQ589839 TUU589839 TKY589839 TBC589839 SRG589839 SHK589839 RXO589839 RNS589839 RDW589839 QUA589839 QKE589839 QAI589839 PQM589839 PGQ589839 OWU589839 OMY589839 ODC589839 NTG589839 NJK589839 MZO589839 MPS589839 MFW589839 LWA589839 LME589839 LCI589839 KSM589839 KIQ589839 JYU589839 JOY589839 JFC589839 IVG589839 ILK589839 IBO589839 HRS589839 HHW589839 GYA589839 GOE589839 GEI589839 FUM589839 FKQ589839 FAU589839 EQY589839 EHC589839 DXG589839 DNK589839 DDO589839 CTS589839 CJW589839 CAA589839 BQE589839 BGI589839 AWM589839 AMQ589839 ACU589839 SY589839 JC589839 WVO524303 WLS524303 WBW524303 VSA524303 VIE524303 UYI524303 UOM524303 UEQ524303 TUU524303 TKY524303 TBC524303 SRG524303 SHK524303 RXO524303 RNS524303 RDW524303 QUA524303 QKE524303 QAI524303 PQM524303 PGQ524303 OWU524303 OMY524303 ODC524303 NTG524303 NJK524303 MZO524303 MPS524303 MFW524303 LWA524303 LME524303 LCI524303 KSM524303 KIQ524303 JYU524303 JOY524303 JFC524303 IVG524303 ILK524303 IBO524303 HRS524303 HHW524303 GYA524303 GOE524303 GEI524303 FUM524303 FKQ524303 FAU524303 EQY524303 EHC524303 DXG524303 DNK524303 DDO524303 CTS524303 CJW524303 CAA524303 BQE524303 BGI524303 AWM524303 AMQ524303 ACU524303 SY524303 JC524303 WVO458767 WLS458767 WBW458767 VSA458767 VIE458767 UYI458767 UOM458767 UEQ458767 TUU458767 TKY458767 TBC458767 SRG458767 SHK458767 RXO458767 RNS458767 RDW458767 QUA458767 QKE458767 QAI458767 PQM458767 PGQ458767 OWU458767 OMY458767 ODC458767 NTG458767 NJK458767 MZO458767 MPS458767 MFW458767 LWA458767 LME458767 LCI458767 KSM458767 KIQ458767 JYU458767 JOY458767 JFC458767 IVG458767 ILK458767 IBO458767 HRS458767 HHW458767 GYA458767 GOE458767 GEI458767 FUM458767 FKQ458767 FAU458767 EQY458767 EHC458767 DXG458767 DNK458767 DDO458767 CTS458767 CJW458767 CAA458767 BQE458767 BGI458767 AWM458767 AMQ458767 ACU458767 SY458767 JC458767 WVO393231 WLS393231 WBW393231 VSA393231 VIE393231 UYI393231 UOM393231 UEQ393231 TUU393231 TKY393231 TBC393231 SRG393231 SHK393231 RXO393231 RNS393231 RDW393231 QUA393231 QKE393231 QAI393231 PQM393231 PGQ393231 OWU393231 OMY393231 ODC393231 NTG393231 NJK393231 MZO393231 MPS393231 MFW393231 LWA393231 LME393231 LCI393231 KSM393231 KIQ393231 JYU393231 JOY393231 JFC393231 IVG393231 ILK393231 IBO393231 HRS393231 HHW393231 GYA393231 GOE393231 GEI393231 FUM393231 FKQ393231 FAU393231 EQY393231 EHC393231 DXG393231 DNK393231 DDO393231 CTS393231 CJW393231 CAA393231 BQE393231 BGI393231 AWM393231 AMQ393231 ACU393231 SY393231 JC393231 WVO327695 WLS327695 WBW327695 VSA327695 VIE327695 UYI327695 UOM327695 UEQ327695 TUU327695 TKY327695 TBC327695 SRG327695 SHK327695 RXO327695 RNS327695 RDW327695 QUA327695 QKE327695 QAI327695 PQM327695 PGQ327695 OWU327695 OMY327695 ODC327695 NTG327695 NJK327695 MZO327695 MPS327695 MFW327695 LWA327695 LME327695 LCI327695 KSM327695 KIQ327695 JYU327695 JOY327695 JFC327695 IVG327695 ILK327695 IBO327695 HRS327695 HHW327695 GYA327695 GOE327695 GEI327695 FUM327695 FKQ327695 FAU327695 EQY327695 EHC327695 DXG327695 DNK327695 DDO327695 CTS327695 CJW327695 CAA327695 BQE327695 BGI327695 AWM327695 AMQ327695 ACU327695 SY327695 JC327695 WVO262159 WLS262159 WBW262159 VSA262159 VIE262159 UYI262159 UOM262159 UEQ262159 TUU262159 TKY262159 TBC262159 SRG262159 SHK262159 RXO262159 RNS262159 RDW262159 QUA262159 QKE262159 QAI262159 PQM262159 PGQ262159 OWU262159 OMY262159 ODC262159 NTG262159 NJK262159 MZO262159 MPS262159 MFW262159 LWA262159 LME262159 LCI262159 KSM262159 KIQ262159 JYU262159 JOY262159 JFC262159 IVG262159 ILK262159 IBO262159 HRS262159 HHW262159 GYA262159 GOE262159 GEI262159 FUM262159 FKQ262159 FAU262159 EQY262159 EHC262159 DXG262159 DNK262159 DDO262159 CTS262159 CJW262159 CAA262159 BQE262159 BGI262159 AWM262159 AMQ262159 ACU262159 SY262159 JC262159 WVO196623 WLS196623 WBW196623 VSA196623 VIE196623 UYI196623 UOM196623 UEQ196623 TUU196623 TKY196623 TBC196623 SRG196623 SHK196623 RXO196623 RNS196623 RDW196623 QUA196623 QKE196623 QAI196623 PQM196623 PGQ196623 OWU196623 OMY196623 ODC196623 NTG196623 NJK196623 MZO196623 MPS196623 MFW196623 LWA196623 LME196623 LCI196623 KSM196623 KIQ196623 JYU196623 JOY196623 JFC196623 IVG196623 ILK196623 IBO196623 HRS196623 HHW196623 GYA196623 GOE196623 GEI196623 FUM196623 FKQ196623 FAU196623 EQY196623 EHC196623 DXG196623 DNK196623 DDO196623 CTS196623 CJW196623 CAA196623 BQE196623 BGI196623 AWM196623 AMQ196623 ACU196623 SY196623 JC196623 WVO131087 WLS131087 WBW131087 VSA131087 VIE131087 UYI131087 UOM131087 UEQ131087 TUU131087 TKY131087 TBC131087 SRG131087 SHK131087 RXO131087 RNS131087 RDW131087 QUA131087 QKE131087 QAI131087 PQM131087 PGQ131087 OWU131087 OMY131087 ODC131087 NTG131087 NJK131087 MZO131087 MPS131087 MFW131087 LWA131087 LME131087 LCI131087 KSM131087 KIQ131087 JYU131087 JOY131087 JFC131087 IVG131087 ILK131087 IBO131087 HRS131087 HHW131087 GYA131087 GOE131087 GEI131087 FUM131087 FKQ131087 FAU131087 EQY131087 EHC131087 DXG131087 DNK131087 DDO131087 CTS131087 CJW131087 CAA131087 BQE131087 BGI131087 AWM131087 AMQ131087 ACU131087 SY131087 JC131087 WVO65551 WLS65551 WBW65551 VSA65551 VIE65551 UYI65551 UOM65551 UEQ65551 TUU65551 TKY65551 TBC65551 SRG65551 SHK65551 RXO65551 RNS65551 RDW65551 QUA65551 QKE65551 QAI65551 PQM65551 PGQ65551 OWU65551 OMY65551 ODC65551 NTG65551 NJK65551 MZO65551 MPS65551 MFW65551 LWA65551 LME65551 LCI65551 KSM65551 KIQ65551 JYU65551 JOY65551 JFC65551 IVG65551 ILK65551 IBO65551 HRS65551 HHW65551 GYA65551 GOE65551 GEI65551 FUM65551 FKQ65551 FAU65551 EQY65551 EHC65551 DXG65551 DNK65551 DDO65551 CTS65551 CJW65551 CAA65551 BQE65551 BGI65551 AWM65551 AMQ65551 ACU65551 SY65551 JC65551 WVO11 WLS11 WBW11 VSA11 VIE11 UYI11 UOM11 UEQ11 TUU11 TKY11 TBC11 SRG11 SHK11 RXO11 RNS11 RDW11 QUA11 QKE11 QAI11 PQM11 PGQ11 OWU11 OMY11 ODC11 NTG11 NJK11 MZO11 MPS11 MFW11 LWA11 LME11 LCI11 KSM11 KIQ11 JYU11 JOY11 JFC11 IVG11 ILK11 IBO11 HRS11 HHW11 GYA11 GOE11 GEI11 FUM11 FKQ11 FAU11 EQY11 EHC11 DXG11 DNK11 DDO11 CTS11 CJW11 CAA11 BQE11 BGI11 AWM11 AMQ11 ACU11 SY11 JC1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IY21 WVN983063 WLR983063 WBV983063 VRZ983063 VID983063 UYH983063 UOL983063 UEP983063 TUT983063 TKX983063 TBB983063 SRF983063 SHJ983063 RXN983063 RNR983063 RDV983063 QTZ983063 QKD983063 QAH983063 PQL983063 PGP983063 OWT983063 OMX983063 ODB983063 NTF983063 NJJ983063 MZN983063 MPR983063 MFV983063 LVZ983063 LMD983063 LCH983063 KSL983063 KIP983063 JYT983063 JOX983063 JFB983063 IVF983063 ILJ983063 IBN983063 HRR983063 HHV983063 GXZ983063 GOD983063 GEH983063 FUL983063 FKP983063 FAT983063 EQX983063 EHB983063 DXF983063 DNJ983063 DDN983063 CTR983063 CJV983063 BZZ983063 BQD983063 BGH983063 AWL983063 AMP983063 ACT983063 SX983063 JB983063 WVN917527 WLR917527 WBV917527 VRZ917527 VID917527 UYH917527 UOL917527 UEP917527 TUT917527 TKX917527 TBB917527 SRF917527 SHJ917527 RXN917527 RNR917527 RDV917527 QTZ917527 QKD917527 QAH917527 PQL917527 PGP917527 OWT917527 OMX917527 ODB917527 NTF917527 NJJ917527 MZN917527 MPR917527 MFV917527 LVZ917527 LMD917527 LCH917527 KSL917527 KIP917527 JYT917527 JOX917527 JFB917527 IVF917527 ILJ917527 IBN917527 HRR917527 HHV917527 GXZ917527 GOD917527 GEH917527 FUL917527 FKP917527 FAT917527 EQX917527 EHB917527 DXF917527 DNJ917527 DDN917527 CTR917527 CJV917527 BZZ917527 BQD917527 BGH917527 AWL917527 AMP917527 ACT917527 SX917527 JB917527 WVN851991 WLR851991 WBV851991 VRZ851991 VID851991 UYH851991 UOL851991 UEP851991 TUT851991 TKX851991 TBB851991 SRF851991 SHJ851991 RXN851991 RNR851991 RDV851991 QTZ851991 QKD851991 QAH851991 PQL851991 PGP851991 OWT851991 OMX851991 ODB851991 NTF851991 NJJ851991 MZN851991 MPR851991 MFV851991 LVZ851991 LMD851991 LCH851991 KSL851991 KIP851991 JYT851991 JOX851991 JFB851991 IVF851991 ILJ851991 IBN851991 HRR851991 HHV851991 GXZ851991 GOD851991 GEH851991 FUL851991 FKP851991 FAT851991 EQX851991 EHB851991 DXF851991 DNJ851991 DDN851991 CTR851991 CJV851991 BZZ851991 BQD851991 BGH851991 AWL851991 AMP851991 ACT851991 SX851991 JB851991 WVN786455 WLR786455 WBV786455 VRZ786455 VID786455 UYH786455 UOL786455 UEP786455 TUT786455 TKX786455 TBB786455 SRF786455 SHJ786455 RXN786455 RNR786455 RDV786455 QTZ786455 QKD786455 QAH786455 PQL786455 PGP786455 OWT786455 OMX786455 ODB786455 NTF786455 NJJ786455 MZN786455 MPR786455 MFV786455 LVZ786455 LMD786455 LCH786455 KSL786455 KIP786455 JYT786455 JOX786455 JFB786455 IVF786455 ILJ786455 IBN786455 HRR786455 HHV786455 GXZ786455 GOD786455 GEH786455 FUL786455 FKP786455 FAT786455 EQX786455 EHB786455 DXF786455 DNJ786455 DDN786455 CTR786455 CJV786455 BZZ786455 BQD786455 BGH786455 AWL786455 AMP786455 ACT786455 SX786455 JB786455 WVN720919 WLR720919 WBV720919 VRZ720919 VID720919 UYH720919 UOL720919 UEP720919 TUT720919 TKX720919 TBB720919 SRF720919 SHJ720919 RXN720919 RNR720919 RDV720919 QTZ720919 QKD720919 QAH720919 PQL720919 PGP720919 OWT720919 OMX720919 ODB720919 NTF720919 NJJ720919 MZN720919 MPR720919 MFV720919 LVZ720919 LMD720919 LCH720919 KSL720919 KIP720919 JYT720919 JOX720919 JFB720919 IVF720919 ILJ720919 IBN720919 HRR720919 HHV720919 GXZ720919 GOD720919 GEH720919 FUL720919 FKP720919 FAT720919 EQX720919 EHB720919 DXF720919 DNJ720919 DDN720919 CTR720919 CJV720919 BZZ720919 BQD720919 BGH720919 AWL720919 AMP720919 ACT720919 SX720919 JB720919 WVN655383 WLR655383 WBV655383 VRZ655383 VID655383 UYH655383 UOL655383 UEP655383 TUT655383 TKX655383 TBB655383 SRF655383 SHJ655383 RXN655383 RNR655383 RDV655383 QTZ655383 QKD655383 QAH655383 PQL655383 PGP655383 OWT655383 OMX655383 ODB655383 NTF655383 NJJ655383 MZN655383 MPR655383 MFV655383 LVZ655383 LMD655383 LCH655383 KSL655383 KIP655383 JYT655383 JOX655383 JFB655383 IVF655383 ILJ655383 IBN655383 HRR655383 HHV655383 GXZ655383 GOD655383 GEH655383 FUL655383 FKP655383 FAT655383 EQX655383 EHB655383 DXF655383 DNJ655383 DDN655383 CTR655383 CJV655383 BZZ655383 BQD655383 BGH655383 AWL655383 AMP655383 ACT655383 SX655383 JB655383 WVN589847 WLR589847 WBV589847 VRZ589847 VID589847 UYH589847 UOL589847 UEP589847 TUT589847 TKX589847 TBB589847 SRF589847 SHJ589847 RXN589847 RNR589847 RDV589847 QTZ589847 QKD589847 QAH589847 PQL589847 PGP589847 OWT589847 OMX589847 ODB589847 NTF589847 NJJ589847 MZN589847 MPR589847 MFV589847 LVZ589847 LMD589847 LCH589847 KSL589847 KIP589847 JYT589847 JOX589847 JFB589847 IVF589847 ILJ589847 IBN589847 HRR589847 HHV589847 GXZ589847 GOD589847 GEH589847 FUL589847 FKP589847 FAT589847 EQX589847 EHB589847 DXF589847 DNJ589847 DDN589847 CTR589847 CJV589847 BZZ589847 BQD589847 BGH589847 AWL589847 AMP589847 ACT589847 SX589847 JB589847 WVN524311 WLR524311 WBV524311 VRZ524311 VID524311 UYH524311 UOL524311 UEP524311 TUT524311 TKX524311 TBB524311 SRF524311 SHJ524311 RXN524311 RNR524311 RDV524311 QTZ524311 QKD524311 QAH524311 PQL524311 PGP524311 OWT524311 OMX524311 ODB524311 NTF524311 NJJ524311 MZN524311 MPR524311 MFV524311 LVZ524311 LMD524311 LCH524311 KSL524311 KIP524311 JYT524311 JOX524311 JFB524311 IVF524311 ILJ524311 IBN524311 HRR524311 HHV524311 GXZ524311 GOD524311 GEH524311 FUL524311 FKP524311 FAT524311 EQX524311 EHB524311 DXF524311 DNJ524311 DDN524311 CTR524311 CJV524311 BZZ524311 BQD524311 BGH524311 AWL524311 AMP524311 ACT524311 SX524311 JB524311 WVN458775 WLR458775 WBV458775 VRZ458775 VID458775 UYH458775 UOL458775 UEP458775 TUT458775 TKX458775 TBB458775 SRF458775 SHJ458775 RXN458775 RNR458775 RDV458775 QTZ458775 QKD458775 QAH458775 PQL458775 PGP458775 OWT458775 OMX458775 ODB458775 NTF458775 NJJ458775 MZN458775 MPR458775 MFV458775 LVZ458775 LMD458775 LCH458775 KSL458775 KIP458775 JYT458775 JOX458775 JFB458775 IVF458775 ILJ458775 IBN458775 HRR458775 HHV458775 GXZ458775 GOD458775 GEH458775 FUL458775 FKP458775 FAT458775 EQX458775 EHB458775 DXF458775 DNJ458775 DDN458775 CTR458775 CJV458775 BZZ458775 BQD458775 BGH458775 AWL458775 AMP458775 ACT458775 SX458775 JB458775 WVN393239 WLR393239 WBV393239 VRZ393239 VID393239 UYH393239 UOL393239 UEP393239 TUT393239 TKX393239 TBB393239 SRF393239 SHJ393239 RXN393239 RNR393239 RDV393239 QTZ393239 QKD393239 QAH393239 PQL393239 PGP393239 OWT393239 OMX393239 ODB393239 NTF393239 NJJ393239 MZN393239 MPR393239 MFV393239 LVZ393239 LMD393239 LCH393239 KSL393239 KIP393239 JYT393239 JOX393239 JFB393239 IVF393239 ILJ393239 IBN393239 HRR393239 HHV393239 GXZ393239 GOD393239 GEH393239 FUL393239 FKP393239 FAT393239 EQX393239 EHB393239 DXF393239 DNJ393239 DDN393239 CTR393239 CJV393239 BZZ393239 BQD393239 BGH393239 AWL393239 AMP393239 ACT393239 SX393239 JB393239 WVN327703 WLR327703 WBV327703 VRZ327703 VID327703 UYH327703 UOL327703 UEP327703 TUT327703 TKX327703 TBB327703 SRF327703 SHJ327703 RXN327703 RNR327703 RDV327703 QTZ327703 QKD327703 QAH327703 PQL327703 PGP327703 OWT327703 OMX327703 ODB327703 NTF327703 NJJ327703 MZN327703 MPR327703 MFV327703 LVZ327703 LMD327703 LCH327703 KSL327703 KIP327703 JYT327703 JOX327703 JFB327703 IVF327703 ILJ327703 IBN327703 HRR327703 HHV327703 GXZ327703 GOD327703 GEH327703 FUL327703 FKP327703 FAT327703 EQX327703 EHB327703 DXF327703 DNJ327703 DDN327703 CTR327703 CJV327703 BZZ327703 BQD327703 BGH327703 AWL327703 AMP327703 ACT327703 SX327703 JB327703 WVN262167 WLR262167 WBV262167 VRZ262167 VID262167 UYH262167 UOL262167 UEP262167 TUT262167 TKX262167 TBB262167 SRF262167 SHJ262167 RXN262167 RNR262167 RDV262167 QTZ262167 QKD262167 QAH262167 PQL262167 PGP262167 OWT262167 OMX262167 ODB262167 NTF262167 NJJ262167 MZN262167 MPR262167 MFV262167 LVZ262167 LMD262167 LCH262167 KSL262167 KIP262167 JYT262167 JOX262167 JFB262167 IVF262167 ILJ262167 IBN262167 HRR262167 HHV262167 GXZ262167 GOD262167 GEH262167 FUL262167 FKP262167 FAT262167 EQX262167 EHB262167 DXF262167 DNJ262167 DDN262167 CTR262167 CJV262167 BZZ262167 BQD262167 BGH262167 AWL262167 AMP262167 ACT262167 SX262167 JB262167 WVN196631 WLR196631 WBV196631 VRZ196631 VID196631 UYH196631 UOL196631 UEP196631 TUT196631 TKX196631 TBB196631 SRF196631 SHJ196631 RXN196631 RNR196631 RDV196631 QTZ196631 QKD196631 QAH196631 PQL196631 PGP196631 OWT196631 OMX196631 ODB196631 NTF196631 NJJ196631 MZN196631 MPR196631 MFV196631 LVZ196631 LMD196631 LCH196631 KSL196631 KIP196631 JYT196631 JOX196631 JFB196631 IVF196631 ILJ196631 IBN196631 HRR196631 HHV196631 GXZ196631 GOD196631 GEH196631 FUL196631 FKP196631 FAT196631 EQX196631 EHB196631 DXF196631 DNJ196631 DDN196631 CTR196631 CJV196631 BZZ196631 BQD196631 BGH196631 AWL196631 AMP196631 ACT196631 SX196631 JB196631 WVN131095 WLR131095 WBV131095 VRZ131095 VID131095 UYH131095 UOL131095 UEP131095 TUT131095 TKX131095 TBB131095 SRF131095 SHJ131095 RXN131095 RNR131095 RDV131095 QTZ131095 QKD131095 QAH131095 PQL131095 PGP131095 OWT131095 OMX131095 ODB131095 NTF131095 NJJ131095 MZN131095 MPR131095 MFV131095 LVZ131095 LMD131095 LCH131095 KSL131095 KIP131095 JYT131095 JOX131095 JFB131095 IVF131095 ILJ131095 IBN131095 HRR131095 HHV131095 GXZ131095 GOD131095 GEH131095 FUL131095 FKP131095 FAT131095 EQX131095 EHB131095 DXF131095 DNJ131095 DDN131095 CTR131095 CJV131095 BZZ131095 BQD131095 BGH131095 AWL131095 AMP131095 ACT131095 SX131095 JB131095 WVN65559 WLR65559 WBV65559 VRZ65559 VID65559 UYH65559 UOL65559 UEP65559 TUT65559 TKX65559 TBB65559 SRF65559 SHJ65559 RXN65559 RNR65559 RDV65559 QTZ65559 QKD65559 QAH65559 PQL65559 PGP65559 OWT65559 OMX65559 ODB65559 NTF65559 NJJ65559 MZN65559 MPR65559 MFV65559 LVZ65559 LMD65559 LCH65559 KSL65559 KIP65559 JYT65559 JOX65559 JFB65559 IVF65559 ILJ65559 IBN65559 HRR65559 HHV65559 GXZ65559 GOD65559 GEH65559 FUL65559 FKP65559 FAT65559 EQX65559 EHB65559 DXF65559 DNJ65559 DDN65559 CTR65559 CJV65559 BZZ65559 BQD65559 BGH65559 AWL65559 AMP65559 ACT65559 SX65559 JB65559 WVN21 WLR21 WBV21 VRZ21 VID21 UYH21 UOL21 UEP21 TUT21 TKX21 TBB21 SRF21 SHJ21 RXN21 RNR21 RDV21 QTZ21 QKD21 QAH21 PQL21 PGP21 OWT21 OMX21 ODB21 NTF21 NJJ21 MZN21 MPR21 MFV21 LVZ21 LMD21 LCH21 KSL21 KIP21 JYT21 JOX21 JFB21 IVF21 ILJ21 IBN21 HRR21 HHV21 GXZ21 GOD21 GEH21 FUL21 FKP21 FAT21 EQX21 EHB21 DXF21 DNJ21 DDN21 CTR21 CJV21 BZZ21 BQD21 BGH21 AWL21 AMP21 ACT21 SX21 H65556 H131092 H196628 H262164 H327700 H393236 H458772 H524308 H589844 H655380 H720916 H786452 H851988 H917524 H983060 E65556 E131092 E196628 E262164 E327700 E393236 E458772 E524308 E589844 E655380 E720916 E786452 E851988 E917524 E983060 F65548 F131084 F196620 F262156 F327692 F393228 F458764 F524300 F589836 F655372 F720908 F786444 F851980 F917516 F983052 I65548 I131084 I196620 I262156 I327692 I393228 I458764 I524300 I589836 I655372 I720908 I786444 I851980 I917516" xr:uid="{00000000-0002-0000-0900-000002000000}">
      <formula1>Frequency</formula1>
    </dataValidation>
    <dataValidation type="list" allowBlank="1" showInputMessage="1" showErrorMessage="1" sqref="I983051 WVO983054 F8 I8 WLS983054 WBW983054 VSA983054 VIE983054 UYI983054 UOM983054 UEQ983054 TUU983054 TKY983054 TBC983054 SRG983054 SHK983054 RXO983054 RNS983054 RDW983054 QUA983054 QKE983054 QAI983054 PQM983054 PGQ983054 OWU983054 OMY983054 ODC983054 NTG983054 NJK983054 MZO983054 MPS983054 MFW983054 LWA983054 LME983054 LCI983054 KSM983054 KIQ983054 JYU983054 JOY983054 JFC983054 IVG983054 ILK983054 IBO983054 HRS983054 HHW983054 GYA983054 GOE983054 GEI983054 FUM983054 FKQ983054 FAU983054 EQY983054 EHC983054 DXG983054 DNK983054 DDO983054 CTS983054 CJW983054 CAA983054 BQE983054 BGI983054 AWM983054 AMQ983054 ACU983054 SY983054 JC983054 WVO917518 WLS917518 WBW917518 VSA917518 VIE917518 UYI917518 UOM917518 UEQ917518 TUU917518 TKY917518 TBC917518 SRG917518 SHK917518 RXO917518 RNS917518 RDW917518 QUA917518 QKE917518 QAI917518 PQM917518 PGQ917518 OWU917518 OMY917518 ODC917518 NTG917518 NJK917518 MZO917518 MPS917518 MFW917518 LWA917518 LME917518 LCI917518 KSM917518 KIQ917518 JYU917518 JOY917518 JFC917518 IVG917518 ILK917518 IBO917518 HRS917518 HHW917518 GYA917518 GOE917518 GEI917518 FUM917518 FKQ917518 FAU917518 EQY917518 EHC917518 DXG917518 DNK917518 DDO917518 CTS917518 CJW917518 CAA917518 BQE917518 BGI917518 AWM917518 AMQ917518 ACU917518 SY917518 JC917518 WVO851982 WLS851982 WBW851982 VSA851982 VIE851982 UYI851982 UOM851982 UEQ851982 TUU851982 TKY851982 TBC851982 SRG851982 SHK851982 RXO851982 RNS851982 RDW851982 QUA851982 QKE851982 QAI851982 PQM851982 PGQ851982 OWU851982 OMY851982 ODC851982 NTG851982 NJK851982 MZO851982 MPS851982 MFW851982 LWA851982 LME851982 LCI851982 KSM851982 KIQ851982 JYU851982 JOY851982 JFC851982 IVG851982 ILK851982 IBO851982 HRS851982 HHW851982 GYA851982 GOE851982 GEI851982 FUM851982 FKQ851982 FAU851982 EQY851982 EHC851982 DXG851982 DNK851982 DDO851982 CTS851982 CJW851982 CAA851982 BQE851982 BGI851982 AWM851982 AMQ851982 ACU851982 SY851982 JC851982 WVO786446 WLS786446 WBW786446 VSA786446 VIE786446 UYI786446 UOM786446 UEQ786446 TUU786446 TKY786446 TBC786446 SRG786446 SHK786446 RXO786446 RNS786446 RDW786446 QUA786446 QKE786446 QAI786446 PQM786446 PGQ786446 OWU786446 OMY786446 ODC786446 NTG786446 NJK786446 MZO786446 MPS786446 MFW786446 LWA786446 LME786446 LCI786446 KSM786446 KIQ786446 JYU786446 JOY786446 JFC786446 IVG786446 ILK786446 IBO786446 HRS786446 HHW786446 GYA786446 GOE786446 GEI786446 FUM786446 FKQ786446 FAU786446 EQY786446 EHC786446 DXG786446 DNK786446 DDO786446 CTS786446 CJW786446 CAA786446 BQE786446 BGI786446 AWM786446 AMQ786446 ACU786446 SY786446 JC786446 WVO720910 WLS720910 WBW720910 VSA720910 VIE720910 UYI720910 UOM720910 UEQ720910 TUU720910 TKY720910 TBC720910 SRG720910 SHK720910 RXO720910 RNS720910 RDW720910 QUA720910 QKE720910 QAI720910 PQM720910 PGQ720910 OWU720910 OMY720910 ODC720910 NTG720910 NJK720910 MZO720910 MPS720910 MFW720910 LWA720910 LME720910 LCI720910 KSM720910 KIQ720910 JYU720910 JOY720910 JFC720910 IVG720910 ILK720910 IBO720910 HRS720910 HHW720910 GYA720910 GOE720910 GEI720910 FUM720910 FKQ720910 FAU720910 EQY720910 EHC720910 DXG720910 DNK720910 DDO720910 CTS720910 CJW720910 CAA720910 BQE720910 BGI720910 AWM720910 AMQ720910 ACU720910 SY720910 JC720910 WVO655374 WLS655374 WBW655374 VSA655374 VIE655374 UYI655374 UOM655374 UEQ655374 TUU655374 TKY655374 TBC655374 SRG655374 SHK655374 RXO655374 RNS655374 RDW655374 QUA655374 QKE655374 QAI655374 PQM655374 PGQ655374 OWU655374 OMY655374 ODC655374 NTG655374 NJK655374 MZO655374 MPS655374 MFW655374 LWA655374 LME655374 LCI655374 KSM655374 KIQ655374 JYU655374 JOY655374 JFC655374 IVG655374 ILK655374 IBO655374 HRS655374 HHW655374 GYA655374 GOE655374 GEI655374 FUM655374 FKQ655374 FAU655374 EQY655374 EHC655374 DXG655374 DNK655374 DDO655374 CTS655374 CJW655374 CAA655374 BQE655374 BGI655374 AWM655374 AMQ655374 ACU655374 SY655374 JC655374 WVO589838 WLS589838 WBW589838 VSA589838 VIE589838 UYI589838 UOM589838 UEQ589838 TUU589838 TKY589838 TBC589838 SRG589838 SHK589838 RXO589838 RNS589838 RDW589838 QUA589838 QKE589838 QAI589838 PQM589838 PGQ589838 OWU589838 OMY589838 ODC589838 NTG589838 NJK589838 MZO589838 MPS589838 MFW589838 LWA589838 LME589838 LCI589838 KSM589838 KIQ589838 JYU589838 JOY589838 JFC589838 IVG589838 ILK589838 IBO589838 HRS589838 HHW589838 GYA589838 GOE589838 GEI589838 FUM589838 FKQ589838 FAU589838 EQY589838 EHC589838 DXG589838 DNK589838 DDO589838 CTS589838 CJW589838 CAA589838 BQE589838 BGI589838 AWM589838 AMQ589838 ACU589838 SY589838 JC589838 WVO524302 WLS524302 WBW524302 VSA524302 VIE524302 UYI524302 UOM524302 UEQ524302 TUU524302 TKY524302 TBC524302 SRG524302 SHK524302 RXO524302 RNS524302 RDW524302 QUA524302 QKE524302 QAI524302 PQM524302 PGQ524302 OWU524302 OMY524302 ODC524302 NTG524302 NJK524302 MZO524302 MPS524302 MFW524302 LWA524302 LME524302 LCI524302 KSM524302 KIQ524302 JYU524302 JOY524302 JFC524302 IVG524302 ILK524302 IBO524302 HRS524302 HHW524302 GYA524302 GOE524302 GEI524302 FUM524302 FKQ524302 FAU524302 EQY524302 EHC524302 DXG524302 DNK524302 DDO524302 CTS524302 CJW524302 CAA524302 BQE524302 BGI524302 AWM524302 AMQ524302 ACU524302 SY524302 JC524302 WVO458766 WLS458766 WBW458766 VSA458766 VIE458766 UYI458766 UOM458766 UEQ458766 TUU458766 TKY458766 TBC458766 SRG458766 SHK458766 RXO458766 RNS458766 RDW458766 QUA458766 QKE458766 QAI458766 PQM458766 PGQ458766 OWU458766 OMY458766 ODC458766 NTG458766 NJK458766 MZO458766 MPS458766 MFW458766 LWA458766 LME458766 LCI458766 KSM458766 KIQ458766 JYU458766 JOY458766 JFC458766 IVG458766 ILK458766 IBO458766 HRS458766 HHW458766 GYA458766 GOE458766 GEI458766 FUM458766 FKQ458766 FAU458766 EQY458766 EHC458766 DXG458766 DNK458766 DDO458766 CTS458766 CJW458766 CAA458766 BQE458766 BGI458766 AWM458766 AMQ458766 ACU458766 SY458766 JC458766 WVO393230 WLS393230 WBW393230 VSA393230 VIE393230 UYI393230 UOM393230 UEQ393230 TUU393230 TKY393230 TBC393230 SRG393230 SHK393230 RXO393230 RNS393230 RDW393230 QUA393230 QKE393230 QAI393230 PQM393230 PGQ393230 OWU393230 OMY393230 ODC393230 NTG393230 NJK393230 MZO393230 MPS393230 MFW393230 LWA393230 LME393230 LCI393230 KSM393230 KIQ393230 JYU393230 JOY393230 JFC393230 IVG393230 ILK393230 IBO393230 HRS393230 HHW393230 GYA393230 GOE393230 GEI393230 FUM393230 FKQ393230 FAU393230 EQY393230 EHC393230 DXG393230 DNK393230 DDO393230 CTS393230 CJW393230 CAA393230 BQE393230 BGI393230 AWM393230 AMQ393230 ACU393230 SY393230 JC393230 WVO327694 WLS327694 WBW327694 VSA327694 VIE327694 UYI327694 UOM327694 UEQ327694 TUU327694 TKY327694 TBC327694 SRG327694 SHK327694 RXO327694 RNS327694 RDW327694 QUA327694 QKE327694 QAI327694 PQM327694 PGQ327694 OWU327694 OMY327694 ODC327694 NTG327694 NJK327694 MZO327694 MPS327694 MFW327694 LWA327694 LME327694 LCI327694 KSM327694 KIQ327694 JYU327694 JOY327694 JFC327694 IVG327694 ILK327694 IBO327694 HRS327694 HHW327694 GYA327694 GOE327694 GEI327694 FUM327694 FKQ327694 FAU327694 EQY327694 EHC327694 DXG327694 DNK327694 DDO327694 CTS327694 CJW327694 CAA327694 BQE327694 BGI327694 AWM327694 AMQ327694 ACU327694 SY327694 JC327694 WVO262158 WLS262158 WBW262158 VSA262158 VIE262158 UYI262158 UOM262158 UEQ262158 TUU262158 TKY262158 TBC262158 SRG262158 SHK262158 RXO262158 RNS262158 RDW262158 QUA262158 QKE262158 QAI262158 PQM262158 PGQ262158 OWU262158 OMY262158 ODC262158 NTG262158 NJK262158 MZO262158 MPS262158 MFW262158 LWA262158 LME262158 LCI262158 KSM262158 KIQ262158 JYU262158 JOY262158 JFC262158 IVG262158 ILK262158 IBO262158 HRS262158 HHW262158 GYA262158 GOE262158 GEI262158 FUM262158 FKQ262158 FAU262158 EQY262158 EHC262158 DXG262158 DNK262158 DDO262158 CTS262158 CJW262158 CAA262158 BQE262158 BGI262158 AWM262158 AMQ262158 ACU262158 SY262158 JC262158 WVO196622 WLS196622 WBW196622 VSA196622 VIE196622 UYI196622 UOM196622 UEQ196622 TUU196622 TKY196622 TBC196622 SRG196622 SHK196622 RXO196622 RNS196622 RDW196622 QUA196622 QKE196622 QAI196622 PQM196622 PGQ196622 OWU196622 OMY196622 ODC196622 NTG196622 NJK196622 MZO196622 MPS196622 MFW196622 LWA196622 LME196622 LCI196622 KSM196622 KIQ196622 JYU196622 JOY196622 JFC196622 IVG196622 ILK196622 IBO196622 HRS196622 HHW196622 GYA196622 GOE196622 GEI196622 FUM196622 FKQ196622 FAU196622 EQY196622 EHC196622 DXG196622 DNK196622 DDO196622 CTS196622 CJW196622 CAA196622 BQE196622 BGI196622 AWM196622 AMQ196622 ACU196622 SY196622 JC196622 WVO131086 WLS131086 WBW131086 VSA131086 VIE131086 UYI131086 UOM131086 UEQ131086 TUU131086 TKY131086 TBC131086 SRG131086 SHK131086 RXO131086 RNS131086 RDW131086 QUA131086 QKE131086 QAI131086 PQM131086 PGQ131086 OWU131086 OMY131086 ODC131086 NTG131086 NJK131086 MZO131086 MPS131086 MFW131086 LWA131086 LME131086 LCI131086 KSM131086 KIQ131086 JYU131086 JOY131086 JFC131086 IVG131086 ILK131086 IBO131086 HRS131086 HHW131086 GYA131086 GOE131086 GEI131086 FUM131086 FKQ131086 FAU131086 EQY131086 EHC131086 DXG131086 DNK131086 DDO131086 CTS131086 CJW131086 CAA131086 BQE131086 BGI131086 AWM131086 AMQ131086 ACU131086 SY131086 JC131086 WVO65550 WLS65550 WBW65550 VSA65550 VIE65550 UYI65550 UOM65550 UEQ65550 TUU65550 TKY65550 TBC65550 SRG65550 SHK65550 RXO65550 RNS65550 RDW65550 QUA65550 QKE65550 QAI65550 PQM65550 PGQ65550 OWU65550 OMY65550 ODC65550 NTG65550 NJK65550 MZO65550 MPS65550 MFW65550 LWA65550 LME65550 LCI65550 KSM65550 KIQ65550 JYU65550 JOY65550 JFC65550 IVG65550 ILK65550 IBO65550 HRS65550 HHW65550 GYA65550 GOE65550 GEI65550 FUM65550 FKQ65550 FAU65550 EQY65550 EHC65550 DXG65550 DNK65550 DDO65550 CTS65550 CJW65550 CAA65550 BQE65550 BGI65550 AWM65550 AMQ65550 ACU65550 SY65550 JC65550 WVO9:WVO10 WLS9:WLS10 WBW9:WBW10 VSA9:VSA10 VIE9:VIE10 UYI9:UYI10 UOM9:UOM10 UEQ9:UEQ10 TUU9:TUU10 TKY9:TKY10 TBC9:TBC10 SRG9:SRG10 SHK9:SHK10 RXO9:RXO10 RNS9:RNS10 RDW9:RDW10 QUA9:QUA10 QKE9:QKE10 QAI9:QAI10 PQM9:PQM10 PGQ9:PGQ10 OWU9:OWU10 OMY9:OMY10 ODC9:ODC10 NTG9:NTG10 NJK9:NJK10 MZO9:MZO10 MPS9:MPS10 MFW9:MFW10 LWA9:LWA10 LME9:LME10 LCI9:LCI10 KSM9:KSM10 KIQ9:KIQ10 JYU9:JYU10 JOY9:JOY10 JFC9:JFC10 IVG9:IVG10 ILK9:ILK10 IBO9:IBO10 HRS9:HRS10 HHW9:HHW10 GYA9:GYA10 GOE9:GOE10 GEI9:GEI10 FUM9:FUM10 FKQ9:FKQ10 FAU9:FAU10 EQY9:EQY10 EHC9:EHC10 DXG9:DXG10 DNK9:DNK10 DDO9:DDO10 CTS9:CTS10 CJW9:CJW10 CAA9:CAA10 BQE9:BQE10 BGI9:BGI10 AWM9:AWM10 AMQ9:AMQ10 ACU9:ACU10 SY9:SY10 JC9:JC10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F65547 F131083 F196619 F262155 F327691 F393227 F458763 F524299 F589835 F655371 F720907 F786443 F851979 F917515 F983051 I65547 I131083 I196619 I262155 I327691 I393227 I458763 I524299 I589835 I655371 I720907 I786443 I851979 I917515" xr:uid="{00000000-0002-0000-0900-000003000000}">
      <formula1>Tenors</formula1>
    </dataValidation>
    <dataValidation type="list" allowBlank="1" showInputMessage="1" showErrorMessage="1" sqref="H983055 H14:I14 E14:F14 WVN983058 WLR983058 WBV983058 VRZ983058 VID983058 UYH983058 UOL983058 UEP983058 TUT983058 TKX983058 TBB983058 SRF983058 SHJ983058 RXN983058 RNR983058 RDV983058 QTZ983058 QKD983058 QAH983058 PQL983058 PGP983058 OWT983058 OMX983058 ODB983058 NTF983058 NJJ983058 MZN983058 MPR983058 MFV983058 LVZ983058 LMD983058 LCH983058 KSL983058 KIP983058 JYT983058 JOX983058 JFB983058 IVF983058 ILJ983058 IBN983058 HRR983058 HHV983058 GXZ983058 GOD983058 GEH983058 FUL983058 FKP983058 FAT983058 EQX983058 EHB983058 DXF983058 DNJ983058 DDN983058 CTR983058 CJV983058 BZZ983058 BQD983058 BGH983058 AWL983058 AMP983058 ACT983058 SX983058 JB983058 WVN917522 WLR917522 WBV917522 VRZ917522 VID917522 UYH917522 UOL917522 UEP917522 TUT917522 TKX917522 TBB917522 SRF917522 SHJ917522 RXN917522 RNR917522 RDV917522 QTZ917522 QKD917522 QAH917522 PQL917522 PGP917522 OWT917522 OMX917522 ODB917522 NTF917522 NJJ917522 MZN917522 MPR917522 MFV917522 LVZ917522 LMD917522 LCH917522 KSL917522 KIP917522 JYT917522 JOX917522 JFB917522 IVF917522 ILJ917522 IBN917522 HRR917522 HHV917522 GXZ917522 GOD917522 GEH917522 FUL917522 FKP917522 FAT917522 EQX917522 EHB917522 DXF917522 DNJ917522 DDN917522 CTR917522 CJV917522 BZZ917522 BQD917522 BGH917522 AWL917522 AMP917522 ACT917522 SX917522 JB917522 WVN851986 WLR851986 WBV851986 VRZ851986 VID851986 UYH851986 UOL851986 UEP851986 TUT851986 TKX851986 TBB851986 SRF851986 SHJ851986 RXN851986 RNR851986 RDV851986 QTZ851986 QKD851986 QAH851986 PQL851986 PGP851986 OWT851986 OMX851986 ODB851986 NTF851986 NJJ851986 MZN851986 MPR851986 MFV851986 LVZ851986 LMD851986 LCH851986 KSL851986 KIP851986 JYT851986 JOX851986 JFB851986 IVF851986 ILJ851986 IBN851986 HRR851986 HHV851986 GXZ851986 GOD851986 GEH851986 FUL851986 FKP851986 FAT851986 EQX851986 EHB851986 DXF851986 DNJ851986 DDN851986 CTR851986 CJV851986 BZZ851986 BQD851986 BGH851986 AWL851986 AMP851986 ACT851986 SX851986 JB851986 WVN786450 WLR786450 WBV786450 VRZ786450 VID786450 UYH786450 UOL786450 UEP786450 TUT786450 TKX786450 TBB786450 SRF786450 SHJ786450 RXN786450 RNR786450 RDV786450 QTZ786450 QKD786450 QAH786450 PQL786450 PGP786450 OWT786450 OMX786450 ODB786450 NTF786450 NJJ786450 MZN786450 MPR786450 MFV786450 LVZ786450 LMD786450 LCH786450 KSL786450 KIP786450 JYT786450 JOX786450 JFB786450 IVF786450 ILJ786450 IBN786450 HRR786450 HHV786450 GXZ786450 GOD786450 GEH786450 FUL786450 FKP786450 FAT786450 EQX786450 EHB786450 DXF786450 DNJ786450 DDN786450 CTR786450 CJV786450 BZZ786450 BQD786450 BGH786450 AWL786450 AMP786450 ACT786450 SX786450 JB786450 WVN720914 WLR720914 WBV720914 VRZ720914 VID720914 UYH720914 UOL720914 UEP720914 TUT720914 TKX720914 TBB720914 SRF720914 SHJ720914 RXN720914 RNR720914 RDV720914 QTZ720914 QKD720914 QAH720914 PQL720914 PGP720914 OWT720914 OMX720914 ODB720914 NTF720914 NJJ720914 MZN720914 MPR720914 MFV720914 LVZ720914 LMD720914 LCH720914 KSL720914 KIP720914 JYT720914 JOX720914 JFB720914 IVF720914 ILJ720914 IBN720914 HRR720914 HHV720914 GXZ720914 GOD720914 GEH720914 FUL720914 FKP720914 FAT720914 EQX720914 EHB720914 DXF720914 DNJ720914 DDN720914 CTR720914 CJV720914 BZZ720914 BQD720914 BGH720914 AWL720914 AMP720914 ACT720914 SX720914 JB720914 WVN655378 WLR655378 WBV655378 VRZ655378 VID655378 UYH655378 UOL655378 UEP655378 TUT655378 TKX655378 TBB655378 SRF655378 SHJ655378 RXN655378 RNR655378 RDV655378 QTZ655378 QKD655378 QAH655378 PQL655378 PGP655378 OWT655378 OMX655378 ODB655378 NTF655378 NJJ655378 MZN655378 MPR655378 MFV655378 LVZ655378 LMD655378 LCH655378 KSL655378 KIP655378 JYT655378 JOX655378 JFB655378 IVF655378 ILJ655378 IBN655378 HRR655378 HHV655378 GXZ655378 GOD655378 GEH655378 FUL655378 FKP655378 FAT655378 EQX655378 EHB655378 DXF655378 DNJ655378 DDN655378 CTR655378 CJV655378 BZZ655378 BQD655378 BGH655378 AWL655378 AMP655378 ACT655378 SX655378 JB655378 WVN589842 WLR589842 WBV589842 VRZ589842 VID589842 UYH589842 UOL589842 UEP589842 TUT589842 TKX589842 TBB589842 SRF589842 SHJ589842 RXN589842 RNR589842 RDV589842 QTZ589842 QKD589842 QAH589842 PQL589842 PGP589842 OWT589842 OMX589842 ODB589842 NTF589842 NJJ589842 MZN589842 MPR589842 MFV589842 LVZ589842 LMD589842 LCH589842 KSL589842 KIP589842 JYT589842 JOX589842 JFB589842 IVF589842 ILJ589842 IBN589842 HRR589842 HHV589842 GXZ589842 GOD589842 GEH589842 FUL589842 FKP589842 FAT589842 EQX589842 EHB589842 DXF589842 DNJ589842 DDN589842 CTR589842 CJV589842 BZZ589842 BQD589842 BGH589842 AWL589842 AMP589842 ACT589842 SX589842 JB589842 WVN524306 WLR524306 WBV524306 VRZ524306 VID524306 UYH524306 UOL524306 UEP524306 TUT524306 TKX524306 TBB524306 SRF524306 SHJ524306 RXN524306 RNR524306 RDV524306 QTZ524306 QKD524306 QAH524306 PQL524306 PGP524306 OWT524306 OMX524306 ODB524306 NTF524306 NJJ524306 MZN524306 MPR524306 MFV524306 LVZ524306 LMD524306 LCH524306 KSL524306 KIP524306 JYT524306 JOX524306 JFB524306 IVF524306 ILJ524306 IBN524306 HRR524306 HHV524306 GXZ524306 GOD524306 GEH524306 FUL524306 FKP524306 FAT524306 EQX524306 EHB524306 DXF524306 DNJ524306 DDN524306 CTR524306 CJV524306 BZZ524306 BQD524306 BGH524306 AWL524306 AMP524306 ACT524306 SX524306 JB524306 WVN458770 WLR458770 WBV458770 VRZ458770 VID458770 UYH458770 UOL458770 UEP458770 TUT458770 TKX458770 TBB458770 SRF458770 SHJ458770 RXN458770 RNR458770 RDV458770 QTZ458770 QKD458770 QAH458770 PQL458770 PGP458770 OWT458770 OMX458770 ODB458770 NTF458770 NJJ458770 MZN458770 MPR458770 MFV458770 LVZ458770 LMD458770 LCH458770 KSL458770 KIP458770 JYT458770 JOX458770 JFB458770 IVF458770 ILJ458770 IBN458770 HRR458770 HHV458770 GXZ458770 GOD458770 GEH458770 FUL458770 FKP458770 FAT458770 EQX458770 EHB458770 DXF458770 DNJ458770 DDN458770 CTR458770 CJV458770 BZZ458770 BQD458770 BGH458770 AWL458770 AMP458770 ACT458770 SX458770 JB458770 WVN393234 WLR393234 WBV393234 VRZ393234 VID393234 UYH393234 UOL393234 UEP393234 TUT393234 TKX393234 TBB393234 SRF393234 SHJ393234 RXN393234 RNR393234 RDV393234 QTZ393234 QKD393234 QAH393234 PQL393234 PGP393234 OWT393234 OMX393234 ODB393234 NTF393234 NJJ393234 MZN393234 MPR393234 MFV393234 LVZ393234 LMD393234 LCH393234 KSL393234 KIP393234 JYT393234 JOX393234 JFB393234 IVF393234 ILJ393234 IBN393234 HRR393234 HHV393234 GXZ393234 GOD393234 GEH393234 FUL393234 FKP393234 FAT393234 EQX393234 EHB393234 DXF393234 DNJ393234 DDN393234 CTR393234 CJV393234 BZZ393234 BQD393234 BGH393234 AWL393234 AMP393234 ACT393234 SX393234 JB393234 WVN327698 WLR327698 WBV327698 VRZ327698 VID327698 UYH327698 UOL327698 UEP327698 TUT327698 TKX327698 TBB327698 SRF327698 SHJ327698 RXN327698 RNR327698 RDV327698 QTZ327698 QKD327698 QAH327698 PQL327698 PGP327698 OWT327698 OMX327698 ODB327698 NTF327698 NJJ327698 MZN327698 MPR327698 MFV327698 LVZ327698 LMD327698 LCH327698 KSL327698 KIP327698 JYT327698 JOX327698 JFB327698 IVF327698 ILJ327698 IBN327698 HRR327698 HHV327698 GXZ327698 GOD327698 GEH327698 FUL327698 FKP327698 FAT327698 EQX327698 EHB327698 DXF327698 DNJ327698 DDN327698 CTR327698 CJV327698 BZZ327698 BQD327698 BGH327698 AWL327698 AMP327698 ACT327698 SX327698 JB327698 WVN262162 WLR262162 WBV262162 VRZ262162 VID262162 UYH262162 UOL262162 UEP262162 TUT262162 TKX262162 TBB262162 SRF262162 SHJ262162 RXN262162 RNR262162 RDV262162 QTZ262162 QKD262162 QAH262162 PQL262162 PGP262162 OWT262162 OMX262162 ODB262162 NTF262162 NJJ262162 MZN262162 MPR262162 MFV262162 LVZ262162 LMD262162 LCH262162 KSL262162 KIP262162 JYT262162 JOX262162 JFB262162 IVF262162 ILJ262162 IBN262162 HRR262162 HHV262162 GXZ262162 GOD262162 GEH262162 FUL262162 FKP262162 FAT262162 EQX262162 EHB262162 DXF262162 DNJ262162 DDN262162 CTR262162 CJV262162 BZZ262162 BQD262162 BGH262162 AWL262162 AMP262162 ACT262162 SX262162 JB262162 WVN196626 WLR196626 WBV196626 VRZ196626 VID196626 UYH196626 UOL196626 UEP196626 TUT196626 TKX196626 TBB196626 SRF196626 SHJ196626 RXN196626 RNR196626 RDV196626 QTZ196626 QKD196626 QAH196626 PQL196626 PGP196626 OWT196626 OMX196626 ODB196626 NTF196626 NJJ196626 MZN196626 MPR196626 MFV196626 LVZ196626 LMD196626 LCH196626 KSL196626 KIP196626 JYT196626 JOX196626 JFB196626 IVF196626 ILJ196626 IBN196626 HRR196626 HHV196626 GXZ196626 GOD196626 GEH196626 FUL196626 FKP196626 FAT196626 EQX196626 EHB196626 DXF196626 DNJ196626 DDN196626 CTR196626 CJV196626 BZZ196626 BQD196626 BGH196626 AWL196626 AMP196626 ACT196626 SX196626 JB196626 WVN131090 WLR131090 WBV131090 VRZ131090 VID131090 UYH131090 UOL131090 UEP131090 TUT131090 TKX131090 TBB131090 SRF131090 SHJ131090 RXN131090 RNR131090 RDV131090 QTZ131090 QKD131090 QAH131090 PQL131090 PGP131090 OWT131090 OMX131090 ODB131090 NTF131090 NJJ131090 MZN131090 MPR131090 MFV131090 LVZ131090 LMD131090 LCH131090 KSL131090 KIP131090 JYT131090 JOX131090 JFB131090 IVF131090 ILJ131090 IBN131090 HRR131090 HHV131090 GXZ131090 GOD131090 GEH131090 FUL131090 FKP131090 FAT131090 EQX131090 EHB131090 DXF131090 DNJ131090 DDN131090 CTR131090 CJV131090 BZZ131090 BQD131090 BGH131090 AWL131090 AMP131090 ACT131090 SX131090 JB131090 WVN65554 WLR65554 WBV65554 VRZ65554 VID65554 UYH65554 UOL65554 UEP65554 TUT65554 TKX65554 TBB65554 SRF65554 SHJ65554 RXN65554 RNR65554 RDV65554 QTZ65554 QKD65554 QAH65554 PQL65554 PGP65554 OWT65554 OMX65554 ODB65554 NTF65554 NJJ65554 MZN65554 MPR65554 MFV65554 LVZ65554 LMD65554 LCH65554 KSL65554 KIP65554 JYT65554 JOX65554 JFB65554 IVF65554 ILJ65554 IBN65554 HRR65554 HHV65554 GXZ65554 GOD65554 GEH65554 FUL65554 FKP65554 FAT65554 EQX65554 EHB65554 DXF65554 DNJ65554 DDN65554 CTR65554 CJV65554 BZZ65554 BQD65554 BGH65554 AWL65554 AMP65554 ACT65554 SX65554 JB65554 WVN16 WLR16 WBV16 VRZ16 VID16 UYH16 UOL16 UEP16 TUT16 TKX16 TBB16 SRF16 SHJ16 RXN16 RNR16 RDV16 QTZ16 QKD16 QAH16 PQL16 PGP16 OWT16 OMX16 ODB16 NTF16 NJJ16 MZN16 MPR16 MFV16 LVZ16 LMD16 LCH16 KSL16 KIP16 JYT16 JOX16 JFB16 IVF16 ILJ16 IBN16 HRR16 HHV16 GXZ16 GOD16 GEH16 FUL16 FKP16 FAT16 EQX16 EHB16 DXF16 DNJ16 DDN16 CTR16 CJV16 BZZ16 BQD16 BGH16 AWL16 AMP16 ACT16 SX16 JB16 WVO983059 WLS983059 WBW983059 VSA983059 VIE983059 UYI983059 UOM983059 UEQ983059 TUU983059 TKY983059 TBC983059 SRG983059 SHK983059 RXO983059 RNS983059 RDW983059 QUA983059 QKE983059 QAI983059 PQM983059 PGQ983059 OWU983059 OMY983059 ODC983059 NTG983059 NJK983059 MZO983059 MPS983059 MFW983059 LWA983059 LME983059 LCI983059 KSM983059 KIQ983059 JYU983059 JOY983059 JFC983059 IVG983059 ILK983059 IBO983059 HRS983059 HHW983059 GYA983059 GOE983059 GEI983059 FUM983059 FKQ983059 FAU983059 EQY983059 EHC983059 DXG983059 DNK983059 DDO983059 CTS983059 CJW983059 CAA983059 BQE983059 BGI983059 AWM983059 AMQ983059 ACU983059 SY983059 JC983059 WVO917523 WLS917523 WBW917523 VSA917523 VIE917523 UYI917523 UOM917523 UEQ917523 TUU917523 TKY917523 TBC917523 SRG917523 SHK917523 RXO917523 RNS917523 RDW917523 QUA917523 QKE917523 QAI917523 PQM917523 PGQ917523 OWU917523 OMY917523 ODC917523 NTG917523 NJK917523 MZO917523 MPS917523 MFW917523 LWA917523 LME917523 LCI917523 KSM917523 KIQ917523 JYU917523 JOY917523 JFC917523 IVG917523 ILK917523 IBO917523 HRS917523 HHW917523 GYA917523 GOE917523 GEI917523 FUM917523 FKQ917523 FAU917523 EQY917523 EHC917523 DXG917523 DNK917523 DDO917523 CTS917523 CJW917523 CAA917523 BQE917523 BGI917523 AWM917523 AMQ917523 ACU917523 SY917523 JC917523 WVO851987 WLS851987 WBW851987 VSA851987 VIE851987 UYI851987 UOM851987 UEQ851987 TUU851987 TKY851987 TBC851987 SRG851987 SHK851987 RXO851987 RNS851987 RDW851987 QUA851987 QKE851987 QAI851987 PQM851987 PGQ851987 OWU851987 OMY851987 ODC851987 NTG851987 NJK851987 MZO851987 MPS851987 MFW851987 LWA851987 LME851987 LCI851987 KSM851987 KIQ851987 JYU851987 JOY851987 JFC851987 IVG851987 ILK851987 IBO851987 HRS851987 HHW851987 GYA851987 GOE851987 GEI851987 FUM851987 FKQ851987 FAU851987 EQY851987 EHC851987 DXG851987 DNK851987 DDO851987 CTS851987 CJW851987 CAA851987 BQE851987 BGI851987 AWM851987 AMQ851987 ACU851987 SY851987 JC851987 WVO786451 WLS786451 WBW786451 VSA786451 VIE786451 UYI786451 UOM786451 UEQ786451 TUU786451 TKY786451 TBC786451 SRG786451 SHK786451 RXO786451 RNS786451 RDW786451 QUA786451 QKE786451 QAI786451 PQM786451 PGQ786451 OWU786451 OMY786451 ODC786451 NTG786451 NJK786451 MZO786451 MPS786451 MFW786451 LWA786451 LME786451 LCI786451 KSM786451 KIQ786451 JYU786451 JOY786451 JFC786451 IVG786451 ILK786451 IBO786451 HRS786451 HHW786451 GYA786451 GOE786451 GEI786451 FUM786451 FKQ786451 FAU786451 EQY786451 EHC786451 DXG786451 DNK786451 DDO786451 CTS786451 CJW786451 CAA786451 BQE786451 BGI786451 AWM786451 AMQ786451 ACU786451 SY786451 JC786451 WVO720915 WLS720915 WBW720915 VSA720915 VIE720915 UYI720915 UOM720915 UEQ720915 TUU720915 TKY720915 TBC720915 SRG720915 SHK720915 RXO720915 RNS720915 RDW720915 QUA720915 QKE720915 QAI720915 PQM720915 PGQ720915 OWU720915 OMY720915 ODC720915 NTG720915 NJK720915 MZO720915 MPS720915 MFW720915 LWA720915 LME720915 LCI720915 KSM720915 KIQ720915 JYU720915 JOY720915 JFC720915 IVG720915 ILK720915 IBO720915 HRS720915 HHW720915 GYA720915 GOE720915 GEI720915 FUM720915 FKQ720915 FAU720915 EQY720915 EHC720915 DXG720915 DNK720915 DDO720915 CTS720915 CJW720915 CAA720915 BQE720915 BGI720915 AWM720915 AMQ720915 ACU720915 SY720915 JC720915 WVO655379 WLS655379 WBW655379 VSA655379 VIE655379 UYI655379 UOM655379 UEQ655379 TUU655379 TKY655379 TBC655379 SRG655379 SHK655379 RXO655379 RNS655379 RDW655379 QUA655379 QKE655379 QAI655379 PQM655379 PGQ655379 OWU655379 OMY655379 ODC655379 NTG655379 NJK655379 MZO655379 MPS655379 MFW655379 LWA655379 LME655379 LCI655379 KSM655379 KIQ655379 JYU655379 JOY655379 JFC655379 IVG655379 ILK655379 IBO655379 HRS655379 HHW655379 GYA655379 GOE655379 GEI655379 FUM655379 FKQ655379 FAU655379 EQY655379 EHC655379 DXG655379 DNK655379 DDO655379 CTS655379 CJW655379 CAA655379 BQE655379 BGI655379 AWM655379 AMQ655379 ACU655379 SY655379 JC655379 WVO589843 WLS589843 WBW589843 VSA589843 VIE589843 UYI589843 UOM589843 UEQ589843 TUU589843 TKY589843 TBC589843 SRG589843 SHK589843 RXO589843 RNS589843 RDW589843 QUA589843 QKE589843 QAI589843 PQM589843 PGQ589843 OWU589843 OMY589843 ODC589843 NTG589843 NJK589843 MZO589843 MPS589843 MFW589843 LWA589843 LME589843 LCI589843 KSM589843 KIQ589843 JYU589843 JOY589843 JFC589843 IVG589843 ILK589843 IBO589843 HRS589843 HHW589843 GYA589843 GOE589843 GEI589843 FUM589843 FKQ589843 FAU589843 EQY589843 EHC589843 DXG589843 DNK589843 DDO589843 CTS589843 CJW589843 CAA589843 BQE589843 BGI589843 AWM589843 AMQ589843 ACU589843 SY589843 JC589843 WVO524307 WLS524307 WBW524307 VSA524307 VIE524307 UYI524307 UOM524307 UEQ524307 TUU524307 TKY524307 TBC524307 SRG524307 SHK524307 RXO524307 RNS524307 RDW524307 QUA524307 QKE524307 QAI524307 PQM524307 PGQ524307 OWU524307 OMY524307 ODC524307 NTG524307 NJK524307 MZO524307 MPS524307 MFW524307 LWA524307 LME524307 LCI524307 KSM524307 KIQ524307 JYU524307 JOY524307 JFC524307 IVG524307 ILK524307 IBO524307 HRS524307 HHW524307 GYA524307 GOE524307 GEI524307 FUM524307 FKQ524307 FAU524307 EQY524307 EHC524307 DXG524307 DNK524307 DDO524307 CTS524307 CJW524307 CAA524307 BQE524307 BGI524307 AWM524307 AMQ524307 ACU524307 SY524307 JC524307 WVO458771 WLS458771 WBW458771 VSA458771 VIE458771 UYI458771 UOM458771 UEQ458771 TUU458771 TKY458771 TBC458771 SRG458771 SHK458771 RXO458771 RNS458771 RDW458771 QUA458771 QKE458771 QAI458771 PQM458771 PGQ458771 OWU458771 OMY458771 ODC458771 NTG458771 NJK458771 MZO458771 MPS458771 MFW458771 LWA458771 LME458771 LCI458771 KSM458771 KIQ458771 JYU458771 JOY458771 JFC458771 IVG458771 ILK458771 IBO458771 HRS458771 HHW458771 GYA458771 GOE458771 GEI458771 FUM458771 FKQ458771 FAU458771 EQY458771 EHC458771 DXG458771 DNK458771 DDO458771 CTS458771 CJW458771 CAA458771 BQE458771 BGI458771 AWM458771 AMQ458771 ACU458771 SY458771 JC458771 WVO393235 WLS393235 WBW393235 VSA393235 VIE393235 UYI393235 UOM393235 UEQ393235 TUU393235 TKY393235 TBC393235 SRG393235 SHK393235 RXO393235 RNS393235 RDW393235 QUA393235 QKE393235 QAI393235 PQM393235 PGQ393235 OWU393235 OMY393235 ODC393235 NTG393235 NJK393235 MZO393235 MPS393235 MFW393235 LWA393235 LME393235 LCI393235 KSM393235 KIQ393235 JYU393235 JOY393235 JFC393235 IVG393235 ILK393235 IBO393235 HRS393235 HHW393235 GYA393235 GOE393235 GEI393235 FUM393235 FKQ393235 FAU393235 EQY393235 EHC393235 DXG393235 DNK393235 DDO393235 CTS393235 CJW393235 CAA393235 BQE393235 BGI393235 AWM393235 AMQ393235 ACU393235 SY393235 JC393235 WVO327699 WLS327699 WBW327699 VSA327699 VIE327699 UYI327699 UOM327699 UEQ327699 TUU327699 TKY327699 TBC327699 SRG327699 SHK327699 RXO327699 RNS327699 RDW327699 QUA327699 QKE327699 QAI327699 PQM327699 PGQ327699 OWU327699 OMY327699 ODC327699 NTG327699 NJK327699 MZO327699 MPS327699 MFW327699 LWA327699 LME327699 LCI327699 KSM327699 KIQ327699 JYU327699 JOY327699 JFC327699 IVG327699 ILK327699 IBO327699 HRS327699 HHW327699 GYA327699 GOE327699 GEI327699 FUM327699 FKQ327699 FAU327699 EQY327699 EHC327699 DXG327699 DNK327699 DDO327699 CTS327699 CJW327699 CAA327699 BQE327699 BGI327699 AWM327699 AMQ327699 ACU327699 SY327699 JC327699 WVO262163 WLS262163 WBW262163 VSA262163 VIE262163 UYI262163 UOM262163 UEQ262163 TUU262163 TKY262163 TBC262163 SRG262163 SHK262163 RXO262163 RNS262163 RDW262163 QUA262163 QKE262163 QAI262163 PQM262163 PGQ262163 OWU262163 OMY262163 ODC262163 NTG262163 NJK262163 MZO262163 MPS262163 MFW262163 LWA262163 LME262163 LCI262163 KSM262163 KIQ262163 JYU262163 JOY262163 JFC262163 IVG262163 ILK262163 IBO262163 HRS262163 HHW262163 GYA262163 GOE262163 GEI262163 FUM262163 FKQ262163 FAU262163 EQY262163 EHC262163 DXG262163 DNK262163 DDO262163 CTS262163 CJW262163 CAA262163 BQE262163 BGI262163 AWM262163 AMQ262163 ACU262163 SY262163 JC262163 WVO196627 WLS196627 WBW196627 VSA196627 VIE196627 UYI196627 UOM196627 UEQ196627 TUU196627 TKY196627 TBC196627 SRG196627 SHK196627 RXO196627 RNS196627 RDW196627 QUA196627 QKE196627 QAI196627 PQM196627 PGQ196627 OWU196627 OMY196627 ODC196627 NTG196627 NJK196627 MZO196627 MPS196627 MFW196627 LWA196627 LME196627 LCI196627 KSM196627 KIQ196627 JYU196627 JOY196627 JFC196627 IVG196627 ILK196627 IBO196627 HRS196627 HHW196627 GYA196627 GOE196627 GEI196627 FUM196627 FKQ196627 FAU196627 EQY196627 EHC196627 DXG196627 DNK196627 DDO196627 CTS196627 CJW196627 CAA196627 BQE196627 BGI196627 AWM196627 AMQ196627 ACU196627 SY196627 JC196627 WVO131091 WLS131091 WBW131091 VSA131091 VIE131091 UYI131091 UOM131091 UEQ131091 TUU131091 TKY131091 TBC131091 SRG131091 SHK131091 RXO131091 RNS131091 RDW131091 QUA131091 QKE131091 QAI131091 PQM131091 PGQ131091 OWU131091 OMY131091 ODC131091 NTG131091 NJK131091 MZO131091 MPS131091 MFW131091 LWA131091 LME131091 LCI131091 KSM131091 KIQ131091 JYU131091 JOY131091 JFC131091 IVG131091 ILK131091 IBO131091 HRS131091 HHW131091 GYA131091 GOE131091 GEI131091 FUM131091 FKQ131091 FAU131091 EQY131091 EHC131091 DXG131091 DNK131091 DDO131091 CTS131091 CJW131091 CAA131091 BQE131091 BGI131091 AWM131091 AMQ131091 ACU131091 SY131091 JC131091 WVO65555 WLS65555 WBW65555 VSA65555 VIE65555 UYI65555 UOM65555 UEQ65555 TUU65555 TKY65555 TBC65555 SRG65555 SHK65555 RXO65555 RNS65555 RDW65555 QUA65555 QKE65555 QAI65555 PQM65555 PGQ65555 OWU65555 OMY65555 ODC65555 NTG65555 NJK65555 MZO65555 MPS65555 MFW65555 LWA65555 LME65555 LCI65555 KSM65555 KIQ65555 JYU65555 JOY65555 JFC65555 IVG65555 ILK65555 IBO65555 HRS65555 HHW65555 GYA65555 GOE65555 GEI65555 FUM65555 FKQ65555 FAU65555 EQY65555 EHC65555 DXG65555 DNK65555 DDO65555 CTS65555 CJW65555 CAA65555 BQE65555 BGI65555 AWM65555 AMQ65555 ACU65555 SY65555 JC65555 WVO17 WLS17 WBW17 VSA17 VIE17 UYI17 UOM17 UEQ17 TUU17 TKY17 TBC17 SRG17 SHK17 RXO17 RNS17 RDW17 QUA17 QKE17 QAI17 PQM17 PGQ17 OWU17 OMY17 ODC17 NTG17 NJK17 MZO17 MPS17 MFW17 LWA17 LME17 LCI17 KSM17 KIQ17 JYU17 JOY17 JFC17 IVG17 ILK17 IBO17 HRS17 HHW17 GYA17 GOE17 GEI17 FUM17 FKQ17 FAU17 EQY17 EHC17 DXG17 DNK17 DDO17 CTS17 CJW17 CAA17 BQE17 BGI17 AWM17 AMQ17 ACU17 SY17 JC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F65552 F131088 F196624 F262160 F327696 F393232 F458768 F524304 F589840 F655376 F720912 F786448 F851984 F917520 F983056 E65551 E131087 E196623 E262159 E327695 E393231 E458767 E524303 E589839 E655375 E720911 E786447 E851983 E917519 E983055 I65552 I131088 I196624 I262160 I327696 I393232 I458768 I524304 I589840 I655376 I720912 I786448 I851984 I917520 I983056 H65551 H131087 H196623 H262159 H327695 H393231 H458767 H524303 H589839 H655375 H720911 H786447 H851983 H917519" xr:uid="{00000000-0002-0000-0900-000004000000}">
      <formula1>RollConvention</formula1>
    </dataValidation>
    <dataValidation type="list" allowBlank="1" showInputMessage="1" showErrorMessage="1" sqref="F983047 WVL983050 WLP983050 WBT983050 VRX983050 VIB983050 UYF983050 UOJ983050 UEN983050 TUR983050 TKV983050 TAZ983050 SRD983050 SHH983050 RXL983050 RNP983050 RDT983050 QTX983050 QKB983050 QAF983050 PQJ983050 PGN983050 OWR983050 OMV983050 OCZ983050 NTD983050 NJH983050 MZL983050 MPP983050 MFT983050 LVX983050 LMB983050 LCF983050 KSJ983050 KIN983050 JYR983050 JOV983050 JEZ983050 IVD983050 ILH983050 IBL983050 HRP983050 HHT983050 GXX983050 GOB983050 GEF983050 FUJ983050 FKN983050 FAR983050 EQV983050 EGZ983050 DXD983050 DNH983050 DDL983050 CTP983050 CJT983050 BZX983050 BQB983050 BGF983050 AWJ983050 AMN983050 ACR983050 SV983050 IZ983050 WVL917514 WLP917514 WBT917514 VRX917514 VIB917514 UYF917514 UOJ917514 UEN917514 TUR917514 TKV917514 TAZ917514 SRD917514 SHH917514 RXL917514 RNP917514 RDT917514 QTX917514 QKB917514 QAF917514 PQJ917514 PGN917514 OWR917514 OMV917514 OCZ917514 NTD917514 NJH917514 MZL917514 MPP917514 MFT917514 LVX917514 LMB917514 LCF917514 KSJ917514 KIN917514 JYR917514 JOV917514 JEZ917514 IVD917514 ILH917514 IBL917514 HRP917514 HHT917514 GXX917514 GOB917514 GEF917514 FUJ917514 FKN917514 FAR917514 EQV917514 EGZ917514 DXD917514 DNH917514 DDL917514 CTP917514 CJT917514 BZX917514 BQB917514 BGF917514 AWJ917514 AMN917514 ACR917514 SV917514 IZ917514 WVL851978 WLP851978 WBT851978 VRX851978 VIB851978 UYF851978 UOJ851978 UEN851978 TUR851978 TKV851978 TAZ851978 SRD851978 SHH851978 RXL851978 RNP851978 RDT851978 QTX851978 QKB851978 QAF851978 PQJ851978 PGN851978 OWR851978 OMV851978 OCZ851978 NTD851978 NJH851978 MZL851978 MPP851978 MFT851978 LVX851978 LMB851978 LCF851978 KSJ851978 KIN851978 JYR851978 JOV851978 JEZ851978 IVD851978 ILH851978 IBL851978 HRP851978 HHT851978 GXX851978 GOB851978 GEF851978 FUJ851978 FKN851978 FAR851978 EQV851978 EGZ851978 DXD851978 DNH851978 DDL851978 CTP851978 CJT851978 BZX851978 BQB851978 BGF851978 AWJ851978 AMN851978 ACR851978 SV851978 IZ851978 WVL786442 WLP786442 WBT786442 VRX786442 VIB786442 UYF786442 UOJ786442 UEN786442 TUR786442 TKV786442 TAZ786442 SRD786442 SHH786442 RXL786442 RNP786442 RDT786442 QTX786442 QKB786442 QAF786442 PQJ786442 PGN786442 OWR786442 OMV786442 OCZ786442 NTD786442 NJH786442 MZL786442 MPP786442 MFT786442 LVX786442 LMB786442 LCF786442 KSJ786442 KIN786442 JYR786442 JOV786442 JEZ786442 IVD786442 ILH786442 IBL786442 HRP786442 HHT786442 GXX786442 GOB786442 GEF786442 FUJ786442 FKN786442 FAR786442 EQV786442 EGZ786442 DXD786442 DNH786442 DDL786442 CTP786442 CJT786442 BZX786442 BQB786442 BGF786442 AWJ786442 AMN786442 ACR786442 SV786442 IZ786442 WVL720906 WLP720906 WBT720906 VRX720906 VIB720906 UYF720906 UOJ720906 UEN720906 TUR720906 TKV720906 TAZ720906 SRD720906 SHH720906 RXL720906 RNP720906 RDT720906 QTX720906 QKB720906 QAF720906 PQJ720906 PGN720906 OWR720906 OMV720906 OCZ720906 NTD720906 NJH720906 MZL720906 MPP720906 MFT720906 LVX720906 LMB720906 LCF720906 KSJ720906 KIN720906 JYR720906 JOV720906 JEZ720906 IVD720906 ILH720906 IBL720906 HRP720906 HHT720906 GXX720906 GOB720906 GEF720906 FUJ720906 FKN720906 FAR720906 EQV720906 EGZ720906 DXD720906 DNH720906 DDL720906 CTP720906 CJT720906 BZX720906 BQB720906 BGF720906 AWJ720906 AMN720906 ACR720906 SV720906 IZ720906 WVL655370 WLP655370 WBT655370 VRX655370 VIB655370 UYF655370 UOJ655370 UEN655370 TUR655370 TKV655370 TAZ655370 SRD655370 SHH655370 RXL655370 RNP655370 RDT655370 QTX655370 QKB655370 QAF655370 PQJ655370 PGN655370 OWR655370 OMV655370 OCZ655370 NTD655370 NJH655370 MZL655370 MPP655370 MFT655370 LVX655370 LMB655370 LCF655370 KSJ655370 KIN655370 JYR655370 JOV655370 JEZ655370 IVD655370 ILH655370 IBL655370 HRP655370 HHT655370 GXX655370 GOB655370 GEF655370 FUJ655370 FKN655370 FAR655370 EQV655370 EGZ655370 DXD655370 DNH655370 DDL655370 CTP655370 CJT655370 BZX655370 BQB655370 BGF655370 AWJ655370 AMN655370 ACR655370 SV655370 IZ655370 WVL589834 WLP589834 WBT589834 VRX589834 VIB589834 UYF589834 UOJ589834 UEN589834 TUR589834 TKV589834 TAZ589834 SRD589834 SHH589834 RXL589834 RNP589834 RDT589834 QTX589834 QKB589834 QAF589834 PQJ589834 PGN589834 OWR589834 OMV589834 OCZ589834 NTD589834 NJH589834 MZL589834 MPP589834 MFT589834 LVX589834 LMB589834 LCF589834 KSJ589834 KIN589834 JYR589834 JOV589834 JEZ589834 IVD589834 ILH589834 IBL589834 HRP589834 HHT589834 GXX589834 GOB589834 GEF589834 FUJ589834 FKN589834 FAR589834 EQV589834 EGZ589834 DXD589834 DNH589834 DDL589834 CTP589834 CJT589834 BZX589834 BQB589834 BGF589834 AWJ589834 AMN589834 ACR589834 SV589834 IZ589834 WVL524298 WLP524298 WBT524298 VRX524298 VIB524298 UYF524298 UOJ524298 UEN524298 TUR524298 TKV524298 TAZ524298 SRD524298 SHH524298 RXL524298 RNP524298 RDT524298 QTX524298 QKB524298 QAF524298 PQJ524298 PGN524298 OWR524298 OMV524298 OCZ524298 NTD524298 NJH524298 MZL524298 MPP524298 MFT524298 LVX524298 LMB524298 LCF524298 KSJ524298 KIN524298 JYR524298 JOV524298 JEZ524298 IVD524298 ILH524298 IBL524298 HRP524298 HHT524298 GXX524298 GOB524298 GEF524298 FUJ524298 FKN524298 FAR524298 EQV524298 EGZ524298 DXD524298 DNH524298 DDL524298 CTP524298 CJT524298 BZX524298 BQB524298 BGF524298 AWJ524298 AMN524298 ACR524298 SV524298 IZ524298 WVL458762 WLP458762 WBT458762 VRX458762 VIB458762 UYF458762 UOJ458762 UEN458762 TUR458762 TKV458762 TAZ458762 SRD458762 SHH458762 RXL458762 RNP458762 RDT458762 QTX458762 QKB458762 QAF458762 PQJ458762 PGN458762 OWR458762 OMV458762 OCZ458762 NTD458762 NJH458762 MZL458762 MPP458762 MFT458762 LVX458762 LMB458762 LCF458762 KSJ458762 KIN458762 JYR458762 JOV458762 JEZ458762 IVD458762 ILH458762 IBL458762 HRP458762 HHT458762 GXX458762 GOB458762 GEF458762 FUJ458762 FKN458762 FAR458762 EQV458762 EGZ458762 DXD458762 DNH458762 DDL458762 CTP458762 CJT458762 BZX458762 BQB458762 BGF458762 AWJ458762 AMN458762 ACR458762 SV458762 IZ458762 WVL393226 WLP393226 WBT393226 VRX393226 VIB393226 UYF393226 UOJ393226 UEN393226 TUR393226 TKV393226 TAZ393226 SRD393226 SHH393226 RXL393226 RNP393226 RDT393226 QTX393226 QKB393226 QAF393226 PQJ393226 PGN393226 OWR393226 OMV393226 OCZ393226 NTD393226 NJH393226 MZL393226 MPP393226 MFT393226 LVX393226 LMB393226 LCF393226 KSJ393226 KIN393226 JYR393226 JOV393226 JEZ393226 IVD393226 ILH393226 IBL393226 HRP393226 HHT393226 GXX393226 GOB393226 GEF393226 FUJ393226 FKN393226 FAR393226 EQV393226 EGZ393226 DXD393226 DNH393226 DDL393226 CTP393226 CJT393226 BZX393226 BQB393226 BGF393226 AWJ393226 AMN393226 ACR393226 SV393226 IZ393226 WVL327690 WLP327690 WBT327690 VRX327690 VIB327690 UYF327690 UOJ327690 UEN327690 TUR327690 TKV327690 TAZ327690 SRD327690 SHH327690 RXL327690 RNP327690 RDT327690 QTX327690 QKB327690 QAF327690 PQJ327690 PGN327690 OWR327690 OMV327690 OCZ327690 NTD327690 NJH327690 MZL327690 MPP327690 MFT327690 LVX327690 LMB327690 LCF327690 KSJ327690 KIN327690 JYR327690 JOV327690 JEZ327690 IVD327690 ILH327690 IBL327690 HRP327690 HHT327690 GXX327690 GOB327690 GEF327690 FUJ327690 FKN327690 FAR327690 EQV327690 EGZ327690 DXD327690 DNH327690 DDL327690 CTP327690 CJT327690 BZX327690 BQB327690 BGF327690 AWJ327690 AMN327690 ACR327690 SV327690 IZ327690 WVL262154 WLP262154 WBT262154 VRX262154 VIB262154 UYF262154 UOJ262154 UEN262154 TUR262154 TKV262154 TAZ262154 SRD262154 SHH262154 RXL262154 RNP262154 RDT262154 QTX262154 QKB262154 QAF262154 PQJ262154 PGN262154 OWR262154 OMV262154 OCZ262154 NTD262154 NJH262154 MZL262154 MPP262154 MFT262154 LVX262154 LMB262154 LCF262154 KSJ262154 KIN262154 JYR262154 JOV262154 JEZ262154 IVD262154 ILH262154 IBL262154 HRP262154 HHT262154 GXX262154 GOB262154 GEF262154 FUJ262154 FKN262154 FAR262154 EQV262154 EGZ262154 DXD262154 DNH262154 DDL262154 CTP262154 CJT262154 BZX262154 BQB262154 BGF262154 AWJ262154 AMN262154 ACR262154 SV262154 IZ262154 WVL196618 WLP196618 WBT196618 VRX196618 VIB196618 UYF196618 UOJ196618 UEN196618 TUR196618 TKV196618 TAZ196618 SRD196618 SHH196618 RXL196618 RNP196618 RDT196618 QTX196618 QKB196618 QAF196618 PQJ196618 PGN196618 OWR196618 OMV196618 OCZ196618 NTD196618 NJH196618 MZL196618 MPP196618 MFT196618 LVX196618 LMB196618 LCF196618 KSJ196618 KIN196618 JYR196618 JOV196618 JEZ196618 IVD196618 ILH196618 IBL196618 HRP196618 HHT196618 GXX196618 GOB196618 GEF196618 FUJ196618 FKN196618 FAR196618 EQV196618 EGZ196618 DXD196618 DNH196618 DDL196618 CTP196618 CJT196618 BZX196618 BQB196618 BGF196618 AWJ196618 AMN196618 ACR196618 SV196618 IZ196618 WVL131082 WLP131082 WBT131082 VRX131082 VIB131082 UYF131082 UOJ131082 UEN131082 TUR131082 TKV131082 TAZ131082 SRD131082 SHH131082 RXL131082 RNP131082 RDT131082 QTX131082 QKB131082 QAF131082 PQJ131082 PGN131082 OWR131082 OMV131082 OCZ131082 NTD131082 NJH131082 MZL131082 MPP131082 MFT131082 LVX131082 LMB131082 LCF131082 KSJ131082 KIN131082 JYR131082 JOV131082 JEZ131082 IVD131082 ILH131082 IBL131082 HRP131082 HHT131082 GXX131082 GOB131082 GEF131082 FUJ131082 FKN131082 FAR131082 EQV131082 EGZ131082 DXD131082 DNH131082 DDL131082 CTP131082 CJT131082 BZX131082 BQB131082 BGF131082 AWJ131082 AMN131082 ACR131082 SV131082 IZ131082 WVL65546 WLP65546 WBT65546 VRX65546 VIB65546 UYF65546 UOJ65546 UEN65546 TUR65546 TKV65546 TAZ65546 SRD65546 SHH65546 RXL65546 RNP65546 RDT65546 QTX65546 QKB65546 QAF65546 PQJ65546 PGN65546 OWR65546 OMV65546 OCZ65546 NTD65546 NJH65546 MZL65546 MPP65546 MFT65546 LVX65546 LMB65546 LCF65546 KSJ65546 KIN65546 JYR65546 JOV65546 JEZ65546 IVD65546 ILH65546 IBL65546 HRP65546 HHT65546 GXX65546 GOB65546 GEF65546 FUJ65546 FKN65546 FAR65546 EQV65546 EGZ65546 DXD65546 DNH65546 DDL65546 CTP65546 CJT65546 BZX65546 BQB65546 BGF65546 AWJ65546 AMN65546 ACR65546 SV65546 IZ65546 WVL5 WLP5 WBT5 VRX5 VIB5 UYF5 UOJ5 UEN5 TUR5 TKV5 TAZ5 SRD5 SHH5 RXL5 RNP5 RDT5 QTX5 QKB5 QAF5 PQJ5 PGN5 OWR5 OMV5 OCZ5 NTD5 NJH5 MZL5 MPP5 MFT5 LVX5 LMB5 LCF5 KSJ5 KIN5 JYR5 JOV5 JEZ5 IVD5 ILH5 IBL5 HRP5 HHT5 GXX5 GOB5 GEF5 FUJ5 FKN5 FAR5 EQV5 EGZ5 DXD5 DNH5 DDL5 CTP5 CJT5 BZX5 BQB5 BGF5 AWJ5 AMN5 ACR5 SV5 IZ5 F65543 F131079 F196615 F262151 F327687 F393223 F458759 F524295 F589831 F655367 F720903 F786439 F851975 F917511" xr:uid="{00000000-0002-0000-0900-000005000000}">
      <formula1>curve_makers</formula1>
    </dataValidation>
    <dataValidation type="list" allowBlank="1" showInputMessage="1" showErrorMessage="1" sqref="E983065 E24:E25 E22 H24:H25 H22 SX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SU24 IY24 WVN983068 WLR983068 WBV983068 VRZ983068 VID983068 UYH983068 UOL983068 UEP983068 TUT983068 TKX983068 TBB983068 SRF983068 SHJ983068 RXN983068 RNR983068 RDV983068 QTZ983068 QKD983068 QAH983068 PQL983068 PGP983068 OWT983068 OMX983068 ODB983068 NTF983068 NJJ983068 MZN983068 MPR983068 MFV983068 LVZ983068 LMD983068 LCH983068 KSL983068 KIP983068 JYT983068 JOX983068 JFB983068 IVF983068 ILJ983068 IBN983068 HRR983068 HHV983068 GXZ983068 GOD983068 GEH983068 FUL983068 FKP983068 FAT983068 EQX983068 EHB983068 DXF983068 DNJ983068 DDN983068 CTR983068 CJV983068 BZZ983068 BQD983068 BGH983068 AWL983068 AMP983068 ACT983068 SX983068 JB983068 WVN917532 WLR917532 WBV917532 VRZ917532 VID917532 UYH917532 UOL917532 UEP917532 TUT917532 TKX917532 TBB917532 SRF917532 SHJ917532 RXN917532 RNR917532 RDV917532 QTZ917532 QKD917532 QAH917532 PQL917532 PGP917532 OWT917532 OMX917532 ODB917532 NTF917532 NJJ917532 MZN917532 MPR917532 MFV917532 LVZ917532 LMD917532 LCH917532 KSL917532 KIP917532 JYT917532 JOX917532 JFB917532 IVF917532 ILJ917532 IBN917532 HRR917532 HHV917532 GXZ917532 GOD917532 GEH917532 FUL917532 FKP917532 FAT917532 EQX917532 EHB917532 DXF917532 DNJ917532 DDN917532 CTR917532 CJV917532 BZZ917532 BQD917532 BGH917532 AWL917532 AMP917532 ACT917532 SX917532 JB917532 WVN851996 WLR851996 WBV851996 VRZ851996 VID851996 UYH851996 UOL851996 UEP851996 TUT851996 TKX851996 TBB851996 SRF851996 SHJ851996 RXN851996 RNR851996 RDV851996 QTZ851996 QKD851996 QAH851996 PQL851996 PGP851996 OWT851996 OMX851996 ODB851996 NTF851996 NJJ851996 MZN851996 MPR851996 MFV851996 LVZ851996 LMD851996 LCH851996 KSL851996 KIP851996 JYT851996 JOX851996 JFB851996 IVF851996 ILJ851996 IBN851996 HRR851996 HHV851996 GXZ851996 GOD851996 GEH851996 FUL851996 FKP851996 FAT851996 EQX851996 EHB851996 DXF851996 DNJ851996 DDN851996 CTR851996 CJV851996 BZZ851996 BQD851996 BGH851996 AWL851996 AMP851996 ACT851996 SX851996 JB851996 WVN786460 WLR786460 WBV786460 VRZ786460 VID786460 UYH786460 UOL786460 UEP786460 TUT786460 TKX786460 TBB786460 SRF786460 SHJ786460 RXN786460 RNR786460 RDV786460 QTZ786460 QKD786460 QAH786460 PQL786460 PGP786460 OWT786460 OMX786460 ODB786460 NTF786460 NJJ786460 MZN786460 MPR786460 MFV786460 LVZ786460 LMD786460 LCH786460 KSL786460 KIP786460 JYT786460 JOX786460 JFB786460 IVF786460 ILJ786460 IBN786460 HRR786460 HHV786460 GXZ786460 GOD786460 GEH786460 FUL786460 FKP786460 FAT786460 EQX786460 EHB786460 DXF786460 DNJ786460 DDN786460 CTR786460 CJV786460 BZZ786460 BQD786460 BGH786460 AWL786460 AMP786460 ACT786460 SX786460 JB786460 WVN720924 WLR720924 WBV720924 VRZ720924 VID720924 UYH720924 UOL720924 UEP720924 TUT720924 TKX720924 TBB720924 SRF720924 SHJ720924 RXN720924 RNR720924 RDV720924 QTZ720924 QKD720924 QAH720924 PQL720924 PGP720924 OWT720924 OMX720924 ODB720924 NTF720924 NJJ720924 MZN720924 MPR720924 MFV720924 LVZ720924 LMD720924 LCH720924 KSL720924 KIP720924 JYT720924 JOX720924 JFB720924 IVF720924 ILJ720924 IBN720924 HRR720924 HHV720924 GXZ720924 GOD720924 GEH720924 FUL720924 FKP720924 FAT720924 EQX720924 EHB720924 DXF720924 DNJ720924 DDN720924 CTR720924 CJV720924 BZZ720924 BQD720924 BGH720924 AWL720924 AMP720924 ACT720924 SX720924 JB720924 WVN655388 WLR655388 WBV655388 VRZ655388 VID655388 UYH655388 UOL655388 UEP655388 TUT655388 TKX655388 TBB655388 SRF655388 SHJ655388 RXN655388 RNR655388 RDV655388 QTZ655388 QKD655388 QAH655388 PQL655388 PGP655388 OWT655388 OMX655388 ODB655388 NTF655388 NJJ655388 MZN655388 MPR655388 MFV655388 LVZ655388 LMD655388 LCH655388 KSL655388 KIP655388 JYT655388 JOX655388 JFB655388 IVF655388 ILJ655388 IBN655388 HRR655388 HHV655388 GXZ655388 GOD655388 GEH655388 FUL655388 FKP655388 FAT655388 EQX655388 EHB655388 DXF655388 DNJ655388 DDN655388 CTR655388 CJV655388 BZZ655388 BQD655388 BGH655388 AWL655388 AMP655388 ACT655388 SX655388 JB655388 WVN589852 WLR589852 WBV589852 VRZ589852 VID589852 UYH589852 UOL589852 UEP589852 TUT589852 TKX589852 TBB589852 SRF589852 SHJ589852 RXN589852 RNR589852 RDV589852 QTZ589852 QKD589852 QAH589852 PQL589852 PGP589852 OWT589852 OMX589852 ODB589852 NTF589852 NJJ589852 MZN589852 MPR589852 MFV589852 LVZ589852 LMD589852 LCH589852 KSL589852 KIP589852 JYT589852 JOX589852 JFB589852 IVF589852 ILJ589852 IBN589852 HRR589852 HHV589852 GXZ589852 GOD589852 GEH589852 FUL589852 FKP589852 FAT589852 EQX589852 EHB589852 DXF589852 DNJ589852 DDN589852 CTR589852 CJV589852 BZZ589852 BQD589852 BGH589852 AWL589852 AMP589852 ACT589852 SX589852 JB589852 WVN524316 WLR524316 WBV524316 VRZ524316 VID524316 UYH524316 UOL524316 UEP524316 TUT524316 TKX524316 TBB524316 SRF524316 SHJ524316 RXN524316 RNR524316 RDV524316 QTZ524316 QKD524316 QAH524316 PQL524316 PGP524316 OWT524316 OMX524316 ODB524316 NTF524316 NJJ524316 MZN524316 MPR524316 MFV524316 LVZ524316 LMD524316 LCH524316 KSL524316 KIP524316 JYT524316 JOX524316 JFB524316 IVF524316 ILJ524316 IBN524316 HRR524316 HHV524316 GXZ524316 GOD524316 GEH524316 FUL524316 FKP524316 FAT524316 EQX524316 EHB524316 DXF524316 DNJ524316 DDN524316 CTR524316 CJV524316 BZZ524316 BQD524316 BGH524316 AWL524316 AMP524316 ACT524316 SX524316 JB524316 WVN458780 WLR458780 WBV458780 VRZ458780 VID458780 UYH458780 UOL458780 UEP458780 TUT458780 TKX458780 TBB458780 SRF458780 SHJ458780 RXN458780 RNR458780 RDV458780 QTZ458780 QKD458780 QAH458780 PQL458780 PGP458780 OWT458780 OMX458780 ODB458780 NTF458780 NJJ458780 MZN458780 MPR458780 MFV458780 LVZ458780 LMD458780 LCH458780 KSL458780 KIP458780 JYT458780 JOX458780 JFB458780 IVF458780 ILJ458780 IBN458780 HRR458780 HHV458780 GXZ458780 GOD458780 GEH458780 FUL458780 FKP458780 FAT458780 EQX458780 EHB458780 DXF458780 DNJ458780 DDN458780 CTR458780 CJV458780 BZZ458780 BQD458780 BGH458780 AWL458780 AMP458780 ACT458780 SX458780 JB458780 WVN393244 WLR393244 WBV393244 VRZ393244 VID393244 UYH393244 UOL393244 UEP393244 TUT393244 TKX393244 TBB393244 SRF393244 SHJ393244 RXN393244 RNR393244 RDV393244 QTZ393244 QKD393244 QAH393244 PQL393244 PGP393244 OWT393244 OMX393244 ODB393244 NTF393244 NJJ393244 MZN393244 MPR393244 MFV393244 LVZ393244 LMD393244 LCH393244 KSL393244 KIP393244 JYT393244 JOX393244 JFB393244 IVF393244 ILJ393244 IBN393244 HRR393244 HHV393244 GXZ393244 GOD393244 GEH393244 FUL393244 FKP393244 FAT393244 EQX393244 EHB393244 DXF393244 DNJ393244 DDN393244 CTR393244 CJV393244 BZZ393244 BQD393244 BGH393244 AWL393244 AMP393244 ACT393244 SX393244 JB393244 WVN327708 WLR327708 WBV327708 VRZ327708 VID327708 UYH327708 UOL327708 UEP327708 TUT327708 TKX327708 TBB327708 SRF327708 SHJ327708 RXN327708 RNR327708 RDV327708 QTZ327708 QKD327708 QAH327708 PQL327708 PGP327708 OWT327708 OMX327708 ODB327708 NTF327708 NJJ327708 MZN327708 MPR327708 MFV327708 LVZ327708 LMD327708 LCH327708 KSL327708 KIP327708 JYT327708 JOX327708 JFB327708 IVF327708 ILJ327708 IBN327708 HRR327708 HHV327708 GXZ327708 GOD327708 GEH327708 FUL327708 FKP327708 FAT327708 EQX327708 EHB327708 DXF327708 DNJ327708 DDN327708 CTR327708 CJV327708 BZZ327708 BQD327708 BGH327708 AWL327708 AMP327708 ACT327708 SX327708 JB327708 WVN262172 WLR262172 WBV262172 VRZ262172 VID262172 UYH262172 UOL262172 UEP262172 TUT262172 TKX262172 TBB262172 SRF262172 SHJ262172 RXN262172 RNR262172 RDV262172 QTZ262172 QKD262172 QAH262172 PQL262172 PGP262172 OWT262172 OMX262172 ODB262172 NTF262172 NJJ262172 MZN262172 MPR262172 MFV262172 LVZ262172 LMD262172 LCH262172 KSL262172 KIP262172 JYT262172 JOX262172 JFB262172 IVF262172 ILJ262172 IBN262172 HRR262172 HHV262172 GXZ262172 GOD262172 GEH262172 FUL262172 FKP262172 FAT262172 EQX262172 EHB262172 DXF262172 DNJ262172 DDN262172 CTR262172 CJV262172 BZZ262172 BQD262172 BGH262172 AWL262172 AMP262172 ACT262172 SX262172 JB262172 WVN196636 WLR196636 WBV196636 VRZ196636 VID196636 UYH196636 UOL196636 UEP196636 TUT196636 TKX196636 TBB196636 SRF196636 SHJ196636 RXN196636 RNR196636 RDV196636 QTZ196636 QKD196636 QAH196636 PQL196636 PGP196636 OWT196636 OMX196636 ODB196636 NTF196636 NJJ196636 MZN196636 MPR196636 MFV196636 LVZ196636 LMD196636 LCH196636 KSL196636 KIP196636 JYT196636 JOX196636 JFB196636 IVF196636 ILJ196636 IBN196636 HRR196636 HHV196636 GXZ196636 GOD196636 GEH196636 FUL196636 FKP196636 FAT196636 EQX196636 EHB196636 DXF196636 DNJ196636 DDN196636 CTR196636 CJV196636 BZZ196636 BQD196636 BGH196636 AWL196636 AMP196636 ACT196636 SX196636 JB196636 WVN131100 WLR131100 WBV131100 VRZ131100 VID131100 UYH131100 UOL131100 UEP131100 TUT131100 TKX131100 TBB131100 SRF131100 SHJ131100 RXN131100 RNR131100 RDV131100 QTZ131100 QKD131100 QAH131100 PQL131100 PGP131100 OWT131100 OMX131100 ODB131100 NTF131100 NJJ131100 MZN131100 MPR131100 MFV131100 LVZ131100 LMD131100 LCH131100 KSL131100 KIP131100 JYT131100 JOX131100 JFB131100 IVF131100 ILJ131100 IBN131100 HRR131100 HHV131100 GXZ131100 GOD131100 GEH131100 FUL131100 FKP131100 FAT131100 EQX131100 EHB131100 DXF131100 DNJ131100 DDN131100 CTR131100 CJV131100 BZZ131100 BQD131100 BGH131100 AWL131100 AMP131100 ACT131100 SX131100 JB131100 WVN65564 WLR65564 WBV65564 VRZ65564 VID65564 UYH65564 UOL65564 UEP65564 TUT65564 TKX65564 TBB65564 SRF65564 SHJ65564 RXN65564 RNR65564 RDV65564 QTZ65564 QKD65564 QAH65564 PQL65564 PGP65564 OWT65564 OMX65564 ODB65564 NTF65564 NJJ65564 MZN65564 MPR65564 MFV65564 LVZ65564 LMD65564 LCH65564 KSL65564 KIP65564 JYT65564 JOX65564 JFB65564 IVF65564 ILJ65564 IBN65564 HRR65564 HHV65564 GXZ65564 GOD65564 GEH65564 FUL65564 FKP65564 FAT65564 EQX65564 EHB65564 DXF65564 DNJ65564 DDN65564 CTR65564 CJV65564 BZZ65564 BQD65564 BGH65564 AWL65564 AMP65564 ACT65564 SX65564 JB65564 WVN26:WVN28 WLR26:WLR28 WBV26:WBV28 VRZ26:VRZ28 VID26:VID28 UYH26:UYH28 UOL26:UOL28 UEP26:UEP28 TUT26:TUT28 TKX26:TKX28 TBB26:TBB28 SRF26:SRF28 SHJ26:SHJ28 RXN26:RXN28 RNR26:RNR28 RDV26:RDV28 QTZ26:QTZ28 QKD26:QKD28 QAH26:QAH28 PQL26:PQL28 PGP26:PGP28 OWT26:OWT28 OMX26:OMX28 ODB26:ODB28 NTF26:NTF28 NJJ26:NJJ28 MZN26:MZN28 MPR26:MPR28 MFV26:MFV28 LVZ26:LVZ28 LMD26:LMD28 LCH26:LCH28 KSL26:KSL28 KIP26:KIP28 JYT26:JYT28 JOX26:JOX28 JFB26:JFB28 IVF26:IVF28 ILJ26:ILJ28 IBN26:IBN28 HRR26:HRR28 HHV26:HHV28 GXZ26:GXZ28 GOD26:GOD28 GEH26:GEH28 FUL26:FUL28 FKP26:FKP28 FAT26:FAT28 EQX26:EQX28 EHB26:EHB28 DXF26:DXF28 DNJ26:DNJ28 DDN26:DDN28 CTR26:CTR28 CJV26:CJV28 BZZ26:BZZ28 BQD26:BQD28 BGH26:BGH28 AWL26:AWL28 AMP26:AMP28 ACT26:ACT28 SX26:SX28 JB26:JB28 JB24 WVN983066 WLR983066 WBV983066 VRZ983066 VID983066 UYH983066 UOL983066 UEP983066 TUT983066 TKX983066 TBB983066 SRF983066 SHJ983066 RXN983066 RNR983066 RDV983066 QTZ983066 QKD983066 QAH983066 PQL983066 PGP983066 OWT983066 OMX983066 ODB983066 NTF983066 NJJ983066 MZN983066 MPR983066 MFV983066 LVZ983066 LMD983066 LCH983066 KSL983066 KIP983066 JYT983066 JOX983066 JFB983066 IVF983066 ILJ983066 IBN983066 HRR983066 HHV983066 GXZ983066 GOD983066 GEH983066 FUL983066 FKP983066 FAT983066 EQX983066 EHB983066 DXF983066 DNJ983066 DDN983066 CTR983066 CJV983066 BZZ983066 BQD983066 BGH983066 AWL983066 AMP983066 ACT983066 SX983066 JB983066 WVN917530 WLR917530 WBV917530 VRZ917530 VID917530 UYH917530 UOL917530 UEP917530 TUT917530 TKX917530 TBB917530 SRF917530 SHJ917530 RXN917530 RNR917530 RDV917530 QTZ917530 QKD917530 QAH917530 PQL917530 PGP917530 OWT917530 OMX917530 ODB917530 NTF917530 NJJ917530 MZN917530 MPR917530 MFV917530 LVZ917530 LMD917530 LCH917530 KSL917530 KIP917530 JYT917530 JOX917530 JFB917530 IVF917530 ILJ917530 IBN917530 HRR917530 HHV917530 GXZ917530 GOD917530 GEH917530 FUL917530 FKP917530 FAT917530 EQX917530 EHB917530 DXF917530 DNJ917530 DDN917530 CTR917530 CJV917530 BZZ917530 BQD917530 BGH917530 AWL917530 AMP917530 ACT917530 SX917530 JB917530 WVN851994 WLR851994 WBV851994 VRZ851994 VID851994 UYH851994 UOL851994 UEP851994 TUT851994 TKX851994 TBB851994 SRF851994 SHJ851994 RXN851994 RNR851994 RDV851994 QTZ851994 QKD851994 QAH851994 PQL851994 PGP851994 OWT851994 OMX851994 ODB851994 NTF851994 NJJ851994 MZN851994 MPR851994 MFV851994 LVZ851994 LMD851994 LCH851994 KSL851994 KIP851994 JYT851994 JOX851994 JFB851994 IVF851994 ILJ851994 IBN851994 HRR851994 HHV851994 GXZ851994 GOD851994 GEH851994 FUL851994 FKP851994 FAT851994 EQX851994 EHB851994 DXF851994 DNJ851994 DDN851994 CTR851994 CJV851994 BZZ851994 BQD851994 BGH851994 AWL851994 AMP851994 ACT851994 SX851994 JB851994 WVN786458 WLR786458 WBV786458 VRZ786458 VID786458 UYH786458 UOL786458 UEP786458 TUT786458 TKX786458 TBB786458 SRF786458 SHJ786458 RXN786458 RNR786458 RDV786458 QTZ786458 QKD786458 QAH786458 PQL786458 PGP786458 OWT786458 OMX786458 ODB786458 NTF786458 NJJ786458 MZN786458 MPR786458 MFV786458 LVZ786458 LMD786458 LCH786458 KSL786458 KIP786458 JYT786458 JOX786458 JFB786458 IVF786458 ILJ786458 IBN786458 HRR786458 HHV786458 GXZ786458 GOD786458 GEH786458 FUL786458 FKP786458 FAT786458 EQX786458 EHB786458 DXF786458 DNJ786458 DDN786458 CTR786458 CJV786458 BZZ786458 BQD786458 BGH786458 AWL786458 AMP786458 ACT786458 SX786458 JB786458 WVN720922 WLR720922 WBV720922 VRZ720922 VID720922 UYH720922 UOL720922 UEP720922 TUT720922 TKX720922 TBB720922 SRF720922 SHJ720922 RXN720922 RNR720922 RDV720922 QTZ720922 QKD720922 QAH720922 PQL720922 PGP720922 OWT720922 OMX720922 ODB720922 NTF720922 NJJ720922 MZN720922 MPR720922 MFV720922 LVZ720922 LMD720922 LCH720922 KSL720922 KIP720922 JYT720922 JOX720922 JFB720922 IVF720922 ILJ720922 IBN720922 HRR720922 HHV720922 GXZ720922 GOD720922 GEH720922 FUL720922 FKP720922 FAT720922 EQX720922 EHB720922 DXF720922 DNJ720922 DDN720922 CTR720922 CJV720922 BZZ720922 BQD720922 BGH720922 AWL720922 AMP720922 ACT720922 SX720922 JB720922 WVN655386 WLR655386 WBV655386 VRZ655386 VID655386 UYH655386 UOL655386 UEP655386 TUT655386 TKX655386 TBB655386 SRF655386 SHJ655386 RXN655386 RNR655386 RDV655386 QTZ655386 QKD655386 QAH655386 PQL655386 PGP655386 OWT655386 OMX655386 ODB655386 NTF655386 NJJ655386 MZN655386 MPR655386 MFV655386 LVZ655386 LMD655386 LCH655386 KSL655386 KIP655386 JYT655386 JOX655386 JFB655386 IVF655386 ILJ655386 IBN655386 HRR655386 HHV655386 GXZ655386 GOD655386 GEH655386 FUL655386 FKP655386 FAT655386 EQX655386 EHB655386 DXF655386 DNJ655386 DDN655386 CTR655386 CJV655386 BZZ655386 BQD655386 BGH655386 AWL655386 AMP655386 ACT655386 SX655386 JB655386 WVN589850 WLR589850 WBV589850 VRZ589850 VID589850 UYH589850 UOL589850 UEP589850 TUT589850 TKX589850 TBB589850 SRF589850 SHJ589850 RXN589850 RNR589850 RDV589850 QTZ589850 QKD589850 QAH589850 PQL589850 PGP589850 OWT589850 OMX589850 ODB589850 NTF589850 NJJ589850 MZN589850 MPR589850 MFV589850 LVZ589850 LMD589850 LCH589850 KSL589850 KIP589850 JYT589850 JOX589850 JFB589850 IVF589850 ILJ589850 IBN589850 HRR589850 HHV589850 GXZ589850 GOD589850 GEH589850 FUL589850 FKP589850 FAT589850 EQX589850 EHB589850 DXF589850 DNJ589850 DDN589850 CTR589850 CJV589850 BZZ589850 BQD589850 BGH589850 AWL589850 AMP589850 ACT589850 SX589850 JB589850 WVN524314 WLR524314 WBV524314 VRZ524314 VID524314 UYH524314 UOL524314 UEP524314 TUT524314 TKX524314 TBB524314 SRF524314 SHJ524314 RXN524314 RNR524314 RDV524314 QTZ524314 QKD524314 QAH524314 PQL524314 PGP524314 OWT524314 OMX524314 ODB524314 NTF524314 NJJ524314 MZN524314 MPR524314 MFV524314 LVZ524314 LMD524314 LCH524314 KSL524314 KIP524314 JYT524314 JOX524314 JFB524314 IVF524314 ILJ524314 IBN524314 HRR524314 HHV524314 GXZ524314 GOD524314 GEH524314 FUL524314 FKP524314 FAT524314 EQX524314 EHB524314 DXF524314 DNJ524314 DDN524314 CTR524314 CJV524314 BZZ524314 BQD524314 BGH524314 AWL524314 AMP524314 ACT524314 SX524314 JB524314 WVN458778 WLR458778 WBV458778 VRZ458778 VID458778 UYH458778 UOL458778 UEP458778 TUT458778 TKX458778 TBB458778 SRF458778 SHJ458778 RXN458778 RNR458778 RDV458778 QTZ458778 QKD458778 QAH458778 PQL458778 PGP458778 OWT458778 OMX458778 ODB458778 NTF458778 NJJ458778 MZN458778 MPR458778 MFV458778 LVZ458778 LMD458778 LCH458778 KSL458778 KIP458778 JYT458778 JOX458778 JFB458778 IVF458778 ILJ458778 IBN458778 HRR458778 HHV458778 GXZ458778 GOD458778 GEH458778 FUL458778 FKP458778 FAT458778 EQX458778 EHB458778 DXF458778 DNJ458778 DDN458778 CTR458778 CJV458778 BZZ458778 BQD458778 BGH458778 AWL458778 AMP458778 ACT458778 SX458778 JB458778 WVN393242 WLR393242 WBV393242 VRZ393242 VID393242 UYH393242 UOL393242 UEP393242 TUT393242 TKX393242 TBB393242 SRF393242 SHJ393242 RXN393242 RNR393242 RDV393242 QTZ393242 QKD393242 QAH393242 PQL393242 PGP393242 OWT393242 OMX393242 ODB393242 NTF393242 NJJ393242 MZN393242 MPR393242 MFV393242 LVZ393242 LMD393242 LCH393242 KSL393242 KIP393242 JYT393242 JOX393242 JFB393242 IVF393242 ILJ393242 IBN393242 HRR393242 HHV393242 GXZ393242 GOD393242 GEH393242 FUL393242 FKP393242 FAT393242 EQX393242 EHB393242 DXF393242 DNJ393242 DDN393242 CTR393242 CJV393242 BZZ393242 BQD393242 BGH393242 AWL393242 AMP393242 ACT393242 SX393242 JB393242 WVN327706 WLR327706 WBV327706 VRZ327706 VID327706 UYH327706 UOL327706 UEP327706 TUT327706 TKX327706 TBB327706 SRF327706 SHJ327706 RXN327706 RNR327706 RDV327706 QTZ327706 QKD327706 QAH327706 PQL327706 PGP327706 OWT327706 OMX327706 ODB327706 NTF327706 NJJ327706 MZN327706 MPR327706 MFV327706 LVZ327706 LMD327706 LCH327706 KSL327706 KIP327706 JYT327706 JOX327706 JFB327706 IVF327706 ILJ327706 IBN327706 HRR327706 HHV327706 GXZ327706 GOD327706 GEH327706 FUL327706 FKP327706 FAT327706 EQX327706 EHB327706 DXF327706 DNJ327706 DDN327706 CTR327706 CJV327706 BZZ327706 BQD327706 BGH327706 AWL327706 AMP327706 ACT327706 SX327706 JB327706 WVN262170 WLR262170 WBV262170 VRZ262170 VID262170 UYH262170 UOL262170 UEP262170 TUT262170 TKX262170 TBB262170 SRF262170 SHJ262170 RXN262170 RNR262170 RDV262170 QTZ262170 QKD262170 QAH262170 PQL262170 PGP262170 OWT262170 OMX262170 ODB262170 NTF262170 NJJ262170 MZN262170 MPR262170 MFV262170 LVZ262170 LMD262170 LCH262170 KSL262170 KIP262170 JYT262170 JOX262170 JFB262170 IVF262170 ILJ262170 IBN262170 HRR262170 HHV262170 GXZ262170 GOD262170 GEH262170 FUL262170 FKP262170 FAT262170 EQX262170 EHB262170 DXF262170 DNJ262170 DDN262170 CTR262170 CJV262170 BZZ262170 BQD262170 BGH262170 AWL262170 AMP262170 ACT262170 SX262170 JB262170 WVN196634 WLR196634 WBV196634 VRZ196634 VID196634 UYH196634 UOL196634 UEP196634 TUT196634 TKX196634 TBB196634 SRF196634 SHJ196634 RXN196634 RNR196634 RDV196634 QTZ196634 QKD196634 QAH196634 PQL196634 PGP196634 OWT196634 OMX196634 ODB196634 NTF196634 NJJ196634 MZN196634 MPR196634 MFV196634 LVZ196634 LMD196634 LCH196634 KSL196634 KIP196634 JYT196634 JOX196634 JFB196634 IVF196634 ILJ196634 IBN196634 HRR196634 HHV196634 GXZ196634 GOD196634 GEH196634 FUL196634 FKP196634 FAT196634 EQX196634 EHB196634 DXF196634 DNJ196634 DDN196634 CTR196634 CJV196634 BZZ196634 BQD196634 BGH196634 AWL196634 AMP196634 ACT196634 SX196634 JB196634 WVN131098 WLR131098 WBV131098 VRZ131098 VID131098 UYH131098 UOL131098 UEP131098 TUT131098 TKX131098 TBB131098 SRF131098 SHJ131098 RXN131098 RNR131098 RDV131098 QTZ131098 QKD131098 QAH131098 PQL131098 PGP131098 OWT131098 OMX131098 ODB131098 NTF131098 NJJ131098 MZN131098 MPR131098 MFV131098 LVZ131098 LMD131098 LCH131098 KSL131098 KIP131098 JYT131098 JOX131098 JFB131098 IVF131098 ILJ131098 IBN131098 HRR131098 HHV131098 GXZ131098 GOD131098 GEH131098 FUL131098 FKP131098 FAT131098 EQX131098 EHB131098 DXF131098 DNJ131098 DDN131098 CTR131098 CJV131098 BZZ131098 BQD131098 BGH131098 AWL131098 AMP131098 ACT131098 SX131098 JB131098 WVN65562 WLR65562 WBV65562 VRZ65562 VID65562 UYH65562 UOL65562 UEP65562 TUT65562 TKX65562 TBB65562 SRF65562 SHJ65562 RXN65562 RNR65562 RDV65562 QTZ65562 QKD65562 QAH65562 PQL65562 PGP65562 OWT65562 OMX65562 ODB65562 NTF65562 NJJ65562 MZN65562 MPR65562 MFV65562 LVZ65562 LMD65562 LCH65562 KSL65562 KIP65562 JYT65562 JOX65562 JFB65562 IVF65562 ILJ65562 IBN65562 HRR65562 HHV65562 GXZ65562 GOD65562 GEH65562 FUL65562 FKP65562 FAT65562 EQX65562 EHB65562 DXF65562 DNJ65562 DDN65562 CTR65562 CJV65562 BZZ65562 BQD65562 BGH65562 AWL65562 AMP65562 ACT65562 SX65562 JB65562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H65559 H131095 H196631 H262167 H327703 H393239 H458775 H524311 H589847 H655383 H720919 H786455 H851991 H917527 H983063 H65561 H131097 H196633 H262169 H327705 H393241 H458777 H524313 H589849 H655385 H720921 H786457 H851993 H917529 H983065 E65559 E131095 E196631 E262167 E327703 E393239 E458775 E524311 E589847 E655383 E720919 E786455 E851991 E917527 E983063 E65561 E131097 E196633 E262169 E327705 E393241 E458777 E524313 E589849 E655385 E720921 E786457 E851993 E917529" xr:uid="{00000000-0002-0000-0900-000006000000}">
      <formula1>BusDayConvValues</formula1>
    </dataValidation>
    <dataValidation type="list" allowBlank="1" showInputMessage="1" showErrorMessage="1" sqref="E983064 E23 E21 H23 H21 JB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IY23 WVN983067 WLR983067 WBV983067 VRZ983067 VID983067 UYH983067 UOL983067 UEP983067 TUT983067 TKX983067 TBB983067 SRF983067 SHJ983067 RXN983067 RNR983067 RDV983067 QTZ983067 QKD983067 QAH983067 PQL983067 PGP983067 OWT983067 OMX983067 ODB983067 NTF983067 NJJ983067 MZN983067 MPR983067 MFV983067 LVZ983067 LMD983067 LCH983067 KSL983067 KIP983067 JYT983067 JOX983067 JFB983067 IVF983067 ILJ983067 IBN983067 HRR983067 HHV983067 GXZ983067 GOD983067 GEH983067 FUL983067 FKP983067 FAT983067 EQX983067 EHB983067 DXF983067 DNJ983067 DDN983067 CTR983067 CJV983067 BZZ983067 BQD983067 BGH983067 AWL983067 AMP983067 ACT983067 SX983067 JB983067 WVN917531 WLR917531 WBV917531 VRZ917531 VID917531 UYH917531 UOL917531 UEP917531 TUT917531 TKX917531 TBB917531 SRF917531 SHJ917531 RXN917531 RNR917531 RDV917531 QTZ917531 QKD917531 QAH917531 PQL917531 PGP917531 OWT917531 OMX917531 ODB917531 NTF917531 NJJ917531 MZN917531 MPR917531 MFV917531 LVZ917531 LMD917531 LCH917531 KSL917531 KIP917531 JYT917531 JOX917531 JFB917531 IVF917531 ILJ917531 IBN917531 HRR917531 HHV917531 GXZ917531 GOD917531 GEH917531 FUL917531 FKP917531 FAT917531 EQX917531 EHB917531 DXF917531 DNJ917531 DDN917531 CTR917531 CJV917531 BZZ917531 BQD917531 BGH917531 AWL917531 AMP917531 ACT917531 SX917531 JB917531 WVN851995 WLR851995 WBV851995 VRZ851995 VID851995 UYH851995 UOL851995 UEP851995 TUT851995 TKX851995 TBB851995 SRF851995 SHJ851995 RXN851995 RNR851995 RDV851995 QTZ851995 QKD851995 QAH851995 PQL851995 PGP851995 OWT851995 OMX851995 ODB851995 NTF851995 NJJ851995 MZN851995 MPR851995 MFV851995 LVZ851995 LMD851995 LCH851995 KSL851995 KIP851995 JYT851995 JOX851995 JFB851995 IVF851995 ILJ851995 IBN851995 HRR851995 HHV851995 GXZ851995 GOD851995 GEH851995 FUL851995 FKP851995 FAT851995 EQX851995 EHB851995 DXF851995 DNJ851995 DDN851995 CTR851995 CJV851995 BZZ851995 BQD851995 BGH851995 AWL851995 AMP851995 ACT851995 SX851995 JB851995 WVN786459 WLR786459 WBV786459 VRZ786459 VID786459 UYH786459 UOL786459 UEP786459 TUT786459 TKX786459 TBB786459 SRF786459 SHJ786459 RXN786459 RNR786459 RDV786459 QTZ786459 QKD786459 QAH786459 PQL786459 PGP786459 OWT786459 OMX786459 ODB786459 NTF786459 NJJ786459 MZN786459 MPR786459 MFV786459 LVZ786459 LMD786459 LCH786459 KSL786459 KIP786459 JYT786459 JOX786459 JFB786459 IVF786459 ILJ786459 IBN786459 HRR786459 HHV786459 GXZ786459 GOD786459 GEH786459 FUL786459 FKP786459 FAT786459 EQX786459 EHB786459 DXF786459 DNJ786459 DDN786459 CTR786459 CJV786459 BZZ786459 BQD786459 BGH786459 AWL786459 AMP786459 ACT786459 SX786459 JB786459 WVN720923 WLR720923 WBV720923 VRZ720923 VID720923 UYH720923 UOL720923 UEP720923 TUT720923 TKX720923 TBB720923 SRF720923 SHJ720923 RXN720923 RNR720923 RDV720923 QTZ720923 QKD720923 QAH720923 PQL720923 PGP720923 OWT720923 OMX720923 ODB720923 NTF720923 NJJ720923 MZN720923 MPR720923 MFV720923 LVZ720923 LMD720923 LCH720923 KSL720923 KIP720923 JYT720923 JOX720923 JFB720923 IVF720923 ILJ720923 IBN720923 HRR720923 HHV720923 GXZ720923 GOD720923 GEH720923 FUL720923 FKP720923 FAT720923 EQX720923 EHB720923 DXF720923 DNJ720923 DDN720923 CTR720923 CJV720923 BZZ720923 BQD720923 BGH720923 AWL720923 AMP720923 ACT720923 SX720923 JB720923 WVN655387 WLR655387 WBV655387 VRZ655387 VID655387 UYH655387 UOL655387 UEP655387 TUT655387 TKX655387 TBB655387 SRF655387 SHJ655387 RXN655387 RNR655387 RDV655387 QTZ655387 QKD655387 QAH655387 PQL655387 PGP655387 OWT655387 OMX655387 ODB655387 NTF655387 NJJ655387 MZN655387 MPR655387 MFV655387 LVZ655387 LMD655387 LCH655387 KSL655387 KIP655387 JYT655387 JOX655387 JFB655387 IVF655387 ILJ655387 IBN655387 HRR655387 HHV655387 GXZ655387 GOD655387 GEH655387 FUL655387 FKP655387 FAT655387 EQX655387 EHB655387 DXF655387 DNJ655387 DDN655387 CTR655387 CJV655387 BZZ655387 BQD655387 BGH655387 AWL655387 AMP655387 ACT655387 SX655387 JB655387 WVN589851 WLR589851 WBV589851 VRZ589851 VID589851 UYH589851 UOL589851 UEP589851 TUT589851 TKX589851 TBB589851 SRF589851 SHJ589851 RXN589851 RNR589851 RDV589851 QTZ589851 QKD589851 QAH589851 PQL589851 PGP589851 OWT589851 OMX589851 ODB589851 NTF589851 NJJ589851 MZN589851 MPR589851 MFV589851 LVZ589851 LMD589851 LCH589851 KSL589851 KIP589851 JYT589851 JOX589851 JFB589851 IVF589851 ILJ589851 IBN589851 HRR589851 HHV589851 GXZ589851 GOD589851 GEH589851 FUL589851 FKP589851 FAT589851 EQX589851 EHB589851 DXF589851 DNJ589851 DDN589851 CTR589851 CJV589851 BZZ589851 BQD589851 BGH589851 AWL589851 AMP589851 ACT589851 SX589851 JB589851 WVN524315 WLR524315 WBV524315 VRZ524315 VID524315 UYH524315 UOL524315 UEP524315 TUT524315 TKX524315 TBB524315 SRF524315 SHJ524315 RXN524315 RNR524315 RDV524315 QTZ524315 QKD524315 QAH524315 PQL524315 PGP524315 OWT524315 OMX524315 ODB524315 NTF524315 NJJ524315 MZN524315 MPR524315 MFV524315 LVZ524315 LMD524315 LCH524315 KSL524315 KIP524315 JYT524315 JOX524315 JFB524315 IVF524315 ILJ524315 IBN524315 HRR524315 HHV524315 GXZ524315 GOD524315 GEH524315 FUL524315 FKP524315 FAT524315 EQX524315 EHB524315 DXF524315 DNJ524315 DDN524315 CTR524315 CJV524315 BZZ524315 BQD524315 BGH524315 AWL524315 AMP524315 ACT524315 SX524315 JB524315 WVN458779 WLR458779 WBV458779 VRZ458779 VID458779 UYH458779 UOL458779 UEP458779 TUT458779 TKX458779 TBB458779 SRF458779 SHJ458779 RXN458779 RNR458779 RDV458779 QTZ458779 QKD458779 QAH458779 PQL458779 PGP458779 OWT458779 OMX458779 ODB458779 NTF458779 NJJ458779 MZN458779 MPR458779 MFV458779 LVZ458779 LMD458779 LCH458779 KSL458779 KIP458779 JYT458779 JOX458779 JFB458779 IVF458779 ILJ458779 IBN458779 HRR458779 HHV458779 GXZ458779 GOD458779 GEH458779 FUL458779 FKP458779 FAT458779 EQX458779 EHB458779 DXF458779 DNJ458779 DDN458779 CTR458779 CJV458779 BZZ458779 BQD458779 BGH458779 AWL458779 AMP458779 ACT458779 SX458779 JB458779 WVN393243 WLR393243 WBV393243 VRZ393243 VID393243 UYH393243 UOL393243 UEP393243 TUT393243 TKX393243 TBB393243 SRF393243 SHJ393243 RXN393243 RNR393243 RDV393243 QTZ393243 QKD393243 QAH393243 PQL393243 PGP393243 OWT393243 OMX393243 ODB393243 NTF393243 NJJ393243 MZN393243 MPR393243 MFV393243 LVZ393243 LMD393243 LCH393243 KSL393243 KIP393243 JYT393243 JOX393243 JFB393243 IVF393243 ILJ393243 IBN393243 HRR393243 HHV393243 GXZ393243 GOD393243 GEH393243 FUL393243 FKP393243 FAT393243 EQX393243 EHB393243 DXF393243 DNJ393243 DDN393243 CTR393243 CJV393243 BZZ393243 BQD393243 BGH393243 AWL393243 AMP393243 ACT393243 SX393243 JB393243 WVN327707 WLR327707 WBV327707 VRZ327707 VID327707 UYH327707 UOL327707 UEP327707 TUT327707 TKX327707 TBB327707 SRF327707 SHJ327707 RXN327707 RNR327707 RDV327707 QTZ327707 QKD327707 QAH327707 PQL327707 PGP327707 OWT327707 OMX327707 ODB327707 NTF327707 NJJ327707 MZN327707 MPR327707 MFV327707 LVZ327707 LMD327707 LCH327707 KSL327707 KIP327707 JYT327707 JOX327707 JFB327707 IVF327707 ILJ327707 IBN327707 HRR327707 HHV327707 GXZ327707 GOD327707 GEH327707 FUL327707 FKP327707 FAT327707 EQX327707 EHB327707 DXF327707 DNJ327707 DDN327707 CTR327707 CJV327707 BZZ327707 BQD327707 BGH327707 AWL327707 AMP327707 ACT327707 SX327707 JB327707 WVN262171 WLR262171 WBV262171 VRZ262171 VID262171 UYH262171 UOL262171 UEP262171 TUT262171 TKX262171 TBB262171 SRF262171 SHJ262171 RXN262171 RNR262171 RDV262171 QTZ262171 QKD262171 QAH262171 PQL262171 PGP262171 OWT262171 OMX262171 ODB262171 NTF262171 NJJ262171 MZN262171 MPR262171 MFV262171 LVZ262171 LMD262171 LCH262171 KSL262171 KIP262171 JYT262171 JOX262171 JFB262171 IVF262171 ILJ262171 IBN262171 HRR262171 HHV262171 GXZ262171 GOD262171 GEH262171 FUL262171 FKP262171 FAT262171 EQX262171 EHB262171 DXF262171 DNJ262171 DDN262171 CTR262171 CJV262171 BZZ262171 BQD262171 BGH262171 AWL262171 AMP262171 ACT262171 SX262171 JB262171 WVN196635 WLR196635 WBV196635 VRZ196635 VID196635 UYH196635 UOL196635 UEP196635 TUT196635 TKX196635 TBB196635 SRF196635 SHJ196635 RXN196635 RNR196635 RDV196635 QTZ196635 QKD196635 QAH196635 PQL196635 PGP196635 OWT196635 OMX196635 ODB196635 NTF196635 NJJ196635 MZN196635 MPR196635 MFV196635 LVZ196635 LMD196635 LCH196635 KSL196635 KIP196635 JYT196635 JOX196635 JFB196635 IVF196635 ILJ196635 IBN196635 HRR196635 HHV196635 GXZ196635 GOD196635 GEH196635 FUL196635 FKP196635 FAT196635 EQX196635 EHB196635 DXF196635 DNJ196635 DDN196635 CTR196635 CJV196635 BZZ196635 BQD196635 BGH196635 AWL196635 AMP196635 ACT196635 SX196635 JB196635 WVN131099 WLR131099 WBV131099 VRZ131099 VID131099 UYH131099 UOL131099 UEP131099 TUT131099 TKX131099 TBB131099 SRF131099 SHJ131099 RXN131099 RNR131099 RDV131099 QTZ131099 QKD131099 QAH131099 PQL131099 PGP131099 OWT131099 OMX131099 ODB131099 NTF131099 NJJ131099 MZN131099 MPR131099 MFV131099 LVZ131099 LMD131099 LCH131099 KSL131099 KIP131099 JYT131099 JOX131099 JFB131099 IVF131099 ILJ131099 IBN131099 HRR131099 HHV131099 GXZ131099 GOD131099 GEH131099 FUL131099 FKP131099 FAT131099 EQX131099 EHB131099 DXF131099 DNJ131099 DDN131099 CTR131099 CJV131099 BZZ131099 BQD131099 BGH131099 AWL131099 AMP131099 ACT131099 SX131099 JB131099 WVN65563 WLR65563 WBV65563 VRZ65563 VID65563 UYH65563 UOL65563 UEP65563 TUT65563 TKX65563 TBB65563 SRF65563 SHJ65563 RXN65563 RNR65563 RDV65563 QTZ65563 QKD65563 QAH65563 PQL65563 PGP65563 OWT65563 OMX65563 ODB65563 NTF65563 NJJ65563 MZN65563 MPR65563 MFV65563 LVZ65563 LMD65563 LCH65563 KSL65563 KIP65563 JYT65563 JOX65563 JFB65563 IVF65563 ILJ65563 IBN65563 HRR65563 HHV65563 GXZ65563 GOD65563 GEH65563 FUL65563 FKP65563 FAT65563 EQX65563 EHB65563 DXF65563 DNJ65563 DDN65563 CTR65563 CJV65563 BZZ65563 BQD65563 BGH65563 AWL65563 AMP65563 ACT65563 SX65563 JB65563 WVN25 WLR25 WBV25 VRZ25 VID25 UYH25 UOL25 UEP25 TUT25 TKX25 TBB25 SRF25 SHJ25 RXN25 RNR25 RDV25 QTZ25 QKD25 QAH25 PQL25 PGP25 OWT25 OMX25 ODB25 NTF25 NJJ25 MZN25 MPR25 MFV25 LVZ25 LMD25 LCH25 KSL25 KIP25 JYT25 JOX25 JFB25 IVF25 ILJ25 IBN25 HRR25 HHV25 GXZ25 GOD25 GEH25 FUL25 FKP25 FAT25 EQX25 EHB25 DXF25 DNJ25 DDN25 CTR25 CJV25 BZZ25 BQD25 BGH25 AWL25 AMP25 ACT25 SX25 JB25 WVN983065 WLR983065 WBV983065 VRZ983065 VID983065 UYH983065 UOL983065 UEP983065 TUT983065 TKX983065 TBB983065 SRF983065 SHJ983065 RXN983065 RNR983065 RDV983065 QTZ983065 QKD983065 QAH983065 PQL983065 PGP983065 OWT983065 OMX983065 ODB983065 NTF983065 NJJ983065 MZN983065 MPR983065 MFV983065 LVZ983065 LMD983065 LCH983065 KSL983065 KIP983065 JYT983065 JOX983065 JFB983065 IVF983065 ILJ983065 IBN983065 HRR983065 HHV983065 GXZ983065 GOD983065 GEH983065 FUL983065 FKP983065 FAT983065 EQX983065 EHB983065 DXF983065 DNJ983065 DDN983065 CTR983065 CJV983065 BZZ983065 BQD983065 BGH983065 AWL983065 AMP983065 ACT983065 SX983065 JB983065 WVN917529 WLR917529 WBV917529 VRZ917529 VID917529 UYH917529 UOL917529 UEP917529 TUT917529 TKX917529 TBB917529 SRF917529 SHJ917529 RXN917529 RNR917529 RDV917529 QTZ917529 QKD917529 QAH917529 PQL917529 PGP917529 OWT917529 OMX917529 ODB917529 NTF917529 NJJ917529 MZN917529 MPR917529 MFV917529 LVZ917529 LMD917529 LCH917529 KSL917529 KIP917529 JYT917529 JOX917529 JFB917529 IVF917529 ILJ917529 IBN917529 HRR917529 HHV917529 GXZ917529 GOD917529 GEH917529 FUL917529 FKP917529 FAT917529 EQX917529 EHB917529 DXF917529 DNJ917529 DDN917529 CTR917529 CJV917529 BZZ917529 BQD917529 BGH917529 AWL917529 AMP917529 ACT917529 SX917529 JB917529 WVN851993 WLR851993 WBV851993 VRZ851993 VID851993 UYH851993 UOL851993 UEP851993 TUT851993 TKX851993 TBB851993 SRF851993 SHJ851993 RXN851993 RNR851993 RDV851993 QTZ851993 QKD851993 QAH851993 PQL851993 PGP851993 OWT851993 OMX851993 ODB851993 NTF851993 NJJ851993 MZN851993 MPR851993 MFV851993 LVZ851993 LMD851993 LCH851993 KSL851993 KIP851993 JYT851993 JOX851993 JFB851993 IVF851993 ILJ851993 IBN851993 HRR851993 HHV851993 GXZ851993 GOD851993 GEH851993 FUL851993 FKP851993 FAT851993 EQX851993 EHB851993 DXF851993 DNJ851993 DDN851993 CTR851993 CJV851993 BZZ851993 BQD851993 BGH851993 AWL851993 AMP851993 ACT851993 SX851993 JB851993 WVN786457 WLR786457 WBV786457 VRZ786457 VID786457 UYH786457 UOL786457 UEP786457 TUT786457 TKX786457 TBB786457 SRF786457 SHJ786457 RXN786457 RNR786457 RDV786457 QTZ786457 QKD786457 QAH786457 PQL786457 PGP786457 OWT786457 OMX786457 ODB786457 NTF786457 NJJ786457 MZN786457 MPR786457 MFV786457 LVZ786457 LMD786457 LCH786457 KSL786457 KIP786457 JYT786457 JOX786457 JFB786457 IVF786457 ILJ786457 IBN786457 HRR786457 HHV786457 GXZ786457 GOD786457 GEH786457 FUL786457 FKP786457 FAT786457 EQX786457 EHB786457 DXF786457 DNJ786457 DDN786457 CTR786457 CJV786457 BZZ786457 BQD786457 BGH786457 AWL786457 AMP786457 ACT786457 SX786457 JB786457 WVN720921 WLR720921 WBV720921 VRZ720921 VID720921 UYH720921 UOL720921 UEP720921 TUT720921 TKX720921 TBB720921 SRF720921 SHJ720921 RXN720921 RNR720921 RDV720921 QTZ720921 QKD720921 QAH720921 PQL720921 PGP720921 OWT720921 OMX720921 ODB720921 NTF720921 NJJ720921 MZN720921 MPR720921 MFV720921 LVZ720921 LMD720921 LCH720921 KSL720921 KIP720921 JYT720921 JOX720921 JFB720921 IVF720921 ILJ720921 IBN720921 HRR720921 HHV720921 GXZ720921 GOD720921 GEH720921 FUL720921 FKP720921 FAT720921 EQX720921 EHB720921 DXF720921 DNJ720921 DDN720921 CTR720921 CJV720921 BZZ720921 BQD720921 BGH720921 AWL720921 AMP720921 ACT720921 SX720921 JB720921 WVN655385 WLR655385 WBV655385 VRZ655385 VID655385 UYH655385 UOL655385 UEP655385 TUT655385 TKX655385 TBB655385 SRF655385 SHJ655385 RXN655385 RNR655385 RDV655385 QTZ655385 QKD655385 QAH655385 PQL655385 PGP655385 OWT655385 OMX655385 ODB655385 NTF655385 NJJ655385 MZN655385 MPR655385 MFV655385 LVZ655385 LMD655385 LCH655385 KSL655385 KIP655385 JYT655385 JOX655385 JFB655385 IVF655385 ILJ655385 IBN655385 HRR655385 HHV655385 GXZ655385 GOD655385 GEH655385 FUL655385 FKP655385 FAT655385 EQX655385 EHB655385 DXF655385 DNJ655385 DDN655385 CTR655385 CJV655385 BZZ655385 BQD655385 BGH655385 AWL655385 AMP655385 ACT655385 SX655385 JB655385 WVN589849 WLR589849 WBV589849 VRZ589849 VID589849 UYH589849 UOL589849 UEP589849 TUT589849 TKX589849 TBB589849 SRF589849 SHJ589849 RXN589849 RNR589849 RDV589849 QTZ589849 QKD589849 QAH589849 PQL589849 PGP589849 OWT589849 OMX589849 ODB589849 NTF589849 NJJ589849 MZN589849 MPR589849 MFV589849 LVZ589849 LMD589849 LCH589849 KSL589849 KIP589849 JYT589849 JOX589849 JFB589849 IVF589849 ILJ589849 IBN589849 HRR589849 HHV589849 GXZ589849 GOD589849 GEH589849 FUL589849 FKP589849 FAT589849 EQX589849 EHB589849 DXF589849 DNJ589849 DDN589849 CTR589849 CJV589849 BZZ589849 BQD589849 BGH589849 AWL589849 AMP589849 ACT589849 SX589849 JB589849 WVN524313 WLR524313 WBV524313 VRZ524313 VID524313 UYH524313 UOL524313 UEP524313 TUT524313 TKX524313 TBB524313 SRF524313 SHJ524313 RXN524313 RNR524313 RDV524313 QTZ524313 QKD524313 QAH524313 PQL524313 PGP524313 OWT524313 OMX524313 ODB524313 NTF524313 NJJ524313 MZN524313 MPR524313 MFV524313 LVZ524313 LMD524313 LCH524313 KSL524313 KIP524313 JYT524313 JOX524313 JFB524313 IVF524313 ILJ524313 IBN524313 HRR524313 HHV524313 GXZ524313 GOD524313 GEH524313 FUL524313 FKP524313 FAT524313 EQX524313 EHB524313 DXF524313 DNJ524313 DDN524313 CTR524313 CJV524313 BZZ524313 BQD524313 BGH524313 AWL524313 AMP524313 ACT524313 SX524313 JB524313 WVN458777 WLR458777 WBV458777 VRZ458777 VID458777 UYH458777 UOL458777 UEP458777 TUT458777 TKX458777 TBB458777 SRF458777 SHJ458777 RXN458777 RNR458777 RDV458777 QTZ458777 QKD458777 QAH458777 PQL458777 PGP458777 OWT458777 OMX458777 ODB458777 NTF458777 NJJ458777 MZN458777 MPR458777 MFV458777 LVZ458777 LMD458777 LCH458777 KSL458777 KIP458777 JYT458777 JOX458777 JFB458777 IVF458777 ILJ458777 IBN458777 HRR458777 HHV458777 GXZ458777 GOD458777 GEH458777 FUL458777 FKP458777 FAT458777 EQX458777 EHB458777 DXF458777 DNJ458777 DDN458777 CTR458777 CJV458777 BZZ458777 BQD458777 BGH458777 AWL458777 AMP458777 ACT458777 SX458777 JB458777 WVN393241 WLR393241 WBV393241 VRZ393241 VID393241 UYH393241 UOL393241 UEP393241 TUT393241 TKX393241 TBB393241 SRF393241 SHJ393241 RXN393241 RNR393241 RDV393241 QTZ393241 QKD393241 QAH393241 PQL393241 PGP393241 OWT393241 OMX393241 ODB393241 NTF393241 NJJ393241 MZN393241 MPR393241 MFV393241 LVZ393241 LMD393241 LCH393241 KSL393241 KIP393241 JYT393241 JOX393241 JFB393241 IVF393241 ILJ393241 IBN393241 HRR393241 HHV393241 GXZ393241 GOD393241 GEH393241 FUL393241 FKP393241 FAT393241 EQX393241 EHB393241 DXF393241 DNJ393241 DDN393241 CTR393241 CJV393241 BZZ393241 BQD393241 BGH393241 AWL393241 AMP393241 ACT393241 SX393241 JB393241 WVN327705 WLR327705 WBV327705 VRZ327705 VID327705 UYH327705 UOL327705 UEP327705 TUT327705 TKX327705 TBB327705 SRF327705 SHJ327705 RXN327705 RNR327705 RDV327705 QTZ327705 QKD327705 QAH327705 PQL327705 PGP327705 OWT327705 OMX327705 ODB327705 NTF327705 NJJ327705 MZN327705 MPR327705 MFV327705 LVZ327705 LMD327705 LCH327705 KSL327705 KIP327705 JYT327705 JOX327705 JFB327705 IVF327705 ILJ327705 IBN327705 HRR327705 HHV327705 GXZ327705 GOD327705 GEH327705 FUL327705 FKP327705 FAT327705 EQX327705 EHB327705 DXF327705 DNJ327705 DDN327705 CTR327705 CJV327705 BZZ327705 BQD327705 BGH327705 AWL327705 AMP327705 ACT327705 SX327705 JB327705 WVN262169 WLR262169 WBV262169 VRZ262169 VID262169 UYH262169 UOL262169 UEP262169 TUT262169 TKX262169 TBB262169 SRF262169 SHJ262169 RXN262169 RNR262169 RDV262169 QTZ262169 QKD262169 QAH262169 PQL262169 PGP262169 OWT262169 OMX262169 ODB262169 NTF262169 NJJ262169 MZN262169 MPR262169 MFV262169 LVZ262169 LMD262169 LCH262169 KSL262169 KIP262169 JYT262169 JOX262169 JFB262169 IVF262169 ILJ262169 IBN262169 HRR262169 HHV262169 GXZ262169 GOD262169 GEH262169 FUL262169 FKP262169 FAT262169 EQX262169 EHB262169 DXF262169 DNJ262169 DDN262169 CTR262169 CJV262169 BZZ262169 BQD262169 BGH262169 AWL262169 AMP262169 ACT262169 SX262169 JB262169 WVN196633 WLR196633 WBV196633 VRZ196633 VID196633 UYH196633 UOL196633 UEP196633 TUT196633 TKX196633 TBB196633 SRF196633 SHJ196633 RXN196633 RNR196633 RDV196633 QTZ196633 QKD196633 QAH196633 PQL196633 PGP196633 OWT196633 OMX196633 ODB196633 NTF196633 NJJ196633 MZN196633 MPR196633 MFV196633 LVZ196633 LMD196633 LCH196633 KSL196633 KIP196633 JYT196633 JOX196633 JFB196633 IVF196633 ILJ196633 IBN196633 HRR196633 HHV196633 GXZ196633 GOD196633 GEH196633 FUL196633 FKP196633 FAT196633 EQX196633 EHB196633 DXF196633 DNJ196633 DDN196633 CTR196633 CJV196633 BZZ196633 BQD196633 BGH196633 AWL196633 AMP196633 ACT196633 SX196633 JB196633 WVN131097 WLR131097 WBV131097 VRZ131097 VID131097 UYH131097 UOL131097 UEP131097 TUT131097 TKX131097 TBB131097 SRF131097 SHJ131097 RXN131097 RNR131097 RDV131097 QTZ131097 QKD131097 QAH131097 PQL131097 PGP131097 OWT131097 OMX131097 ODB131097 NTF131097 NJJ131097 MZN131097 MPR131097 MFV131097 LVZ131097 LMD131097 LCH131097 KSL131097 KIP131097 JYT131097 JOX131097 JFB131097 IVF131097 ILJ131097 IBN131097 HRR131097 HHV131097 GXZ131097 GOD131097 GEH131097 FUL131097 FKP131097 FAT131097 EQX131097 EHB131097 DXF131097 DNJ131097 DDN131097 CTR131097 CJV131097 BZZ131097 BQD131097 BGH131097 AWL131097 AMP131097 ACT131097 SX131097 JB131097 WVN65561 WLR65561 WBV65561 VRZ65561 VID65561 UYH65561 UOL65561 UEP65561 TUT65561 TKX65561 TBB65561 SRF65561 SHJ65561 RXN65561 RNR65561 RDV65561 QTZ65561 QKD65561 QAH65561 PQL65561 PGP65561 OWT65561 OMX65561 ODB65561 NTF65561 NJJ65561 MZN65561 MPR65561 MFV65561 LVZ65561 LMD65561 LCH65561 KSL65561 KIP65561 JYT65561 JOX65561 JFB65561 IVF65561 ILJ65561 IBN65561 HRR65561 HHV65561 GXZ65561 GOD65561 GEH65561 FUL65561 FKP65561 FAT65561 EQX65561 EHB65561 DXF65561 DNJ65561 DDN65561 CTR65561 CJV65561 BZZ65561 BQD65561 BGH65561 AWL65561 AMP65561 ACT65561 SX65561 JB65561 WVN23 WLR23 WBV23 VRZ23 VID23 UYH23 UOL23 UEP23 TUT23 TKX23 TBB23 SRF23 SHJ23 RXN23 RNR23 RDV23 QTZ23 QKD23 QAH23 PQL23 PGP23 OWT23 OMX23 ODB23 NTF23 NJJ23 MZN23 MPR23 MFV23 LVZ23 LMD23 LCH23 KSL23 KIP23 JYT23 JOX23 JFB23 IVF23 ILJ23 IBN23 HRR23 HHV23 GXZ23 GOD23 GEH23 FUL23 FKP23 FAT23 EQX23 EHB23 DXF23 DNJ23 DDN23 CTR23 CJV23 BZZ23 BQD23 BGH23 AWL23 AMP23 ACT23 SX23 H65558 H131094 H196630 H262166 H327702 H393238 H458774 H524310 H589846 H655382 H720918 H786454 H851990 H917526 H983062 H65560 H131096 H196632 H262168 H327704 H393240 H458776 H524312 H589848 H655384 H720920 H786456 H851992 H917528 H983064 E65558 E131094 E196630 E262166 E327702 E393238 E458774 E524310 E589846 E655382 E720918 E786454 E851990 E917526 E983062 E65560 E131096 E196632 E262168 E327704 E393240 E458776 E524312 E589848 E655384 E720920 E786456 E851992 E917528" xr:uid="{00000000-0002-0000-0900-000007000000}">
      <formula1>Calendars</formula1>
    </dataValidation>
    <dataValidation type="list" allowBlank="1" showInputMessage="1" showErrorMessage="1" sqref="E983061 E20 H20 JB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IY22 WVN983064 WLR983064 WBV983064 VRZ983064 VID983064 UYH983064 UOL983064 UEP983064 TUT983064 TKX983064 TBB983064 SRF983064 SHJ983064 RXN983064 RNR983064 RDV983064 QTZ983064 QKD983064 QAH983064 PQL983064 PGP983064 OWT983064 OMX983064 ODB983064 NTF983064 NJJ983064 MZN983064 MPR983064 MFV983064 LVZ983064 LMD983064 LCH983064 KSL983064 KIP983064 JYT983064 JOX983064 JFB983064 IVF983064 ILJ983064 IBN983064 HRR983064 HHV983064 GXZ983064 GOD983064 GEH983064 FUL983064 FKP983064 FAT983064 EQX983064 EHB983064 DXF983064 DNJ983064 DDN983064 CTR983064 CJV983064 BZZ983064 BQD983064 BGH983064 AWL983064 AMP983064 ACT983064 SX983064 JB983064 WVN917528 WLR917528 WBV917528 VRZ917528 VID917528 UYH917528 UOL917528 UEP917528 TUT917528 TKX917528 TBB917528 SRF917528 SHJ917528 RXN917528 RNR917528 RDV917528 QTZ917528 QKD917528 QAH917528 PQL917528 PGP917528 OWT917528 OMX917528 ODB917528 NTF917528 NJJ917528 MZN917528 MPR917528 MFV917528 LVZ917528 LMD917528 LCH917528 KSL917528 KIP917528 JYT917528 JOX917528 JFB917528 IVF917528 ILJ917528 IBN917528 HRR917528 HHV917528 GXZ917528 GOD917528 GEH917528 FUL917528 FKP917528 FAT917528 EQX917528 EHB917528 DXF917528 DNJ917528 DDN917528 CTR917528 CJV917528 BZZ917528 BQD917528 BGH917528 AWL917528 AMP917528 ACT917528 SX917528 JB917528 WVN851992 WLR851992 WBV851992 VRZ851992 VID851992 UYH851992 UOL851992 UEP851992 TUT851992 TKX851992 TBB851992 SRF851992 SHJ851992 RXN851992 RNR851992 RDV851992 QTZ851992 QKD851992 QAH851992 PQL851992 PGP851992 OWT851992 OMX851992 ODB851992 NTF851992 NJJ851992 MZN851992 MPR851992 MFV851992 LVZ851992 LMD851992 LCH851992 KSL851992 KIP851992 JYT851992 JOX851992 JFB851992 IVF851992 ILJ851992 IBN851992 HRR851992 HHV851992 GXZ851992 GOD851992 GEH851992 FUL851992 FKP851992 FAT851992 EQX851992 EHB851992 DXF851992 DNJ851992 DDN851992 CTR851992 CJV851992 BZZ851992 BQD851992 BGH851992 AWL851992 AMP851992 ACT851992 SX851992 JB851992 WVN786456 WLR786456 WBV786456 VRZ786456 VID786456 UYH786456 UOL786456 UEP786456 TUT786456 TKX786456 TBB786456 SRF786456 SHJ786456 RXN786456 RNR786456 RDV786456 QTZ786456 QKD786456 QAH786456 PQL786456 PGP786456 OWT786456 OMX786456 ODB786456 NTF786456 NJJ786456 MZN786456 MPR786456 MFV786456 LVZ786456 LMD786456 LCH786456 KSL786456 KIP786456 JYT786456 JOX786456 JFB786456 IVF786456 ILJ786456 IBN786456 HRR786456 HHV786456 GXZ786456 GOD786456 GEH786456 FUL786456 FKP786456 FAT786456 EQX786456 EHB786456 DXF786456 DNJ786456 DDN786456 CTR786456 CJV786456 BZZ786456 BQD786456 BGH786456 AWL786456 AMP786456 ACT786456 SX786456 JB786456 WVN720920 WLR720920 WBV720920 VRZ720920 VID720920 UYH720920 UOL720920 UEP720920 TUT720920 TKX720920 TBB720920 SRF720920 SHJ720920 RXN720920 RNR720920 RDV720920 QTZ720920 QKD720920 QAH720920 PQL720920 PGP720920 OWT720920 OMX720920 ODB720920 NTF720920 NJJ720920 MZN720920 MPR720920 MFV720920 LVZ720920 LMD720920 LCH720920 KSL720920 KIP720920 JYT720920 JOX720920 JFB720920 IVF720920 ILJ720920 IBN720920 HRR720920 HHV720920 GXZ720920 GOD720920 GEH720920 FUL720920 FKP720920 FAT720920 EQX720920 EHB720920 DXF720920 DNJ720920 DDN720920 CTR720920 CJV720920 BZZ720920 BQD720920 BGH720920 AWL720920 AMP720920 ACT720920 SX720920 JB720920 WVN655384 WLR655384 WBV655384 VRZ655384 VID655384 UYH655384 UOL655384 UEP655384 TUT655384 TKX655384 TBB655384 SRF655384 SHJ655384 RXN655384 RNR655384 RDV655384 QTZ655384 QKD655384 QAH655384 PQL655384 PGP655384 OWT655384 OMX655384 ODB655384 NTF655384 NJJ655384 MZN655384 MPR655384 MFV655384 LVZ655384 LMD655384 LCH655384 KSL655384 KIP655384 JYT655384 JOX655384 JFB655384 IVF655384 ILJ655384 IBN655384 HRR655384 HHV655384 GXZ655384 GOD655384 GEH655384 FUL655384 FKP655384 FAT655384 EQX655384 EHB655384 DXF655384 DNJ655384 DDN655384 CTR655384 CJV655384 BZZ655384 BQD655384 BGH655384 AWL655384 AMP655384 ACT655384 SX655384 JB655384 WVN589848 WLR589848 WBV589848 VRZ589848 VID589848 UYH589848 UOL589848 UEP589848 TUT589848 TKX589848 TBB589848 SRF589848 SHJ589848 RXN589848 RNR589848 RDV589848 QTZ589848 QKD589848 QAH589848 PQL589848 PGP589848 OWT589848 OMX589848 ODB589848 NTF589848 NJJ589848 MZN589848 MPR589848 MFV589848 LVZ589848 LMD589848 LCH589848 KSL589848 KIP589848 JYT589848 JOX589848 JFB589848 IVF589848 ILJ589848 IBN589848 HRR589848 HHV589848 GXZ589848 GOD589848 GEH589848 FUL589848 FKP589848 FAT589848 EQX589848 EHB589848 DXF589848 DNJ589848 DDN589848 CTR589848 CJV589848 BZZ589848 BQD589848 BGH589848 AWL589848 AMP589848 ACT589848 SX589848 JB589848 WVN524312 WLR524312 WBV524312 VRZ524312 VID524312 UYH524312 UOL524312 UEP524312 TUT524312 TKX524312 TBB524312 SRF524312 SHJ524312 RXN524312 RNR524312 RDV524312 QTZ524312 QKD524312 QAH524312 PQL524312 PGP524312 OWT524312 OMX524312 ODB524312 NTF524312 NJJ524312 MZN524312 MPR524312 MFV524312 LVZ524312 LMD524312 LCH524312 KSL524312 KIP524312 JYT524312 JOX524312 JFB524312 IVF524312 ILJ524312 IBN524312 HRR524312 HHV524312 GXZ524312 GOD524312 GEH524312 FUL524312 FKP524312 FAT524312 EQX524312 EHB524312 DXF524312 DNJ524312 DDN524312 CTR524312 CJV524312 BZZ524312 BQD524312 BGH524312 AWL524312 AMP524312 ACT524312 SX524312 JB524312 WVN458776 WLR458776 WBV458776 VRZ458776 VID458776 UYH458776 UOL458776 UEP458776 TUT458776 TKX458776 TBB458776 SRF458776 SHJ458776 RXN458776 RNR458776 RDV458776 QTZ458776 QKD458776 QAH458776 PQL458776 PGP458776 OWT458776 OMX458776 ODB458776 NTF458776 NJJ458776 MZN458776 MPR458776 MFV458776 LVZ458776 LMD458776 LCH458776 KSL458776 KIP458776 JYT458776 JOX458776 JFB458776 IVF458776 ILJ458776 IBN458776 HRR458776 HHV458776 GXZ458776 GOD458776 GEH458776 FUL458776 FKP458776 FAT458776 EQX458776 EHB458776 DXF458776 DNJ458776 DDN458776 CTR458776 CJV458776 BZZ458776 BQD458776 BGH458776 AWL458776 AMP458776 ACT458776 SX458776 JB458776 WVN393240 WLR393240 WBV393240 VRZ393240 VID393240 UYH393240 UOL393240 UEP393240 TUT393240 TKX393240 TBB393240 SRF393240 SHJ393240 RXN393240 RNR393240 RDV393240 QTZ393240 QKD393240 QAH393240 PQL393240 PGP393240 OWT393240 OMX393240 ODB393240 NTF393240 NJJ393240 MZN393240 MPR393240 MFV393240 LVZ393240 LMD393240 LCH393240 KSL393240 KIP393240 JYT393240 JOX393240 JFB393240 IVF393240 ILJ393240 IBN393240 HRR393240 HHV393240 GXZ393240 GOD393240 GEH393240 FUL393240 FKP393240 FAT393240 EQX393240 EHB393240 DXF393240 DNJ393240 DDN393240 CTR393240 CJV393240 BZZ393240 BQD393240 BGH393240 AWL393240 AMP393240 ACT393240 SX393240 JB393240 WVN327704 WLR327704 WBV327704 VRZ327704 VID327704 UYH327704 UOL327704 UEP327704 TUT327704 TKX327704 TBB327704 SRF327704 SHJ327704 RXN327704 RNR327704 RDV327704 QTZ327704 QKD327704 QAH327704 PQL327704 PGP327704 OWT327704 OMX327704 ODB327704 NTF327704 NJJ327704 MZN327704 MPR327704 MFV327704 LVZ327704 LMD327704 LCH327704 KSL327704 KIP327704 JYT327704 JOX327704 JFB327704 IVF327704 ILJ327704 IBN327704 HRR327704 HHV327704 GXZ327704 GOD327704 GEH327704 FUL327704 FKP327704 FAT327704 EQX327704 EHB327704 DXF327704 DNJ327704 DDN327704 CTR327704 CJV327704 BZZ327704 BQD327704 BGH327704 AWL327704 AMP327704 ACT327704 SX327704 JB327704 WVN262168 WLR262168 WBV262168 VRZ262168 VID262168 UYH262168 UOL262168 UEP262168 TUT262168 TKX262168 TBB262168 SRF262168 SHJ262168 RXN262168 RNR262168 RDV262168 QTZ262168 QKD262168 QAH262168 PQL262168 PGP262168 OWT262168 OMX262168 ODB262168 NTF262168 NJJ262168 MZN262168 MPR262168 MFV262168 LVZ262168 LMD262168 LCH262168 KSL262168 KIP262168 JYT262168 JOX262168 JFB262168 IVF262168 ILJ262168 IBN262168 HRR262168 HHV262168 GXZ262168 GOD262168 GEH262168 FUL262168 FKP262168 FAT262168 EQX262168 EHB262168 DXF262168 DNJ262168 DDN262168 CTR262168 CJV262168 BZZ262168 BQD262168 BGH262168 AWL262168 AMP262168 ACT262168 SX262168 JB262168 WVN196632 WLR196632 WBV196632 VRZ196632 VID196632 UYH196632 UOL196632 UEP196632 TUT196632 TKX196632 TBB196632 SRF196632 SHJ196632 RXN196632 RNR196632 RDV196632 QTZ196632 QKD196632 QAH196632 PQL196632 PGP196632 OWT196632 OMX196632 ODB196632 NTF196632 NJJ196632 MZN196632 MPR196632 MFV196632 LVZ196632 LMD196632 LCH196632 KSL196632 KIP196632 JYT196632 JOX196632 JFB196632 IVF196632 ILJ196632 IBN196632 HRR196632 HHV196632 GXZ196632 GOD196632 GEH196632 FUL196632 FKP196632 FAT196632 EQX196632 EHB196632 DXF196632 DNJ196632 DDN196632 CTR196632 CJV196632 BZZ196632 BQD196632 BGH196632 AWL196632 AMP196632 ACT196632 SX196632 JB196632 WVN131096 WLR131096 WBV131096 VRZ131096 VID131096 UYH131096 UOL131096 UEP131096 TUT131096 TKX131096 TBB131096 SRF131096 SHJ131096 RXN131096 RNR131096 RDV131096 QTZ131096 QKD131096 QAH131096 PQL131096 PGP131096 OWT131096 OMX131096 ODB131096 NTF131096 NJJ131096 MZN131096 MPR131096 MFV131096 LVZ131096 LMD131096 LCH131096 KSL131096 KIP131096 JYT131096 JOX131096 JFB131096 IVF131096 ILJ131096 IBN131096 HRR131096 HHV131096 GXZ131096 GOD131096 GEH131096 FUL131096 FKP131096 FAT131096 EQX131096 EHB131096 DXF131096 DNJ131096 DDN131096 CTR131096 CJV131096 BZZ131096 BQD131096 BGH131096 AWL131096 AMP131096 ACT131096 SX131096 JB131096 WVN65560 WLR65560 WBV65560 VRZ65560 VID65560 UYH65560 UOL65560 UEP65560 TUT65560 TKX65560 TBB65560 SRF65560 SHJ65560 RXN65560 RNR65560 RDV65560 QTZ65560 QKD65560 QAH65560 PQL65560 PGP65560 OWT65560 OMX65560 ODB65560 NTF65560 NJJ65560 MZN65560 MPR65560 MFV65560 LVZ65560 LMD65560 LCH65560 KSL65560 KIP65560 JYT65560 JOX65560 JFB65560 IVF65560 ILJ65560 IBN65560 HRR65560 HHV65560 GXZ65560 GOD65560 GEH65560 FUL65560 FKP65560 FAT65560 EQX65560 EHB65560 DXF65560 DNJ65560 DDN65560 CTR65560 CJV65560 BZZ65560 BQD65560 BGH65560 AWL65560 AMP65560 ACT65560 SX65560 JB65560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H65557 H131093 H196629 H262165 H327701 H393237 H458773 H524309 H589845 H655381 H720917 H786453 H851989 H917525 H983061 E65557 E131093 E196629 E262165 E327701 E393237 E458773 E524309 E589845 E655381 E720917 E786453 E851989 E917525" xr:uid="{00000000-0002-0000-0900-000008000000}">
      <formula1>DayCountConventions</formula1>
    </dataValidation>
    <dataValidation type="list" allowBlank="1" showInputMessage="1" showErrorMessage="1" sqref="E983056 E15 H15 JB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IY17 WVN983059 WLR983059 WBV983059 VRZ983059 VID983059 UYH983059 UOL983059 UEP983059 TUT983059 TKX983059 TBB983059 SRF983059 SHJ983059 RXN983059 RNR983059 RDV983059 QTZ983059 QKD983059 QAH983059 PQL983059 PGP983059 OWT983059 OMX983059 ODB983059 NTF983059 NJJ983059 MZN983059 MPR983059 MFV983059 LVZ983059 LMD983059 LCH983059 KSL983059 KIP983059 JYT983059 JOX983059 JFB983059 IVF983059 ILJ983059 IBN983059 HRR983059 HHV983059 GXZ983059 GOD983059 GEH983059 FUL983059 FKP983059 FAT983059 EQX983059 EHB983059 DXF983059 DNJ983059 DDN983059 CTR983059 CJV983059 BZZ983059 BQD983059 BGH983059 AWL983059 AMP983059 ACT983059 SX983059 JB983059 WVN917523 WLR917523 WBV917523 VRZ917523 VID917523 UYH917523 UOL917523 UEP917523 TUT917523 TKX917523 TBB917523 SRF917523 SHJ917523 RXN917523 RNR917523 RDV917523 QTZ917523 QKD917523 QAH917523 PQL917523 PGP917523 OWT917523 OMX917523 ODB917523 NTF917523 NJJ917523 MZN917523 MPR917523 MFV917523 LVZ917523 LMD917523 LCH917523 KSL917523 KIP917523 JYT917523 JOX917523 JFB917523 IVF917523 ILJ917523 IBN917523 HRR917523 HHV917523 GXZ917523 GOD917523 GEH917523 FUL917523 FKP917523 FAT917523 EQX917523 EHB917523 DXF917523 DNJ917523 DDN917523 CTR917523 CJV917523 BZZ917523 BQD917523 BGH917523 AWL917523 AMP917523 ACT917523 SX917523 JB917523 WVN851987 WLR851987 WBV851987 VRZ851987 VID851987 UYH851987 UOL851987 UEP851987 TUT851987 TKX851987 TBB851987 SRF851987 SHJ851987 RXN851987 RNR851987 RDV851987 QTZ851987 QKD851987 QAH851987 PQL851987 PGP851987 OWT851987 OMX851987 ODB851987 NTF851987 NJJ851987 MZN851987 MPR851987 MFV851987 LVZ851987 LMD851987 LCH851987 KSL851987 KIP851987 JYT851987 JOX851987 JFB851987 IVF851987 ILJ851987 IBN851987 HRR851987 HHV851987 GXZ851987 GOD851987 GEH851987 FUL851987 FKP851987 FAT851987 EQX851987 EHB851987 DXF851987 DNJ851987 DDN851987 CTR851987 CJV851987 BZZ851987 BQD851987 BGH851987 AWL851987 AMP851987 ACT851987 SX851987 JB851987 WVN786451 WLR786451 WBV786451 VRZ786451 VID786451 UYH786451 UOL786451 UEP786451 TUT786451 TKX786451 TBB786451 SRF786451 SHJ786451 RXN786451 RNR786451 RDV786451 QTZ786451 QKD786451 QAH786451 PQL786451 PGP786451 OWT786451 OMX786451 ODB786451 NTF786451 NJJ786451 MZN786451 MPR786451 MFV786451 LVZ786451 LMD786451 LCH786451 KSL786451 KIP786451 JYT786451 JOX786451 JFB786451 IVF786451 ILJ786451 IBN786451 HRR786451 HHV786451 GXZ786451 GOD786451 GEH786451 FUL786451 FKP786451 FAT786451 EQX786451 EHB786451 DXF786451 DNJ786451 DDN786451 CTR786451 CJV786451 BZZ786451 BQD786451 BGH786451 AWL786451 AMP786451 ACT786451 SX786451 JB786451 WVN720915 WLR720915 WBV720915 VRZ720915 VID720915 UYH720915 UOL720915 UEP720915 TUT720915 TKX720915 TBB720915 SRF720915 SHJ720915 RXN720915 RNR720915 RDV720915 QTZ720915 QKD720915 QAH720915 PQL720915 PGP720915 OWT720915 OMX720915 ODB720915 NTF720915 NJJ720915 MZN720915 MPR720915 MFV720915 LVZ720915 LMD720915 LCH720915 KSL720915 KIP720915 JYT720915 JOX720915 JFB720915 IVF720915 ILJ720915 IBN720915 HRR720915 HHV720915 GXZ720915 GOD720915 GEH720915 FUL720915 FKP720915 FAT720915 EQX720915 EHB720915 DXF720915 DNJ720915 DDN720915 CTR720915 CJV720915 BZZ720915 BQD720915 BGH720915 AWL720915 AMP720915 ACT720915 SX720915 JB720915 WVN655379 WLR655379 WBV655379 VRZ655379 VID655379 UYH655379 UOL655379 UEP655379 TUT655379 TKX655379 TBB655379 SRF655379 SHJ655379 RXN655379 RNR655379 RDV655379 QTZ655379 QKD655379 QAH655379 PQL655379 PGP655379 OWT655379 OMX655379 ODB655379 NTF655379 NJJ655379 MZN655379 MPR655379 MFV655379 LVZ655379 LMD655379 LCH655379 KSL655379 KIP655379 JYT655379 JOX655379 JFB655379 IVF655379 ILJ655379 IBN655379 HRR655379 HHV655379 GXZ655379 GOD655379 GEH655379 FUL655379 FKP655379 FAT655379 EQX655379 EHB655379 DXF655379 DNJ655379 DDN655379 CTR655379 CJV655379 BZZ655379 BQD655379 BGH655379 AWL655379 AMP655379 ACT655379 SX655379 JB655379 WVN589843 WLR589843 WBV589843 VRZ589843 VID589843 UYH589843 UOL589843 UEP589843 TUT589843 TKX589843 TBB589843 SRF589843 SHJ589843 RXN589843 RNR589843 RDV589843 QTZ589843 QKD589843 QAH589843 PQL589843 PGP589843 OWT589843 OMX589843 ODB589843 NTF589843 NJJ589843 MZN589843 MPR589843 MFV589843 LVZ589843 LMD589843 LCH589843 KSL589843 KIP589843 JYT589843 JOX589843 JFB589843 IVF589843 ILJ589843 IBN589843 HRR589843 HHV589843 GXZ589843 GOD589843 GEH589843 FUL589843 FKP589843 FAT589843 EQX589843 EHB589843 DXF589843 DNJ589843 DDN589843 CTR589843 CJV589843 BZZ589843 BQD589843 BGH589843 AWL589843 AMP589843 ACT589843 SX589843 JB589843 WVN524307 WLR524307 WBV524307 VRZ524307 VID524307 UYH524307 UOL524307 UEP524307 TUT524307 TKX524307 TBB524307 SRF524307 SHJ524307 RXN524307 RNR524307 RDV524307 QTZ524307 QKD524307 QAH524307 PQL524307 PGP524307 OWT524307 OMX524307 ODB524307 NTF524307 NJJ524307 MZN524307 MPR524307 MFV524307 LVZ524307 LMD524307 LCH524307 KSL524307 KIP524307 JYT524307 JOX524307 JFB524307 IVF524307 ILJ524307 IBN524307 HRR524307 HHV524307 GXZ524307 GOD524307 GEH524307 FUL524307 FKP524307 FAT524307 EQX524307 EHB524307 DXF524307 DNJ524307 DDN524307 CTR524307 CJV524307 BZZ524307 BQD524307 BGH524307 AWL524307 AMP524307 ACT524307 SX524307 JB524307 WVN458771 WLR458771 WBV458771 VRZ458771 VID458771 UYH458771 UOL458771 UEP458771 TUT458771 TKX458771 TBB458771 SRF458771 SHJ458771 RXN458771 RNR458771 RDV458771 QTZ458771 QKD458771 QAH458771 PQL458771 PGP458771 OWT458771 OMX458771 ODB458771 NTF458771 NJJ458771 MZN458771 MPR458771 MFV458771 LVZ458771 LMD458771 LCH458771 KSL458771 KIP458771 JYT458771 JOX458771 JFB458771 IVF458771 ILJ458771 IBN458771 HRR458771 HHV458771 GXZ458771 GOD458771 GEH458771 FUL458771 FKP458771 FAT458771 EQX458771 EHB458771 DXF458771 DNJ458771 DDN458771 CTR458771 CJV458771 BZZ458771 BQD458771 BGH458771 AWL458771 AMP458771 ACT458771 SX458771 JB458771 WVN393235 WLR393235 WBV393235 VRZ393235 VID393235 UYH393235 UOL393235 UEP393235 TUT393235 TKX393235 TBB393235 SRF393235 SHJ393235 RXN393235 RNR393235 RDV393235 QTZ393235 QKD393235 QAH393235 PQL393235 PGP393235 OWT393235 OMX393235 ODB393235 NTF393235 NJJ393235 MZN393235 MPR393235 MFV393235 LVZ393235 LMD393235 LCH393235 KSL393235 KIP393235 JYT393235 JOX393235 JFB393235 IVF393235 ILJ393235 IBN393235 HRR393235 HHV393235 GXZ393235 GOD393235 GEH393235 FUL393235 FKP393235 FAT393235 EQX393235 EHB393235 DXF393235 DNJ393235 DDN393235 CTR393235 CJV393235 BZZ393235 BQD393235 BGH393235 AWL393235 AMP393235 ACT393235 SX393235 JB393235 WVN327699 WLR327699 WBV327699 VRZ327699 VID327699 UYH327699 UOL327699 UEP327699 TUT327699 TKX327699 TBB327699 SRF327699 SHJ327699 RXN327699 RNR327699 RDV327699 QTZ327699 QKD327699 QAH327699 PQL327699 PGP327699 OWT327699 OMX327699 ODB327699 NTF327699 NJJ327699 MZN327699 MPR327699 MFV327699 LVZ327699 LMD327699 LCH327699 KSL327699 KIP327699 JYT327699 JOX327699 JFB327699 IVF327699 ILJ327699 IBN327699 HRR327699 HHV327699 GXZ327699 GOD327699 GEH327699 FUL327699 FKP327699 FAT327699 EQX327699 EHB327699 DXF327699 DNJ327699 DDN327699 CTR327699 CJV327699 BZZ327699 BQD327699 BGH327699 AWL327699 AMP327699 ACT327699 SX327699 JB327699 WVN262163 WLR262163 WBV262163 VRZ262163 VID262163 UYH262163 UOL262163 UEP262163 TUT262163 TKX262163 TBB262163 SRF262163 SHJ262163 RXN262163 RNR262163 RDV262163 QTZ262163 QKD262163 QAH262163 PQL262163 PGP262163 OWT262163 OMX262163 ODB262163 NTF262163 NJJ262163 MZN262163 MPR262163 MFV262163 LVZ262163 LMD262163 LCH262163 KSL262163 KIP262163 JYT262163 JOX262163 JFB262163 IVF262163 ILJ262163 IBN262163 HRR262163 HHV262163 GXZ262163 GOD262163 GEH262163 FUL262163 FKP262163 FAT262163 EQX262163 EHB262163 DXF262163 DNJ262163 DDN262163 CTR262163 CJV262163 BZZ262163 BQD262163 BGH262163 AWL262163 AMP262163 ACT262163 SX262163 JB262163 WVN196627 WLR196627 WBV196627 VRZ196627 VID196627 UYH196627 UOL196627 UEP196627 TUT196627 TKX196627 TBB196627 SRF196627 SHJ196627 RXN196627 RNR196627 RDV196627 QTZ196627 QKD196627 QAH196627 PQL196627 PGP196627 OWT196627 OMX196627 ODB196627 NTF196627 NJJ196627 MZN196627 MPR196627 MFV196627 LVZ196627 LMD196627 LCH196627 KSL196627 KIP196627 JYT196627 JOX196627 JFB196627 IVF196627 ILJ196627 IBN196627 HRR196627 HHV196627 GXZ196627 GOD196627 GEH196627 FUL196627 FKP196627 FAT196627 EQX196627 EHB196627 DXF196627 DNJ196627 DDN196627 CTR196627 CJV196627 BZZ196627 BQD196627 BGH196627 AWL196627 AMP196627 ACT196627 SX196627 JB196627 WVN131091 WLR131091 WBV131091 VRZ131091 VID131091 UYH131091 UOL131091 UEP131091 TUT131091 TKX131091 TBB131091 SRF131091 SHJ131091 RXN131091 RNR131091 RDV131091 QTZ131091 QKD131091 QAH131091 PQL131091 PGP131091 OWT131091 OMX131091 ODB131091 NTF131091 NJJ131091 MZN131091 MPR131091 MFV131091 LVZ131091 LMD131091 LCH131091 KSL131091 KIP131091 JYT131091 JOX131091 JFB131091 IVF131091 ILJ131091 IBN131091 HRR131091 HHV131091 GXZ131091 GOD131091 GEH131091 FUL131091 FKP131091 FAT131091 EQX131091 EHB131091 DXF131091 DNJ131091 DDN131091 CTR131091 CJV131091 BZZ131091 BQD131091 BGH131091 AWL131091 AMP131091 ACT131091 SX131091 JB131091 WVN65555 WLR65555 WBV65555 VRZ65555 VID65555 UYH65555 UOL65555 UEP65555 TUT65555 TKX65555 TBB65555 SRF65555 SHJ65555 RXN65555 RNR65555 RDV65555 QTZ65555 QKD65555 QAH65555 PQL65555 PGP65555 OWT65555 OMX65555 ODB65555 NTF65555 NJJ65555 MZN65555 MPR65555 MFV65555 LVZ65555 LMD65555 LCH65555 KSL65555 KIP65555 JYT65555 JOX65555 JFB65555 IVF65555 ILJ65555 IBN65555 HRR65555 HHV65555 GXZ65555 GOD65555 GEH65555 FUL65555 FKP65555 FAT65555 EQX65555 EHB65555 DXF65555 DNJ65555 DDN65555 CTR65555 CJV65555 BZZ65555 BQD65555 BGH65555 AWL65555 AMP65555 ACT65555 SX65555 JB65555 WVN17 WLR17 WBV17 VRZ17 VID17 UYH17 UOL17 UEP17 TUT17 TKX17 TBB17 SRF17 SHJ17 RXN17 RNR17 RDV17 QTZ17 QKD17 QAH17 PQL17 PGP17 OWT17 OMX17 ODB17 NTF17 NJJ17 MZN17 MPR17 MFV17 LVZ17 LMD17 LCH17 KSL17 KIP17 JYT17 JOX17 JFB17 IVF17 ILJ17 IBN17 HRR17 HHV17 GXZ17 GOD17 GEH17 FUL17 FKP17 FAT17 EQX17 EHB17 DXF17 DNJ17 DDN17 CTR17 CJV17 BZZ17 BQD17 BGH17 AWL17 AMP17 ACT17 SX17 H65552 H131088 H196624 H262160 H327696 H393232 H458768 H524304 H589840 H655376 H720912 H786448 H851984 H917520 H983056 E65552 E131088 E196624 E262160 E327696 E393232 E458768 E524304 E589840 E655376 E720912 E786448 E851984 E917520" xr:uid="{00000000-0002-0000-0900-000009000000}">
      <formula1>LegType</formula1>
    </dataValidation>
    <dataValidation type="list" allowBlank="1" showInputMessage="1" showErrorMessage="1" sqref="E983052 JB11 E11 H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IY11 WVN983055 WLR983055 WBV983055 VRZ983055 VID983055 UYH983055 UOL983055 UEP983055 TUT983055 TKX983055 TBB983055 SRF983055 SHJ983055 RXN983055 RNR983055 RDV983055 QTZ983055 QKD983055 QAH983055 PQL983055 PGP983055 OWT983055 OMX983055 ODB983055 NTF983055 NJJ983055 MZN983055 MPR983055 MFV983055 LVZ983055 LMD983055 LCH983055 KSL983055 KIP983055 JYT983055 JOX983055 JFB983055 IVF983055 ILJ983055 IBN983055 HRR983055 HHV983055 GXZ983055 GOD983055 GEH983055 FUL983055 FKP983055 FAT983055 EQX983055 EHB983055 DXF983055 DNJ983055 DDN983055 CTR983055 CJV983055 BZZ983055 BQD983055 BGH983055 AWL983055 AMP983055 ACT983055 SX983055 JB983055 WVN917519 WLR917519 WBV917519 VRZ917519 VID917519 UYH917519 UOL917519 UEP917519 TUT917519 TKX917519 TBB917519 SRF917519 SHJ917519 RXN917519 RNR917519 RDV917519 QTZ917519 QKD917519 QAH917519 PQL917519 PGP917519 OWT917519 OMX917519 ODB917519 NTF917519 NJJ917519 MZN917519 MPR917519 MFV917519 LVZ917519 LMD917519 LCH917519 KSL917519 KIP917519 JYT917519 JOX917519 JFB917519 IVF917519 ILJ917519 IBN917519 HRR917519 HHV917519 GXZ917519 GOD917519 GEH917519 FUL917519 FKP917519 FAT917519 EQX917519 EHB917519 DXF917519 DNJ917519 DDN917519 CTR917519 CJV917519 BZZ917519 BQD917519 BGH917519 AWL917519 AMP917519 ACT917519 SX917519 JB917519 WVN851983 WLR851983 WBV851983 VRZ851983 VID851983 UYH851983 UOL851983 UEP851983 TUT851983 TKX851983 TBB851983 SRF851983 SHJ851983 RXN851983 RNR851983 RDV851983 QTZ851983 QKD851983 QAH851983 PQL851983 PGP851983 OWT851983 OMX851983 ODB851983 NTF851983 NJJ851983 MZN851983 MPR851983 MFV851983 LVZ851983 LMD851983 LCH851983 KSL851983 KIP851983 JYT851983 JOX851983 JFB851983 IVF851983 ILJ851983 IBN851983 HRR851983 HHV851983 GXZ851983 GOD851983 GEH851983 FUL851983 FKP851983 FAT851983 EQX851983 EHB851983 DXF851983 DNJ851983 DDN851983 CTR851983 CJV851983 BZZ851983 BQD851983 BGH851983 AWL851983 AMP851983 ACT851983 SX851983 JB851983 WVN786447 WLR786447 WBV786447 VRZ786447 VID786447 UYH786447 UOL786447 UEP786447 TUT786447 TKX786447 TBB786447 SRF786447 SHJ786447 RXN786447 RNR786447 RDV786447 QTZ786447 QKD786447 QAH786447 PQL786447 PGP786447 OWT786447 OMX786447 ODB786447 NTF786447 NJJ786447 MZN786447 MPR786447 MFV786447 LVZ786447 LMD786447 LCH786447 KSL786447 KIP786447 JYT786447 JOX786447 JFB786447 IVF786447 ILJ786447 IBN786447 HRR786447 HHV786447 GXZ786447 GOD786447 GEH786447 FUL786447 FKP786447 FAT786447 EQX786447 EHB786447 DXF786447 DNJ786447 DDN786447 CTR786447 CJV786447 BZZ786447 BQD786447 BGH786447 AWL786447 AMP786447 ACT786447 SX786447 JB786447 WVN720911 WLR720911 WBV720911 VRZ720911 VID720911 UYH720911 UOL720911 UEP720911 TUT720911 TKX720911 TBB720911 SRF720911 SHJ720911 RXN720911 RNR720911 RDV720911 QTZ720911 QKD720911 QAH720911 PQL720911 PGP720911 OWT720911 OMX720911 ODB720911 NTF720911 NJJ720911 MZN720911 MPR720911 MFV720911 LVZ720911 LMD720911 LCH720911 KSL720911 KIP720911 JYT720911 JOX720911 JFB720911 IVF720911 ILJ720911 IBN720911 HRR720911 HHV720911 GXZ720911 GOD720911 GEH720911 FUL720911 FKP720911 FAT720911 EQX720911 EHB720911 DXF720911 DNJ720911 DDN720911 CTR720911 CJV720911 BZZ720911 BQD720911 BGH720911 AWL720911 AMP720911 ACT720911 SX720911 JB720911 WVN655375 WLR655375 WBV655375 VRZ655375 VID655375 UYH655375 UOL655375 UEP655375 TUT655375 TKX655375 TBB655375 SRF655375 SHJ655375 RXN655375 RNR655375 RDV655375 QTZ655375 QKD655375 QAH655375 PQL655375 PGP655375 OWT655375 OMX655375 ODB655375 NTF655375 NJJ655375 MZN655375 MPR655375 MFV655375 LVZ655375 LMD655375 LCH655375 KSL655375 KIP655375 JYT655375 JOX655375 JFB655375 IVF655375 ILJ655375 IBN655375 HRR655375 HHV655375 GXZ655375 GOD655375 GEH655375 FUL655375 FKP655375 FAT655375 EQX655375 EHB655375 DXF655375 DNJ655375 DDN655375 CTR655375 CJV655375 BZZ655375 BQD655375 BGH655375 AWL655375 AMP655375 ACT655375 SX655375 JB655375 WVN589839 WLR589839 WBV589839 VRZ589839 VID589839 UYH589839 UOL589839 UEP589839 TUT589839 TKX589839 TBB589839 SRF589839 SHJ589839 RXN589839 RNR589839 RDV589839 QTZ589839 QKD589839 QAH589839 PQL589839 PGP589839 OWT589839 OMX589839 ODB589839 NTF589839 NJJ589839 MZN589839 MPR589839 MFV589839 LVZ589839 LMD589839 LCH589839 KSL589839 KIP589839 JYT589839 JOX589839 JFB589839 IVF589839 ILJ589839 IBN589839 HRR589839 HHV589839 GXZ589839 GOD589839 GEH589839 FUL589839 FKP589839 FAT589839 EQX589839 EHB589839 DXF589839 DNJ589839 DDN589839 CTR589839 CJV589839 BZZ589839 BQD589839 BGH589839 AWL589839 AMP589839 ACT589839 SX589839 JB589839 WVN524303 WLR524303 WBV524303 VRZ524303 VID524303 UYH524303 UOL524303 UEP524303 TUT524303 TKX524303 TBB524303 SRF524303 SHJ524303 RXN524303 RNR524303 RDV524303 QTZ524303 QKD524303 QAH524303 PQL524303 PGP524303 OWT524303 OMX524303 ODB524303 NTF524303 NJJ524303 MZN524303 MPR524303 MFV524303 LVZ524303 LMD524303 LCH524303 KSL524303 KIP524303 JYT524303 JOX524303 JFB524303 IVF524303 ILJ524303 IBN524303 HRR524303 HHV524303 GXZ524303 GOD524303 GEH524303 FUL524303 FKP524303 FAT524303 EQX524303 EHB524303 DXF524303 DNJ524303 DDN524303 CTR524303 CJV524303 BZZ524303 BQD524303 BGH524303 AWL524303 AMP524303 ACT524303 SX524303 JB524303 WVN458767 WLR458767 WBV458767 VRZ458767 VID458767 UYH458767 UOL458767 UEP458767 TUT458767 TKX458767 TBB458767 SRF458767 SHJ458767 RXN458767 RNR458767 RDV458767 QTZ458767 QKD458767 QAH458767 PQL458767 PGP458767 OWT458767 OMX458767 ODB458767 NTF458767 NJJ458767 MZN458767 MPR458767 MFV458767 LVZ458767 LMD458767 LCH458767 KSL458767 KIP458767 JYT458767 JOX458767 JFB458767 IVF458767 ILJ458767 IBN458767 HRR458767 HHV458767 GXZ458767 GOD458767 GEH458767 FUL458767 FKP458767 FAT458767 EQX458767 EHB458767 DXF458767 DNJ458767 DDN458767 CTR458767 CJV458767 BZZ458767 BQD458767 BGH458767 AWL458767 AMP458767 ACT458767 SX458767 JB458767 WVN393231 WLR393231 WBV393231 VRZ393231 VID393231 UYH393231 UOL393231 UEP393231 TUT393231 TKX393231 TBB393231 SRF393231 SHJ393231 RXN393231 RNR393231 RDV393231 QTZ393231 QKD393231 QAH393231 PQL393231 PGP393231 OWT393231 OMX393231 ODB393231 NTF393231 NJJ393231 MZN393231 MPR393231 MFV393231 LVZ393231 LMD393231 LCH393231 KSL393231 KIP393231 JYT393231 JOX393231 JFB393231 IVF393231 ILJ393231 IBN393231 HRR393231 HHV393231 GXZ393231 GOD393231 GEH393231 FUL393231 FKP393231 FAT393231 EQX393231 EHB393231 DXF393231 DNJ393231 DDN393231 CTR393231 CJV393231 BZZ393231 BQD393231 BGH393231 AWL393231 AMP393231 ACT393231 SX393231 JB393231 WVN327695 WLR327695 WBV327695 VRZ327695 VID327695 UYH327695 UOL327695 UEP327695 TUT327695 TKX327695 TBB327695 SRF327695 SHJ327695 RXN327695 RNR327695 RDV327695 QTZ327695 QKD327695 QAH327695 PQL327695 PGP327695 OWT327695 OMX327695 ODB327695 NTF327695 NJJ327695 MZN327695 MPR327695 MFV327695 LVZ327695 LMD327695 LCH327695 KSL327695 KIP327695 JYT327695 JOX327695 JFB327695 IVF327695 ILJ327695 IBN327695 HRR327695 HHV327695 GXZ327695 GOD327695 GEH327695 FUL327695 FKP327695 FAT327695 EQX327695 EHB327695 DXF327695 DNJ327695 DDN327695 CTR327695 CJV327695 BZZ327695 BQD327695 BGH327695 AWL327695 AMP327695 ACT327695 SX327695 JB327695 WVN262159 WLR262159 WBV262159 VRZ262159 VID262159 UYH262159 UOL262159 UEP262159 TUT262159 TKX262159 TBB262159 SRF262159 SHJ262159 RXN262159 RNR262159 RDV262159 QTZ262159 QKD262159 QAH262159 PQL262159 PGP262159 OWT262159 OMX262159 ODB262159 NTF262159 NJJ262159 MZN262159 MPR262159 MFV262159 LVZ262159 LMD262159 LCH262159 KSL262159 KIP262159 JYT262159 JOX262159 JFB262159 IVF262159 ILJ262159 IBN262159 HRR262159 HHV262159 GXZ262159 GOD262159 GEH262159 FUL262159 FKP262159 FAT262159 EQX262159 EHB262159 DXF262159 DNJ262159 DDN262159 CTR262159 CJV262159 BZZ262159 BQD262159 BGH262159 AWL262159 AMP262159 ACT262159 SX262159 JB262159 WVN196623 WLR196623 WBV196623 VRZ196623 VID196623 UYH196623 UOL196623 UEP196623 TUT196623 TKX196623 TBB196623 SRF196623 SHJ196623 RXN196623 RNR196623 RDV196623 QTZ196623 QKD196623 QAH196623 PQL196623 PGP196623 OWT196623 OMX196623 ODB196623 NTF196623 NJJ196623 MZN196623 MPR196623 MFV196623 LVZ196623 LMD196623 LCH196623 KSL196623 KIP196623 JYT196623 JOX196623 JFB196623 IVF196623 ILJ196623 IBN196623 HRR196623 HHV196623 GXZ196623 GOD196623 GEH196623 FUL196623 FKP196623 FAT196623 EQX196623 EHB196623 DXF196623 DNJ196623 DDN196623 CTR196623 CJV196623 BZZ196623 BQD196623 BGH196623 AWL196623 AMP196623 ACT196623 SX196623 JB196623 WVN131087 WLR131087 WBV131087 VRZ131087 VID131087 UYH131087 UOL131087 UEP131087 TUT131087 TKX131087 TBB131087 SRF131087 SHJ131087 RXN131087 RNR131087 RDV131087 QTZ131087 QKD131087 QAH131087 PQL131087 PGP131087 OWT131087 OMX131087 ODB131087 NTF131087 NJJ131087 MZN131087 MPR131087 MFV131087 LVZ131087 LMD131087 LCH131087 KSL131087 KIP131087 JYT131087 JOX131087 JFB131087 IVF131087 ILJ131087 IBN131087 HRR131087 HHV131087 GXZ131087 GOD131087 GEH131087 FUL131087 FKP131087 FAT131087 EQX131087 EHB131087 DXF131087 DNJ131087 DDN131087 CTR131087 CJV131087 BZZ131087 BQD131087 BGH131087 AWL131087 AMP131087 ACT131087 SX131087 JB131087 WVN65551 WLR65551 WBV65551 VRZ65551 VID65551 UYH65551 UOL65551 UEP65551 TUT65551 TKX65551 TBB65551 SRF65551 SHJ65551 RXN65551 RNR65551 RDV65551 QTZ65551 QKD65551 QAH65551 PQL65551 PGP65551 OWT65551 OMX65551 ODB65551 NTF65551 NJJ65551 MZN65551 MPR65551 MFV65551 LVZ65551 LMD65551 LCH65551 KSL65551 KIP65551 JYT65551 JOX65551 JFB65551 IVF65551 ILJ65551 IBN65551 HRR65551 HHV65551 GXZ65551 GOD65551 GEH65551 FUL65551 FKP65551 FAT65551 EQX65551 EHB65551 DXF65551 DNJ65551 DDN65551 CTR65551 CJV65551 BZZ65551 BQD65551 BGH65551 AWL65551 AMP65551 ACT65551 SX65551 JB65551 WVN11 WLR11 WBV11 VRZ11 VID11 UYH11 UOL11 UEP11 TUT11 TKX11 TBB11 SRF11 SHJ11 RXN11 RNR11 RDV11 QTZ11 QKD11 QAH11 PQL11 PGP11 OWT11 OMX11 ODB11 NTF11 NJJ11 MZN11 MPR11 MFV11 LVZ11 LMD11 LCH11 KSL11 KIP11 JYT11 JOX11 JFB11 IVF11 ILJ11 IBN11 HRR11 HHV11 GXZ11 GOD11 GEH11 FUL11 FKP11 FAT11 EQX11 EHB11 DXF11 DNJ11 DDN11 CTR11 CJV11 BZZ11 BQD11 BGH11 AWL11 AMP11 ACT11 SX11 H65548 H131084 H196620 H262156 H327692 H393228 H458764 H524300 H589836 H655372 H720908 H786444 H851980 H917516 H983052 E65548 E131084 E196620 E262156 E327692 E393228 E458764 E524300 E589836 E655372 E720908 E786444 E851980 E917516" xr:uid="{00000000-0002-0000-0900-00000A000000}">
      <formula1>SwapType</formula1>
    </dataValidation>
    <dataValidation type="list" allowBlank="1" showInputMessage="1" showErrorMessage="1" sqref="E983054 JB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IY15 WVN983057 WLR983057 WBV983057 VRZ983057 VID983057 UYH983057 UOL983057 UEP983057 TUT983057 TKX983057 TBB983057 SRF983057 SHJ983057 RXN983057 RNR983057 RDV983057 QTZ983057 QKD983057 QAH983057 PQL983057 PGP983057 OWT983057 OMX983057 ODB983057 NTF983057 NJJ983057 MZN983057 MPR983057 MFV983057 LVZ983057 LMD983057 LCH983057 KSL983057 KIP983057 JYT983057 JOX983057 JFB983057 IVF983057 ILJ983057 IBN983057 HRR983057 HHV983057 GXZ983057 GOD983057 GEH983057 FUL983057 FKP983057 FAT983057 EQX983057 EHB983057 DXF983057 DNJ983057 DDN983057 CTR983057 CJV983057 BZZ983057 BQD983057 BGH983057 AWL983057 AMP983057 ACT983057 SX983057 JB983057 WVN917521 WLR917521 WBV917521 VRZ917521 VID917521 UYH917521 UOL917521 UEP917521 TUT917521 TKX917521 TBB917521 SRF917521 SHJ917521 RXN917521 RNR917521 RDV917521 QTZ917521 QKD917521 QAH917521 PQL917521 PGP917521 OWT917521 OMX917521 ODB917521 NTF917521 NJJ917521 MZN917521 MPR917521 MFV917521 LVZ917521 LMD917521 LCH917521 KSL917521 KIP917521 JYT917521 JOX917521 JFB917521 IVF917521 ILJ917521 IBN917521 HRR917521 HHV917521 GXZ917521 GOD917521 GEH917521 FUL917521 FKP917521 FAT917521 EQX917521 EHB917521 DXF917521 DNJ917521 DDN917521 CTR917521 CJV917521 BZZ917521 BQD917521 BGH917521 AWL917521 AMP917521 ACT917521 SX917521 JB917521 WVN851985 WLR851985 WBV851985 VRZ851985 VID851985 UYH851985 UOL851985 UEP851985 TUT851985 TKX851985 TBB851985 SRF851985 SHJ851985 RXN851985 RNR851985 RDV851985 QTZ851985 QKD851985 QAH851985 PQL851985 PGP851985 OWT851985 OMX851985 ODB851985 NTF851985 NJJ851985 MZN851985 MPR851985 MFV851985 LVZ851985 LMD851985 LCH851985 KSL851985 KIP851985 JYT851985 JOX851985 JFB851985 IVF851985 ILJ851985 IBN851985 HRR851985 HHV851985 GXZ851985 GOD851985 GEH851985 FUL851985 FKP851985 FAT851985 EQX851985 EHB851985 DXF851985 DNJ851985 DDN851985 CTR851985 CJV851985 BZZ851985 BQD851985 BGH851985 AWL851985 AMP851985 ACT851985 SX851985 JB851985 WVN786449 WLR786449 WBV786449 VRZ786449 VID786449 UYH786449 UOL786449 UEP786449 TUT786449 TKX786449 TBB786449 SRF786449 SHJ786449 RXN786449 RNR786449 RDV786449 QTZ786449 QKD786449 QAH786449 PQL786449 PGP786449 OWT786449 OMX786449 ODB786449 NTF786449 NJJ786449 MZN786449 MPR786449 MFV786449 LVZ786449 LMD786449 LCH786449 KSL786449 KIP786449 JYT786449 JOX786449 JFB786449 IVF786449 ILJ786449 IBN786449 HRR786449 HHV786449 GXZ786449 GOD786449 GEH786449 FUL786449 FKP786449 FAT786449 EQX786449 EHB786449 DXF786449 DNJ786449 DDN786449 CTR786449 CJV786449 BZZ786449 BQD786449 BGH786449 AWL786449 AMP786449 ACT786449 SX786449 JB786449 WVN720913 WLR720913 WBV720913 VRZ720913 VID720913 UYH720913 UOL720913 UEP720913 TUT720913 TKX720913 TBB720913 SRF720913 SHJ720913 RXN720913 RNR720913 RDV720913 QTZ720913 QKD720913 QAH720913 PQL720913 PGP720913 OWT720913 OMX720913 ODB720913 NTF720913 NJJ720913 MZN720913 MPR720913 MFV720913 LVZ720913 LMD720913 LCH720913 KSL720913 KIP720913 JYT720913 JOX720913 JFB720913 IVF720913 ILJ720913 IBN720913 HRR720913 HHV720913 GXZ720913 GOD720913 GEH720913 FUL720913 FKP720913 FAT720913 EQX720913 EHB720913 DXF720913 DNJ720913 DDN720913 CTR720913 CJV720913 BZZ720913 BQD720913 BGH720913 AWL720913 AMP720913 ACT720913 SX720913 JB720913 WVN655377 WLR655377 WBV655377 VRZ655377 VID655377 UYH655377 UOL655377 UEP655377 TUT655377 TKX655377 TBB655377 SRF655377 SHJ655377 RXN655377 RNR655377 RDV655377 QTZ655377 QKD655377 QAH655377 PQL655377 PGP655377 OWT655377 OMX655377 ODB655377 NTF655377 NJJ655377 MZN655377 MPR655377 MFV655377 LVZ655377 LMD655377 LCH655377 KSL655377 KIP655377 JYT655377 JOX655377 JFB655377 IVF655377 ILJ655377 IBN655377 HRR655377 HHV655377 GXZ655377 GOD655377 GEH655377 FUL655377 FKP655377 FAT655377 EQX655377 EHB655377 DXF655377 DNJ655377 DDN655377 CTR655377 CJV655377 BZZ655377 BQD655377 BGH655377 AWL655377 AMP655377 ACT655377 SX655377 JB655377 WVN589841 WLR589841 WBV589841 VRZ589841 VID589841 UYH589841 UOL589841 UEP589841 TUT589841 TKX589841 TBB589841 SRF589841 SHJ589841 RXN589841 RNR589841 RDV589841 QTZ589841 QKD589841 QAH589841 PQL589841 PGP589841 OWT589841 OMX589841 ODB589841 NTF589841 NJJ589841 MZN589841 MPR589841 MFV589841 LVZ589841 LMD589841 LCH589841 KSL589841 KIP589841 JYT589841 JOX589841 JFB589841 IVF589841 ILJ589841 IBN589841 HRR589841 HHV589841 GXZ589841 GOD589841 GEH589841 FUL589841 FKP589841 FAT589841 EQX589841 EHB589841 DXF589841 DNJ589841 DDN589841 CTR589841 CJV589841 BZZ589841 BQD589841 BGH589841 AWL589841 AMP589841 ACT589841 SX589841 JB589841 WVN524305 WLR524305 WBV524305 VRZ524305 VID524305 UYH524305 UOL524305 UEP524305 TUT524305 TKX524305 TBB524305 SRF524305 SHJ524305 RXN524305 RNR524305 RDV524305 QTZ524305 QKD524305 QAH524305 PQL524305 PGP524305 OWT524305 OMX524305 ODB524305 NTF524305 NJJ524305 MZN524305 MPR524305 MFV524305 LVZ524305 LMD524305 LCH524305 KSL524305 KIP524305 JYT524305 JOX524305 JFB524305 IVF524305 ILJ524305 IBN524305 HRR524305 HHV524305 GXZ524305 GOD524305 GEH524305 FUL524305 FKP524305 FAT524305 EQX524305 EHB524305 DXF524305 DNJ524305 DDN524305 CTR524305 CJV524305 BZZ524305 BQD524305 BGH524305 AWL524305 AMP524305 ACT524305 SX524305 JB524305 WVN458769 WLR458769 WBV458769 VRZ458769 VID458769 UYH458769 UOL458769 UEP458769 TUT458769 TKX458769 TBB458769 SRF458769 SHJ458769 RXN458769 RNR458769 RDV458769 QTZ458769 QKD458769 QAH458769 PQL458769 PGP458769 OWT458769 OMX458769 ODB458769 NTF458769 NJJ458769 MZN458769 MPR458769 MFV458769 LVZ458769 LMD458769 LCH458769 KSL458769 KIP458769 JYT458769 JOX458769 JFB458769 IVF458769 ILJ458769 IBN458769 HRR458769 HHV458769 GXZ458769 GOD458769 GEH458769 FUL458769 FKP458769 FAT458769 EQX458769 EHB458769 DXF458769 DNJ458769 DDN458769 CTR458769 CJV458769 BZZ458769 BQD458769 BGH458769 AWL458769 AMP458769 ACT458769 SX458769 JB458769 WVN393233 WLR393233 WBV393233 VRZ393233 VID393233 UYH393233 UOL393233 UEP393233 TUT393233 TKX393233 TBB393233 SRF393233 SHJ393233 RXN393233 RNR393233 RDV393233 QTZ393233 QKD393233 QAH393233 PQL393233 PGP393233 OWT393233 OMX393233 ODB393233 NTF393233 NJJ393233 MZN393233 MPR393233 MFV393233 LVZ393233 LMD393233 LCH393233 KSL393233 KIP393233 JYT393233 JOX393233 JFB393233 IVF393233 ILJ393233 IBN393233 HRR393233 HHV393233 GXZ393233 GOD393233 GEH393233 FUL393233 FKP393233 FAT393233 EQX393233 EHB393233 DXF393233 DNJ393233 DDN393233 CTR393233 CJV393233 BZZ393233 BQD393233 BGH393233 AWL393233 AMP393233 ACT393233 SX393233 JB393233 WVN327697 WLR327697 WBV327697 VRZ327697 VID327697 UYH327697 UOL327697 UEP327697 TUT327697 TKX327697 TBB327697 SRF327697 SHJ327697 RXN327697 RNR327697 RDV327697 QTZ327697 QKD327697 QAH327697 PQL327697 PGP327697 OWT327697 OMX327697 ODB327697 NTF327697 NJJ327697 MZN327697 MPR327697 MFV327697 LVZ327697 LMD327697 LCH327697 KSL327697 KIP327697 JYT327697 JOX327697 JFB327697 IVF327697 ILJ327697 IBN327697 HRR327697 HHV327697 GXZ327697 GOD327697 GEH327697 FUL327697 FKP327697 FAT327697 EQX327697 EHB327697 DXF327697 DNJ327697 DDN327697 CTR327697 CJV327697 BZZ327697 BQD327697 BGH327697 AWL327697 AMP327697 ACT327697 SX327697 JB327697 WVN262161 WLR262161 WBV262161 VRZ262161 VID262161 UYH262161 UOL262161 UEP262161 TUT262161 TKX262161 TBB262161 SRF262161 SHJ262161 RXN262161 RNR262161 RDV262161 QTZ262161 QKD262161 QAH262161 PQL262161 PGP262161 OWT262161 OMX262161 ODB262161 NTF262161 NJJ262161 MZN262161 MPR262161 MFV262161 LVZ262161 LMD262161 LCH262161 KSL262161 KIP262161 JYT262161 JOX262161 JFB262161 IVF262161 ILJ262161 IBN262161 HRR262161 HHV262161 GXZ262161 GOD262161 GEH262161 FUL262161 FKP262161 FAT262161 EQX262161 EHB262161 DXF262161 DNJ262161 DDN262161 CTR262161 CJV262161 BZZ262161 BQD262161 BGH262161 AWL262161 AMP262161 ACT262161 SX262161 JB262161 WVN196625 WLR196625 WBV196625 VRZ196625 VID196625 UYH196625 UOL196625 UEP196625 TUT196625 TKX196625 TBB196625 SRF196625 SHJ196625 RXN196625 RNR196625 RDV196625 QTZ196625 QKD196625 QAH196625 PQL196625 PGP196625 OWT196625 OMX196625 ODB196625 NTF196625 NJJ196625 MZN196625 MPR196625 MFV196625 LVZ196625 LMD196625 LCH196625 KSL196625 KIP196625 JYT196625 JOX196625 JFB196625 IVF196625 ILJ196625 IBN196625 HRR196625 HHV196625 GXZ196625 GOD196625 GEH196625 FUL196625 FKP196625 FAT196625 EQX196625 EHB196625 DXF196625 DNJ196625 DDN196625 CTR196625 CJV196625 BZZ196625 BQD196625 BGH196625 AWL196625 AMP196625 ACT196625 SX196625 JB196625 WVN131089 WLR131089 WBV131089 VRZ131089 VID131089 UYH131089 UOL131089 UEP131089 TUT131089 TKX131089 TBB131089 SRF131089 SHJ131089 RXN131089 RNR131089 RDV131089 QTZ131089 QKD131089 QAH131089 PQL131089 PGP131089 OWT131089 OMX131089 ODB131089 NTF131089 NJJ131089 MZN131089 MPR131089 MFV131089 LVZ131089 LMD131089 LCH131089 KSL131089 KIP131089 JYT131089 JOX131089 JFB131089 IVF131089 ILJ131089 IBN131089 HRR131089 HHV131089 GXZ131089 GOD131089 GEH131089 FUL131089 FKP131089 FAT131089 EQX131089 EHB131089 DXF131089 DNJ131089 DDN131089 CTR131089 CJV131089 BZZ131089 BQD131089 BGH131089 AWL131089 AMP131089 ACT131089 SX131089 JB131089 WVN65553 WLR65553 WBV65553 VRZ65553 VID65553 UYH65553 UOL65553 UEP65553 TUT65553 TKX65553 TBB65553 SRF65553 SHJ65553 RXN65553 RNR65553 RDV65553 QTZ65553 QKD65553 QAH65553 PQL65553 PGP65553 OWT65553 OMX65553 ODB65553 NTF65553 NJJ65553 MZN65553 MPR65553 MFV65553 LVZ65553 LMD65553 LCH65553 KSL65553 KIP65553 JYT65553 JOX65553 JFB65553 IVF65553 ILJ65553 IBN65553 HRR65553 HHV65553 GXZ65553 GOD65553 GEH65553 FUL65553 FKP65553 FAT65553 EQX65553 EHB65553 DXF65553 DNJ65553 DDN65553 CTR65553 CJV65553 BZZ65553 BQD65553 BGH65553 AWL65553 AMP65553 ACT65553 SX65553 JB65553 WVN15 WLR15 WBV15 VRZ15 VID15 UYH15 UOL15 UEP15 TUT15 TKX15 TBB15 SRF15 SHJ15 RXN15 RNR15 RDV15 QTZ15 QKD15 QAH15 PQL15 PGP15 OWT15 OMX15 ODB15 NTF15 NJJ15 MZN15 MPR15 MFV15 LVZ15 LMD15 LCH15 KSL15 KIP15 JYT15 JOX15 JFB15 IVF15 ILJ15 IBN15 HRR15 HHV15 GXZ15 GOD15 GEH15 FUL15 FKP15 FAT15 EQX15 EHB15 DXF15 DNJ15 DDN15 CTR15 CJV15 BZZ15 BQD15 BGH15 AWL15 AMP15 ACT15 SX15 H65550 H131086 H196622 H262158 H327694 H393230 H458766 H524302 H589838 H655374 H720910 H786446 H851982 H917518 H983054 E65550 E131086 E196622 E262158 E327694 E393230 E458766 E524302 E589838 E655374 E720910 E786446 E851982 E917518" xr:uid="{00000000-0002-0000-0900-00000B000000}">
      <formula1>FinalStub</formula1>
    </dataValidation>
    <dataValidation type="list" allowBlank="1" showInputMessage="1" showErrorMessage="1" sqref="E983053 H13 JB12:JB14 E13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IY12:IY14 WVN983056 WLR983056 WBV983056 VRZ983056 VID983056 UYH983056 UOL983056 UEP983056 TUT983056 TKX983056 TBB983056 SRF983056 SHJ983056 RXN983056 RNR983056 RDV983056 QTZ983056 QKD983056 QAH983056 PQL983056 PGP983056 OWT983056 OMX983056 ODB983056 NTF983056 NJJ983056 MZN983056 MPR983056 MFV983056 LVZ983056 LMD983056 LCH983056 KSL983056 KIP983056 JYT983056 JOX983056 JFB983056 IVF983056 ILJ983056 IBN983056 HRR983056 HHV983056 GXZ983056 GOD983056 GEH983056 FUL983056 FKP983056 FAT983056 EQX983056 EHB983056 DXF983056 DNJ983056 DDN983056 CTR983056 CJV983056 BZZ983056 BQD983056 BGH983056 AWL983056 AMP983056 ACT983056 SX983056 JB983056 WVN917520 WLR917520 WBV917520 VRZ917520 VID917520 UYH917520 UOL917520 UEP917520 TUT917520 TKX917520 TBB917520 SRF917520 SHJ917520 RXN917520 RNR917520 RDV917520 QTZ917520 QKD917520 QAH917520 PQL917520 PGP917520 OWT917520 OMX917520 ODB917520 NTF917520 NJJ917520 MZN917520 MPR917520 MFV917520 LVZ917520 LMD917520 LCH917520 KSL917520 KIP917520 JYT917520 JOX917520 JFB917520 IVF917520 ILJ917520 IBN917520 HRR917520 HHV917520 GXZ917520 GOD917520 GEH917520 FUL917520 FKP917520 FAT917520 EQX917520 EHB917520 DXF917520 DNJ917520 DDN917520 CTR917520 CJV917520 BZZ917520 BQD917520 BGH917520 AWL917520 AMP917520 ACT917520 SX917520 JB917520 WVN851984 WLR851984 WBV851984 VRZ851984 VID851984 UYH851984 UOL851984 UEP851984 TUT851984 TKX851984 TBB851984 SRF851984 SHJ851984 RXN851984 RNR851984 RDV851984 QTZ851984 QKD851984 QAH851984 PQL851984 PGP851984 OWT851984 OMX851984 ODB851984 NTF851984 NJJ851984 MZN851984 MPR851984 MFV851984 LVZ851984 LMD851984 LCH851984 KSL851984 KIP851984 JYT851984 JOX851984 JFB851984 IVF851984 ILJ851984 IBN851984 HRR851984 HHV851984 GXZ851984 GOD851984 GEH851984 FUL851984 FKP851984 FAT851984 EQX851984 EHB851984 DXF851984 DNJ851984 DDN851984 CTR851984 CJV851984 BZZ851984 BQD851984 BGH851984 AWL851984 AMP851984 ACT851984 SX851984 JB851984 WVN786448 WLR786448 WBV786448 VRZ786448 VID786448 UYH786448 UOL786448 UEP786448 TUT786448 TKX786448 TBB786448 SRF786448 SHJ786448 RXN786448 RNR786448 RDV786448 QTZ786448 QKD786448 QAH786448 PQL786448 PGP786448 OWT786448 OMX786448 ODB786448 NTF786448 NJJ786448 MZN786448 MPR786448 MFV786448 LVZ786448 LMD786448 LCH786448 KSL786448 KIP786448 JYT786448 JOX786448 JFB786448 IVF786448 ILJ786448 IBN786448 HRR786448 HHV786448 GXZ786448 GOD786448 GEH786448 FUL786448 FKP786448 FAT786448 EQX786448 EHB786448 DXF786448 DNJ786448 DDN786448 CTR786448 CJV786448 BZZ786448 BQD786448 BGH786448 AWL786448 AMP786448 ACT786448 SX786448 JB786448 WVN720912 WLR720912 WBV720912 VRZ720912 VID720912 UYH720912 UOL720912 UEP720912 TUT720912 TKX720912 TBB720912 SRF720912 SHJ720912 RXN720912 RNR720912 RDV720912 QTZ720912 QKD720912 QAH720912 PQL720912 PGP720912 OWT720912 OMX720912 ODB720912 NTF720912 NJJ720912 MZN720912 MPR720912 MFV720912 LVZ720912 LMD720912 LCH720912 KSL720912 KIP720912 JYT720912 JOX720912 JFB720912 IVF720912 ILJ720912 IBN720912 HRR720912 HHV720912 GXZ720912 GOD720912 GEH720912 FUL720912 FKP720912 FAT720912 EQX720912 EHB720912 DXF720912 DNJ720912 DDN720912 CTR720912 CJV720912 BZZ720912 BQD720912 BGH720912 AWL720912 AMP720912 ACT720912 SX720912 JB720912 WVN655376 WLR655376 WBV655376 VRZ655376 VID655376 UYH655376 UOL655376 UEP655376 TUT655376 TKX655376 TBB655376 SRF655376 SHJ655376 RXN655376 RNR655376 RDV655376 QTZ655376 QKD655376 QAH655376 PQL655376 PGP655376 OWT655376 OMX655376 ODB655376 NTF655376 NJJ655376 MZN655376 MPR655376 MFV655376 LVZ655376 LMD655376 LCH655376 KSL655376 KIP655376 JYT655376 JOX655376 JFB655376 IVF655376 ILJ655376 IBN655376 HRR655376 HHV655376 GXZ655376 GOD655376 GEH655376 FUL655376 FKP655376 FAT655376 EQX655376 EHB655376 DXF655376 DNJ655376 DDN655376 CTR655376 CJV655376 BZZ655376 BQD655376 BGH655376 AWL655376 AMP655376 ACT655376 SX655376 JB655376 WVN589840 WLR589840 WBV589840 VRZ589840 VID589840 UYH589840 UOL589840 UEP589840 TUT589840 TKX589840 TBB589840 SRF589840 SHJ589840 RXN589840 RNR589840 RDV589840 QTZ589840 QKD589840 QAH589840 PQL589840 PGP589840 OWT589840 OMX589840 ODB589840 NTF589840 NJJ589840 MZN589840 MPR589840 MFV589840 LVZ589840 LMD589840 LCH589840 KSL589840 KIP589840 JYT589840 JOX589840 JFB589840 IVF589840 ILJ589840 IBN589840 HRR589840 HHV589840 GXZ589840 GOD589840 GEH589840 FUL589840 FKP589840 FAT589840 EQX589840 EHB589840 DXF589840 DNJ589840 DDN589840 CTR589840 CJV589840 BZZ589840 BQD589840 BGH589840 AWL589840 AMP589840 ACT589840 SX589840 JB589840 WVN524304 WLR524304 WBV524304 VRZ524304 VID524304 UYH524304 UOL524304 UEP524304 TUT524304 TKX524304 TBB524304 SRF524304 SHJ524304 RXN524304 RNR524304 RDV524304 QTZ524304 QKD524304 QAH524304 PQL524304 PGP524304 OWT524304 OMX524304 ODB524304 NTF524304 NJJ524304 MZN524304 MPR524304 MFV524304 LVZ524304 LMD524304 LCH524304 KSL524304 KIP524304 JYT524304 JOX524304 JFB524304 IVF524304 ILJ524304 IBN524304 HRR524304 HHV524304 GXZ524304 GOD524304 GEH524304 FUL524304 FKP524304 FAT524304 EQX524304 EHB524304 DXF524304 DNJ524304 DDN524304 CTR524304 CJV524304 BZZ524304 BQD524304 BGH524304 AWL524304 AMP524304 ACT524304 SX524304 JB524304 WVN458768 WLR458768 WBV458768 VRZ458768 VID458768 UYH458768 UOL458768 UEP458768 TUT458768 TKX458768 TBB458768 SRF458768 SHJ458768 RXN458768 RNR458768 RDV458768 QTZ458768 QKD458768 QAH458768 PQL458768 PGP458768 OWT458768 OMX458768 ODB458768 NTF458768 NJJ458768 MZN458768 MPR458768 MFV458768 LVZ458768 LMD458768 LCH458768 KSL458768 KIP458768 JYT458768 JOX458768 JFB458768 IVF458768 ILJ458768 IBN458768 HRR458768 HHV458768 GXZ458768 GOD458768 GEH458768 FUL458768 FKP458768 FAT458768 EQX458768 EHB458768 DXF458768 DNJ458768 DDN458768 CTR458768 CJV458768 BZZ458768 BQD458768 BGH458768 AWL458768 AMP458768 ACT458768 SX458768 JB458768 WVN393232 WLR393232 WBV393232 VRZ393232 VID393232 UYH393232 UOL393232 UEP393232 TUT393232 TKX393232 TBB393232 SRF393232 SHJ393232 RXN393232 RNR393232 RDV393232 QTZ393232 QKD393232 QAH393232 PQL393232 PGP393232 OWT393232 OMX393232 ODB393232 NTF393232 NJJ393232 MZN393232 MPR393232 MFV393232 LVZ393232 LMD393232 LCH393232 KSL393232 KIP393232 JYT393232 JOX393232 JFB393232 IVF393232 ILJ393232 IBN393232 HRR393232 HHV393232 GXZ393232 GOD393232 GEH393232 FUL393232 FKP393232 FAT393232 EQX393232 EHB393232 DXF393232 DNJ393232 DDN393232 CTR393232 CJV393232 BZZ393232 BQD393232 BGH393232 AWL393232 AMP393232 ACT393232 SX393232 JB393232 WVN327696 WLR327696 WBV327696 VRZ327696 VID327696 UYH327696 UOL327696 UEP327696 TUT327696 TKX327696 TBB327696 SRF327696 SHJ327696 RXN327696 RNR327696 RDV327696 QTZ327696 QKD327696 QAH327696 PQL327696 PGP327696 OWT327696 OMX327696 ODB327696 NTF327696 NJJ327696 MZN327696 MPR327696 MFV327696 LVZ327696 LMD327696 LCH327696 KSL327696 KIP327696 JYT327696 JOX327696 JFB327696 IVF327696 ILJ327696 IBN327696 HRR327696 HHV327696 GXZ327696 GOD327696 GEH327696 FUL327696 FKP327696 FAT327696 EQX327696 EHB327696 DXF327696 DNJ327696 DDN327696 CTR327696 CJV327696 BZZ327696 BQD327696 BGH327696 AWL327696 AMP327696 ACT327696 SX327696 JB327696 WVN262160 WLR262160 WBV262160 VRZ262160 VID262160 UYH262160 UOL262160 UEP262160 TUT262160 TKX262160 TBB262160 SRF262160 SHJ262160 RXN262160 RNR262160 RDV262160 QTZ262160 QKD262160 QAH262160 PQL262160 PGP262160 OWT262160 OMX262160 ODB262160 NTF262160 NJJ262160 MZN262160 MPR262160 MFV262160 LVZ262160 LMD262160 LCH262160 KSL262160 KIP262160 JYT262160 JOX262160 JFB262160 IVF262160 ILJ262160 IBN262160 HRR262160 HHV262160 GXZ262160 GOD262160 GEH262160 FUL262160 FKP262160 FAT262160 EQX262160 EHB262160 DXF262160 DNJ262160 DDN262160 CTR262160 CJV262160 BZZ262160 BQD262160 BGH262160 AWL262160 AMP262160 ACT262160 SX262160 JB262160 WVN196624 WLR196624 WBV196624 VRZ196624 VID196624 UYH196624 UOL196624 UEP196624 TUT196624 TKX196624 TBB196624 SRF196624 SHJ196624 RXN196624 RNR196624 RDV196624 QTZ196624 QKD196624 QAH196624 PQL196624 PGP196624 OWT196624 OMX196624 ODB196624 NTF196624 NJJ196624 MZN196624 MPR196624 MFV196624 LVZ196624 LMD196624 LCH196624 KSL196624 KIP196624 JYT196624 JOX196624 JFB196624 IVF196624 ILJ196624 IBN196624 HRR196624 HHV196624 GXZ196624 GOD196624 GEH196624 FUL196624 FKP196624 FAT196624 EQX196624 EHB196624 DXF196624 DNJ196624 DDN196624 CTR196624 CJV196624 BZZ196624 BQD196624 BGH196624 AWL196624 AMP196624 ACT196624 SX196624 JB196624 WVN131088 WLR131088 WBV131088 VRZ131088 VID131088 UYH131088 UOL131088 UEP131088 TUT131088 TKX131088 TBB131088 SRF131088 SHJ131088 RXN131088 RNR131088 RDV131088 QTZ131088 QKD131088 QAH131088 PQL131088 PGP131088 OWT131088 OMX131088 ODB131088 NTF131088 NJJ131088 MZN131088 MPR131088 MFV131088 LVZ131088 LMD131088 LCH131088 KSL131088 KIP131088 JYT131088 JOX131088 JFB131088 IVF131088 ILJ131088 IBN131088 HRR131088 HHV131088 GXZ131088 GOD131088 GEH131088 FUL131088 FKP131088 FAT131088 EQX131088 EHB131088 DXF131088 DNJ131088 DDN131088 CTR131088 CJV131088 BZZ131088 BQD131088 BGH131088 AWL131088 AMP131088 ACT131088 SX131088 JB131088 WVN65552 WLR65552 WBV65552 VRZ65552 VID65552 UYH65552 UOL65552 UEP65552 TUT65552 TKX65552 TBB65552 SRF65552 SHJ65552 RXN65552 RNR65552 RDV65552 QTZ65552 QKD65552 QAH65552 PQL65552 PGP65552 OWT65552 OMX65552 ODB65552 NTF65552 NJJ65552 MZN65552 MPR65552 MFV65552 LVZ65552 LMD65552 LCH65552 KSL65552 KIP65552 JYT65552 JOX65552 JFB65552 IVF65552 ILJ65552 IBN65552 HRR65552 HHV65552 GXZ65552 GOD65552 GEH65552 FUL65552 FKP65552 FAT65552 EQX65552 EHB65552 DXF65552 DNJ65552 DDN65552 CTR65552 CJV65552 BZZ65552 BQD65552 BGH65552 AWL65552 AMP65552 ACT65552 SX65552 JB65552 WVN12:WVN14 WLR12:WLR14 WBV12:WBV14 VRZ12:VRZ14 VID12:VID14 UYH12:UYH14 UOL12:UOL14 UEP12:UEP14 TUT12:TUT14 TKX12:TKX14 TBB12:TBB14 SRF12:SRF14 SHJ12:SHJ14 RXN12:RXN14 RNR12:RNR14 RDV12:RDV14 QTZ12:QTZ14 QKD12:QKD14 QAH12:QAH14 PQL12:PQL14 PGP12:PGP14 OWT12:OWT14 OMX12:OMX14 ODB12:ODB14 NTF12:NTF14 NJJ12:NJJ14 MZN12:MZN14 MPR12:MPR14 MFV12:MFV14 LVZ12:LVZ14 LMD12:LMD14 LCH12:LCH14 KSL12:KSL14 KIP12:KIP14 JYT12:JYT14 JOX12:JOX14 JFB12:JFB14 IVF12:IVF14 ILJ12:ILJ14 IBN12:IBN14 HRR12:HRR14 HHV12:HHV14 GXZ12:GXZ14 GOD12:GOD14 GEH12:GEH14 FUL12:FUL14 FKP12:FKP14 FAT12:FAT14 EQX12:EQX14 EHB12:EHB14 DXF12:DXF14 DNJ12:DNJ14 DDN12:DDN14 CTR12:CTR14 CJV12:CJV14 BZZ12:BZZ14 BQD12:BQD14 BGH12:BGH14 AWL12:AWL14 AMP12:AMP14 ACT12:ACT14 SX12:SX14 H65549 H131085 H196621 H262157 H327693 H393229 H458765 H524301 H589837 H655373 H720909 H786445 H851981 H917517 H983053 E65549 E131085 E196621 E262157 E327693 E393229 E458765 E524301 E589837 E655373 E720909 E786445 E851981 E917517" xr:uid="{00000000-0002-0000-0900-00000C000000}">
      <formula1>StubPeriods</formula1>
    </dataValidation>
    <dataValidation type="list" allowBlank="1" showInputMessage="1" showErrorMessage="1" sqref="E26 H26:H27" xr:uid="{00000000-0002-0000-0900-00000D000000}">
      <formula1>NewCurveList</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5121" r:id="rId5" name="CommandButton2">
          <controlPr defaultSize="0" autoLine="0" r:id="rId6">
            <anchor moveWithCells="1">
              <from>
                <xdr:col>10</xdr:col>
                <xdr:colOff>0</xdr:colOff>
                <xdr:row>10</xdr:row>
                <xdr:rowOff>76200</xdr:rowOff>
              </from>
              <to>
                <xdr:col>13</xdr:col>
                <xdr:colOff>38100</xdr:colOff>
                <xdr:row>12</xdr:row>
                <xdr:rowOff>123825</xdr:rowOff>
              </to>
            </anchor>
          </controlPr>
        </control>
      </mc:Choice>
      <mc:Fallback>
        <control shapeId="5121" r:id="rId5" name="CommandButton2"/>
      </mc:Fallback>
    </mc:AlternateContent>
  </control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20"/>
  <sheetViews>
    <sheetView showGridLines="0" workbookViewId="0">
      <selection activeCell="G40" sqref="G40"/>
    </sheetView>
  </sheetViews>
  <sheetFormatPr defaultRowHeight="12.75"/>
  <cols>
    <col min="1" max="2" width="1.7109375" style="65" customWidth="1"/>
    <col min="3" max="3" width="3.140625" style="65" customWidth="1"/>
    <col min="4" max="4" width="41.42578125" style="65" bestFit="1" customWidth="1"/>
    <col min="5" max="5" width="53.5703125" style="65" bestFit="1" customWidth="1"/>
    <col min="6" max="6" width="10.140625" style="65" bestFit="1" customWidth="1"/>
    <col min="7" max="7" width="28.28515625" style="65" bestFit="1" customWidth="1"/>
    <col min="8" max="8" width="43.42578125" style="65" bestFit="1" customWidth="1"/>
    <col min="9" max="9" width="14.42578125" style="65" bestFit="1" customWidth="1"/>
    <col min="10" max="10" width="1.140625" style="65" customWidth="1"/>
    <col min="11" max="11" width="28.85546875" style="65" bestFit="1" customWidth="1"/>
    <col min="12" max="12" width="25.28515625" style="65" bestFit="1" customWidth="1"/>
    <col min="13" max="13" width="9.140625" style="65"/>
    <col min="14" max="14" width="31.5703125" style="65" bestFit="1" customWidth="1"/>
    <col min="15" max="15" width="48.5703125" style="65" bestFit="1" customWidth="1"/>
    <col min="16" max="252" width="9.140625" style="65"/>
    <col min="253" max="254" width="1.7109375" style="65" customWidth="1"/>
    <col min="255" max="255" width="3.140625" style="65" customWidth="1"/>
    <col min="256" max="256" width="17.7109375" style="65" bestFit="1" customWidth="1"/>
    <col min="257" max="257" width="36.42578125" style="65" bestFit="1" customWidth="1"/>
    <col min="258" max="258" width="9.140625" style="65"/>
    <col min="259" max="259" width="17.7109375" style="65" bestFit="1" customWidth="1"/>
    <col min="260" max="260" width="36.42578125" style="65" bestFit="1" customWidth="1"/>
    <col min="261" max="261" width="9.140625" style="65"/>
    <col min="262" max="262" width="1.140625" style="65" customWidth="1"/>
    <col min="263" max="264" width="9.140625" style="65"/>
    <col min="265" max="265" width="11.85546875" style="65" bestFit="1" customWidth="1"/>
    <col min="266" max="508" width="9.140625" style="65"/>
    <col min="509" max="510" width="1.7109375" style="65" customWidth="1"/>
    <col min="511" max="511" width="3.140625" style="65" customWidth="1"/>
    <col min="512" max="512" width="17.7109375" style="65" bestFit="1" customWidth="1"/>
    <col min="513" max="513" width="36.42578125" style="65" bestFit="1" customWidth="1"/>
    <col min="514" max="514" width="9.140625" style="65"/>
    <col min="515" max="515" width="17.7109375" style="65" bestFit="1" customWidth="1"/>
    <col min="516" max="516" width="36.42578125" style="65" bestFit="1" customWidth="1"/>
    <col min="517" max="517" width="9.140625" style="65"/>
    <col min="518" max="518" width="1.140625" style="65" customWidth="1"/>
    <col min="519" max="520" width="9.140625" style="65"/>
    <col min="521" max="521" width="11.85546875" style="65" bestFit="1" customWidth="1"/>
    <col min="522" max="764" width="9.140625" style="65"/>
    <col min="765" max="766" width="1.7109375" style="65" customWidth="1"/>
    <col min="767" max="767" width="3.140625" style="65" customWidth="1"/>
    <col min="768" max="768" width="17.7109375" style="65" bestFit="1" customWidth="1"/>
    <col min="769" max="769" width="36.42578125" style="65" bestFit="1" customWidth="1"/>
    <col min="770" max="770" width="9.140625" style="65"/>
    <col min="771" max="771" width="17.7109375" style="65" bestFit="1" customWidth="1"/>
    <col min="772" max="772" width="36.42578125" style="65" bestFit="1" customWidth="1"/>
    <col min="773" max="773" width="9.140625" style="65"/>
    <col min="774" max="774" width="1.140625" style="65" customWidth="1"/>
    <col min="775" max="776" width="9.140625" style="65"/>
    <col min="777" max="777" width="11.85546875" style="65" bestFit="1" customWidth="1"/>
    <col min="778" max="1020" width="9.140625" style="65"/>
    <col min="1021" max="1022" width="1.7109375" style="65" customWidth="1"/>
    <col min="1023" max="1023" width="3.140625" style="65" customWidth="1"/>
    <col min="1024" max="1024" width="17.7109375" style="65" bestFit="1" customWidth="1"/>
    <col min="1025" max="1025" width="36.42578125" style="65" bestFit="1" customWidth="1"/>
    <col min="1026" max="1026" width="9.140625" style="65"/>
    <col min="1027" max="1027" width="17.7109375" style="65" bestFit="1" customWidth="1"/>
    <col min="1028" max="1028" width="36.42578125" style="65" bestFit="1" customWidth="1"/>
    <col min="1029" max="1029" width="9.140625" style="65"/>
    <col min="1030" max="1030" width="1.140625" style="65" customWidth="1"/>
    <col min="1031" max="1032" width="9.140625" style="65"/>
    <col min="1033" max="1033" width="11.85546875" style="65" bestFit="1" customWidth="1"/>
    <col min="1034" max="1276" width="9.140625" style="65"/>
    <col min="1277" max="1278" width="1.7109375" style="65" customWidth="1"/>
    <col min="1279" max="1279" width="3.140625" style="65" customWidth="1"/>
    <col min="1280" max="1280" width="17.7109375" style="65" bestFit="1" customWidth="1"/>
    <col min="1281" max="1281" width="36.42578125" style="65" bestFit="1" customWidth="1"/>
    <col min="1282" max="1282" width="9.140625" style="65"/>
    <col min="1283" max="1283" width="17.7109375" style="65" bestFit="1" customWidth="1"/>
    <col min="1284" max="1284" width="36.42578125" style="65" bestFit="1" customWidth="1"/>
    <col min="1285" max="1285" width="9.140625" style="65"/>
    <col min="1286" max="1286" width="1.140625" style="65" customWidth="1"/>
    <col min="1287" max="1288" width="9.140625" style="65"/>
    <col min="1289" max="1289" width="11.85546875" style="65" bestFit="1" customWidth="1"/>
    <col min="1290" max="1532" width="9.140625" style="65"/>
    <col min="1533" max="1534" width="1.7109375" style="65" customWidth="1"/>
    <col min="1535" max="1535" width="3.140625" style="65" customWidth="1"/>
    <col min="1536" max="1536" width="17.7109375" style="65" bestFit="1" customWidth="1"/>
    <col min="1537" max="1537" width="36.42578125" style="65" bestFit="1" customWidth="1"/>
    <col min="1538" max="1538" width="9.140625" style="65"/>
    <col min="1539" max="1539" width="17.7109375" style="65" bestFit="1" customWidth="1"/>
    <col min="1540" max="1540" width="36.42578125" style="65" bestFit="1" customWidth="1"/>
    <col min="1541" max="1541" width="9.140625" style="65"/>
    <col min="1542" max="1542" width="1.140625" style="65" customWidth="1"/>
    <col min="1543" max="1544" width="9.140625" style="65"/>
    <col min="1545" max="1545" width="11.85546875" style="65" bestFit="1" customWidth="1"/>
    <col min="1546" max="1788" width="9.140625" style="65"/>
    <col min="1789" max="1790" width="1.7109375" style="65" customWidth="1"/>
    <col min="1791" max="1791" width="3.140625" style="65" customWidth="1"/>
    <col min="1792" max="1792" width="17.7109375" style="65" bestFit="1" customWidth="1"/>
    <col min="1793" max="1793" width="36.42578125" style="65" bestFit="1" customWidth="1"/>
    <col min="1794" max="1794" width="9.140625" style="65"/>
    <col min="1795" max="1795" width="17.7109375" style="65" bestFit="1" customWidth="1"/>
    <col min="1796" max="1796" width="36.42578125" style="65" bestFit="1" customWidth="1"/>
    <col min="1797" max="1797" width="9.140625" style="65"/>
    <col min="1798" max="1798" width="1.140625" style="65" customWidth="1"/>
    <col min="1799" max="1800" width="9.140625" style="65"/>
    <col min="1801" max="1801" width="11.85546875" style="65" bestFit="1" customWidth="1"/>
    <col min="1802" max="2044" width="9.140625" style="65"/>
    <col min="2045" max="2046" width="1.7109375" style="65" customWidth="1"/>
    <col min="2047" max="2047" width="3.140625" style="65" customWidth="1"/>
    <col min="2048" max="2048" width="17.7109375" style="65" bestFit="1" customWidth="1"/>
    <col min="2049" max="2049" width="36.42578125" style="65" bestFit="1" customWidth="1"/>
    <col min="2050" max="2050" width="9.140625" style="65"/>
    <col min="2051" max="2051" width="17.7109375" style="65" bestFit="1" customWidth="1"/>
    <col min="2052" max="2052" width="36.42578125" style="65" bestFit="1" customWidth="1"/>
    <col min="2053" max="2053" width="9.140625" style="65"/>
    <col min="2054" max="2054" width="1.140625" style="65" customWidth="1"/>
    <col min="2055" max="2056" width="9.140625" style="65"/>
    <col min="2057" max="2057" width="11.85546875" style="65" bestFit="1" customWidth="1"/>
    <col min="2058" max="2300" width="9.140625" style="65"/>
    <col min="2301" max="2302" width="1.7109375" style="65" customWidth="1"/>
    <col min="2303" max="2303" width="3.140625" style="65" customWidth="1"/>
    <col min="2304" max="2304" width="17.7109375" style="65" bestFit="1" customWidth="1"/>
    <col min="2305" max="2305" width="36.42578125" style="65" bestFit="1" customWidth="1"/>
    <col min="2306" max="2306" width="9.140625" style="65"/>
    <col min="2307" max="2307" width="17.7109375" style="65" bestFit="1" customWidth="1"/>
    <col min="2308" max="2308" width="36.42578125" style="65" bestFit="1" customWidth="1"/>
    <col min="2309" max="2309" width="9.140625" style="65"/>
    <col min="2310" max="2310" width="1.140625" style="65" customWidth="1"/>
    <col min="2311" max="2312" width="9.140625" style="65"/>
    <col min="2313" max="2313" width="11.85546875" style="65" bestFit="1" customWidth="1"/>
    <col min="2314" max="2556" width="9.140625" style="65"/>
    <col min="2557" max="2558" width="1.7109375" style="65" customWidth="1"/>
    <col min="2559" max="2559" width="3.140625" style="65" customWidth="1"/>
    <col min="2560" max="2560" width="17.7109375" style="65" bestFit="1" customWidth="1"/>
    <col min="2561" max="2561" width="36.42578125" style="65" bestFit="1" customWidth="1"/>
    <col min="2562" max="2562" width="9.140625" style="65"/>
    <col min="2563" max="2563" width="17.7109375" style="65" bestFit="1" customWidth="1"/>
    <col min="2564" max="2564" width="36.42578125" style="65" bestFit="1" customWidth="1"/>
    <col min="2565" max="2565" width="9.140625" style="65"/>
    <col min="2566" max="2566" width="1.140625" style="65" customWidth="1"/>
    <col min="2567" max="2568" width="9.140625" style="65"/>
    <col min="2569" max="2569" width="11.85546875" style="65" bestFit="1" customWidth="1"/>
    <col min="2570" max="2812" width="9.140625" style="65"/>
    <col min="2813" max="2814" width="1.7109375" style="65" customWidth="1"/>
    <col min="2815" max="2815" width="3.140625" style="65" customWidth="1"/>
    <col min="2816" max="2816" width="17.7109375" style="65" bestFit="1" customWidth="1"/>
    <col min="2817" max="2817" width="36.42578125" style="65" bestFit="1" customWidth="1"/>
    <col min="2818" max="2818" width="9.140625" style="65"/>
    <col min="2819" max="2819" width="17.7109375" style="65" bestFit="1" customWidth="1"/>
    <col min="2820" max="2820" width="36.42578125" style="65" bestFit="1" customWidth="1"/>
    <col min="2821" max="2821" width="9.140625" style="65"/>
    <col min="2822" max="2822" width="1.140625" style="65" customWidth="1"/>
    <col min="2823" max="2824" width="9.140625" style="65"/>
    <col min="2825" max="2825" width="11.85546875" style="65" bestFit="1" customWidth="1"/>
    <col min="2826" max="3068" width="9.140625" style="65"/>
    <col min="3069" max="3070" width="1.7109375" style="65" customWidth="1"/>
    <col min="3071" max="3071" width="3.140625" style="65" customWidth="1"/>
    <col min="3072" max="3072" width="17.7109375" style="65" bestFit="1" customWidth="1"/>
    <col min="3073" max="3073" width="36.42578125" style="65" bestFit="1" customWidth="1"/>
    <col min="3074" max="3074" width="9.140625" style="65"/>
    <col min="3075" max="3075" width="17.7109375" style="65" bestFit="1" customWidth="1"/>
    <col min="3076" max="3076" width="36.42578125" style="65" bestFit="1" customWidth="1"/>
    <col min="3077" max="3077" width="9.140625" style="65"/>
    <col min="3078" max="3078" width="1.140625" style="65" customWidth="1"/>
    <col min="3079" max="3080" width="9.140625" style="65"/>
    <col min="3081" max="3081" width="11.85546875" style="65" bestFit="1" customWidth="1"/>
    <col min="3082" max="3324" width="9.140625" style="65"/>
    <col min="3325" max="3326" width="1.7109375" style="65" customWidth="1"/>
    <col min="3327" max="3327" width="3.140625" style="65" customWidth="1"/>
    <col min="3328" max="3328" width="17.7109375" style="65" bestFit="1" customWidth="1"/>
    <col min="3329" max="3329" width="36.42578125" style="65" bestFit="1" customWidth="1"/>
    <col min="3330" max="3330" width="9.140625" style="65"/>
    <col min="3331" max="3331" width="17.7109375" style="65" bestFit="1" customWidth="1"/>
    <col min="3332" max="3332" width="36.42578125" style="65" bestFit="1" customWidth="1"/>
    <col min="3333" max="3333" width="9.140625" style="65"/>
    <col min="3334" max="3334" width="1.140625" style="65" customWidth="1"/>
    <col min="3335" max="3336" width="9.140625" style="65"/>
    <col min="3337" max="3337" width="11.85546875" style="65" bestFit="1" customWidth="1"/>
    <col min="3338" max="3580" width="9.140625" style="65"/>
    <col min="3581" max="3582" width="1.7109375" style="65" customWidth="1"/>
    <col min="3583" max="3583" width="3.140625" style="65" customWidth="1"/>
    <col min="3584" max="3584" width="17.7109375" style="65" bestFit="1" customWidth="1"/>
    <col min="3585" max="3585" width="36.42578125" style="65" bestFit="1" customWidth="1"/>
    <col min="3586" max="3586" width="9.140625" style="65"/>
    <col min="3587" max="3587" width="17.7109375" style="65" bestFit="1" customWidth="1"/>
    <col min="3588" max="3588" width="36.42578125" style="65" bestFit="1" customWidth="1"/>
    <col min="3589" max="3589" width="9.140625" style="65"/>
    <col min="3590" max="3590" width="1.140625" style="65" customWidth="1"/>
    <col min="3591" max="3592" width="9.140625" style="65"/>
    <col min="3593" max="3593" width="11.85546875" style="65" bestFit="1" customWidth="1"/>
    <col min="3594" max="3836" width="9.140625" style="65"/>
    <col min="3837" max="3838" width="1.7109375" style="65" customWidth="1"/>
    <col min="3839" max="3839" width="3.140625" style="65" customWidth="1"/>
    <col min="3840" max="3840" width="17.7109375" style="65" bestFit="1" customWidth="1"/>
    <col min="3841" max="3841" width="36.42578125" style="65" bestFit="1" customWidth="1"/>
    <col min="3842" max="3842" width="9.140625" style="65"/>
    <col min="3843" max="3843" width="17.7109375" style="65" bestFit="1" customWidth="1"/>
    <col min="3844" max="3844" width="36.42578125" style="65" bestFit="1" customWidth="1"/>
    <col min="3845" max="3845" width="9.140625" style="65"/>
    <col min="3846" max="3846" width="1.140625" style="65" customWidth="1"/>
    <col min="3847" max="3848" width="9.140625" style="65"/>
    <col min="3849" max="3849" width="11.85546875" style="65" bestFit="1" customWidth="1"/>
    <col min="3850" max="4092" width="9.140625" style="65"/>
    <col min="4093" max="4094" width="1.7109375" style="65" customWidth="1"/>
    <col min="4095" max="4095" width="3.140625" style="65" customWidth="1"/>
    <col min="4096" max="4096" width="17.7109375" style="65" bestFit="1" customWidth="1"/>
    <col min="4097" max="4097" width="36.42578125" style="65" bestFit="1" customWidth="1"/>
    <col min="4098" max="4098" width="9.140625" style="65"/>
    <col min="4099" max="4099" width="17.7109375" style="65" bestFit="1" customWidth="1"/>
    <col min="4100" max="4100" width="36.42578125" style="65" bestFit="1" customWidth="1"/>
    <col min="4101" max="4101" width="9.140625" style="65"/>
    <col min="4102" max="4102" width="1.140625" style="65" customWidth="1"/>
    <col min="4103" max="4104" width="9.140625" style="65"/>
    <col min="4105" max="4105" width="11.85546875" style="65" bestFit="1" customWidth="1"/>
    <col min="4106" max="4348" width="9.140625" style="65"/>
    <col min="4349" max="4350" width="1.7109375" style="65" customWidth="1"/>
    <col min="4351" max="4351" width="3.140625" style="65" customWidth="1"/>
    <col min="4352" max="4352" width="17.7109375" style="65" bestFit="1" customWidth="1"/>
    <col min="4353" max="4353" width="36.42578125" style="65" bestFit="1" customWidth="1"/>
    <col min="4354" max="4354" width="9.140625" style="65"/>
    <col min="4355" max="4355" width="17.7109375" style="65" bestFit="1" customWidth="1"/>
    <col min="4356" max="4356" width="36.42578125" style="65" bestFit="1" customWidth="1"/>
    <col min="4357" max="4357" width="9.140625" style="65"/>
    <col min="4358" max="4358" width="1.140625" style="65" customWidth="1"/>
    <col min="4359" max="4360" width="9.140625" style="65"/>
    <col min="4361" max="4361" width="11.85546875" style="65" bestFit="1" customWidth="1"/>
    <col min="4362" max="4604" width="9.140625" style="65"/>
    <col min="4605" max="4606" width="1.7109375" style="65" customWidth="1"/>
    <col min="4607" max="4607" width="3.140625" style="65" customWidth="1"/>
    <col min="4608" max="4608" width="17.7109375" style="65" bestFit="1" customWidth="1"/>
    <col min="4609" max="4609" width="36.42578125" style="65" bestFit="1" customWidth="1"/>
    <col min="4610" max="4610" width="9.140625" style="65"/>
    <col min="4611" max="4611" width="17.7109375" style="65" bestFit="1" customWidth="1"/>
    <col min="4612" max="4612" width="36.42578125" style="65" bestFit="1" customWidth="1"/>
    <col min="4613" max="4613" width="9.140625" style="65"/>
    <col min="4614" max="4614" width="1.140625" style="65" customWidth="1"/>
    <col min="4615" max="4616" width="9.140625" style="65"/>
    <col min="4617" max="4617" width="11.85546875" style="65" bestFit="1" customWidth="1"/>
    <col min="4618" max="4860" width="9.140625" style="65"/>
    <col min="4861" max="4862" width="1.7109375" style="65" customWidth="1"/>
    <col min="4863" max="4863" width="3.140625" style="65" customWidth="1"/>
    <col min="4864" max="4864" width="17.7109375" style="65" bestFit="1" customWidth="1"/>
    <col min="4865" max="4865" width="36.42578125" style="65" bestFit="1" customWidth="1"/>
    <col min="4866" max="4866" width="9.140625" style="65"/>
    <col min="4867" max="4867" width="17.7109375" style="65" bestFit="1" customWidth="1"/>
    <col min="4868" max="4868" width="36.42578125" style="65" bestFit="1" customWidth="1"/>
    <col min="4869" max="4869" width="9.140625" style="65"/>
    <col min="4870" max="4870" width="1.140625" style="65" customWidth="1"/>
    <col min="4871" max="4872" width="9.140625" style="65"/>
    <col min="4873" max="4873" width="11.85546875" style="65" bestFit="1" customWidth="1"/>
    <col min="4874" max="5116" width="9.140625" style="65"/>
    <col min="5117" max="5118" width="1.7109375" style="65" customWidth="1"/>
    <col min="5119" max="5119" width="3.140625" style="65" customWidth="1"/>
    <col min="5120" max="5120" width="17.7109375" style="65" bestFit="1" customWidth="1"/>
    <col min="5121" max="5121" width="36.42578125" style="65" bestFit="1" customWidth="1"/>
    <col min="5122" max="5122" width="9.140625" style="65"/>
    <col min="5123" max="5123" width="17.7109375" style="65" bestFit="1" customWidth="1"/>
    <col min="5124" max="5124" width="36.42578125" style="65" bestFit="1" customWidth="1"/>
    <col min="5125" max="5125" width="9.140625" style="65"/>
    <col min="5126" max="5126" width="1.140625" style="65" customWidth="1"/>
    <col min="5127" max="5128" width="9.140625" style="65"/>
    <col min="5129" max="5129" width="11.85546875" style="65" bestFit="1" customWidth="1"/>
    <col min="5130" max="5372" width="9.140625" style="65"/>
    <col min="5373" max="5374" width="1.7109375" style="65" customWidth="1"/>
    <col min="5375" max="5375" width="3.140625" style="65" customWidth="1"/>
    <col min="5376" max="5376" width="17.7109375" style="65" bestFit="1" customWidth="1"/>
    <col min="5377" max="5377" width="36.42578125" style="65" bestFit="1" customWidth="1"/>
    <col min="5378" max="5378" width="9.140625" style="65"/>
    <col min="5379" max="5379" width="17.7109375" style="65" bestFit="1" customWidth="1"/>
    <col min="5380" max="5380" width="36.42578125" style="65" bestFit="1" customWidth="1"/>
    <col min="5381" max="5381" width="9.140625" style="65"/>
    <col min="5382" max="5382" width="1.140625" style="65" customWidth="1"/>
    <col min="5383" max="5384" width="9.140625" style="65"/>
    <col min="5385" max="5385" width="11.85546875" style="65" bestFit="1" customWidth="1"/>
    <col min="5386" max="5628" width="9.140625" style="65"/>
    <col min="5629" max="5630" width="1.7109375" style="65" customWidth="1"/>
    <col min="5631" max="5631" width="3.140625" style="65" customWidth="1"/>
    <col min="5632" max="5632" width="17.7109375" style="65" bestFit="1" customWidth="1"/>
    <col min="5633" max="5633" width="36.42578125" style="65" bestFit="1" customWidth="1"/>
    <col min="5634" max="5634" width="9.140625" style="65"/>
    <col min="5635" max="5635" width="17.7109375" style="65" bestFit="1" customWidth="1"/>
    <col min="5636" max="5636" width="36.42578125" style="65" bestFit="1" customWidth="1"/>
    <col min="5637" max="5637" width="9.140625" style="65"/>
    <col min="5638" max="5638" width="1.140625" style="65" customWidth="1"/>
    <col min="5639" max="5640" width="9.140625" style="65"/>
    <col min="5641" max="5641" width="11.85546875" style="65" bestFit="1" customWidth="1"/>
    <col min="5642" max="5884" width="9.140625" style="65"/>
    <col min="5885" max="5886" width="1.7109375" style="65" customWidth="1"/>
    <col min="5887" max="5887" width="3.140625" style="65" customWidth="1"/>
    <col min="5888" max="5888" width="17.7109375" style="65" bestFit="1" customWidth="1"/>
    <col min="5889" max="5889" width="36.42578125" style="65" bestFit="1" customWidth="1"/>
    <col min="5890" max="5890" width="9.140625" style="65"/>
    <col min="5891" max="5891" width="17.7109375" style="65" bestFit="1" customWidth="1"/>
    <col min="5892" max="5892" width="36.42578125" style="65" bestFit="1" customWidth="1"/>
    <col min="5893" max="5893" width="9.140625" style="65"/>
    <col min="5894" max="5894" width="1.140625" style="65" customWidth="1"/>
    <col min="5895" max="5896" width="9.140625" style="65"/>
    <col min="5897" max="5897" width="11.85546875" style="65" bestFit="1" customWidth="1"/>
    <col min="5898" max="6140" width="9.140625" style="65"/>
    <col min="6141" max="6142" width="1.7109375" style="65" customWidth="1"/>
    <col min="6143" max="6143" width="3.140625" style="65" customWidth="1"/>
    <col min="6144" max="6144" width="17.7109375" style="65" bestFit="1" customWidth="1"/>
    <col min="6145" max="6145" width="36.42578125" style="65" bestFit="1" customWidth="1"/>
    <col min="6146" max="6146" width="9.140625" style="65"/>
    <col min="6147" max="6147" width="17.7109375" style="65" bestFit="1" customWidth="1"/>
    <col min="6148" max="6148" width="36.42578125" style="65" bestFit="1" customWidth="1"/>
    <col min="6149" max="6149" width="9.140625" style="65"/>
    <col min="6150" max="6150" width="1.140625" style="65" customWidth="1"/>
    <col min="6151" max="6152" width="9.140625" style="65"/>
    <col min="6153" max="6153" width="11.85546875" style="65" bestFit="1" customWidth="1"/>
    <col min="6154" max="6396" width="9.140625" style="65"/>
    <col min="6397" max="6398" width="1.7109375" style="65" customWidth="1"/>
    <col min="6399" max="6399" width="3.140625" style="65" customWidth="1"/>
    <col min="6400" max="6400" width="17.7109375" style="65" bestFit="1" customWidth="1"/>
    <col min="6401" max="6401" width="36.42578125" style="65" bestFit="1" customWidth="1"/>
    <col min="6402" max="6402" width="9.140625" style="65"/>
    <col min="6403" max="6403" width="17.7109375" style="65" bestFit="1" customWidth="1"/>
    <col min="6404" max="6404" width="36.42578125" style="65" bestFit="1" customWidth="1"/>
    <col min="6405" max="6405" width="9.140625" style="65"/>
    <col min="6406" max="6406" width="1.140625" style="65" customWidth="1"/>
    <col min="6407" max="6408" width="9.140625" style="65"/>
    <col min="6409" max="6409" width="11.85546875" style="65" bestFit="1" customWidth="1"/>
    <col min="6410" max="6652" width="9.140625" style="65"/>
    <col min="6653" max="6654" width="1.7109375" style="65" customWidth="1"/>
    <col min="6655" max="6655" width="3.140625" style="65" customWidth="1"/>
    <col min="6656" max="6656" width="17.7109375" style="65" bestFit="1" customWidth="1"/>
    <col min="6657" max="6657" width="36.42578125" style="65" bestFit="1" customWidth="1"/>
    <col min="6658" max="6658" width="9.140625" style="65"/>
    <col min="6659" max="6659" width="17.7109375" style="65" bestFit="1" customWidth="1"/>
    <col min="6660" max="6660" width="36.42578125" style="65" bestFit="1" customWidth="1"/>
    <col min="6661" max="6661" width="9.140625" style="65"/>
    <col min="6662" max="6662" width="1.140625" style="65" customWidth="1"/>
    <col min="6663" max="6664" width="9.140625" style="65"/>
    <col min="6665" max="6665" width="11.85546875" style="65" bestFit="1" customWidth="1"/>
    <col min="6666" max="6908" width="9.140625" style="65"/>
    <col min="6909" max="6910" width="1.7109375" style="65" customWidth="1"/>
    <col min="6911" max="6911" width="3.140625" style="65" customWidth="1"/>
    <col min="6912" max="6912" width="17.7109375" style="65" bestFit="1" customWidth="1"/>
    <col min="6913" max="6913" width="36.42578125" style="65" bestFit="1" customWidth="1"/>
    <col min="6914" max="6914" width="9.140625" style="65"/>
    <col min="6915" max="6915" width="17.7109375" style="65" bestFit="1" customWidth="1"/>
    <col min="6916" max="6916" width="36.42578125" style="65" bestFit="1" customWidth="1"/>
    <col min="6917" max="6917" width="9.140625" style="65"/>
    <col min="6918" max="6918" width="1.140625" style="65" customWidth="1"/>
    <col min="6919" max="6920" width="9.140625" style="65"/>
    <col min="6921" max="6921" width="11.85546875" style="65" bestFit="1" customWidth="1"/>
    <col min="6922" max="7164" width="9.140625" style="65"/>
    <col min="7165" max="7166" width="1.7109375" style="65" customWidth="1"/>
    <col min="7167" max="7167" width="3.140625" style="65" customWidth="1"/>
    <col min="7168" max="7168" width="17.7109375" style="65" bestFit="1" customWidth="1"/>
    <col min="7169" max="7169" width="36.42578125" style="65" bestFit="1" customWidth="1"/>
    <col min="7170" max="7170" width="9.140625" style="65"/>
    <col min="7171" max="7171" width="17.7109375" style="65" bestFit="1" customWidth="1"/>
    <col min="7172" max="7172" width="36.42578125" style="65" bestFit="1" customWidth="1"/>
    <col min="7173" max="7173" width="9.140625" style="65"/>
    <col min="7174" max="7174" width="1.140625" style="65" customWidth="1"/>
    <col min="7175" max="7176" width="9.140625" style="65"/>
    <col min="7177" max="7177" width="11.85546875" style="65" bestFit="1" customWidth="1"/>
    <col min="7178" max="7420" width="9.140625" style="65"/>
    <col min="7421" max="7422" width="1.7109375" style="65" customWidth="1"/>
    <col min="7423" max="7423" width="3.140625" style="65" customWidth="1"/>
    <col min="7424" max="7424" width="17.7109375" style="65" bestFit="1" customWidth="1"/>
    <col min="7425" max="7425" width="36.42578125" style="65" bestFit="1" customWidth="1"/>
    <col min="7426" max="7426" width="9.140625" style="65"/>
    <col min="7427" max="7427" width="17.7109375" style="65" bestFit="1" customWidth="1"/>
    <col min="7428" max="7428" width="36.42578125" style="65" bestFit="1" customWidth="1"/>
    <col min="7429" max="7429" width="9.140625" style="65"/>
    <col min="7430" max="7430" width="1.140625" style="65" customWidth="1"/>
    <col min="7431" max="7432" width="9.140625" style="65"/>
    <col min="7433" max="7433" width="11.85546875" style="65" bestFit="1" customWidth="1"/>
    <col min="7434" max="7676" width="9.140625" style="65"/>
    <col min="7677" max="7678" width="1.7109375" style="65" customWidth="1"/>
    <col min="7679" max="7679" width="3.140625" style="65" customWidth="1"/>
    <col min="7680" max="7680" width="17.7109375" style="65" bestFit="1" customWidth="1"/>
    <col min="7681" max="7681" width="36.42578125" style="65" bestFit="1" customWidth="1"/>
    <col min="7682" max="7682" width="9.140625" style="65"/>
    <col min="7683" max="7683" width="17.7109375" style="65" bestFit="1" customWidth="1"/>
    <col min="7684" max="7684" width="36.42578125" style="65" bestFit="1" customWidth="1"/>
    <col min="7685" max="7685" width="9.140625" style="65"/>
    <col min="7686" max="7686" width="1.140625" style="65" customWidth="1"/>
    <col min="7687" max="7688" width="9.140625" style="65"/>
    <col min="7689" max="7689" width="11.85546875" style="65" bestFit="1" customWidth="1"/>
    <col min="7690" max="7932" width="9.140625" style="65"/>
    <col min="7933" max="7934" width="1.7109375" style="65" customWidth="1"/>
    <col min="7935" max="7935" width="3.140625" style="65" customWidth="1"/>
    <col min="7936" max="7936" width="17.7109375" style="65" bestFit="1" customWidth="1"/>
    <col min="7937" max="7937" width="36.42578125" style="65" bestFit="1" customWidth="1"/>
    <col min="7938" max="7938" width="9.140625" style="65"/>
    <col min="7939" max="7939" width="17.7109375" style="65" bestFit="1" customWidth="1"/>
    <col min="7940" max="7940" width="36.42578125" style="65" bestFit="1" customWidth="1"/>
    <col min="7941" max="7941" width="9.140625" style="65"/>
    <col min="7942" max="7942" width="1.140625" style="65" customWidth="1"/>
    <col min="7943" max="7944" width="9.140625" style="65"/>
    <col min="7945" max="7945" width="11.85546875" style="65" bestFit="1" customWidth="1"/>
    <col min="7946" max="8188" width="9.140625" style="65"/>
    <col min="8189" max="8190" width="1.7109375" style="65" customWidth="1"/>
    <col min="8191" max="8191" width="3.140625" style="65" customWidth="1"/>
    <col min="8192" max="8192" width="17.7109375" style="65" bestFit="1" customWidth="1"/>
    <col min="8193" max="8193" width="36.42578125" style="65" bestFit="1" customWidth="1"/>
    <col min="8194" max="8194" width="9.140625" style="65"/>
    <col min="8195" max="8195" width="17.7109375" style="65" bestFit="1" customWidth="1"/>
    <col min="8196" max="8196" width="36.42578125" style="65" bestFit="1" customWidth="1"/>
    <col min="8197" max="8197" width="9.140625" style="65"/>
    <col min="8198" max="8198" width="1.140625" style="65" customWidth="1"/>
    <col min="8199" max="8200" width="9.140625" style="65"/>
    <col min="8201" max="8201" width="11.85546875" style="65" bestFit="1" customWidth="1"/>
    <col min="8202" max="8444" width="9.140625" style="65"/>
    <col min="8445" max="8446" width="1.7109375" style="65" customWidth="1"/>
    <col min="8447" max="8447" width="3.140625" style="65" customWidth="1"/>
    <col min="8448" max="8448" width="17.7109375" style="65" bestFit="1" customWidth="1"/>
    <col min="8449" max="8449" width="36.42578125" style="65" bestFit="1" customWidth="1"/>
    <col min="8450" max="8450" width="9.140625" style="65"/>
    <col min="8451" max="8451" width="17.7109375" style="65" bestFit="1" customWidth="1"/>
    <col min="8452" max="8452" width="36.42578125" style="65" bestFit="1" customWidth="1"/>
    <col min="8453" max="8453" width="9.140625" style="65"/>
    <col min="8454" max="8454" width="1.140625" style="65" customWidth="1"/>
    <col min="8455" max="8456" width="9.140625" style="65"/>
    <col min="8457" max="8457" width="11.85546875" style="65" bestFit="1" customWidth="1"/>
    <col min="8458" max="8700" width="9.140625" style="65"/>
    <col min="8701" max="8702" width="1.7109375" style="65" customWidth="1"/>
    <col min="8703" max="8703" width="3.140625" style="65" customWidth="1"/>
    <col min="8704" max="8704" width="17.7109375" style="65" bestFit="1" customWidth="1"/>
    <col min="8705" max="8705" width="36.42578125" style="65" bestFit="1" customWidth="1"/>
    <col min="8706" max="8706" width="9.140625" style="65"/>
    <col min="8707" max="8707" width="17.7109375" style="65" bestFit="1" customWidth="1"/>
    <col min="8708" max="8708" width="36.42578125" style="65" bestFit="1" customWidth="1"/>
    <col min="8709" max="8709" width="9.140625" style="65"/>
    <col min="8710" max="8710" width="1.140625" style="65" customWidth="1"/>
    <col min="8711" max="8712" width="9.140625" style="65"/>
    <col min="8713" max="8713" width="11.85546875" style="65" bestFit="1" customWidth="1"/>
    <col min="8714" max="8956" width="9.140625" style="65"/>
    <col min="8957" max="8958" width="1.7109375" style="65" customWidth="1"/>
    <col min="8959" max="8959" width="3.140625" style="65" customWidth="1"/>
    <col min="8960" max="8960" width="17.7109375" style="65" bestFit="1" customWidth="1"/>
    <col min="8961" max="8961" width="36.42578125" style="65" bestFit="1" customWidth="1"/>
    <col min="8962" max="8962" width="9.140625" style="65"/>
    <col min="8963" max="8963" width="17.7109375" style="65" bestFit="1" customWidth="1"/>
    <col min="8964" max="8964" width="36.42578125" style="65" bestFit="1" customWidth="1"/>
    <col min="8965" max="8965" width="9.140625" style="65"/>
    <col min="8966" max="8966" width="1.140625" style="65" customWidth="1"/>
    <col min="8967" max="8968" width="9.140625" style="65"/>
    <col min="8969" max="8969" width="11.85546875" style="65" bestFit="1" customWidth="1"/>
    <col min="8970" max="9212" width="9.140625" style="65"/>
    <col min="9213" max="9214" width="1.7109375" style="65" customWidth="1"/>
    <col min="9215" max="9215" width="3.140625" style="65" customWidth="1"/>
    <col min="9216" max="9216" width="17.7109375" style="65" bestFit="1" customWidth="1"/>
    <col min="9217" max="9217" width="36.42578125" style="65" bestFit="1" customWidth="1"/>
    <col min="9218" max="9218" width="9.140625" style="65"/>
    <col min="9219" max="9219" width="17.7109375" style="65" bestFit="1" customWidth="1"/>
    <col min="9220" max="9220" width="36.42578125" style="65" bestFit="1" customWidth="1"/>
    <col min="9221" max="9221" width="9.140625" style="65"/>
    <col min="9222" max="9222" width="1.140625" style="65" customWidth="1"/>
    <col min="9223" max="9224" width="9.140625" style="65"/>
    <col min="9225" max="9225" width="11.85546875" style="65" bestFit="1" customWidth="1"/>
    <col min="9226" max="9468" width="9.140625" style="65"/>
    <col min="9469" max="9470" width="1.7109375" style="65" customWidth="1"/>
    <col min="9471" max="9471" width="3.140625" style="65" customWidth="1"/>
    <col min="9472" max="9472" width="17.7109375" style="65" bestFit="1" customWidth="1"/>
    <col min="9473" max="9473" width="36.42578125" style="65" bestFit="1" customWidth="1"/>
    <col min="9474" max="9474" width="9.140625" style="65"/>
    <col min="9475" max="9475" width="17.7109375" style="65" bestFit="1" customWidth="1"/>
    <col min="9476" max="9476" width="36.42578125" style="65" bestFit="1" customWidth="1"/>
    <col min="9477" max="9477" width="9.140625" style="65"/>
    <col min="9478" max="9478" width="1.140625" style="65" customWidth="1"/>
    <col min="9479" max="9480" width="9.140625" style="65"/>
    <col min="9481" max="9481" width="11.85546875" style="65" bestFit="1" customWidth="1"/>
    <col min="9482" max="9724" width="9.140625" style="65"/>
    <col min="9725" max="9726" width="1.7109375" style="65" customWidth="1"/>
    <col min="9727" max="9727" width="3.140625" style="65" customWidth="1"/>
    <col min="9728" max="9728" width="17.7109375" style="65" bestFit="1" customWidth="1"/>
    <col min="9729" max="9729" width="36.42578125" style="65" bestFit="1" customWidth="1"/>
    <col min="9730" max="9730" width="9.140625" style="65"/>
    <col min="9731" max="9731" width="17.7109375" style="65" bestFit="1" customWidth="1"/>
    <col min="9732" max="9732" width="36.42578125" style="65" bestFit="1" customWidth="1"/>
    <col min="9733" max="9733" width="9.140625" style="65"/>
    <col min="9734" max="9734" width="1.140625" style="65" customWidth="1"/>
    <col min="9735" max="9736" width="9.140625" style="65"/>
    <col min="9737" max="9737" width="11.85546875" style="65" bestFit="1" customWidth="1"/>
    <col min="9738" max="9980" width="9.140625" style="65"/>
    <col min="9981" max="9982" width="1.7109375" style="65" customWidth="1"/>
    <col min="9983" max="9983" width="3.140625" style="65" customWidth="1"/>
    <col min="9984" max="9984" width="17.7109375" style="65" bestFit="1" customWidth="1"/>
    <col min="9985" max="9985" width="36.42578125" style="65" bestFit="1" customWidth="1"/>
    <col min="9986" max="9986" width="9.140625" style="65"/>
    <col min="9987" max="9987" width="17.7109375" style="65" bestFit="1" customWidth="1"/>
    <col min="9988" max="9988" width="36.42578125" style="65" bestFit="1" customWidth="1"/>
    <col min="9989" max="9989" width="9.140625" style="65"/>
    <col min="9990" max="9990" width="1.140625" style="65" customWidth="1"/>
    <col min="9991" max="9992" width="9.140625" style="65"/>
    <col min="9993" max="9993" width="11.85546875" style="65" bestFit="1" customWidth="1"/>
    <col min="9994" max="10236" width="9.140625" style="65"/>
    <col min="10237" max="10238" width="1.7109375" style="65" customWidth="1"/>
    <col min="10239" max="10239" width="3.140625" style="65" customWidth="1"/>
    <col min="10240" max="10240" width="17.7109375" style="65" bestFit="1" customWidth="1"/>
    <col min="10241" max="10241" width="36.42578125" style="65" bestFit="1" customWidth="1"/>
    <col min="10242" max="10242" width="9.140625" style="65"/>
    <col min="10243" max="10243" width="17.7109375" style="65" bestFit="1" customWidth="1"/>
    <col min="10244" max="10244" width="36.42578125" style="65" bestFit="1" customWidth="1"/>
    <col min="10245" max="10245" width="9.140625" style="65"/>
    <col min="10246" max="10246" width="1.140625" style="65" customWidth="1"/>
    <col min="10247" max="10248" width="9.140625" style="65"/>
    <col min="10249" max="10249" width="11.85546875" style="65" bestFit="1" customWidth="1"/>
    <col min="10250" max="10492" width="9.140625" style="65"/>
    <col min="10493" max="10494" width="1.7109375" style="65" customWidth="1"/>
    <col min="10495" max="10495" width="3.140625" style="65" customWidth="1"/>
    <col min="10496" max="10496" width="17.7109375" style="65" bestFit="1" customWidth="1"/>
    <col min="10497" max="10497" width="36.42578125" style="65" bestFit="1" customWidth="1"/>
    <col min="10498" max="10498" width="9.140625" style="65"/>
    <col min="10499" max="10499" width="17.7109375" style="65" bestFit="1" customWidth="1"/>
    <col min="10500" max="10500" width="36.42578125" style="65" bestFit="1" customWidth="1"/>
    <col min="10501" max="10501" width="9.140625" style="65"/>
    <col min="10502" max="10502" width="1.140625" style="65" customWidth="1"/>
    <col min="10503" max="10504" width="9.140625" style="65"/>
    <col min="10505" max="10505" width="11.85546875" style="65" bestFit="1" customWidth="1"/>
    <col min="10506" max="10748" width="9.140625" style="65"/>
    <col min="10749" max="10750" width="1.7109375" style="65" customWidth="1"/>
    <col min="10751" max="10751" width="3.140625" style="65" customWidth="1"/>
    <col min="10752" max="10752" width="17.7109375" style="65" bestFit="1" customWidth="1"/>
    <col min="10753" max="10753" width="36.42578125" style="65" bestFit="1" customWidth="1"/>
    <col min="10754" max="10754" width="9.140625" style="65"/>
    <col min="10755" max="10755" width="17.7109375" style="65" bestFit="1" customWidth="1"/>
    <col min="10756" max="10756" width="36.42578125" style="65" bestFit="1" customWidth="1"/>
    <col min="10757" max="10757" width="9.140625" style="65"/>
    <col min="10758" max="10758" width="1.140625" style="65" customWidth="1"/>
    <col min="10759" max="10760" width="9.140625" style="65"/>
    <col min="10761" max="10761" width="11.85546875" style="65" bestFit="1" customWidth="1"/>
    <col min="10762" max="11004" width="9.140625" style="65"/>
    <col min="11005" max="11006" width="1.7109375" style="65" customWidth="1"/>
    <col min="11007" max="11007" width="3.140625" style="65" customWidth="1"/>
    <col min="11008" max="11008" width="17.7109375" style="65" bestFit="1" customWidth="1"/>
    <col min="11009" max="11009" width="36.42578125" style="65" bestFit="1" customWidth="1"/>
    <col min="11010" max="11010" width="9.140625" style="65"/>
    <col min="11011" max="11011" width="17.7109375" style="65" bestFit="1" customWidth="1"/>
    <col min="11012" max="11012" width="36.42578125" style="65" bestFit="1" customWidth="1"/>
    <col min="11013" max="11013" width="9.140625" style="65"/>
    <col min="11014" max="11014" width="1.140625" style="65" customWidth="1"/>
    <col min="11015" max="11016" width="9.140625" style="65"/>
    <col min="11017" max="11017" width="11.85546875" style="65" bestFit="1" customWidth="1"/>
    <col min="11018" max="11260" width="9.140625" style="65"/>
    <col min="11261" max="11262" width="1.7109375" style="65" customWidth="1"/>
    <col min="11263" max="11263" width="3.140625" style="65" customWidth="1"/>
    <col min="11264" max="11264" width="17.7109375" style="65" bestFit="1" customWidth="1"/>
    <col min="11265" max="11265" width="36.42578125" style="65" bestFit="1" customWidth="1"/>
    <col min="11266" max="11266" width="9.140625" style="65"/>
    <col min="11267" max="11267" width="17.7109375" style="65" bestFit="1" customWidth="1"/>
    <col min="11268" max="11268" width="36.42578125" style="65" bestFit="1" customWidth="1"/>
    <col min="11269" max="11269" width="9.140625" style="65"/>
    <col min="11270" max="11270" width="1.140625" style="65" customWidth="1"/>
    <col min="11271" max="11272" width="9.140625" style="65"/>
    <col min="11273" max="11273" width="11.85546875" style="65" bestFit="1" customWidth="1"/>
    <col min="11274" max="11516" width="9.140625" style="65"/>
    <col min="11517" max="11518" width="1.7109375" style="65" customWidth="1"/>
    <col min="11519" max="11519" width="3.140625" style="65" customWidth="1"/>
    <col min="11520" max="11520" width="17.7109375" style="65" bestFit="1" customWidth="1"/>
    <col min="11521" max="11521" width="36.42578125" style="65" bestFit="1" customWidth="1"/>
    <col min="11522" max="11522" width="9.140625" style="65"/>
    <col min="11523" max="11523" width="17.7109375" style="65" bestFit="1" customWidth="1"/>
    <col min="11524" max="11524" width="36.42578125" style="65" bestFit="1" customWidth="1"/>
    <col min="11525" max="11525" width="9.140625" style="65"/>
    <col min="11526" max="11526" width="1.140625" style="65" customWidth="1"/>
    <col min="11527" max="11528" width="9.140625" style="65"/>
    <col min="11529" max="11529" width="11.85546875" style="65" bestFit="1" customWidth="1"/>
    <col min="11530" max="11772" width="9.140625" style="65"/>
    <col min="11773" max="11774" width="1.7109375" style="65" customWidth="1"/>
    <col min="11775" max="11775" width="3.140625" style="65" customWidth="1"/>
    <col min="11776" max="11776" width="17.7109375" style="65" bestFit="1" customWidth="1"/>
    <col min="11777" max="11777" width="36.42578125" style="65" bestFit="1" customWidth="1"/>
    <col min="11778" max="11778" width="9.140625" style="65"/>
    <col min="11779" max="11779" width="17.7109375" style="65" bestFit="1" customWidth="1"/>
    <col min="11780" max="11780" width="36.42578125" style="65" bestFit="1" customWidth="1"/>
    <col min="11781" max="11781" width="9.140625" style="65"/>
    <col min="11782" max="11782" width="1.140625" style="65" customWidth="1"/>
    <col min="11783" max="11784" width="9.140625" style="65"/>
    <col min="11785" max="11785" width="11.85546875" style="65" bestFit="1" customWidth="1"/>
    <col min="11786" max="12028" width="9.140625" style="65"/>
    <col min="12029" max="12030" width="1.7109375" style="65" customWidth="1"/>
    <col min="12031" max="12031" width="3.140625" style="65" customWidth="1"/>
    <col min="12032" max="12032" width="17.7109375" style="65" bestFit="1" customWidth="1"/>
    <col min="12033" max="12033" width="36.42578125" style="65" bestFit="1" customWidth="1"/>
    <col min="12034" max="12034" width="9.140625" style="65"/>
    <col min="12035" max="12035" width="17.7109375" style="65" bestFit="1" customWidth="1"/>
    <col min="12036" max="12036" width="36.42578125" style="65" bestFit="1" customWidth="1"/>
    <col min="12037" max="12037" width="9.140625" style="65"/>
    <col min="12038" max="12038" width="1.140625" style="65" customWidth="1"/>
    <col min="12039" max="12040" width="9.140625" style="65"/>
    <col min="12041" max="12041" width="11.85546875" style="65" bestFit="1" customWidth="1"/>
    <col min="12042" max="12284" width="9.140625" style="65"/>
    <col min="12285" max="12286" width="1.7109375" style="65" customWidth="1"/>
    <col min="12287" max="12287" width="3.140625" style="65" customWidth="1"/>
    <col min="12288" max="12288" width="17.7109375" style="65" bestFit="1" customWidth="1"/>
    <col min="12289" max="12289" width="36.42578125" style="65" bestFit="1" customWidth="1"/>
    <col min="12290" max="12290" width="9.140625" style="65"/>
    <col min="12291" max="12291" width="17.7109375" style="65" bestFit="1" customWidth="1"/>
    <col min="12292" max="12292" width="36.42578125" style="65" bestFit="1" customWidth="1"/>
    <col min="12293" max="12293" width="9.140625" style="65"/>
    <col min="12294" max="12294" width="1.140625" style="65" customWidth="1"/>
    <col min="12295" max="12296" width="9.140625" style="65"/>
    <col min="12297" max="12297" width="11.85546875" style="65" bestFit="1" customWidth="1"/>
    <col min="12298" max="12540" width="9.140625" style="65"/>
    <col min="12541" max="12542" width="1.7109375" style="65" customWidth="1"/>
    <col min="12543" max="12543" width="3.140625" style="65" customWidth="1"/>
    <col min="12544" max="12544" width="17.7109375" style="65" bestFit="1" customWidth="1"/>
    <col min="12545" max="12545" width="36.42578125" style="65" bestFit="1" customWidth="1"/>
    <col min="12546" max="12546" width="9.140625" style="65"/>
    <col min="12547" max="12547" width="17.7109375" style="65" bestFit="1" customWidth="1"/>
    <col min="12548" max="12548" width="36.42578125" style="65" bestFit="1" customWidth="1"/>
    <col min="12549" max="12549" width="9.140625" style="65"/>
    <col min="12550" max="12550" width="1.140625" style="65" customWidth="1"/>
    <col min="12551" max="12552" width="9.140625" style="65"/>
    <col min="12553" max="12553" width="11.85546875" style="65" bestFit="1" customWidth="1"/>
    <col min="12554" max="12796" width="9.140625" style="65"/>
    <col min="12797" max="12798" width="1.7109375" style="65" customWidth="1"/>
    <col min="12799" max="12799" width="3.140625" style="65" customWidth="1"/>
    <col min="12800" max="12800" width="17.7109375" style="65" bestFit="1" customWidth="1"/>
    <col min="12801" max="12801" width="36.42578125" style="65" bestFit="1" customWidth="1"/>
    <col min="12802" max="12802" width="9.140625" style="65"/>
    <col min="12803" max="12803" width="17.7109375" style="65" bestFit="1" customWidth="1"/>
    <col min="12804" max="12804" width="36.42578125" style="65" bestFit="1" customWidth="1"/>
    <col min="12805" max="12805" width="9.140625" style="65"/>
    <col min="12806" max="12806" width="1.140625" style="65" customWidth="1"/>
    <col min="12807" max="12808" width="9.140625" style="65"/>
    <col min="12809" max="12809" width="11.85546875" style="65" bestFit="1" customWidth="1"/>
    <col min="12810" max="13052" width="9.140625" style="65"/>
    <col min="13053" max="13054" width="1.7109375" style="65" customWidth="1"/>
    <col min="13055" max="13055" width="3.140625" style="65" customWidth="1"/>
    <col min="13056" max="13056" width="17.7109375" style="65" bestFit="1" customWidth="1"/>
    <col min="13057" max="13057" width="36.42578125" style="65" bestFit="1" customWidth="1"/>
    <col min="13058" max="13058" width="9.140625" style="65"/>
    <col min="13059" max="13059" width="17.7109375" style="65" bestFit="1" customWidth="1"/>
    <col min="13060" max="13060" width="36.42578125" style="65" bestFit="1" customWidth="1"/>
    <col min="13061" max="13061" width="9.140625" style="65"/>
    <col min="13062" max="13062" width="1.140625" style="65" customWidth="1"/>
    <col min="13063" max="13064" width="9.140625" style="65"/>
    <col min="13065" max="13065" width="11.85546875" style="65" bestFit="1" customWidth="1"/>
    <col min="13066" max="13308" width="9.140625" style="65"/>
    <col min="13309" max="13310" width="1.7109375" style="65" customWidth="1"/>
    <col min="13311" max="13311" width="3.140625" style="65" customWidth="1"/>
    <col min="13312" max="13312" width="17.7109375" style="65" bestFit="1" customWidth="1"/>
    <col min="13313" max="13313" width="36.42578125" style="65" bestFit="1" customWidth="1"/>
    <col min="13314" max="13314" width="9.140625" style="65"/>
    <col min="13315" max="13315" width="17.7109375" style="65" bestFit="1" customWidth="1"/>
    <col min="13316" max="13316" width="36.42578125" style="65" bestFit="1" customWidth="1"/>
    <col min="13317" max="13317" width="9.140625" style="65"/>
    <col min="13318" max="13318" width="1.140625" style="65" customWidth="1"/>
    <col min="13319" max="13320" width="9.140625" style="65"/>
    <col min="13321" max="13321" width="11.85546875" style="65" bestFit="1" customWidth="1"/>
    <col min="13322" max="13564" width="9.140625" style="65"/>
    <col min="13565" max="13566" width="1.7109375" style="65" customWidth="1"/>
    <col min="13567" max="13567" width="3.140625" style="65" customWidth="1"/>
    <col min="13568" max="13568" width="17.7109375" style="65" bestFit="1" customWidth="1"/>
    <col min="13569" max="13569" width="36.42578125" style="65" bestFit="1" customWidth="1"/>
    <col min="13570" max="13570" width="9.140625" style="65"/>
    <col min="13571" max="13571" width="17.7109375" style="65" bestFit="1" customWidth="1"/>
    <col min="13572" max="13572" width="36.42578125" style="65" bestFit="1" customWidth="1"/>
    <col min="13573" max="13573" width="9.140625" style="65"/>
    <col min="13574" max="13574" width="1.140625" style="65" customWidth="1"/>
    <col min="13575" max="13576" width="9.140625" style="65"/>
    <col min="13577" max="13577" width="11.85546875" style="65" bestFit="1" customWidth="1"/>
    <col min="13578" max="13820" width="9.140625" style="65"/>
    <col min="13821" max="13822" width="1.7109375" style="65" customWidth="1"/>
    <col min="13823" max="13823" width="3.140625" style="65" customWidth="1"/>
    <col min="13824" max="13824" width="17.7109375" style="65" bestFit="1" customWidth="1"/>
    <col min="13825" max="13825" width="36.42578125" style="65" bestFit="1" customWidth="1"/>
    <col min="13826" max="13826" width="9.140625" style="65"/>
    <col min="13827" max="13827" width="17.7109375" style="65" bestFit="1" customWidth="1"/>
    <col min="13828" max="13828" width="36.42578125" style="65" bestFit="1" customWidth="1"/>
    <col min="13829" max="13829" width="9.140625" style="65"/>
    <col min="13830" max="13830" width="1.140625" style="65" customWidth="1"/>
    <col min="13831" max="13832" width="9.140625" style="65"/>
    <col min="13833" max="13833" width="11.85546875" style="65" bestFit="1" customWidth="1"/>
    <col min="13834" max="14076" width="9.140625" style="65"/>
    <col min="14077" max="14078" width="1.7109375" style="65" customWidth="1"/>
    <col min="14079" max="14079" width="3.140625" style="65" customWidth="1"/>
    <col min="14080" max="14080" width="17.7109375" style="65" bestFit="1" customWidth="1"/>
    <col min="14081" max="14081" width="36.42578125" style="65" bestFit="1" customWidth="1"/>
    <col min="14082" max="14082" width="9.140625" style="65"/>
    <col min="14083" max="14083" width="17.7109375" style="65" bestFit="1" customWidth="1"/>
    <col min="14084" max="14084" width="36.42578125" style="65" bestFit="1" customWidth="1"/>
    <col min="14085" max="14085" width="9.140625" style="65"/>
    <col min="14086" max="14086" width="1.140625" style="65" customWidth="1"/>
    <col min="14087" max="14088" width="9.140625" style="65"/>
    <col min="14089" max="14089" width="11.85546875" style="65" bestFit="1" customWidth="1"/>
    <col min="14090" max="14332" width="9.140625" style="65"/>
    <col min="14333" max="14334" width="1.7109375" style="65" customWidth="1"/>
    <col min="14335" max="14335" width="3.140625" style="65" customWidth="1"/>
    <col min="14336" max="14336" width="17.7109375" style="65" bestFit="1" customWidth="1"/>
    <col min="14337" max="14337" width="36.42578125" style="65" bestFit="1" customWidth="1"/>
    <col min="14338" max="14338" width="9.140625" style="65"/>
    <col min="14339" max="14339" width="17.7109375" style="65" bestFit="1" customWidth="1"/>
    <col min="14340" max="14340" width="36.42578125" style="65" bestFit="1" customWidth="1"/>
    <col min="14341" max="14341" width="9.140625" style="65"/>
    <col min="14342" max="14342" width="1.140625" style="65" customWidth="1"/>
    <col min="14343" max="14344" width="9.140625" style="65"/>
    <col min="14345" max="14345" width="11.85546875" style="65" bestFit="1" customWidth="1"/>
    <col min="14346" max="14588" width="9.140625" style="65"/>
    <col min="14589" max="14590" width="1.7109375" style="65" customWidth="1"/>
    <col min="14591" max="14591" width="3.140625" style="65" customWidth="1"/>
    <col min="14592" max="14592" width="17.7109375" style="65" bestFit="1" customWidth="1"/>
    <col min="14593" max="14593" width="36.42578125" style="65" bestFit="1" customWidth="1"/>
    <col min="14594" max="14594" width="9.140625" style="65"/>
    <col min="14595" max="14595" width="17.7109375" style="65" bestFit="1" customWidth="1"/>
    <col min="14596" max="14596" width="36.42578125" style="65" bestFit="1" customWidth="1"/>
    <col min="14597" max="14597" width="9.140625" style="65"/>
    <col min="14598" max="14598" width="1.140625" style="65" customWidth="1"/>
    <col min="14599" max="14600" width="9.140625" style="65"/>
    <col min="14601" max="14601" width="11.85546875" style="65" bestFit="1" customWidth="1"/>
    <col min="14602" max="14844" width="9.140625" style="65"/>
    <col min="14845" max="14846" width="1.7109375" style="65" customWidth="1"/>
    <col min="14847" max="14847" width="3.140625" style="65" customWidth="1"/>
    <col min="14848" max="14848" width="17.7109375" style="65" bestFit="1" customWidth="1"/>
    <col min="14849" max="14849" width="36.42578125" style="65" bestFit="1" customWidth="1"/>
    <col min="14850" max="14850" width="9.140625" style="65"/>
    <col min="14851" max="14851" width="17.7109375" style="65" bestFit="1" customWidth="1"/>
    <col min="14852" max="14852" width="36.42578125" style="65" bestFit="1" customWidth="1"/>
    <col min="14853" max="14853" width="9.140625" style="65"/>
    <col min="14854" max="14854" width="1.140625" style="65" customWidth="1"/>
    <col min="14855" max="14856" width="9.140625" style="65"/>
    <col min="14857" max="14857" width="11.85546875" style="65" bestFit="1" customWidth="1"/>
    <col min="14858" max="15100" width="9.140625" style="65"/>
    <col min="15101" max="15102" width="1.7109375" style="65" customWidth="1"/>
    <col min="15103" max="15103" width="3.140625" style="65" customWidth="1"/>
    <col min="15104" max="15104" width="17.7109375" style="65" bestFit="1" customWidth="1"/>
    <col min="15105" max="15105" width="36.42578125" style="65" bestFit="1" customWidth="1"/>
    <col min="15106" max="15106" width="9.140625" style="65"/>
    <col min="15107" max="15107" width="17.7109375" style="65" bestFit="1" customWidth="1"/>
    <col min="15108" max="15108" width="36.42578125" style="65" bestFit="1" customWidth="1"/>
    <col min="15109" max="15109" width="9.140625" style="65"/>
    <col min="15110" max="15110" width="1.140625" style="65" customWidth="1"/>
    <col min="15111" max="15112" width="9.140625" style="65"/>
    <col min="15113" max="15113" width="11.85546875" style="65" bestFit="1" customWidth="1"/>
    <col min="15114" max="15356" width="9.140625" style="65"/>
    <col min="15357" max="15358" width="1.7109375" style="65" customWidth="1"/>
    <col min="15359" max="15359" width="3.140625" style="65" customWidth="1"/>
    <col min="15360" max="15360" width="17.7109375" style="65" bestFit="1" customWidth="1"/>
    <col min="15361" max="15361" width="36.42578125" style="65" bestFit="1" customWidth="1"/>
    <col min="15362" max="15362" width="9.140625" style="65"/>
    <col min="15363" max="15363" width="17.7109375" style="65" bestFit="1" customWidth="1"/>
    <col min="15364" max="15364" width="36.42578125" style="65" bestFit="1" customWidth="1"/>
    <col min="15365" max="15365" width="9.140625" style="65"/>
    <col min="15366" max="15366" width="1.140625" style="65" customWidth="1"/>
    <col min="15367" max="15368" width="9.140625" style="65"/>
    <col min="15369" max="15369" width="11.85546875" style="65" bestFit="1" customWidth="1"/>
    <col min="15370" max="15612" width="9.140625" style="65"/>
    <col min="15613" max="15614" width="1.7109375" style="65" customWidth="1"/>
    <col min="15615" max="15615" width="3.140625" style="65" customWidth="1"/>
    <col min="15616" max="15616" width="17.7109375" style="65" bestFit="1" customWidth="1"/>
    <col min="15617" max="15617" width="36.42578125" style="65" bestFit="1" customWidth="1"/>
    <col min="15618" max="15618" width="9.140625" style="65"/>
    <col min="15619" max="15619" width="17.7109375" style="65" bestFit="1" customWidth="1"/>
    <col min="15620" max="15620" width="36.42578125" style="65" bestFit="1" customWidth="1"/>
    <col min="15621" max="15621" width="9.140625" style="65"/>
    <col min="15622" max="15622" width="1.140625" style="65" customWidth="1"/>
    <col min="15623" max="15624" width="9.140625" style="65"/>
    <col min="15625" max="15625" width="11.85546875" style="65" bestFit="1" customWidth="1"/>
    <col min="15626" max="15868" width="9.140625" style="65"/>
    <col min="15869" max="15870" width="1.7109375" style="65" customWidth="1"/>
    <col min="15871" max="15871" width="3.140625" style="65" customWidth="1"/>
    <col min="15872" max="15872" width="17.7109375" style="65" bestFit="1" customWidth="1"/>
    <col min="15873" max="15873" width="36.42578125" style="65" bestFit="1" customWidth="1"/>
    <col min="15874" max="15874" width="9.140625" style="65"/>
    <col min="15875" max="15875" width="17.7109375" style="65" bestFit="1" customWidth="1"/>
    <col min="15876" max="15876" width="36.42578125" style="65" bestFit="1" customWidth="1"/>
    <col min="15877" max="15877" width="9.140625" style="65"/>
    <col min="15878" max="15878" width="1.140625" style="65" customWidth="1"/>
    <col min="15879" max="15880" width="9.140625" style="65"/>
    <col min="15881" max="15881" width="11.85546875" style="65" bestFit="1" customWidth="1"/>
    <col min="15882" max="16124" width="9.140625" style="65"/>
    <col min="16125" max="16126" width="1.7109375" style="65" customWidth="1"/>
    <col min="16127" max="16127" width="3.140625" style="65" customWidth="1"/>
    <col min="16128" max="16128" width="17.7109375" style="65" bestFit="1" customWidth="1"/>
    <col min="16129" max="16129" width="36.42578125" style="65" bestFit="1" customWidth="1"/>
    <col min="16130" max="16130" width="9.140625" style="65"/>
    <col min="16131" max="16131" width="17.7109375" style="65" bestFit="1" customWidth="1"/>
    <col min="16132" max="16132" width="36.42578125" style="65" bestFit="1" customWidth="1"/>
    <col min="16133" max="16133" width="9.140625" style="65"/>
    <col min="16134" max="16134" width="1.140625" style="65" customWidth="1"/>
    <col min="16135" max="16136" width="9.140625" style="65"/>
    <col min="16137" max="16137" width="11.85546875" style="65" bestFit="1" customWidth="1"/>
    <col min="16138" max="16384" width="9.140625" style="65"/>
  </cols>
  <sheetData>
    <row r="1" spans="2:12" ht="6" customHeight="1" thickBot="1"/>
    <row r="2" spans="2:12" ht="23.25" thickBot="1">
      <c r="B2" s="66"/>
      <c r="C2" s="66"/>
      <c r="D2" s="67">
        <f ca="1">TODAY() + 52</f>
        <v>43696</v>
      </c>
      <c r="E2" s="66" t="s">
        <v>156</v>
      </c>
      <c r="F2" s="66"/>
      <c r="G2" s="66"/>
      <c r="H2" s="66"/>
      <c r="I2" s="66"/>
      <c r="J2" s="68"/>
      <c r="K2" s="100" t="s">
        <v>164</v>
      </c>
      <c r="L2" s="101"/>
    </row>
    <row r="3" spans="2:12" ht="13.5" thickTop="1">
      <c r="B3" s="69"/>
      <c r="C3" s="69"/>
      <c r="D3" s="69" t="s">
        <v>157</v>
      </c>
      <c r="E3" s="71"/>
      <c r="F3" s="71"/>
      <c r="G3" s="70" t="s">
        <v>158</v>
      </c>
      <c r="H3" s="71"/>
      <c r="I3" s="71"/>
      <c r="J3" s="68"/>
      <c r="K3" s="103" t="s">
        <v>53</v>
      </c>
      <c r="L3" s="107" t="s">
        <v>236</v>
      </c>
    </row>
    <row r="4" spans="2:12">
      <c r="B4" s="71"/>
      <c r="C4" s="73"/>
      <c r="D4" s="74" t="s">
        <v>169</v>
      </c>
      <c r="E4" s="75" t="s">
        <v>111</v>
      </c>
      <c r="F4" s="71" t="s">
        <v>89</v>
      </c>
      <c r="G4" s="74" t="s">
        <v>169</v>
      </c>
      <c r="H4" s="75" t="s">
        <v>112</v>
      </c>
      <c r="I4" s="71" t="str">
        <f>F4</f>
        <v>AUSY</v>
      </c>
      <c r="J4" s="68"/>
      <c r="K4" s="108" t="s">
        <v>115</v>
      </c>
      <c r="L4" s="109">
        <f ca="1">TODAY()</f>
        <v>43644</v>
      </c>
    </row>
    <row r="5" spans="2:12">
      <c r="B5" s="71"/>
      <c r="C5" s="73"/>
      <c r="D5" s="74" t="s">
        <v>170</v>
      </c>
      <c r="E5" s="75" t="s">
        <v>112</v>
      </c>
      <c r="F5" s="71"/>
      <c r="G5" s="74" t="s">
        <v>170</v>
      </c>
      <c r="H5" s="75" t="s">
        <v>111</v>
      </c>
      <c r="I5" s="71"/>
      <c r="J5" s="68"/>
      <c r="K5" s="108" t="s">
        <v>159</v>
      </c>
      <c r="L5" s="109">
        <f ca="1">E8</f>
        <v>47301</v>
      </c>
    </row>
    <row r="6" spans="2:12">
      <c r="B6" s="71"/>
      <c r="C6" s="71"/>
      <c r="D6" s="77" t="s">
        <v>171</v>
      </c>
      <c r="E6" s="78">
        <v>100000000</v>
      </c>
      <c r="F6" s="78"/>
      <c r="G6" s="77" t="s">
        <v>171</v>
      </c>
      <c r="H6" s="78">
        <f>E6</f>
        <v>100000000</v>
      </c>
      <c r="I6" s="78"/>
      <c r="J6" s="68"/>
      <c r="K6" s="108" t="s">
        <v>109</v>
      </c>
      <c r="L6" s="109">
        <f ca="1">TODAY()</f>
        <v>43644</v>
      </c>
    </row>
    <row r="7" spans="2:12">
      <c r="B7" s="71"/>
      <c r="C7" s="71"/>
      <c r="D7" s="74" t="s">
        <v>172</v>
      </c>
      <c r="E7" s="80">
        <f ca="1">_xll.HLV5r3.Financial.Cache.AddPeriod($L$4,$F$7,$F$4,"FOLLOWING","Business")</f>
        <v>43647</v>
      </c>
      <c r="F7" s="81" t="s">
        <v>160</v>
      </c>
      <c r="G7" s="74" t="s">
        <v>172</v>
      </c>
      <c r="H7" s="80">
        <f ca="1">_xll.HLV5r3.Financial.Cache.AddPeriod($L$4,$I$7,$I$4,"FOLLOWING","Business")</f>
        <v>43647</v>
      </c>
      <c r="I7" s="81" t="s">
        <v>160</v>
      </c>
      <c r="J7" s="68"/>
      <c r="K7" s="108" t="s">
        <v>240</v>
      </c>
      <c r="L7" s="109" t="s">
        <v>241</v>
      </c>
    </row>
    <row r="8" spans="2:12">
      <c r="B8" s="71"/>
      <c r="C8" s="71"/>
      <c r="D8" s="76" t="s">
        <v>159</v>
      </c>
      <c r="E8" s="80">
        <f ca="1">_xll.HLV5r3.Financial.Cache.AddPeriod(E7,$F$8,$F$4,"MODFOLLOWING","Calendar")</f>
        <v>47301</v>
      </c>
      <c r="F8" s="81" t="s">
        <v>46</v>
      </c>
      <c r="G8" s="76" t="s">
        <v>159</v>
      </c>
      <c r="H8" s="80">
        <f ca="1">_xll.HLV5r3.Financial.Cache.AddPeriod(H7,$I$8,$I$4,"MODFOLLOWING","Calendar")</f>
        <v>47301</v>
      </c>
      <c r="I8" s="81" t="s">
        <v>46</v>
      </c>
      <c r="J8" s="68"/>
      <c r="K8" s="108" t="s">
        <v>234</v>
      </c>
      <c r="L8" s="154" t="s">
        <v>235</v>
      </c>
    </row>
    <row r="9" spans="2:12">
      <c r="B9" s="71"/>
      <c r="C9" s="71"/>
      <c r="D9" s="76" t="s">
        <v>173</v>
      </c>
      <c r="E9" s="80"/>
      <c r="F9" s="81" t="s">
        <v>119</v>
      </c>
      <c r="G9" s="76" t="s">
        <v>173</v>
      </c>
      <c r="H9" s="80"/>
      <c r="I9" s="81" t="s">
        <v>119</v>
      </c>
      <c r="J9" s="68"/>
      <c r="K9" s="108" t="s">
        <v>111</v>
      </c>
      <c r="L9" s="109" t="s">
        <v>58</v>
      </c>
    </row>
    <row r="10" spans="2:12" ht="13.5" thickBot="1">
      <c r="B10" s="71"/>
      <c r="C10" s="71"/>
      <c r="D10" s="76" t="s">
        <v>174</v>
      </c>
      <c r="E10" s="80"/>
      <c r="F10" s="84"/>
      <c r="G10" s="76" t="s">
        <v>174</v>
      </c>
      <c r="H10" s="80"/>
      <c r="I10" s="84"/>
      <c r="J10" s="68"/>
      <c r="K10" s="104" t="s">
        <v>112</v>
      </c>
      <c r="L10" s="110" t="s">
        <v>113</v>
      </c>
    </row>
    <row r="11" spans="2:12" ht="13.5" thickBot="1">
      <c r="B11" s="71"/>
      <c r="C11" s="82"/>
      <c r="D11" s="76" t="s">
        <v>165</v>
      </c>
      <c r="E11" s="83" t="s">
        <v>133</v>
      </c>
      <c r="F11" s="84"/>
      <c r="G11" s="76" t="s">
        <v>165</v>
      </c>
      <c r="H11" s="83" t="s">
        <v>133</v>
      </c>
      <c r="I11" s="84"/>
      <c r="J11" s="68"/>
    </row>
    <row r="12" spans="2:12" ht="13.5" thickBot="1">
      <c r="B12" s="71"/>
      <c r="C12" s="82"/>
      <c r="D12" s="76" t="s">
        <v>166</v>
      </c>
      <c r="E12" s="83" t="s">
        <v>213</v>
      </c>
      <c r="F12" s="84"/>
      <c r="G12" s="76" t="s">
        <v>166</v>
      </c>
      <c r="H12" s="83" t="s">
        <v>214</v>
      </c>
      <c r="I12" s="84"/>
      <c r="J12" s="68"/>
      <c r="K12" s="100" t="s">
        <v>184</v>
      </c>
      <c r="L12" s="101"/>
    </row>
    <row r="13" spans="2:12">
      <c r="B13" s="71"/>
      <c r="C13" s="82"/>
      <c r="D13" s="76" t="s">
        <v>167</v>
      </c>
      <c r="E13" s="83"/>
      <c r="F13" s="84"/>
      <c r="G13" s="76" t="s">
        <v>167</v>
      </c>
      <c r="H13" s="83"/>
      <c r="I13" s="84"/>
      <c r="J13" s="68"/>
      <c r="K13" s="103" t="s">
        <v>154</v>
      </c>
      <c r="L13" s="107" t="s">
        <v>66</v>
      </c>
    </row>
    <row r="14" spans="2:12">
      <c r="B14" s="71"/>
      <c r="C14" s="82"/>
      <c r="D14" s="85" t="s">
        <v>132</v>
      </c>
      <c r="E14" s="86">
        <f ca="1">DAY(E8)</f>
        <v>2</v>
      </c>
      <c r="F14" s="86"/>
      <c r="G14" s="85" t="s">
        <v>132</v>
      </c>
      <c r="H14" s="86">
        <f ca="1">DAY(H8)</f>
        <v>2</v>
      </c>
      <c r="I14" s="86"/>
      <c r="J14" s="68"/>
      <c r="K14" s="108" t="s">
        <v>155</v>
      </c>
      <c r="L14" s="109" t="s">
        <v>58</v>
      </c>
    </row>
    <row r="15" spans="2:12">
      <c r="B15" s="71"/>
      <c r="C15" s="82"/>
      <c r="D15" s="77" t="s">
        <v>168</v>
      </c>
      <c r="E15" s="87" t="s">
        <v>135</v>
      </c>
      <c r="F15" s="71"/>
      <c r="G15" s="77" t="s">
        <v>168</v>
      </c>
      <c r="H15" s="87" t="s">
        <v>140</v>
      </c>
      <c r="I15" s="71"/>
      <c r="J15" s="68"/>
      <c r="K15" s="108" t="s">
        <v>124</v>
      </c>
      <c r="L15" s="109">
        <f ca="1">L6</f>
        <v>43644</v>
      </c>
    </row>
    <row r="16" spans="2:12" ht="13.5" thickBot="1">
      <c r="B16" s="71"/>
      <c r="C16" s="82"/>
      <c r="D16" s="74" t="s">
        <v>24</v>
      </c>
      <c r="E16" s="88" t="s">
        <v>66</v>
      </c>
      <c r="F16" s="71"/>
      <c r="G16" s="74" t="s">
        <v>24</v>
      </c>
      <c r="H16" s="83" t="s">
        <v>66</v>
      </c>
      <c r="I16" s="71"/>
      <c r="J16" s="68"/>
      <c r="K16" s="108" t="s">
        <v>118</v>
      </c>
      <c r="L16" s="109" t="s">
        <v>82</v>
      </c>
    </row>
    <row r="17" spans="2:12">
      <c r="B17" s="71"/>
      <c r="C17" s="82"/>
      <c r="D17" s="76" t="s">
        <v>175</v>
      </c>
      <c r="E17" s="88">
        <v>0.05</v>
      </c>
      <c r="F17" s="71"/>
      <c r="G17" s="76" t="s">
        <v>175</v>
      </c>
      <c r="H17" s="88">
        <v>0</v>
      </c>
      <c r="I17" s="71"/>
      <c r="J17" s="68"/>
      <c r="K17" s="100" t="s">
        <v>185</v>
      </c>
      <c r="L17" s="101"/>
    </row>
    <row r="18" spans="2:12">
      <c r="B18" s="71"/>
      <c r="C18" s="82"/>
      <c r="D18" s="76" t="s">
        <v>176</v>
      </c>
      <c r="E18" s="88">
        <v>0</v>
      </c>
      <c r="F18" s="71"/>
      <c r="G18" s="76" t="s">
        <v>176</v>
      </c>
      <c r="H18" s="89">
        <v>0</v>
      </c>
      <c r="I18" s="71"/>
      <c r="J18" s="68"/>
      <c r="K18" s="108" t="s">
        <v>71</v>
      </c>
      <c r="L18" s="109"/>
    </row>
    <row r="19" spans="2:12">
      <c r="B19" s="71"/>
      <c r="C19" s="82"/>
      <c r="D19" s="76" t="s">
        <v>177</v>
      </c>
      <c r="E19" s="88" t="s">
        <v>119</v>
      </c>
      <c r="F19" s="71"/>
      <c r="G19" s="76" t="s">
        <v>177</v>
      </c>
      <c r="H19" s="90" t="s">
        <v>119</v>
      </c>
      <c r="I19" s="71"/>
      <c r="J19" s="68"/>
      <c r="K19" s="108" t="s">
        <v>217</v>
      </c>
      <c r="L19" s="109"/>
    </row>
    <row r="20" spans="2:12">
      <c r="B20" s="71"/>
      <c r="C20" s="82"/>
      <c r="D20" s="76" t="s">
        <v>67</v>
      </c>
      <c r="E20" s="88" t="s">
        <v>121</v>
      </c>
      <c r="F20" s="71"/>
      <c r="G20" s="76" t="s">
        <v>67</v>
      </c>
      <c r="H20" s="91" t="s">
        <v>121</v>
      </c>
      <c r="I20" s="71"/>
      <c r="J20" s="68"/>
      <c r="K20" s="108" t="s">
        <v>72</v>
      </c>
      <c r="L20" s="109"/>
    </row>
    <row r="21" spans="2:12">
      <c r="B21" s="71"/>
      <c r="C21" s="82"/>
      <c r="D21" s="76" t="s">
        <v>178</v>
      </c>
      <c r="E21" s="88" t="s">
        <v>120</v>
      </c>
      <c r="F21" s="71"/>
      <c r="G21" s="76" t="s">
        <v>178</v>
      </c>
      <c r="H21" s="92" t="s">
        <v>120</v>
      </c>
      <c r="I21" s="71"/>
      <c r="J21" s="68"/>
      <c r="K21" s="108" t="s">
        <v>218</v>
      </c>
      <c r="L21" s="109"/>
    </row>
    <row r="22" spans="2:12">
      <c r="B22" s="71"/>
      <c r="C22" s="82"/>
      <c r="D22" s="76" t="s">
        <v>179</v>
      </c>
      <c r="E22" s="88" t="s">
        <v>139</v>
      </c>
      <c r="F22" s="71"/>
      <c r="G22" s="76" t="s">
        <v>179</v>
      </c>
      <c r="H22" s="93" t="s">
        <v>139</v>
      </c>
      <c r="I22" s="71"/>
      <c r="J22" s="68"/>
      <c r="K22" s="108" t="s">
        <v>219</v>
      </c>
      <c r="L22" s="109"/>
    </row>
    <row r="23" spans="2:12">
      <c r="B23" s="71"/>
      <c r="C23" s="82"/>
      <c r="D23" s="76" t="s">
        <v>180</v>
      </c>
      <c r="E23" s="88" t="s">
        <v>120</v>
      </c>
      <c r="F23" s="71"/>
      <c r="G23" s="76" t="s">
        <v>180</v>
      </c>
      <c r="H23" s="92" t="s">
        <v>120</v>
      </c>
      <c r="I23" s="71"/>
      <c r="J23" s="68"/>
      <c r="K23" s="108" t="s">
        <v>220</v>
      </c>
      <c r="L23" s="109"/>
    </row>
    <row r="24" spans="2:12">
      <c r="B24" s="71"/>
      <c r="C24" s="82"/>
      <c r="D24" s="76" t="s">
        <v>181</v>
      </c>
      <c r="E24" s="88" t="s">
        <v>95</v>
      </c>
      <c r="F24" s="71"/>
      <c r="G24" s="76" t="s">
        <v>181</v>
      </c>
      <c r="H24" s="93" t="s">
        <v>95</v>
      </c>
      <c r="I24" s="71"/>
      <c r="J24" s="68"/>
      <c r="K24" s="108" t="s">
        <v>221</v>
      </c>
      <c r="L24" s="109"/>
    </row>
    <row r="25" spans="2:12">
      <c r="B25" s="71"/>
      <c r="C25" s="82"/>
      <c r="D25" s="76" t="s">
        <v>182</v>
      </c>
      <c r="E25" s="88"/>
      <c r="F25" s="71"/>
      <c r="G25" s="76" t="s">
        <v>182</v>
      </c>
      <c r="H25" s="88" t="s">
        <v>186</v>
      </c>
      <c r="I25" s="71"/>
      <c r="J25" s="68"/>
      <c r="K25" s="108" t="s">
        <v>222</v>
      </c>
      <c r="L25" s="109"/>
    </row>
    <row r="26" spans="2:12">
      <c r="B26" s="71"/>
      <c r="C26" s="82"/>
      <c r="D26" s="76" t="s">
        <v>122</v>
      </c>
      <c r="E26" s="48" t="s">
        <v>208</v>
      </c>
      <c r="F26" s="71"/>
      <c r="G26" s="76" t="s">
        <v>122</v>
      </c>
      <c r="H26" s="48" t="s">
        <v>208</v>
      </c>
      <c r="I26" s="71"/>
      <c r="J26" s="68"/>
      <c r="K26" s="108" t="s">
        <v>223</v>
      </c>
      <c r="L26" s="109"/>
    </row>
    <row r="27" spans="2:12" ht="13.5" thickBot="1">
      <c r="B27" s="71"/>
      <c r="C27" s="82"/>
      <c r="D27" s="76" t="s">
        <v>123</v>
      </c>
      <c r="E27" s="88"/>
      <c r="F27" s="71" t="str">
        <f>IF(ISNA(VLOOKUP(E26,LiveCurveRange,1,FALSE)),"&lt;-Error","")</f>
        <v/>
      </c>
      <c r="G27" s="76" t="s">
        <v>123</v>
      </c>
      <c r="H27" s="48" t="s">
        <v>208</v>
      </c>
      <c r="I27" s="71" t="str">
        <f>IF(ISNA(VLOOKUP(H26,LiveCurveRange,1,FALSE)),"&lt;-Error","")</f>
        <v/>
      </c>
      <c r="J27" s="68"/>
      <c r="K27" s="104"/>
      <c r="L27" s="110"/>
    </row>
    <row r="28" spans="2:12">
      <c r="B28" s="71"/>
      <c r="C28" s="82"/>
      <c r="D28" s="76" t="s">
        <v>161</v>
      </c>
      <c r="E28" s="88"/>
      <c r="F28" s="71"/>
      <c r="G28" s="76" t="s">
        <v>161</v>
      </c>
      <c r="H28" s="88"/>
      <c r="I28" s="71" t="str">
        <f>IF(ISNA(VLOOKUP(H27,LiveCurveRange,1,FALSE)),"&lt;-Error","")</f>
        <v/>
      </c>
      <c r="J28" s="68"/>
    </row>
    <row r="29" spans="2:12">
      <c r="B29" s="71"/>
      <c r="C29" s="82"/>
      <c r="D29" s="65" t="s">
        <v>163</v>
      </c>
      <c r="E29" s="65" t="b">
        <v>1</v>
      </c>
      <c r="F29" s="71"/>
      <c r="G29" s="65" t="s">
        <v>163</v>
      </c>
      <c r="H29" s="65" t="b">
        <v>1</v>
      </c>
      <c r="I29" s="71"/>
      <c r="J29" s="68"/>
    </row>
    <row r="30" spans="2:12" ht="13.5" thickBot="1">
      <c r="B30" s="71"/>
      <c r="C30" s="82"/>
      <c r="D30" s="95"/>
      <c r="E30" s="95"/>
      <c r="F30" s="95"/>
      <c r="G30" s="95"/>
      <c r="H30" s="95"/>
      <c r="I30" s="71"/>
      <c r="J30" s="68"/>
    </row>
    <row r="31" spans="2:12">
      <c r="B31" s="71"/>
      <c r="C31" s="82"/>
      <c r="D31" s="71"/>
      <c r="E31" s="71"/>
      <c r="F31" s="71"/>
      <c r="G31" s="71"/>
      <c r="H31" s="71"/>
      <c r="I31" s="71"/>
      <c r="J31" s="68"/>
    </row>
    <row r="32" spans="2:12">
      <c r="B32" s="71"/>
      <c r="C32" s="82"/>
      <c r="D32" s="77" t="s">
        <v>183</v>
      </c>
      <c r="E32" s="111" t="str">
        <f ca="1">_xll.HLV5r3.Financial.Cache.CreateInterestRateSwapWithProperties(D4:E29,G4:H29, K3:L10)</f>
        <v>Trade.SpreadSheet.swap.bn002</v>
      </c>
      <c r="F32" s="71"/>
      <c r="G32"/>
      <c r="H32"/>
      <c r="I32" s="71"/>
      <c r="J32" s="68"/>
    </row>
    <row r="33" spans="2:11">
      <c r="B33" s="71"/>
      <c r="C33" s="82"/>
      <c r="D33" s="76" t="s">
        <v>117</v>
      </c>
      <c r="E33" s="147" t="str">
        <f ca="1">_xll.HLV5r3.Financial.Cache.ValueTradeFromMarket(E32,L14,K18:K26,L13,L16,L15)</f>
        <v>ValuationReport.LOCAL_USER.SpreadSheet.swap.bn002.QR_LIVE</v>
      </c>
      <c r="F33" s="71"/>
      <c r="G33"/>
      <c r="H33"/>
      <c r="I33" s="71"/>
      <c r="J33" s="68"/>
    </row>
    <row r="34" spans="2:11">
      <c r="B34" s="71"/>
      <c r="C34" s="82"/>
      <c r="D34" s="94"/>
      <c r="E34" s="96"/>
      <c r="F34" s="71"/>
      <c r="G34"/>
      <c r="H34"/>
      <c r="I34" s="71"/>
      <c r="J34" s="68"/>
    </row>
    <row r="35" spans="2:11">
      <c r="B35" s="71"/>
      <c r="C35" s="82"/>
      <c r="D35" s="71"/>
      <c r="E35" s="82"/>
      <c r="F35" s="71"/>
      <c r="G35"/>
      <c r="H35" s="60"/>
      <c r="I35" s="71"/>
      <c r="J35" s="68"/>
    </row>
    <row r="36" spans="2:11">
      <c r="B36" s="71"/>
      <c r="C36" s="82"/>
      <c r="D36" s="71" t="str">
        <f t="array" aca="1" ref="D36:E286" ca="1">_xll.HLV5r3.Financial.Cache.ViewValuationReport(E33)</f>
        <v>ImpliedQuote</v>
      </c>
      <c r="E36" s="148">
        <f ca="1"/>
        <v>5.311195998744029E-2</v>
      </c>
      <c r="F36" s="71"/>
      <c r="G36" t="s">
        <v>71</v>
      </c>
      <c r="H36" s="42">
        <f ca="1">_xll.HLV5r3.Financial.Cache.GetNPV(E32,L14,L13,L15,L16)</f>
        <v>2423071.2380573894</v>
      </c>
      <c r="I36" s="71"/>
      <c r="J36" s="68"/>
    </row>
    <row r="37" spans="2:11">
      <c r="B37" s="71"/>
      <c r="C37" s="82"/>
      <c r="D37" s="71" t="str">
        <f ca="1"/>
        <v>NPV</v>
      </c>
      <c r="E37" s="42">
        <f ca="1"/>
        <v>2423071.2380573894</v>
      </c>
      <c r="F37" s="71"/>
      <c r="G37" t="s">
        <v>72</v>
      </c>
      <c r="H37" s="148">
        <f ca="1">_xll.HLV5r3.Financial.Cache.GetParRate(E32,L14,L13,L15,L16)</f>
        <v>5.311195998744029E-2</v>
      </c>
      <c r="I37" s="71"/>
    </row>
    <row r="38" spans="2:11">
      <c r="B38" s="71"/>
      <c r="C38" s="82"/>
      <c r="D38" s="71" t="str">
        <f ca="1"/>
        <v>Delta0</v>
      </c>
      <c r="E38" s="42">
        <f ca="1"/>
        <v>-77863.187439323839</v>
      </c>
      <c r="F38" s="71"/>
      <c r="G38" s="82"/>
      <c r="H38" s="71"/>
      <c r="I38" s="71"/>
    </row>
    <row r="39" spans="2:11">
      <c r="B39" s="71"/>
      <c r="C39" s="82"/>
      <c r="D39" s="71" t="str">
        <f ca="1"/>
        <v>LocalCurrencyDelta0.AUD</v>
      </c>
      <c r="E39" s="42">
        <f ca="1"/>
        <v>-77863.187439323839</v>
      </c>
      <c r="F39" s="71"/>
      <c r="G39" s="82"/>
      <c r="H39" s="71"/>
      <c r="I39" s="71"/>
    </row>
    <row r="40" spans="2:11">
      <c r="B40" s="71"/>
      <c r="C40" s="82"/>
      <c r="D40" s="71" t="str">
        <f ca="1"/>
        <v>LocalCurrencyBucketedDeltaVector.AUD</v>
      </c>
      <c r="E40" s="42">
        <f ca="1"/>
        <v>-1864.8721465928622</v>
      </c>
      <c r="F40" s="71"/>
      <c r="G40" t="str">
        <f t="array" aca="1" ref="G40:G43" ca="1">_xll.HLV5r3.Financial.Cache.GetRequiredCurves(E32)</f>
        <v>DiscountCurve.AUD-LIBOR-SENIOR</v>
      </c>
      <c r="H40" t="str">
        <f>H26</f>
        <v>Market.QR_LIVE.RateCurve.AUD-BBR-BBSW-6M</v>
      </c>
      <c r="I40" s="71"/>
    </row>
    <row r="41" spans="2:11">
      <c r="B41" s="71"/>
      <c r="C41" s="82"/>
      <c r="D41" s="71" t="str">
        <f ca="1"/>
        <v>LocalCurrencyBucketedDeltaVector.AUD.40</v>
      </c>
      <c r="E41" s="42">
        <f ca="1"/>
        <v>0</v>
      </c>
      <c r="F41" s="71"/>
      <c r="G41" t="str">
        <f ca="1"/>
        <v>RateCurve.AUD-BBR-BBSW-6M</v>
      </c>
      <c r="H41" t="str">
        <f>H27</f>
        <v>Market.QR_LIVE.RateCurve.AUD-BBR-BBSW-6M</v>
      </c>
      <c r="I41" s="71"/>
    </row>
    <row r="42" spans="2:11">
      <c r="B42" s="71"/>
      <c r="C42" s="82"/>
      <c r="D42" s="71" t="str">
        <f ca="1"/>
        <v>LocalCurrencyBucketedDeltaVector.AUD.38</v>
      </c>
      <c r="E42" s="42">
        <f ca="1"/>
        <v>-4.6889611121284984</v>
      </c>
      <c r="F42" s="71"/>
      <c r="G42" t="e">
        <f ca="1"/>
        <v>#N/A</v>
      </c>
      <c r="H42"/>
      <c r="I42" s="71"/>
    </row>
    <row r="43" spans="2:11">
      <c r="B43" s="71"/>
      <c r="C43" s="82"/>
      <c r="D43" s="71" t="str">
        <f ca="1"/>
        <v>LocalCurrencyBucketedDeltaVector.AUD.39</v>
      </c>
      <c r="E43" s="42">
        <f ca="1"/>
        <v>-3.5167209166919871</v>
      </c>
      <c r="F43" s="97"/>
      <c r="G43" t="e">
        <f ca="1"/>
        <v>#N/A</v>
      </c>
      <c r="H43"/>
      <c r="I43" s="71"/>
    </row>
    <row r="44" spans="2:11">
      <c r="B44" s="98"/>
      <c r="C44" s="82"/>
      <c r="D44" s="71" t="str">
        <f ca="1"/>
        <v>LocalCurrencyBucketedDeltaVector.AUD.36</v>
      </c>
      <c r="E44" s="42">
        <f ca="1"/>
        <v>-9.3439361510527252</v>
      </c>
      <c r="F44" s="97"/>
      <c r="G44" s="71"/>
      <c r="H44" s="71"/>
      <c r="I44" s="71"/>
    </row>
    <row r="45" spans="2:11">
      <c r="B45" s="82"/>
      <c r="C45" s="82"/>
      <c r="D45" s="71" t="str">
        <f ca="1"/>
        <v>LocalCurrencyBucketedDeltaVector.AUD.37</v>
      </c>
      <c r="E45" s="42">
        <f ca="1"/>
        <v>-8.3319851300358891</v>
      </c>
      <c r="F45" s="71"/>
      <c r="G45" s="71"/>
      <c r="H45" s="71"/>
      <c r="I45" s="71"/>
    </row>
    <row r="46" spans="2:11">
      <c r="B46" s="82"/>
      <c r="C46" s="82"/>
      <c r="D46" s="71" t="str">
        <f ca="1"/>
        <v>LocalCurrencyBucketedDeltaVector.AUD.34</v>
      </c>
      <c r="E46" s="42">
        <f ca="1"/>
        <v>-13.988192751928322</v>
      </c>
      <c r="F46" s="71"/>
      <c r="G46" s="71"/>
      <c r="H46" s="71"/>
      <c r="I46" s="71"/>
      <c r="K46" s="105"/>
    </row>
    <row r="47" spans="2:11">
      <c r="B47" s="82"/>
      <c r="C47" s="82"/>
      <c r="D47" s="71" t="str">
        <f ca="1"/>
        <v>LocalCurrencyBucketedDeltaVector.AUD.35</v>
      </c>
      <c r="E47" s="42">
        <f ca="1"/>
        <v>-13.02905287324551</v>
      </c>
      <c r="F47" s="71"/>
      <c r="G47" s="71"/>
      <c r="H47" s="71"/>
      <c r="I47" s="71"/>
      <c r="K47" s="105"/>
    </row>
    <row r="48" spans="2:11">
      <c r="B48" s="82"/>
      <c r="C48" s="82"/>
      <c r="D48" s="71" t="str">
        <f ca="1"/>
        <v>LocalCurrencyBucketedDeltaVector.AUD.32</v>
      </c>
      <c r="E48" s="42">
        <f ca="1"/>
        <v>-18.647834087544588</v>
      </c>
      <c r="F48" s="71"/>
      <c r="G48" s="71"/>
      <c r="H48" s="71"/>
      <c r="I48" s="71"/>
      <c r="K48" s="105"/>
    </row>
    <row r="49" spans="2:11">
      <c r="B49" s="82"/>
      <c r="C49" s="82"/>
      <c r="D49" s="71" t="str">
        <f ca="1"/>
        <v>LocalCurrencyBucketedDeltaVector.AUD.33</v>
      </c>
      <c r="E49" s="42">
        <f ca="1"/>
        <v>-17.837461744241214</v>
      </c>
      <c r="F49" s="71"/>
      <c r="G49" s="71"/>
      <c r="H49" s="71"/>
      <c r="I49" s="71"/>
      <c r="K49" s="105"/>
    </row>
    <row r="50" spans="2:11">
      <c r="B50" s="82"/>
      <c r="C50" s="82"/>
      <c r="D50" s="71" t="str">
        <f ca="1"/>
        <v>LocalCurrencyBucketedDeltaVector.AUD.30</v>
      </c>
      <c r="E50" s="42">
        <f ca="1"/>
        <v>-23.836107063839982</v>
      </c>
      <c r="F50" s="71"/>
      <c r="G50" s="71"/>
      <c r="H50" s="71"/>
      <c r="I50" s="71"/>
      <c r="K50" s="105"/>
    </row>
    <row r="51" spans="2:11">
      <c r="B51" s="82"/>
      <c r="C51" s="82"/>
      <c r="D51" s="71" t="str">
        <f ca="1"/>
        <v>LocalCurrencyBucketedDeltaVector.AUD.31</v>
      </c>
      <c r="E51" s="42">
        <f ca="1"/>
        <v>-22.821010253879283</v>
      </c>
      <c r="F51" s="71"/>
      <c r="G51" s="71"/>
      <c r="H51" s="71"/>
      <c r="I51" s="71"/>
      <c r="K51" s="105"/>
    </row>
    <row r="52" spans="2:11">
      <c r="B52" s="82"/>
      <c r="C52" s="82"/>
      <c r="D52" s="71" t="str">
        <f ca="1"/>
        <v>LocalCurrencyBucketedDeltaVector.AUD.28</v>
      </c>
      <c r="E52" s="42">
        <f ca="1"/>
        <v>-29.011951703082563</v>
      </c>
      <c r="F52" s="71"/>
      <c r="G52" s="71"/>
      <c r="H52" s="71"/>
      <c r="I52" s="71"/>
      <c r="K52" s="105"/>
    </row>
    <row r="53" spans="2:11">
      <c r="B53" s="82"/>
      <c r="C53" s="82"/>
      <c r="D53" s="71" t="str">
        <f ca="1"/>
        <v>LocalCurrencyBucketedDeltaVector.AUD.29</v>
      </c>
      <c r="E53" s="42">
        <f ca="1"/>
        <v>-28.280582410885209</v>
      </c>
      <c r="F53" s="71"/>
      <c r="G53" s="71"/>
      <c r="H53" s="71"/>
      <c r="I53" s="71"/>
      <c r="K53" s="105"/>
    </row>
    <row r="54" spans="2:11">
      <c r="B54" s="82"/>
      <c r="C54" s="82"/>
      <c r="D54" s="71" t="str">
        <f ca="1"/>
        <v>LocalCurrencyBucketedDeltaVector.AUD.26</v>
      </c>
      <c r="E54" s="42">
        <f ca="1"/>
        <v>-35.124094412038474</v>
      </c>
      <c r="F54" s="71"/>
      <c r="G54" s="71"/>
      <c r="H54" s="71"/>
      <c r="I54" s="71"/>
      <c r="K54" s="105"/>
    </row>
    <row r="55" spans="2:11">
      <c r="B55" s="82"/>
      <c r="C55" s="82"/>
      <c r="D55" s="71" t="str">
        <f ca="1"/>
        <v>LocalCurrencyBucketedDeltaVector.AUD.27</v>
      </c>
      <c r="E55" s="42">
        <f ca="1"/>
        <v>-34.127549483499976</v>
      </c>
      <c r="F55" s="71"/>
      <c r="G55" s="71"/>
      <c r="H55" s="71"/>
      <c r="I55" s="71"/>
      <c r="K55" s="105"/>
    </row>
    <row r="56" spans="2:11">
      <c r="B56" s="82"/>
      <c r="C56" s="82"/>
      <c r="D56" s="71" t="str">
        <f ca="1"/>
        <v>LocalCurrencyBucketedDeltaVector.AUD.24</v>
      </c>
      <c r="E56" s="42">
        <f ca="1"/>
        <v>-40.902492809692212</v>
      </c>
      <c r="F56" s="71"/>
      <c r="G56" s="71"/>
      <c r="H56" s="71"/>
      <c r="I56" s="71"/>
      <c r="K56" s="105"/>
    </row>
    <row r="57" spans="2:11">
      <c r="B57" s="82"/>
      <c r="C57" s="82"/>
      <c r="D57" s="71" t="str">
        <f ca="1"/>
        <v>LocalCurrencyBucketedDeltaVector.AUD.25</v>
      </c>
      <c r="E57" s="42">
        <f ca="1"/>
        <v>-40.148788732439016</v>
      </c>
      <c r="F57" s="71"/>
      <c r="G57" s="71"/>
      <c r="H57" s="71"/>
      <c r="I57" s="71"/>
      <c r="K57" s="105"/>
    </row>
    <row r="58" spans="2:11">
      <c r="B58" s="82"/>
      <c r="C58" s="82"/>
      <c r="D58" s="71" t="str">
        <f ca="1"/>
        <v>LocalCurrencyBucketedDeltaVector.AUD.22</v>
      </c>
      <c r="E58" s="42">
        <f ca="1"/>
        <v>-46.716800391836763</v>
      </c>
      <c r="F58" s="71"/>
      <c r="G58" s="71"/>
      <c r="H58" s="71"/>
      <c r="I58" s="71"/>
      <c r="K58" s="105"/>
    </row>
    <row r="59" spans="2:11">
      <c r="B59" s="82"/>
      <c r="C59" s="82"/>
      <c r="D59" s="71" t="str">
        <f ca="1"/>
        <v>LocalCurrencyBucketedDeltaVector.AUD.23</v>
      </c>
      <c r="E59" s="42">
        <f ca="1"/>
        <v>-45.958412508293229</v>
      </c>
      <c r="F59" s="71"/>
      <c r="G59" s="71"/>
      <c r="H59" s="71"/>
      <c r="I59" s="71"/>
      <c r="K59" s="105"/>
    </row>
    <row r="60" spans="2:11">
      <c r="B60" s="82"/>
      <c r="C60" s="82"/>
      <c r="D60" s="71" t="str">
        <f ca="1"/>
        <v>LocalCurrencyBucketedDeltaVector.AUD.20</v>
      </c>
      <c r="E60" s="42">
        <f ca="1"/>
        <v>-52.018687452068185</v>
      </c>
      <c r="F60" s="71"/>
      <c r="G60" s="71"/>
      <c r="H60" s="71"/>
      <c r="I60" s="71"/>
      <c r="K60" s="105"/>
    </row>
    <row r="61" spans="2:11">
      <c r="B61" s="82"/>
      <c r="C61" s="82"/>
      <c r="D61" s="71" t="str">
        <f ca="1"/>
        <v>LocalCurrencyBucketedDeltaVector.AUD.21</v>
      </c>
      <c r="E61" s="42">
        <f ca="1"/>
        <v>-51.50002463143953</v>
      </c>
      <c r="F61" s="71"/>
      <c r="G61" s="71"/>
      <c r="H61" s="71"/>
      <c r="I61" s="71"/>
      <c r="K61" s="105"/>
    </row>
    <row r="62" spans="2:11">
      <c r="B62" s="82"/>
      <c r="C62" s="82"/>
      <c r="D62" s="71" t="str">
        <f ca="1"/>
        <v>LocalCurrencyBucketedDeltaVector.AUD.18</v>
      </c>
      <c r="E62" s="42">
        <f ca="1"/>
        <v>-57.407034246612078</v>
      </c>
      <c r="F62" s="71"/>
      <c r="G62" s="71"/>
      <c r="H62" s="71"/>
      <c r="I62" s="71"/>
      <c r="K62" s="105"/>
    </row>
    <row r="63" spans="2:11">
      <c r="B63" s="82"/>
      <c r="C63" s="82"/>
      <c r="D63" s="71" t="str">
        <f ca="1"/>
        <v>LocalCurrencyBucketedDeltaVector.AUD.19</v>
      </c>
      <c r="E63" s="42">
        <f ca="1"/>
        <v>-56.879913409213195</v>
      </c>
      <c r="F63" s="71"/>
      <c r="G63" s="71"/>
      <c r="H63" s="71"/>
      <c r="I63" s="71"/>
      <c r="K63" s="105"/>
    </row>
    <row r="64" spans="2:11">
      <c r="B64" s="82"/>
      <c r="C64" s="82"/>
      <c r="D64" s="71" t="str">
        <f ca="1"/>
        <v>LocalCurrencyBucketedDeltaVector.AUD.16</v>
      </c>
      <c r="E64" s="42">
        <f ca="1"/>
        <v>-61.980588865477856</v>
      </c>
      <c r="F64" s="71"/>
      <c r="G64" s="71"/>
      <c r="H64" s="71"/>
      <c r="I64" s="71"/>
      <c r="K64" s="105"/>
    </row>
    <row r="65" spans="2:11">
      <c r="B65" s="82"/>
      <c r="C65" s="82"/>
      <c r="D65" s="71" t="str">
        <f ca="1"/>
        <v>LocalCurrencyBucketedDeltaVector.AUD.17</v>
      </c>
      <c r="E65" s="42">
        <f ca="1"/>
        <v>-61.632601044246798</v>
      </c>
      <c r="F65" s="71"/>
      <c r="G65" s="71"/>
      <c r="H65" s="71"/>
      <c r="I65" s="71"/>
      <c r="K65" s="105"/>
    </row>
    <row r="66" spans="2:11">
      <c r="B66" s="82"/>
      <c r="C66" s="82"/>
      <c r="D66" s="71" t="str">
        <f ca="1"/>
        <v>LocalCurrencyBucketedDeltaVector.AUD.14</v>
      </c>
      <c r="E66" s="42">
        <f ca="1"/>
        <v>-67.718544901019357</v>
      </c>
      <c r="F66" s="71"/>
      <c r="G66" s="71"/>
      <c r="H66" s="71"/>
      <c r="I66" s="71"/>
      <c r="K66" s="105"/>
    </row>
    <row r="67" spans="2:11">
      <c r="B67" s="82"/>
      <c r="C67" s="82"/>
      <c r="D67" s="71" t="str">
        <f ca="1"/>
        <v>LocalCurrencyBucketedDeltaVector.AUD.15</v>
      </c>
      <c r="E67" s="42">
        <f ca="1"/>
        <v>-67.344330409825176</v>
      </c>
      <c r="F67" s="71"/>
      <c r="G67" s="71"/>
      <c r="H67" s="71"/>
      <c r="I67" s="71"/>
      <c r="K67" s="105"/>
    </row>
    <row r="68" spans="2:11">
      <c r="B68" s="82"/>
      <c r="C68" s="82"/>
      <c r="D68" s="71" t="str">
        <f ca="1"/>
        <v>LocalCurrencyBucketedDeltaVector.AUD.12</v>
      </c>
      <c r="E68" s="42">
        <f ca="1"/>
        <v>-72.061030961758547</v>
      </c>
      <c r="F68" s="71"/>
      <c r="G68" s="71"/>
      <c r="H68" s="71"/>
      <c r="I68" s="71"/>
      <c r="K68" s="105"/>
    </row>
    <row r="69" spans="2:11">
      <c r="B69" s="82"/>
      <c r="C69" s="82"/>
      <c r="D69" s="71" t="str">
        <f ca="1"/>
        <v>LocalCurrencyBucketedDeltaVector.AUD.13</v>
      </c>
      <c r="E69" s="42">
        <f ca="1"/>
        <v>-71.919428168299206</v>
      </c>
      <c r="F69" s="71"/>
      <c r="G69" s="71"/>
      <c r="H69" s="71"/>
      <c r="I69" s="71"/>
      <c r="K69" s="105"/>
    </row>
    <row r="70" spans="2:11">
      <c r="B70" s="82"/>
      <c r="C70" s="82"/>
      <c r="D70" s="71" t="str">
        <f ca="1"/>
        <v>LocalCurrencyBucketedDeltaVector.AUD.11</v>
      </c>
      <c r="E70" s="42">
        <f ca="1"/>
        <v>-72.033415034895469</v>
      </c>
      <c r="F70" s="71"/>
      <c r="G70" s="71"/>
      <c r="H70" s="71"/>
      <c r="I70" s="71"/>
      <c r="K70" s="105"/>
    </row>
    <row r="71" spans="2:11">
      <c r="B71" s="82"/>
      <c r="C71" s="82"/>
      <c r="D71" s="71" t="str">
        <f ca="1"/>
        <v>LocalCurrencyBucketedDeltaVector.AUD.8</v>
      </c>
      <c r="E71" s="42">
        <f ca="1"/>
        <v>-71.252283518839675</v>
      </c>
      <c r="F71" s="71"/>
      <c r="G71" s="71"/>
      <c r="H71" s="71"/>
      <c r="I71" s="71"/>
      <c r="K71" s="105"/>
    </row>
    <row r="72" spans="2:11">
      <c r="B72" s="82"/>
      <c r="C72" s="82"/>
      <c r="D72" s="71" t="str">
        <f ca="1"/>
        <v>LocalCurrencyBucketedDeltaVector.AUD.9</v>
      </c>
      <c r="E72" s="42">
        <f ca="1"/>
        <v>-71.252283518839675</v>
      </c>
      <c r="F72" s="71"/>
      <c r="G72" s="71"/>
      <c r="H72" s="71"/>
      <c r="I72" s="71"/>
      <c r="K72" s="105"/>
    </row>
    <row r="73" spans="2:11">
      <c r="B73" s="82"/>
      <c r="C73" s="82"/>
      <c r="D73" s="71" t="str">
        <f ca="1"/>
        <v>LocalCurrencyBucketedDeltaVector.AUD.10</v>
      </c>
      <c r="E73" s="42">
        <f ca="1"/>
        <v>-72.024317457457116</v>
      </c>
      <c r="F73" s="71"/>
      <c r="G73" s="71"/>
      <c r="H73" s="71"/>
      <c r="I73" s="71"/>
      <c r="K73" s="105"/>
    </row>
    <row r="74" spans="2:11">
      <c r="B74" s="82"/>
      <c r="C74" s="82"/>
      <c r="D74" s="71" t="str">
        <f ca="1"/>
        <v>LocalCurrencyBucketedDeltaVector.AUD.7</v>
      </c>
      <c r="E74" s="42">
        <f ca="1"/>
        <v>-69.944750308078881</v>
      </c>
      <c r="F74" s="71"/>
      <c r="G74" s="71"/>
      <c r="H74" s="71"/>
      <c r="I74" s="71"/>
      <c r="K74" s="105"/>
    </row>
    <row r="75" spans="2:11">
      <c r="B75" s="82"/>
      <c r="C75" s="82"/>
      <c r="D75" s="71" t="str">
        <f ca="1"/>
        <v>LocalCurrencyBucketedDeltaVector.AUD.5</v>
      </c>
      <c r="E75" s="42">
        <f ca="1"/>
        <v>-67.545522738377642</v>
      </c>
      <c r="F75" s="71"/>
      <c r="G75" s="71"/>
      <c r="H75" s="71"/>
      <c r="I75" s="71"/>
      <c r="K75" s="105"/>
    </row>
    <row r="76" spans="2:11">
      <c r="B76" s="82"/>
      <c r="C76" s="82"/>
      <c r="D76" s="71" t="str">
        <f ca="1"/>
        <v>LocalCurrencyBucketedDeltaVector.AUD.6</v>
      </c>
      <c r="E76" s="42">
        <f ca="1"/>
        <v>-69.826692278323335</v>
      </c>
      <c r="F76" s="71"/>
      <c r="G76" s="71"/>
      <c r="H76" s="71"/>
      <c r="I76" s="71"/>
      <c r="K76" s="105"/>
    </row>
    <row r="77" spans="2:11">
      <c r="B77" s="82"/>
      <c r="C77" s="82"/>
      <c r="D77" s="71" t="str">
        <f ca="1"/>
        <v>LocalCurrencyBucketedDeltaVector.AUD.3</v>
      </c>
      <c r="E77" s="42">
        <f ca="1"/>
        <v>-62.346109050084173</v>
      </c>
      <c r="F77" s="71"/>
      <c r="G77" s="71"/>
      <c r="H77" s="71"/>
      <c r="I77" s="71"/>
      <c r="K77" s="105"/>
    </row>
    <row r="78" spans="2:11">
      <c r="B78" s="82"/>
      <c r="C78" s="82"/>
      <c r="D78" s="71" t="str">
        <f ca="1"/>
        <v>LocalCurrencyBucketedDeltaVector.AUD.4</v>
      </c>
      <c r="E78" s="42">
        <f ca="1"/>
        <v>-67.432491995636042</v>
      </c>
      <c r="F78" s="71"/>
      <c r="G78" s="71"/>
      <c r="H78" s="71"/>
      <c r="I78" s="71"/>
      <c r="K78" s="105"/>
    </row>
    <row r="79" spans="2:11">
      <c r="B79" s="82"/>
      <c r="C79" s="82"/>
      <c r="D79" s="71" t="str">
        <f ca="1"/>
        <v>LocalCurrencyBucketedDeltaVector.AUD.0</v>
      </c>
      <c r="E79" s="42">
        <f ca="1"/>
        <v>-61.074666564493938</v>
      </c>
      <c r="F79" s="71"/>
      <c r="G79" s="71"/>
      <c r="H79" s="71"/>
      <c r="I79" s="71"/>
      <c r="K79" s="105"/>
    </row>
    <row r="80" spans="2:11">
      <c r="B80" s="82"/>
      <c r="C80" s="82"/>
      <c r="D80" s="71" t="str">
        <f ca="1"/>
        <v>LocalCurrencyBucketedDeltaVector.AUD.1</v>
      </c>
      <c r="E80" s="42">
        <f ca="1"/>
        <v>-61.074666564493938</v>
      </c>
      <c r="F80" s="71"/>
      <c r="G80" s="71"/>
      <c r="H80" s="71"/>
      <c r="I80" s="71"/>
      <c r="K80" s="105"/>
    </row>
    <row r="81" spans="2:11">
      <c r="B81" s="82"/>
      <c r="C81" s="82"/>
      <c r="D81" s="71" t="str">
        <f ca="1"/>
        <v>LocalCurrencyBucketedDeltaVector.AUD.2</v>
      </c>
      <c r="E81" s="42">
        <f ca="1"/>
        <v>-62.290828937026788</v>
      </c>
      <c r="F81" s="71"/>
      <c r="G81" s="71"/>
      <c r="H81" s="71"/>
      <c r="I81" s="71"/>
      <c r="K81" s="105"/>
    </row>
    <row r="82" spans="2:11">
      <c r="B82" s="82"/>
      <c r="C82" s="82"/>
      <c r="D82" s="71" t="str">
        <f ca="1"/>
        <v>LocalCurrencyDelta1.AUD</v>
      </c>
      <c r="E82" s="42">
        <f ca="1"/>
        <v>1864.8721458261898</v>
      </c>
      <c r="F82" s="71"/>
      <c r="G82" s="71"/>
      <c r="H82" s="71"/>
      <c r="I82" s="71"/>
      <c r="K82" s="105"/>
    </row>
    <row r="83" spans="2:11">
      <c r="B83" s="82"/>
      <c r="C83" s="82"/>
      <c r="D83" s="71" t="str">
        <f ca="1"/>
        <v>LocalCurrencyDelta1PDH.AUD</v>
      </c>
      <c r="E83" s="42">
        <f ca="1"/>
        <v>1842.7064589340659</v>
      </c>
      <c r="F83" s="71"/>
      <c r="G83" s="71"/>
      <c r="H83" s="71"/>
      <c r="I83" s="71"/>
      <c r="K83" s="105"/>
    </row>
    <row r="84" spans="2:11">
      <c r="B84" s="82"/>
      <c r="C84" s="82"/>
      <c r="D84" s="71" t="str">
        <f ca="1"/>
        <v>LocalCurrencyDelta1PDH.AUD-XccyDepo-1D</v>
      </c>
      <c r="E84" s="42">
        <f ca="1"/>
        <v>0.65833273522733149</v>
      </c>
      <c r="F84" s="71"/>
      <c r="G84" s="71"/>
      <c r="H84" s="71"/>
      <c r="I84" s="71"/>
      <c r="K84" s="105"/>
    </row>
    <row r="85" spans="2:11">
      <c r="B85" s="82"/>
      <c r="C85" s="82"/>
      <c r="D85" s="71" t="str">
        <f ca="1"/>
        <v>LocalCurrencyDelta1PDH.AUD-XccyDepo-TN</v>
      </c>
      <c r="E85" s="42">
        <f ca="1"/>
        <v>0.65833273522733149</v>
      </c>
      <c r="F85" s="71"/>
      <c r="G85" s="71"/>
      <c r="H85" s="71"/>
      <c r="I85" s="71"/>
      <c r="K85" s="105"/>
    </row>
    <row r="86" spans="2:11">
      <c r="B86" s="82"/>
      <c r="C86" s="82"/>
      <c r="D86" s="71" t="str">
        <f ca="1"/>
        <v>LocalCurrencyDelta1PDH.AUD-XccyDepo-1W</v>
      </c>
      <c r="E86" s="42">
        <f ca="1"/>
        <v>0</v>
      </c>
      <c r="F86" s="71"/>
      <c r="G86" s="71"/>
      <c r="H86" s="71"/>
      <c r="I86" s="71"/>
      <c r="K86" s="105"/>
    </row>
    <row r="87" spans="2:11">
      <c r="B87" s="82"/>
      <c r="C87" s="82"/>
      <c r="D87" s="71" t="str">
        <f ca="1"/>
        <v>LocalCurrencyDelta1PDH.AUD-XccyDepo-2W</v>
      </c>
      <c r="E87" s="42">
        <f ca="1"/>
        <v>0</v>
      </c>
      <c r="F87" s="71"/>
      <c r="G87" s="71"/>
      <c r="H87" s="71"/>
      <c r="I87" s="71"/>
      <c r="K87" s="105"/>
    </row>
    <row r="88" spans="2:11">
      <c r="B88" s="82"/>
      <c r="C88" s="82"/>
      <c r="D88" s="71" t="str">
        <f ca="1"/>
        <v>LocalCurrencyDelta1PDH.AUD-XccyDepo-1M</v>
      </c>
      <c r="E88" s="42">
        <f ca="1"/>
        <v>4.0797131997894372E-3</v>
      </c>
      <c r="F88" s="71"/>
      <c r="G88" s="71"/>
      <c r="H88" s="71"/>
      <c r="I88" s="71"/>
      <c r="K88" s="105"/>
    </row>
    <row r="89" spans="2:11">
      <c r="B89" s="82"/>
      <c r="C89" s="82"/>
      <c r="D89" s="71" t="str">
        <f ca="1"/>
        <v>LocalCurrencyDelta1PDH.AUD-XccyDepo-2M</v>
      </c>
      <c r="E89" s="42">
        <f ca="1"/>
        <v>7.7050402110316919E-3</v>
      </c>
      <c r="F89" s="71"/>
      <c r="G89" s="71"/>
      <c r="H89" s="71"/>
      <c r="I89" s="71"/>
      <c r="K89" s="105"/>
    </row>
    <row r="90" spans="2:11">
      <c r="B90" s="82"/>
      <c r="C90" s="82"/>
      <c r="D90" s="71" t="str">
        <f ca="1"/>
        <v>LocalCurrencyDelta1PDH.AUD-XccyDepo-3M</v>
      </c>
      <c r="E90" s="42">
        <f ca="1"/>
        <v>-0.79366679904161119</v>
      </c>
      <c r="F90" s="71"/>
      <c r="G90" s="71"/>
      <c r="H90" s="71"/>
      <c r="I90" s="71"/>
      <c r="K90" s="105"/>
    </row>
    <row r="91" spans="2:11">
      <c r="B91" s="82"/>
      <c r="C91" s="82"/>
      <c r="D91" s="71" t="str">
        <f ca="1"/>
        <v>LocalCurrencyDelta1PDH.AUD-XccySwap-6M</v>
      </c>
      <c r="E91" s="42">
        <f ca="1"/>
        <v>-4.1042499774377408</v>
      </c>
      <c r="F91" s="71"/>
      <c r="G91" s="71"/>
      <c r="H91" s="71"/>
      <c r="I91" s="71"/>
      <c r="K91" s="105"/>
    </row>
    <row r="92" spans="2:11">
      <c r="B92" s="82"/>
      <c r="C92" s="82"/>
      <c r="D92" s="71" t="str">
        <f ca="1"/>
        <v>LocalCurrencyDelta1PDH.AUD-XccySwap-9M</v>
      </c>
      <c r="E92" s="42">
        <f ca="1"/>
        <v>-2.3619767066228867</v>
      </c>
      <c r="F92" s="71"/>
      <c r="G92" s="71"/>
      <c r="H92" s="71"/>
      <c r="I92" s="71"/>
      <c r="K92" s="105"/>
    </row>
    <row r="93" spans="2:11">
      <c r="B93" s="82"/>
      <c r="C93" s="82"/>
      <c r="D93" s="71" t="str">
        <f ca="1"/>
        <v>LocalCurrencyDelta1PDH.AUD-XccySwap-1Y</v>
      </c>
      <c r="E93" s="42">
        <f ca="1"/>
        <v>-38.735466705607415</v>
      </c>
      <c r="F93" s="71"/>
      <c r="G93" s="71"/>
      <c r="H93" s="71"/>
      <c r="I93" s="71"/>
      <c r="K93" s="105"/>
    </row>
    <row r="94" spans="2:11">
      <c r="B94" s="82"/>
      <c r="C94" s="82"/>
      <c r="D94" s="71" t="str">
        <f ca="1"/>
        <v>LocalCurrencyDelta1PDH.AUD-XccySwap-2Y</v>
      </c>
      <c r="E94" s="42">
        <f ca="1"/>
        <v>-51.557935218618475</v>
      </c>
      <c r="F94" s="71"/>
      <c r="G94" s="71"/>
      <c r="H94" s="71"/>
      <c r="I94" s="71"/>
      <c r="K94" s="105"/>
    </row>
    <row r="95" spans="2:11">
      <c r="B95" s="82"/>
      <c r="C95" s="82"/>
      <c r="D95" s="71" t="str">
        <f ca="1"/>
        <v>LocalCurrencyDelta1PDH.AUD-XccySwap-3Y</v>
      </c>
      <c r="E95" s="42">
        <f ca="1"/>
        <v>-17.934118090069369</v>
      </c>
      <c r="F95" s="71"/>
      <c r="G95" s="71"/>
      <c r="H95" s="71"/>
      <c r="I95" s="71"/>
      <c r="K95" s="105"/>
    </row>
    <row r="96" spans="2:11">
      <c r="B96" s="82"/>
      <c r="C96" s="82"/>
      <c r="D96" s="71" t="str">
        <f ca="1"/>
        <v>LocalCurrencyDelta1PDH.AUD-XccySwap-4Y</v>
      </c>
      <c r="E96" s="42">
        <f ca="1"/>
        <v>121.23809059592723</v>
      </c>
      <c r="F96" s="71"/>
      <c r="G96" s="71"/>
      <c r="H96" s="71"/>
      <c r="I96" s="71"/>
      <c r="K96" s="105"/>
    </row>
    <row r="97" spans="2:11">
      <c r="B97" s="82"/>
      <c r="C97" s="82"/>
      <c r="D97" s="71" t="str">
        <f ca="1"/>
        <v>LocalCurrencyDelta1PDH.AUD-XccySwap-5Y</v>
      </c>
      <c r="E97" s="42">
        <f ca="1"/>
        <v>170.95261220851282</v>
      </c>
      <c r="F97" s="71"/>
      <c r="G97" s="71"/>
      <c r="H97" s="71"/>
      <c r="I97" s="71"/>
      <c r="K97" s="105"/>
    </row>
    <row r="98" spans="2:11">
      <c r="B98" s="82"/>
      <c r="C98" s="82"/>
      <c r="D98" s="71" t="str">
        <f ca="1"/>
        <v>LocalCurrencyDelta1PDH.AUD-XccySwap-6Y</v>
      </c>
      <c r="E98" s="42">
        <f ca="1"/>
        <v>253.80957827072484</v>
      </c>
      <c r="F98" s="71"/>
      <c r="G98" s="71"/>
      <c r="H98" s="71"/>
      <c r="I98" s="71"/>
      <c r="K98" s="105"/>
    </row>
    <row r="99" spans="2:11">
      <c r="B99" s="82"/>
      <c r="C99" s="82"/>
      <c r="D99" s="71" t="str">
        <f ca="1"/>
        <v>LocalCurrencyDelta1PDH.AUD-XccySwap-7Y</v>
      </c>
      <c r="E99" s="42">
        <f ca="1"/>
        <v>326.48768805627191</v>
      </c>
      <c r="F99" s="71"/>
      <c r="G99" s="71"/>
      <c r="H99" s="71"/>
      <c r="I99" s="71"/>
      <c r="K99" s="105"/>
    </row>
    <row r="100" spans="2:11">
      <c r="B100" s="82"/>
      <c r="C100" s="82"/>
      <c r="D100" s="71" t="str">
        <f ca="1"/>
        <v>LocalCurrencyDelta1PDH.AUD-XccySwap-8Y</v>
      </c>
      <c r="E100" s="42">
        <f ca="1"/>
        <v>348.47217083654937</v>
      </c>
      <c r="F100" s="71"/>
      <c r="G100" s="71"/>
      <c r="H100" s="71"/>
      <c r="I100" s="71"/>
      <c r="K100" s="105"/>
    </row>
    <row r="101" spans="2:11">
      <c r="B101" s="82"/>
      <c r="C101" s="82"/>
      <c r="D101" s="71" t="str">
        <f ca="1"/>
        <v>LocalCurrencyDelta1PDH.AUD-XccySwap-9Y</v>
      </c>
      <c r="E101" s="42">
        <f ca="1"/>
        <v>389.51204696952493</v>
      </c>
      <c r="F101" s="71"/>
      <c r="G101" s="71"/>
      <c r="H101" s="71"/>
      <c r="I101" s="71"/>
      <c r="K101" s="105"/>
    </row>
    <row r="102" spans="2:11">
      <c r="B102" s="82"/>
      <c r="C102" s="82"/>
      <c r="D102" s="71" t="str">
        <f ca="1"/>
        <v>LocalCurrencyDelta1PDH.AUD-XccySwap-10Y</v>
      </c>
      <c r="E102" s="42">
        <f ca="1"/>
        <v>345.73302892269504</v>
      </c>
      <c r="F102" s="71"/>
      <c r="G102" s="71"/>
      <c r="H102" s="71"/>
      <c r="I102" s="71"/>
      <c r="K102" s="105"/>
    </row>
    <row r="103" spans="2:11">
      <c r="B103" s="82"/>
      <c r="C103" s="82"/>
      <c r="D103" s="71" t="str">
        <f ca="1"/>
        <v>LocalCurrencyDelta1PDH.AUD-XccySwap-12Y</v>
      </c>
      <c r="E103" s="42">
        <f ca="1"/>
        <v>0.66020634739175421</v>
      </c>
      <c r="F103" s="71"/>
      <c r="G103" s="71"/>
      <c r="H103" s="71"/>
      <c r="I103" s="71"/>
      <c r="K103" s="105"/>
    </row>
    <row r="104" spans="2:11">
      <c r="B104" s="82"/>
      <c r="C104" s="82"/>
      <c r="D104" s="71" t="str">
        <f ca="1"/>
        <v>LocalCurrencyDelta1PDH.AUD-XccySwap-15Y</v>
      </c>
      <c r="E104" s="42">
        <f ca="1"/>
        <v>0</v>
      </c>
      <c r="F104" s="71"/>
      <c r="G104" s="71"/>
      <c r="H104" s="71"/>
      <c r="I104" s="71"/>
      <c r="K104" s="105"/>
    </row>
    <row r="105" spans="2:11">
      <c r="B105" s="82"/>
      <c r="C105" s="82"/>
      <c r="D105" s="71" t="str">
        <f ca="1"/>
        <v>LocalCurrencyDelta1PDH.AUD-XccySwap-20Y</v>
      </c>
      <c r="E105" s="42">
        <f ca="1"/>
        <v>0</v>
      </c>
      <c r="F105" s="71"/>
      <c r="G105" s="71"/>
      <c r="H105" s="71"/>
      <c r="I105" s="71"/>
      <c r="K105" s="105"/>
    </row>
    <row r="106" spans="2:11">
      <c r="B106" s="82"/>
      <c r="C106" s="82"/>
      <c r="D106" s="71" t="str">
        <f ca="1"/>
        <v>LocalCurrencyDelta1PDH.AUD-XccySwap-25Y</v>
      </c>
      <c r="E106" s="42">
        <f ca="1"/>
        <v>0</v>
      </c>
      <c r="F106" s="71"/>
      <c r="G106" s="71"/>
      <c r="H106" s="71"/>
      <c r="I106" s="71"/>
      <c r="K106" s="105"/>
    </row>
    <row r="107" spans="2:11">
      <c r="B107" s="82"/>
      <c r="C107" s="82"/>
      <c r="D107" s="71" t="str">
        <f ca="1"/>
        <v>LocalCurrencyDelta1PDH.AUD-XccySwap-30Y</v>
      </c>
      <c r="E107" s="42">
        <f ca="1"/>
        <v>0</v>
      </c>
      <c r="F107" s="71"/>
      <c r="G107" s="71"/>
      <c r="H107" s="71"/>
      <c r="I107" s="71"/>
      <c r="K107" s="105"/>
    </row>
    <row r="108" spans="2:11">
      <c r="B108" s="82"/>
      <c r="C108" s="82"/>
      <c r="D108" s="71" t="str">
        <f ca="1"/>
        <v>LocalCurrencyDelta0PDH.AUD</v>
      </c>
      <c r="E108" s="42">
        <f ca="1"/>
        <v>-80747.03507150618</v>
      </c>
      <c r="F108" s="71"/>
      <c r="G108" s="71"/>
      <c r="H108" s="71"/>
      <c r="I108" s="71"/>
      <c r="K108" s="105"/>
    </row>
    <row r="109" spans="2:11">
      <c r="B109" s="82"/>
      <c r="C109" s="82"/>
      <c r="D109" s="71" t="str">
        <f ca="1"/>
        <v>LocalCurrencyDelta0PDH.AUD-Deposit-1D</v>
      </c>
      <c r="E109" s="42">
        <f ca="1"/>
        <v>-18.842207739235803</v>
      </c>
      <c r="F109" s="71"/>
      <c r="G109" s="71"/>
      <c r="H109" s="71"/>
      <c r="I109" s="71"/>
      <c r="K109" s="105"/>
    </row>
    <row r="110" spans="2:11">
      <c r="B110" s="82"/>
      <c r="C110" s="82"/>
      <c r="D110" s="71" t="str">
        <f ca="1"/>
        <v>LocalCurrencyDelta0PDH.AUD-Deposit-1M</v>
      </c>
      <c r="E110" s="42">
        <f ca="1"/>
        <v>6.3002575541448316</v>
      </c>
      <c r="F110" s="71"/>
      <c r="G110" s="71"/>
      <c r="H110" s="71"/>
      <c r="I110" s="71"/>
      <c r="K110" s="105"/>
    </row>
    <row r="111" spans="2:11">
      <c r="B111" s="82"/>
      <c r="C111" s="82"/>
      <c r="D111" s="71" t="str">
        <f ca="1"/>
        <v>LocalCurrencyDelta0PDH.AUD-Deposit-2M</v>
      </c>
      <c r="E111" s="42">
        <f ca="1"/>
        <v>0.15862065009555051</v>
      </c>
      <c r="F111" s="71"/>
      <c r="G111" s="71"/>
      <c r="H111" s="71"/>
      <c r="I111" s="71"/>
      <c r="K111" s="105"/>
    </row>
    <row r="112" spans="2:11">
      <c r="B112" s="82"/>
      <c r="C112" s="82"/>
      <c r="D112" s="71" t="str">
        <f ca="1"/>
        <v>LocalCurrencyDelta0PDH.AUD-Deposit-3M</v>
      </c>
      <c r="E112" s="42">
        <f ca="1"/>
        <v>-2.6496927406828359E-2</v>
      </c>
      <c r="F112" s="71"/>
      <c r="G112" s="71"/>
      <c r="H112" s="71"/>
      <c r="I112" s="71"/>
      <c r="K112" s="105"/>
    </row>
    <row r="113" spans="2:11">
      <c r="B113" s="82"/>
      <c r="C113" s="82"/>
      <c r="D113" s="71" t="str">
        <f ca="1"/>
        <v>LocalCurrencyDelta0PDH.AUD-IRFuture-IR-1</v>
      </c>
      <c r="E113" s="42">
        <f ca="1"/>
        <v>21.429871001646191</v>
      </c>
      <c r="F113" s="71"/>
      <c r="G113" s="71"/>
      <c r="H113" s="71"/>
      <c r="I113" s="71"/>
      <c r="K113" s="105"/>
    </row>
    <row r="114" spans="2:11">
      <c r="B114" s="82"/>
      <c r="C114" s="82"/>
      <c r="D114" s="71" t="str">
        <f ca="1"/>
        <v>LocalCurrencyDelta0PDH.AUD-IRFuture-IR-2</v>
      </c>
      <c r="E114" s="42">
        <f ca="1"/>
        <v>14.09822970746875</v>
      </c>
      <c r="F114" s="71"/>
      <c r="G114" s="71"/>
      <c r="H114" s="71"/>
      <c r="I114" s="71"/>
      <c r="K114" s="105"/>
    </row>
    <row r="115" spans="2:11">
      <c r="B115" s="82"/>
      <c r="C115" s="82"/>
      <c r="D115" s="71" t="str">
        <f ca="1"/>
        <v>LocalCurrencyDelta0PDH.AUD-IRFuture-IR-3</v>
      </c>
      <c r="E115" s="42">
        <f ca="1"/>
        <v>20.164473792888636</v>
      </c>
      <c r="F115" s="71"/>
      <c r="G115" s="71"/>
      <c r="H115" s="71"/>
      <c r="I115" s="71"/>
      <c r="K115" s="105"/>
    </row>
    <row r="116" spans="2:11">
      <c r="B116" s="82"/>
      <c r="C116" s="82"/>
      <c r="D116" s="71" t="str">
        <f ca="1"/>
        <v>LocalCurrencyDelta0PDH.AUD-IRFuture-IR-4</v>
      </c>
      <c r="E116" s="42">
        <f ca="1"/>
        <v>16.372958672523851</v>
      </c>
      <c r="F116" s="71"/>
      <c r="G116" s="71"/>
      <c r="H116" s="71"/>
      <c r="I116" s="71"/>
      <c r="K116" s="105"/>
    </row>
    <row r="117" spans="2:11">
      <c r="B117" s="82"/>
      <c r="C117" s="82"/>
      <c r="D117" s="71" t="str">
        <f ca="1"/>
        <v>LocalCurrencyDelta0PDH.AUD-IRFuture-IR-5</v>
      </c>
      <c r="E117" s="42">
        <f ca="1"/>
        <v>12.638771566058457</v>
      </c>
      <c r="F117" s="71"/>
      <c r="G117" s="71"/>
      <c r="H117" s="71"/>
      <c r="I117" s="71"/>
      <c r="K117" s="105"/>
    </row>
    <row r="118" spans="2:11">
      <c r="B118" s="82"/>
      <c r="C118" s="82"/>
      <c r="D118" s="71" t="str">
        <f ca="1"/>
        <v>LocalCurrencyDelta0PDH.AUD-IRFuture-IR-6</v>
      </c>
      <c r="E118" s="42">
        <f ca="1"/>
        <v>6.4485048161125391</v>
      </c>
      <c r="F118" s="71"/>
      <c r="G118" s="71"/>
      <c r="H118" s="71"/>
      <c r="I118" s="71"/>
      <c r="K118" s="105"/>
    </row>
    <row r="119" spans="2:11">
      <c r="B119" s="82"/>
      <c r="C119" s="82"/>
      <c r="D119" s="71" t="str">
        <f ca="1"/>
        <v>LocalCurrencyDelta0PDH.AUD-IRFuture-IR-7</v>
      </c>
      <c r="E119" s="42">
        <f ca="1"/>
        <v>8.745290847082984</v>
      </c>
      <c r="F119" s="71"/>
      <c r="G119" s="71"/>
      <c r="H119" s="71"/>
      <c r="I119" s="71"/>
      <c r="K119" s="105"/>
    </row>
    <row r="120" spans="2:11">
      <c r="B120" s="82"/>
      <c r="C120" s="82"/>
      <c r="D120" s="71" t="str">
        <f ca="1"/>
        <v>LocalCurrencyDelta0PDH.AUD-IRFuture-IR-8</v>
      </c>
      <c r="E120" s="42">
        <f ca="1"/>
        <v>6.4559745135526008</v>
      </c>
      <c r="F120" s="71"/>
      <c r="G120" s="71"/>
      <c r="H120" s="71"/>
      <c r="I120" s="71"/>
      <c r="K120" s="105"/>
    </row>
    <row r="121" spans="2:11">
      <c r="B121" s="82"/>
      <c r="C121" s="82"/>
      <c r="D121" s="71" t="str">
        <f ca="1"/>
        <v>LocalCurrencyDelta0PDH.AUD-IRSwap-3Y</v>
      </c>
      <c r="E121" s="42">
        <f ca="1"/>
        <v>125.04753168611961</v>
      </c>
      <c r="F121" s="71"/>
      <c r="G121" s="71"/>
      <c r="H121" s="71"/>
      <c r="I121" s="71"/>
      <c r="K121" s="105"/>
    </row>
    <row r="122" spans="2:11">
      <c r="B122" s="82"/>
      <c r="C122" s="82"/>
      <c r="D122" s="71" t="str">
        <f ca="1"/>
        <v>LocalCurrencyDelta0PDH.AUD-IRSwap-4Y</v>
      </c>
      <c r="E122" s="42">
        <f ca="1"/>
        <v>49.990596520659828</v>
      </c>
      <c r="F122" s="71"/>
      <c r="G122" s="71"/>
      <c r="H122" s="71"/>
      <c r="I122" s="71"/>
      <c r="K122" s="105"/>
    </row>
    <row r="123" spans="2:11">
      <c r="B123" s="82"/>
      <c r="C123" s="82"/>
      <c r="D123" s="71" t="str">
        <f ca="1"/>
        <v>LocalCurrencyDelta0PDH.AUD-IRSwap-5Y</v>
      </c>
      <c r="E123" s="42">
        <f ca="1"/>
        <v>44.508328224499373</v>
      </c>
      <c r="F123" s="71"/>
      <c r="G123" s="71"/>
      <c r="H123" s="71"/>
      <c r="I123" s="71"/>
      <c r="K123" s="105"/>
    </row>
    <row r="124" spans="2:11">
      <c r="B124" s="82"/>
      <c r="C124" s="82"/>
      <c r="D124" s="71" t="str">
        <f ca="1"/>
        <v>LocalCurrencyDelta0PDH.AUD-IRSwap-6Y</v>
      </c>
      <c r="E124" s="42">
        <f ca="1"/>
        <v>5.6763982435946208</v>
      </c>
      <c r="F124" s="71"/>
      <c r="G124" s="71"/>
      <c r="H124" s="71"/>
      <c r="I124" s="71"/>
      <c r="K124" s="105"/>
    </row>
    <row r="125" spans="2:11">
      <c r="B125" s="82"/>
      <c r="C125" s="82"/>
      <c r="D125" s="71" t="str">
        <f ca="1"/>
        <v>LocalCurrencyDelta0PDH.AUD-IRSwap-7Y</v>
      </c>
      <c r="E125" s="42">
        <f ca="1"/>
        <v>-83.177360861415778</v>
      </c>
      <c r="F125" s="71"/>
      <c r="G125" s="71"/>
      <c r="H125" s="71"/>
      <c r="I125" s="71"/>
      <c r="K125" s="105"/>
    </row>
    <row r="126" spans="2:11">
      <c r="B126" s="82"/>
      <c r="C126" s="82"/>
      <c r="D126" s="71" t="str">
        <f ca="1"/>
        <v>LocalCurrencyDelta0PDH.AUD-IRSwap-8Y</v>
      </c>
      <c r="E126" s="42">
        <f ca="1"/>
        <v>-145.72225659180151</v>
      </c>
      <c r="F126" s="71"/>
      <c r="G126" s="71"/>
      <c r="H126" s="71"/>
      <c r="I126" s="71"/>
      <c r="K126" s="105"/>
    </row>
    <row r="127" spans="2:11">
      <c r="B127" s="82"/>
      <c r="C127" s="82"/>
      <c r="D127" s="71" t="str">
        <f ca="1"/>
        <v>LocalCurrencyDelta0PDH.AUD-IRSwap-9Y</v>
      </c>
      <c r="E127" s="42">
        <f ca="1"/>
        <v>-199.97248600724777</v>
      </c>
      <c r="F127" s="71"/>
      <c r="G127" s="71"/>
      <c r="H127" s="71"/>
      <c r="I127" s="71"/>
      <c r="K127" s="105"/>
    </row>
    <row r="128" spans="2:11">
      <c r="B128" s="82"/>
      <c r="C128" s="82"/>
      <c r="D128" s="71" t="str">
        <f ca="1"/>
        <v>LocalCurrencyDelta0PDH.AUD-IRSwap-10Y</v>
      </c>
      <c r="E128" s="42">
        <f ca="1"/>
        <v>-80498.463533215414</v>
      </c>
      <c r="F128" s="71"/>
      <c r="G128" s="71"/>
      <c r="H128" s="71"/>
      <c r="I128" s="71"/>
      <c r="K128" s="105"/>
    </row>
    <row r="129" spans="2:11">
      <c r="B129" s="82"/>
      <c r="C129" s="82"/>
      <c r="D129" s="71" t="str">
        <f ca="1"/>
        <v>LocalCurrencyDelta0PDH.AUD-IRSwap-15Y</v>
      </c>
      <c r="E129" s="42">
        <f ca="1"/>
        <v>-139.02515861019103</v>
      </c>
      <c r="F129" s="71"/>
      <c r="G129" s="71"/>
      <c r="H129" s="71"/>
      <c r="I129" s="71"/>
      <c r="K129" s="105"/>
    </row>
    <row r="130" spans="2:11">
      <c r="B130" s="82"/>
      <c r="C130" s="82"/>
      <c r="D130" s="71" t="str">
        <f ca="1"/>
        <v>LocalCurrencyDelta0PDH.AUD-IRSwap-20Y</v>
      </c>
      <c r="E130" s="42">
        <f ca="1"/>
        <v>0.15862065009555051</v>
      </c>
      <c r="F130" s="71"/>
      <c r="G130" s="71"/>
      <c r="H130" s="71"/>
      <c r="I130" s="71"/>
      <c r="K130" s="105"/>
    </row>
    <row r="131" spans="2:11">
      <c r="B131" s="82"/>
      <c r="C131" s="82"/>
      <c r="D131" s="71" t="str">
        <f ca="1"/>
        <v>BucketedDeltaVector</v>
      </c>
      <c r="E131" s="42">
        <f ca="1"/>
        <v>-1864.8721465928622</v>
      </c>
      <c r="F131" s="71"/>
      <c r="G131" s="71"/>
      <c r="H131" s="71"/>
      <c r="I131" s="71"/>
      <c r="K131" s="105"/>
    </row>
    <row r="132" spans="2:11">
      <c r="B132" s="82"/>
      <c r="C132" s="82"/>
      <c r="D132" s="71" t="str">
        <f ca="1"/>
        <v>BucketedDeltaVector.AUD.40</v>
      </c>
      <c r="E132" s="42">
        <f ca="1"/>
        <v>0</v>
      </c>
      <c r="F132" s="71"/>
      <c r="G132" s="71"/>
      <c r="H132" s="71"/>
      <c r="I132" s="71"/>
      <c r="K132" s="105"/>
    </row>
    <row r="133" spans="2:11">
      <c r="B133" s="82"/>
      <c r="C133" s="82"/>
      <c r="D133" s="71" t="str">
        <f ca="1"/>
        <v>BucketedDeltaVector.AUD.38</v>
      </c>
      <c r="E133" s="42">
        <f ca="1"/>
        <v>-4.6889611121284984</v>
      </c>
      <c r="F133" s="71"/>
      <c r="G133" s="71"/>
      <c r="H133" s="71"/>
      <c r="I133" s="71"/>
      <c r="K133" s="105"/>
    </row>
    <row r="134" spans="2:11">
      <c r="B134" s="82"/>
      <c r="C134" s="82"/>
      <c r="D134" s="71" t="str">
        <f ca="1"/>
        <v>BucketedDeltaVector.AUD.39</v>
      </c>
      <c r="E134" s="42">
        <f ca="1"/>
        <v>-3.5167209166919871</v>
      </c>
      <c r="F134" s="71"/>
      <c r="G134" s="71"/>
      <c r="H134" s="71"/>
      <c r="I134" s="71"/>
      <c r="K134" s="105"/>
    </row>
    <row r="135" spans="2:11">
      <c r="B135" s="82"/>
      <c r="C135" s="82"/>
      <c r="D135" s="71" t="str">
        <f ca="1"/>
        <v>BucketedDeltaVector.AUD.36</v>
      </c>
      <c r="E135" s="42">
        <f ca="1"/>
        <v>-9.3439361510527252</v>
      </c>
      <c r="F135" s="71"/>
      <c r="G135" s="71"/>
      <c r="H135" s="71"/>
      <c r="I135" s="71"/>
      <c r="K135" s="105"/>
    </row>
    <row r="136" spans="2:11">
      <c r="B136" s="82"/>
      <c r="C136" s="82"/>
      <c r="D136" s="71" t="str">
        <f ca="1"/>
        <v>BucketedDeltaVector.AUD.37</v>
      </c>
      <c r="E136" s="42">
        <f ca="1"/>
        <v>-8.3319851300358891</v>
      </c>
      <c r="F136" s="71"/>
      <c r="G136" s="71"/>
      <c r="H136" s="71"/>
      <c r="I136" s="71"/>
      <c r="K136" s="105"/>
    </row>
    <row r="137" spans="2:11">
      <c r="B137" s="82"/>
      <c r="C137" s="82"/>
      <c r="D137" s="71" t="str">
        <f ca="1"/>
        <v>BucketedDeltaVector.AUD.34</v>
      </c>
      <c r="E137" s="42">
        <f ca="1"/>
        <v>-13.988192751928322</v>
      </c>
      <c r="F137" s="71"/>
      <c r="G137" s="71"/>
      <c r="H137" s="71"/>
      <c r="I137" s="71"/>
      <c r="K137" s="105"/>
    </row>
    <row r="138" spans="2:11">
      <c r="B138" s="82"/>
      <c r="C138" s="82"/>
      <c r="D138" s="71" t="str">
        <f ca="1"/>
        <v>BucketedDeltaVector.AUD.35</v>
      </c>
      <c r="E138" s="42">
        <f ca="1"/>
        <v>-13.02905287324551</v>
      </c>
      <c r="F138" s="71"/>
      <c r="G138" s="71"/>
      <c r="H138" s="71"/>
      <c r="I138" s="71"/>
      <c r="K138" s="105"/>
    </row>
    <row r="139" spans="2:11">
      <c r="B139" s="82"/>
      <c r="C139" s="82"/>
      <c r="D139" s="71" t="str">
        <f ca="1"/>
        <v>BucketedDeltaVector.AUD.32</v>
      </c>
      <c r="E139" s="42">
        <f ca="1"/>
        <v>-18.647834087544588</v>
      </c>
      <c r="F139" s="71"/>
      <c r="G139" s="71"/>
      <c r="H139" s="71"/>
      <c r="I139" s="71"/>
      <c r="K139" s="105"/>
    </row>
    <row r="140" spans="2:11">
      <c r="B140" s="82"/>
      <c r="C140" s="82"/>
      <c r="D140" s="71" t="str">
        <f ca="1"/>
        <v>BucketedDeltaVector.AUD.33</v>
      </c>
      <c r="E140" s="42">
        <f ca="1"/>
        <v>-17.837461744241214</v>
      </c>
      <c r="F140" s="71"/>
      <c r="G140" s="71"/>
      <c r="H140" s="71"/>
      <c r="I140" s="71"/>
      <c r="K140" s="105"/>
    </row>
    <row r="141" spans="2:11">
      <c r="B141" s="82"/>
      <c r="C141" s="82"/>
      <c r="D141" s="71" t="str">
        <f ca="1"/>
        <v>BucketedDeltaVector.AUD.30</v>
      </c>
      <c r="E141" s="42">
        <f ca="1"/>
        <v>-23.836107063839982</v>
      </c>
      <c r="F141" s="71"/>
      <c r="G141" s="71"/>
      <c r="H141" s="71"/>
      <c r="I141" s="71"/>
      <c r="K141" s="105"/>
    </row>
    <row r="142" spans="2:11">
      <c r="B142" s="82"/>
      <c r="C142" s="82"/>
      <c r="D142" s="71" t="str">
        <f ca="1"/>
        <v>BucketedDeltaVector.AUD.31</v>
      </c>
      <c r="E142" s="42">
        <f ca="1"/>
        <v>-22.821010253879283</v>
      </c>
      <c r="F142" s="71"/>
      <c r="G142" s="71"/>
      <c r="H142" s="71"/>
      <c r="I142" s="71"/>
      <c r="K142" s="105"/>
    </row>
    <row r="143" spans="2:11">
      <c r="B143" s="82"/>
      <c r="C143" s="82"/>
      <c r="D143" s="71" t="str">
        <f ca="1"/>
        <v>BucketedDeltaVector.AUD.28</v>
      </c>
      <c r="E143" s="42">
        <f ca="1"/>
        <v>-29.011951703082563</v>
      </c>
      <c r="F143" s="71"/>
      <c r="G143" s="71"/>
      <c r="H143" s="71"/>
      <c r="I143" s="71"/>
      <c r="K143" s="105"/>
    </row>
    <row r="144" spans="2:11">
      <c r="B144" s="82"/>
      <c r="C144" s="82"/>
      <c r="D144" s="71" t="str">
        <f ca="1"/>
        <v>BucketedDeltaVector.AUD.29</v>
      </c>
      <c r="E144" s="42">
        <f ca="1"/>
        <v>-28.280582410885209</v>
      </c>
      <c r="F144" s="71"/>
      <c r="G144" s="71"/>
      <c r="H144" s="71"/>
      <c r="I144" s="71"/>
      <c r="K144" s="105"/>
    </row>
    <row r="145" spans="2:11">
      <c r="B145" s="82"/>
      <c r="C145" s="82"/>
      <c r="D145" s="71" t="str">
        <f ca="1"/>
        <v>BucketedDeltaVector.AUD.26</v>
      </c>
      <c r="E145" s="42">
        <f ca="1"/>
        <v>-35.124094412038474</v>
      </c>
      <c r="F145" s="71"/>
      <c r="G145" s="71"/>
      <c r="H145" s="71"/>
      <c r="I145" s="71"/>
      <c r="K145" s="105"/>
    </row>
    <row r="146" spans="2:11">
      <c r="B146" s="82"/>
      <c r="C146" s="82"/>
      <c r="D146" s="71" t="str">
        <f ca="1"/>
        <v>BucketedDeltaVector.AUD.27</v>
      </c>
      <c r="E146" s="42">
        <f ca="1"/>
        <v>-34.127549483499976</v>
      </c>
      <c r="F146" s="71"/>
      <c r="G146" s="71"/>
      <c r="H146" s="71"/>
      <c r="I146" s="71"/>
      <c r="K146" s="105"/>
    </row>
    <row r="147" spans="2:11">
      <c r="B147" s="82"/>
      <c r="C147" s="82"/>
      <c r="D147" s="71" t="str">
        <f ca="1"/>
        <v>BucketedDeltaVector.AUD.24</v>
      </c>
      <c r="E147" s="42">
        <f ca="1"/>
        <v>-40.902492809692212</v>
      </c>
      <c r="F147" s="71"/>
      <c r="G147" s="71"/>
      <c r="H147" s="71"/>
      <c r="I147" s="71"/>
      <c r="K147" s="105"/>
    </row>
    <row r="148" spans="2:11">
      <c r="B148" s="82"/>
      <c r="C148" s="82"/>
      <c r="D148" s="71" t="str">
        <f ca="1"/>
        <v>BucketedDeltaVector.AUD.25</v>
      </c>
      <c r="E148" s="42">
        <f ca="1"/>
        <v>-40.148788732439016</v>
      </c>
      <c r="F148" s="71"/>
      <c r="G148" s="71"/>
      <c r="H148" s="71"/>
      <c r="I148" s="71"/>
      <c r="K148" s="105"/>
    </row>
    <row r="149" spans="2:11">
      <c r="B149" s="82"/>
      <c r="C149" s="82"/>
      <c r="D149" s="71" t="str">
        <f ca="1"/>
        <v>BucketedDeltaVector.AUD.22</v>
      </c>
      <c r="E149" s="42">
        <f ca="1"/>
        <v>-46.716800391836763</v>
      </c>
      <c r="F149" s="71"/>
      <c r="G149" s="71"/>
      <c r="H149" s="71"/>
      <c r="I149" s="71"/>
      <c r="K149" s="105"/>
    </row>
    <row r="150" spans="2:11">
      <c r="B150" s="82"/>
      <c r="C150" s="82"/>
      <c r="D150" s="71" t="str">
        <f ca="1"/>
        <v>BucketedDeltaVector.AUD.23</v>
      </c>
      <c r="E150" s="42">
        <f ca="1"/>
        <v>-45.958412508293229</v>
      </c>
      <c r="F150" s="71"/>
      <c r="G150" s="71"/>
      <c r="H150" s="71"/>
      <c r="I150" s="71"/>
      <c r="K150" s="105"/>
    </row>
    <row r="151" spans="2:11">
      <c r="B151" s="82"/>
      <c r="C151" s="82"/>
      <c r="D151" s="71" t="str">
        <f ca="1"/>
        <v>BucketedDeltaVector.AUD.20</v>
      </c>
      <c r="E151" s="42">
        <f ca="1"/>
        <v>-52.018687452068185</v>
      </c>
      <c r="F151" s="71"/>
      <c r="G151" s="71"/>
      <c r="H151" s="71"/>
      <c r="I151" s="71"/>
      <c r="K151" s="105"/>
    </row>
    <row r="152" spans="2:11">
      <c r="B152" s="82"/>
      <c r="C152" s="82"/>
      <c r="D152" s="71" t="str">
        <f ca="1"/>
        <v>BucketedDeltaVector.AUD.21</v>
      </c>
      <c r="E152" s="42">
        <f ca="1"/>
        <v>-51.50002463143953</v>
      </c>
      <c r="F152" s="71"/>
      <c r="G152" s="71"/>
      <c r="H152" s="71"/>
      <c r="I152" s="71"/>
      <c r="K152" s="105"/>
    </row>
    <row r="153" spans="2:11">
      <c r="B153" s="82"/>
      <c r="C153" s="82"/>
      <c r="D153" s="71" t="str">
        <f ca="1"/>
        <v>BucketedDeltaVector.AUD.18</v>
      </c>
      <c r="E153" s="42">
        <f ca="1"/>
        <v>-57.407034246612078</v>
      </c>
      <c r="F153" s="71"/>
      <c r="G153" s="71"/>
      <c r="H153" s="71"/>
      <c r="I153" s="71"/>
      <c r="K153" s="105"/>
    </row>
    <row r="154" spans="2:11">
      <c r="B154" s="82"/>
      <c r="C154" s="82"/>
      <c r="D154" s="71" t="str">
        <f ca="1"/>
        <v>BucketedDeltaVector.AUD.19</v>
      </c>
      <c r="E154" s="42">
        <f ca="1"/>
        <v>-56.879913409213195</v>
      </c>
      <c r="F154" s="71"/>
      <c r="G154" s="71"/>
      <c r="H154" s="71"/>
      <c r="I154" s="71"/>
      <c r="K154" s="105"/>
    </row>
    <row r="155" spans="2:11">
      <c r="B155" s="82"/>
      <c r="C155" s="82"/>
      <c r="D155" s="71" t="str">
        <f ca="1"/>
        <v>BucketedDeltaVector.AUD.16</v>
      </c>
      <c r="E155" s="42">
        <f ca="1"/>
        <v>-61.980588865477856</v>
      </c>
      <c r="F155" s="71"/>
      <c r="G155" s="71"/>
      <c r="H155" s="71"/>
      <c r="I155" s="71"/>
      <c r="K155" s="105"/>
    </row>
    <row r="156" spans="2:11">
      <c r="B156" s="82"/>
      <c r="C156" s="82"/>
      <c r="D156" s="71" t="str">
        <f ca="1"/>
        <v>BucketedDeltaVector.AUD.17</v>
      </c>
      <c r="E156" s="42">
        <f ca="1"/>
        <v>-61.632601044246798</v>
      </c>
      <c r="F156" s="71"/>
      <c r="G156" s="71"/>
      <c r="H156" s="71"/>
      <c r="I156" s="71"/>
      <c r="K156" s="105"/>
    </row>
    <row r="157" spans="2:11">
      <c r="B157" s="82"/>
      <c r="C157" s="82"/>
      <c r="D157" s="71" t="str">
        <f ca="1"/>
        <v>BucketedDeltaVector.AUD.14</v>
      </c>
      <c r="E157" s="42">
        <f ca="1"/>
        <v>-67.718544901019357</v>
      </c>
      <c r="F157" s="71"/>
      <c r="G157" s="71"/>
      <c r="H157" s="71"/>
      <c r="I157" s="71"/>
      <c r="K157" s="105"/>
    </row>
    <row r="158" spans="2:11">
      <c r="B158" s="82"/>
      <c r="C158" s="82"/>
      <c r="D158" s="71" t="str">
        <f ca="1"/>
        <v>BucketedDeltaVector.AUD.15</v>
      </c>
      <c r="E158" s="42">
        <f ca="1"/>
        <v>-67.344330409825176</v>
      </c>
      <c r="F158" s="71"/>
      <c r="G158" s="71"/>
      <c r="H158" s="71"/>
      <c r="I158" s="71"/>
      <c r="K158" s="105"/>
    </row>
    <row r="159" spans="2:11">
      <c r="B159" s="82"/>
      <c r="C159" s="82"/>
      <c r="D159" s="71" t="str">
        <f ca="1"/>
        <v>BucketedDeltaVector.AUD.12</v>
      </c>
      <c r="E159" s="42">
        <f ca="1"/>
        <v>-72.061030961758547</v>
      </c>
      <c r="F159" s="71"/>
      <c r="G159" s="71"/>
      <c r="H159" s="71"/>
      <c r="I159" s="71"/>
      <c r="K159" s="105"/>
    </row>
    <row r="160" spans="2:11">
      <c r="B160" s="82"/>
      <c r="C160" s="82"/>
      <c r="D160" s="71" t="str">
        <f ca="1"/>
        <v>BucketedDeltaVector.AUD.13</v>
      </c>
      <c r="E160" s="42">
        <f ca="1"/>
        <v>-71.919428168299206</v>
      </c>
      <c r="F160" s="71"/>
      <c r="G160" s="71"/>
      <c r="H160" s="71"/>
      <c r="I160" s="71"/>
      <c r="K160" s="105"/>
    </row>
    <row r="161" spans="2:11">
      <c r="B161" s="82"/>
      <c r="C161" s="82"/>
      <c r="D161" s="71" t="str">
        <f ca="1"/>
        <v>BucketedDeltaVector.AUD.11</v>
      </c>
      <c r="E161" s="42">
        <f ca="1"/>
        <v>-72.033415034895469</v>
      </c>
      <c r="F161" s="71"/>
      <c r="G161" s="71"/>
      <c r="H161" s="71"/>
      <c r="I161" s="71"/>
      <c r="K161" s="105"/>
    </row>
    <row r="162" spans="2:11">
      <c r="B162" s="82"/>
      <c r="C162" s="82"/>
      <c r="D162" s="71" t="str">
        <f ca="1"/>
        <v>BucketedDeltaVector.AUD.8</v>
      </c>
      <c r="E162" s="42">
        <f ca="1"/>
        <v>-71.252283518839675</v>
      </c>
      <c r="F162" s="71"/>
      <c r="G162" s="71"/>
      <c r="H162" s="71"/>
      <c r="I162" s="71"/>
      <c r="K162" s="105"/>
    </row>
    <row r="163" spans="2:11">
      <c r="B163" s="82"/>
      <c r="C163" s="82"/>
      <c r="D163" s="71" t="str">
        <f ca="1"/>
        <v>BucketedDeltaVector.AUD.9</v>
      </c>
      <c r="E163" s="42">
        <f ca="1"/>
        <v>-71.252283518839675</v>
      </c>
      <c r="F163" s="71"/>
      <c r="G163" s="71"/>
      <c r="H163" s="71"/>
      <c r="I163" s="71"/>
      <c r="K163" s="105"/>
    </row>
    <row r="164" spans="2:11">
      <c r="B164" s="82"/>
      <c r="C164" s="82"/>
      <c r="D164" s="71" t="str">
        <f ca="1"/>
        <v>BucketedDeltaVector.AUD.10</v>
      </c>
      <c r="E164" s="42">
        <f ca="1"/>
        <v>-72.024317457457116</v>
      </c>
      <c r="F164" s="71"/>
      <c r="G164" s="71"/>
      <c r="H164" s="71"/>
      <c r="I164" s="71"/>
      <c r="K164" s="105"/>
    </row>
    <row r="165" spans="2:11">
      <c r="B165" s="82"/>
      <c r="C165" s="82"/>
      <c r="D165" s="71" t="str">
        <f ca="1"/>
        <v>BucketedDeltaVector.AUD.7</v>
      </c>
      <c r="E165" s="42">
        <f ca="1"/>
        <v>-69.944750308078881</v>
      </c>
      <c r="F165" s="71"/>
      <c r="G165" s="71"/>
      <c r="H165" s="71"/>
      <c r="I165" s="71"/>
      <c r="K165" s="105"/>
    </row>
    <row r="166" spans="2:11">
      <c r="B166" s="82"/>
      <c r="C166" s="82"/>
      <c r="D166" s="71" t="str">
        <f ca="1"/>
        <v>BucketedDeltaVector.AUD.5</v>
      </c>
      <c r="E166" s="42">
        <f ca="1"/>
        <v>-67.545522738377642</v>
      </c>
      <c r="F166" s="71"/>
      <c r="G166" s="71"/>
      <c r="H166" s="71"/>
      <c r="I166" s="71"/>
      <c r="K166" s="105"/>
    </row>
    <row r="167" spans="2:11">
      <c r="B167" s="82"/>
      <c r="C167" s="82"/>
      <c r="D167" s="71" t="str">
        <f ca="1"/>
        <v>BucketedDeltaVector.AUD.6</v>
      </c>
      <c r="E167" s="42">
        <f ca="1"/>
        <v>-69.826692278323335</v>
      </c>
      <c r="F167" s="71"/>
      <c r="G167" s="71"/>
      <c r="H167" s="71"/>
      <c r="I167" s="71"/>
      <c r="K167" s="105"/>
    </row>
    <row r="168" spans="2:11">
      <c r="B168" s="82"/>
      <c r="C168" s="82"/>
      <c r="D168" s="71" t="str">
        <f ca="1"/>
        <v>BucketedDeltaVector.AUD.3</v>
      </c>
      <c r="E168" s="42">
        <f ca="1"/>
        <v>-62.346109050084173</v>
      </c>
      <c r="F168" s="71"/>
      <c r="G168" s="71"/>
      <c r="H168" s="71"/>
      <c r="I168" s="71"/>
      <c r="K168" s="105"/>
    </row>
    <row r="169" spans="2:11">
      <c r="B169" s="82"/>
      <c r="C169" s="82"/>
      <c r="D169" s="71" t="str">
        <f ca="1"/>
        <v>BucketedDeltaVector.AUD.4</v>
      </c>
      <c r="E169" s="42">
        <f ca="1"/>
        <v>-67.432491995636042</v>
      </c>
      <c r="F169" s="71"/>
      <c r="G169" s="71"/>
      <c r="H169" s="71"/>
      <c r="I169" s="71"/>
      <c r="K169" s="105"/>
    </row>
    <row r="170" spans="2:11">
      <c r="B170" s="82"/>
      <c r="C170" s="82"/>
      <c r="D170" s="71" t="str">
        <f ca="1"/>
        <v>BucketedDeltaVector.AUD.0</v>
      </c>
      <c r="E170" s="42">
        <f ca="1"/>
        <v>-61.074666564493938</v>
      </c>
      <c r="F170" s="71"/>
      <c r="G170" s="71"/>
      <c r="H170" s="71"/>
      <c r="I170" s="71"/>
      <c r="K170" s="105"/>
    </row>
    <row r="171" spans="2:11">
      <c r="B171" s="82"/>
      <c r="C171" s="82"/>
      <c r="D171" s="71" t="str">
        <f ca="1"/>
        <v>BucketedDeltaVector.AUD.1</v>
      </c>
      <c r="E171" s="42">
        <f ca="1"/>
        <v>-61.074666564493938</v>
      </c>
      <c r="F171" s="71"/>
      <c r="G171" s="71"/>
      <c r="H171" s="71"/>
      <c r="I171" s="71"/>
      <c r="K171" s="105"/>
    </row>
    <row r="172" spans="2:11">
      <c r="B172" s="82"/>
      <c r="C172" s="82"/>
      <c r="D172" s="71" t="str">
        <f ca="1"/>
        <v>BucketedDeltaVector.AUD.2</v>
      </c>
      <c r="E172" s="42">
        <f ca="1"/>
        <v>-62.290828937026788</v>
      </c>
      <c r="F172" s="71"/>
      <c r="G172" s="71"/>
      <c r="H172" s="71"/>
      <c r="I172" s="71"/>
      <c r="K172" s="105"/>
    </row>
    <row r="173" spans="2:11">
      <c r="B173" s="82"/>
      <c r="C173" s="82"/>
      <c r="D173" s="71" t="str">
        <f ca="1"/>
        <v>AccrualFactor</v>
      </c>
      <c r="E173" s="42">
        <f ca="1"/>
        <v>0</v>
      </c>
      <c r="F173" s="71"/>
      <c r="G173" s="71"/>
      <c r="H173" s="71"/>
      <c r="I173" s="71"/>
      <c r="K173" s="105"/>
    </row>
    <row r="174" spans="2:11">
      <c r="B174" s="82"/>
      <c r="C174" s="82"/>
      <c r="D174" s="71" t="str">
        <f ca="1"/>
        <v>FloatingNPV</v>
      </c>
      <c r="E174" s="42">
        <f ca="1"/>
        <v>2179416.7603836101</v>
      </c>
      <c r="F174" s="71"/>
      <c r="G174" s="71"/>
      <c r="H174" s="71"/>
      <c r="I174" s="71"/>
      <c r="K174" s="105"/>
    </row>
    <row r="175" spans="2:11">
      <c r="B175" s="82"/>
      <c r="C175" s="82"/>
      <c r="D175" s="71" t="e">
        <f ca="1"/>
        <v>#N/A</v>
      </c>
      <c r="E175" s="42" t="e">
        <f ca="1"/>
        <v>#N/A</v>
      </c>
      <c r="F175" s="71"/>
      <c r="G175" s="71"/>
      <c r="H175" s="71"/>
      <c r="I175" s="71"/>
      <c r="K175" s="105"/>
    </row>
    <row r="176" spans="2:11">
      <c r="B176" s="82"/>
      <c r="C176" s="82"/>
      <c r="D176" s="71" t="e">
        <f ca="1"/>
        <v>#N/A</v>
      </c>
      <c r="E176" s="42" t="e">
        <f ca="1"/>
        <v>#N/A</v>
      </c>
      <c r="F176" s="71"/>
      <c r="G176" s="71"/>
      <c r="H176" s="71"/>
      <c r="I176" s="71"/>
      <c r="K176" s="105"/>
    </row>
    <row r="177" spans="2:11">
      <c r="B177" s="82"/>
      <c r="C177" s="82"/>
      <c r="D177" s="71" t="e">
        <f ca="1"/>
        <v>#N/A</v>
      </c>
      <c r="E177" s="42" t="e">
        <f ca="1"/>
        <v>#N/A</v>
      </c>
      <c r="F177" s="71"/>
      <c r="G177" s="71"/>
      <c r="H177" s="71"/>
      <c r="I177" s="71"/>
      <c r="K177" s="105"/>
    </row>
    <row r="178" spans="2:11">
      <c r="B178" s="82"/>
      <c r="C178" s="82"/>
      <c r="D178" s="71" t="e">
        <f ca="1"/>
        <v>#N/A</v>
      </c>
      <c r="E178" s="42" t="e">
        <f ca="1"/>
        <v>#N/A</v>
      </c>
      <c r="F178" s="71"/>
      <c r="G178" s="71"/>
      <c r="H178" s="71"/>
      <c r="I178" s="71"/>
      <c r="K178" s="105"/>
    </row>
    <row r="179" spans="2:11">
      <c r="B179" s="82"/>
      <c r="C179" s="82"/>
      <c r="D179" s="71" t="e">
        <f ca="1"/>
        <v>#N/A</v>
      </c>
      <c r="E179" s="42" t="e">
        <f ca="1"/>
        <v>#N/A</v>
      </c>
      <c r="F179" s="71"/>
      <c r="G179" s="71"/>
      <c r="H179" s="71"/>
      <c r="I179" s="71"/>
      <c r="K179" s="105"/>
    </row>
    <row r="180" spans="2:11">
      <c r="B180" s="82"/>
      <c r="C180" s="82"/>
      <c r="D180" s="71" t="e">
        <f ca="1"/>
        <v>#N/A</v>
      </c>
      <c r="E180" s="42" t="e">
        <f ca="1"/>
        <v>#N/A</v>
      </c>
      <c r="F180" s="71"/>
      <c r="G180" s="71"/>
      <c r="H180" s="71"/>
      <c r="I180" s="71"/>
      <c r="K180" s="105"/>
    </row>
    <row r="181" spans="2:11">
      <c r="B181" s="82"/>
      <c r="C181" s="82"/>
      <c r="D181" s="71" t="e">
        <f ca="1"/>
        <v>#N/A</v>
      </c>
      <c r="E181" s="42" t="e">
        <f ca="1"/>
        <v>#N/A</v>
      </c>
      <c r="F181" s="71"/>
      <c r="G181" s="71"/>
      <c r="H181" s="71"/>
      <c r="I181" s="71"/>
      <c r="K181" s="105"/>
    </row>
    <row r="182" spans="2:11">
      <c r="B182" s="82"/>
      <c r="C182" s="82"/>
      <c r="D182" s="71" t="e">
        <f ca="1"/>
        <v>#N/A</v>
      </c>
      <c r="E182" s="42" t="e">
        <f ca="1"/>
        <v>#N/A</v>
      </c>
      <c r="F182" s="71"/>
      <c r="G182" s="71"/>
      <c r="H182" s="71"/>
      <c r="I182" s="71"/>
      <c r="K182" s="105"/>
    </row>
    <row r="183" spans="2:11">
      <c r="B183" s="82"/>
      <c r="C183" s="82"/>
      <c r="D183" s="71" t="e">
        <f ca="1"/>
        <v>#N/A</v>
      </c>
      <c r="E183" s="42" t="e">
        <f ca="1"/>
        <v>#N/A</v>
      </c>
      <c r="F183" s="71"/>
      <c r="G183" s="71"/>
      <c r="H183" s="71"/>
      <c r="I183" s="71"/>
      <c r="K183" s="105"/>
    </row>
    <row r="184" spans="2:11">
      <c r="B184" s="82"/>
      <c r="C184" s="82"/>
      <c r="D184" s="71" t="e">
        <f ca="1"/>
        <v>#N/A</v>
      </c>
      <c r="E184" s="42" t="e">
        <f ca="1"/>
        <v>#N/A</v>
      </c>
      <c r="F184" s="71"/>
      <c r="G184" s="71"/>
      <c r="H184" s="71"/>
      <c r="I184" s="71"/>
      <c r="K184" s="105"/>
    </row>
    <row r="185" spans="2:11">
      <c r="B185" s="82"/>
      <c r="C185" s="82"/>
      <c r="D185" s="71" t="e">
        <f ca="1"/>
        <v>#N/A</v>
      </c>
      <c r="E185" s="42" t="e">
        <f ca="1"/>
        <v>#N/A</v>
      </c>
      <c r="F185" s="71"/>
      <c r="G185" s="71"/>
      <c r="H185" s="71"/>
      <c r="I185" s="71"/>
      <c r="K185" s="105"/>
    </row>
    <row r="186" spans="2:11">
      <c r="B186" s="82"/>
      <c r="C186" s="82"/>
      <c r="D186" s="71" t="e">
        <f ca="1"/>
        <v>#N/A</v>
      </c>
      <c r="E186" s="42" t="e">
        <f ca="1"/>
        <v>#N/A</v>
      </c>
      <c r="F186" s="71"/>
      <c r="G186" s="71"/>
      <c r="H186" s="71"/>
      <c r="I186" s="71"/>
      <c r="K186" s="105"/>
    </row>
    <row r="187" spans="2:11">
      <c r="B187" s="82"/>
      <c r="C187" s="82"/>
      <c r="D187" s="71" t="e">
        <f ca="1"/>
        <v>#N/A</v>
      </c>
      <c r="E187" s="42" t="e">
        <f ca="1"/>
        <v>#N/A</v>
      </c>
      <c r="F187" s="71"/>
      <c r="G187" s="71"/>
      <c r="H187" s="71"/>
      <c r="I187" s="71"/>
      <c r="K187" s="105"/>
    </row>
    <row r="188" spans="2:11">
      <c r="B188" s="82"/>
      <c r="C188" s="82"/>
      <c r="D188" s="71" t="e">
        <f ca="1"/>
        <v>#N/A</v>
      </c>
      <c r="E188" s="42" t="e">
        <f ca="1"/>
        <v>#N/A</v>
      </c>
      <c r="F188" s="71"/>
      <c r="G188" s="71"/>
      <c r="H188" s="71"/>
      <c r="I188" s="71"/>
      <c r="K188" s="106"/>
    </row>
    <row r="189" spans="2:11">
      <c r="B189" s="82"/>
      <c r="C189" s="82"/>
      <c r="D189" s="71" t="e">
        <f ca="1"/>
        <v>#N/A</v>
      </c>
      <c r="E189" s="42" t="e">
        <f ca="1"/>
        <v>#N/A</v>
      </c>
      <c r="F189" s="71"/>
      <c r="G189" s="71"/>
      <c r="H189" s="71"/>
      <c r="I189" s="71"/>
      <c r="K189" s="106"/>
    </row>
    <row r="190" spans="2:11">
      <c r="B190" s="82"/>
      <c r="C190" s="82"/>
      <c r="D190" s="71" t="e">
        <f ca="1"/>
        <v>#N/A</v>
      </c>
      <c r="E190" s="42" t="e">
        <f ca="1"/>
        <v>#N/A</v>
      </c>
      <c r="F190" s="71"/>
      <c r="G190" s="71"/>
      <c r="H190" s="71"/>
      <c r="I190" s="71"/>
      <c r="K190" s="106"/>
    </row>
    <row r="191" spans="2:11">
      <c r="B191" s="82"/>
      <c r="C191" s="82"/>
      <c r="D191" s="71" t="e">
        <f ca="1"/>
        <v>#N/A</v>
      </c>
      <c r="E191" s="42" t="e">
        <f ca="1"/>
        <v>#N/A</v>
      </c>
      <c r="F191" s="71"/>
      <c r="G191" s="71"/>
      <c r="H191" s="71"/>
      <c r="I191" s="71"/>
      <c r="K191" s="106"/>
    </row>
    <row r="192" spans="2:11">
      <c r="B192" s="82"/>
      <c r="C192" s="82"/>
      <c r="D192" s="71" t="e">
        <f ca="1"/>
        <v>#N/A</v>
      </c>
      <c r="E192" s="42" t="e">
        <f ca="1"/>
        <v>#N/A</v>
      </c>
      <c r="F192" s="71"/>
      <c r="G192" s="71"/>
      <c r="H192" s="71"/>
      <c r="I192" s="71"/>
      <c r="K192" s="106"/>
    </row>
    <row r="193" spans="2:11">
      <c r="B193" s="82"/>
      <c r="C193" s="82"/>
      <c r="D193" s="71" t="e">
        <f ca="1"/>
        <v>#N/A</v>
      </c>
      <c r="E193" s="42" t="e">
        <f ca="1"/>
        <v>#N/A</v>
      </c>
      <c r="F193" s="71"/>
      <c r="G193" s="71"/>
      <c r="H193" s="71"/>
      <c r="I193" s="71"/>
      <c r="K193" s="106"/>
    </row>
    <row r="194" spans="2:11">
      <c r="B194" s="82"/>
      <c r="C194" s="82"/>
      <c r="D194" s="71" t="e">
        <f ca="1"/>
        <v>#N/A</v>
      </c>
      <c r="E194" s="42" t="e">
        <f ca="1"/>
        <v>#N/A</v>
      </c>
      <c r="F194" s="71"/>
      <c r="G194" s="71"/>
      <c r="H194" s="71"/>
      <c r="I194" s="71"/>
      <c r="K194" s="106"/>
    </row>
    <row r="195" spans="2:11">
      <c r="B195" s="82"/>
      <c r="C195" s="82"/>
      <c r="D195" s="71" t="e">
        <f ca="1"/>
        <v>#N/A</v>
      </c>
      <c r="E195" s="42" t="e">
        <f ca="1"/>
        <v>#N/A</v>
      </c>
      <c r="F195" s="71"/>
      <c r="G195" s="71"/>
      <c r="H195" s="71"/>
      <c r="I195" s="71"/>
      <c r="K195" s="106"/>
    </row>
    <row r="196" spans="2:11">
      <c r="B196" s="82"/>
      <c r="C196" s="82"/>
      <c r="D196" s="71" t="e">
        <f ca="1"/>
        <v>#N/A</v>
      </c>
      <c r="E196" s="42" t="e">
        <f ca="1"/>
        <v>#N/A</v>
      </c>
      <c r="F196" s="71"/>
      <c r="G196" s="71"/>
      <c r="H196" s="71"/>
      <c r="I196" s="71"/>
      <c r="K196" s="106"/>
    </row>
    <row r="197" spans="2:11">
      <c r="B197" s="82"/>
      <c r="C197" s="82"/>
      <c r="D197" s="71" t="e">
        <f ca="1"/>
        <v>#N/A</v>
      </c>
      <c r="E197" s="42" t="e">
        <f ca="1"/>
        <v>#N/A</v>
      </c>
      <c r="F197" s="71"/>
      <c r="G197" s="71"/>
      <c r="H197" s="71"/>
      <c r="I197" s="71"/>
      <c r="K197" s="106"/>
    </row>
    <row r="198" spans="2:11">
      <c r="B198" s="82"/>
      <c r="C198" s="82"/>
      <c r="D198" s="71" t="e">
        <f ca="1"/>
        <v>#N/A</v>
      </c>
      <c r="E198" s="42" t="e">
        <f ca="1"/>
        <v>#N/A</v>
      </c>
      <c r="F198" s="71"/>
      <c r="G198" s="71"/>
      <c r="H198" s="71"/>
      <c r="I198" s="71"/>
      <c r="K198" s="106"/>
    </row>
    <row r="199" spans="2:11">
      <c r="B199" s="82"/>
      <c r="C199" s="82"/>
      <c r="D199" s="71" t="e">
        <f ca="1"/>
        <v>#N/A</v>
      </c>
      <c r="E199" s="42" t="e">
        <f ca="1"/>
        <v>#N/A</v>
      </c>
      <c r="F199" s="71"/>
      <c r="G199" s="71"/>
      <c r="H199" s="71"/>
      <c r="I199" s="71"/>
      <c r="K199" s="106"/>
    </row>
    <row r="200" spans="2:11">
      <c r="B200" s="82"/>
      <c r="C200" s="82"/>
      <c r="D200" s="71" t="e">
        <f ca="1"/>
        <v>#N/A</v>
      </c>
      <c r="E200" s="42" t="e">
        <f ca="1"/>
        <v>#N/A</v>
      </c>
      <c r="F200" s="71"/>
      <c r="G200" s="71"/>
      <c r="H200" s="71"/>
      <c r="I200" s="71"/>
      <c r="K200" s="106"/>
    </row>
    <row r="201" spans="2:11">
      <c r="B201" s="82"/>
      <c r="C201" s="82"/>
      <c r="D201" s="71" t="e">
        <f ca="1"/>
        <v>#N/A</v>
      </c>
      <c r="E201" s="42" t="e">
        <f ca="1"/>
        <v>#N/A</v>
      </c>
      <c r="F201" s="71"/>
      <c r="G201" s="71"/>
      <c r="H201" s="71"/>
      <c r="I201" s="71"/>
      <c r="K201" s="106"/>
    </row>
    <row r="202" spans="2:11">
      <c r="B202" s="82"/>
      <c r="C202" s="82"/>
      <c r="D202" s="71" t="e">
        <f ca="1"/>
        <v>#N/A</v>
      </c>
      <c r="E202" s="42" t="e">
        <f ca="1"/>
        <v>#N/A</v>
      </c>
      <c r="F202" s="71"/>
      <c r="G202" s="71"/>
      <c r="H202" s="71"/>
      <c r="I202" s="71"/>
      <c r="K202" s="106"/>
    </row>
    <row r="203" spans="2:11">
      <c r="B203" s="82"/>
      <c r="C203" s="82"/>
      <c r="D203" s="71" t="e">
        <f ca="1"/>
        <v>#N/A</v>
      </c>
      <c r="E203" s="42" t="e">
        <f ca="1"/>
        <v>#N/A</v>
      </c>
      <c r="F203" s="71"/>
      <c r="G203" s="71"/>
      <c r="H203" s="71"/>
      <c r="I203" s="71"/>
      <c r="K203" s="106"/>
    </row>
    <row r="204" spans="2:11">
      <c r="B204" s="82"/>
      <c r="C204" s="82"/>
      <c r="D204" s="71" t="e">
        <f ca="1"/>
        <v>#N/A</v>
      </c>
      <c r="E204" s="42" t="e">
        <f ca="1"/>
        <v>#N/A</v>
      </c>
      <c r="F204" s="71"/>
      <c r="G204" s="71"/>
      <c r="H204" s="71"/>
      <c r="I204" s="71"/>
      <c r="K204" s="106"/>
    </row>
    <row r="205" spans="2:11">
      <c r="B205" s="82"/>
      <c r="C205" s="82"/>
      <c r="D205" s="71" t="e">
        <f ca="1"/>
        <v>#N/A</v>
      </c>
      <c r="E205" s="42" t="e">
        <f ca="1"/>
        <v>#N/A</v>
      </c>
      <c r="F205" s="71"/>
      <c r="G205" s="71"/>
      <c r="H205" s="71"/>
      <c r="I205" s="71"/>
      <c r="K205" s="106"/>
    </row>
    <row r="206" spans="2:11">
      <c r="B206" s="82"/>
      <c r="C206" s="82"/>
      <c r="D206" s="71" t="e">
        <f ca="1"/>
        <v>#N/A</v>
      </c>
      <c r="E206" s="42" t="e">
        <f ca="1"/>
        <v>#N/A</v>
      </c>
      <c r="F206" s="71"/>
      <c r="G206" s="71"/>
      <c r="H206" s="71"/>
      <c r="I206" s="71"/>
      <c r="K206" s="106"/>
    </row>
    <row r="207" spans="2:11">
      <c r="B207" s="82"/>
      <c r="C207" s="82"/>
      <c r="D207" s="71" t="e">
        <f ca="1"/>
        <v>#N/A</v>
      </c>
      <c r="E207" s="42" t="e">
        <f ca="1"/>
        <v>#N/A</v>
      </c>
      <c r="F207" s="71"/>
      <c r="G207" s="71"/>
      <c r="H207" s="71"/>
      <c r="I207" s="71"/>
      <c r="K207" s="106"/>
    </row>
    <row r="208" spans="2:11">
      <c r="B208" s="82"/>
      <c r="C208" s="82"/>
      <c r="D208" s="71" t="e">
        <f ca="1"/>
        <v>#N/A</v>
      </c>
      <c r="E208" s="42" t="e">
        <f ca="1"/>
        <v>#N/A</v>
      </c>
      <c r="F208" s="71"/>
      <c r="G208" s="71"/>
      <c r="H208" s="71"/>
      <c r="I208" s="71"/>
      <c r="K208" s="106"/>
    </row>
    <row r="209" spans="2:11">
      <c r="B209" s="82"/>
      <c r="C209" s="82"/>
      <c r="D209" s="71" t="e">
        <f ca="1"/>
        <v>#N/A</v>
      </c>
      <c r="E209" s="42" t="e">
        <f ca="1"/>
        <v>#N/A</v>
      </c>
      <c r="F209" s="71"/>
      <c r="G209" s="71"/>
      <c r="H209" s="71"/>
      <c r="I209" s="71"/>
      <c r="K209" s="106"/>
    </row>
    <row r="210" spans="2:11">
      <c r="B210" s="82"/>
      <c r="C210" s="82"/>
      <c r="D210" s="71" t="e">
        <f ca="1"/>
        <v>#N/A</v>
      </c>
      <c r="E210" s="42" t="e">
        <f ca="1"/>
        <v>#N/A</v>
      </c>
      <c r="F210" s="71"/>
      <c r="G210" s="71"/>
      <c r="H210" s="71"/>
      <c r="I210" s="71"/>
      <c r="K210" s="106"/>
    </row>
    <row r="211" spans="2:11">
      <c r="B211" s="82"/>
      <c r="C211" s="82"/>
      <c r="D211" s="71" t="e">
        <f ca="1"/>
        <v>#N/A</v>
      </c>
      <c r="E211" s="42" t="e">
        <f ca="1"/>
        <v>#N/A</v>
      </c>
      <c r="F211" s="71"/>
      <c r="G211" s="71"/>
      <c r="H211" s="71"/>
      <c r="I211" s="71"/>
    </row>
    <row r="212" spans="2:11">
      <c r="B212" s="82"/>
      <c r="C212" s="82"/>
      <c r="D212" s="71" t="e">
        <f ca="1"/>
        <v>#N/A</v>
      </c>
      <c r="E212" s="42" t="e">
        <f ca="1"/>
        <v>#N/A</v>
      </c>
      <c r="F212" s="71"/>
      <c r="G212" s="71"/>
      <c r="H212" s="71"/>
      <c r="I212" s="71"/>
    </row>
    <row r="213" spans="2:11">
      <c r="B213" s="82"/>
      <c r="C213" s="82"/>
      <c r="D213" s="71" t="e">
        <f ca="1"/>
        <v>#N/A</v>
      </c>
      <c r="E213" s="42" t="e">
        <f ca="1"/>
        <v>#N/A</v>
      </c>
      <c r="F213" s="71"/>
      <c r="G213" s="71"/>
      <c r="H213" s="71"/>
      <c r="I213" s="71"/>
    </row>
    <row r="214" spans="2:11">
      <c r="B214" s="82"/>
      <c r="C214" s="82"/>
      <c r="D214" s="71" t="e">
        <f ca="1"/>
        <v>#N/A</v>
      </c>
      <c r="E214" s="42" t="e">
        <f ca="1"/>
        <v>#N/A</v>
      </c>
      <c r="F214" s="71"/>
      <c r="G214" s="71"/>
      <c r="H214" s="71"/>
      <c r="I214" s="71"/>
    </row>
    <row r="215" spans="2:11">
      <c r="B215" s="82"/>
      <c r="C215" s="82"/>
      <c r="D215" s="71" t="e">
        <f ca="1"/>
        <v>#N/A</v>
      </c>
      <c r="E215" s="42" t="e">
        <f ca="1"/>
        <v>#N/A</v>
      </c>
      <c r="F215" s="71"/>
      <c r="G215" s="71"/>
      <c r="H215" s="71"/>
      <c r="I215" s="71"/>
    </row>
    <row r="216" spans="2:11">
      <c r="B216" s="82"/>
      <c r="C216" s="82"/>
      <c r="D216" s="71" t="e">
        <f ca="1"/>
        <v>#N/A</v>
      </c>
      <c r="E216" s="42" t="e">
        <f ca="1"/>
        <v>#N/A</v>
      </c>
      <c r="F216" s="71"/>
      <c r="G216" s="71"/>
      <c r="H216" s="71"/>
      <c r="I216" s="71"/>
    </row>
    <row r="217" spans="2:11">
      <c r="B217" s="82"/>
      <c r="C217" s="82"/>
      <c r="D217" s="71" t="e">
        <f ca="1"/>
        <v>#N/A</v>
      </c>
      <c r="E217" s="42" t="e">
        <f ca="1"/>
        <v>#N/A</v>
      </c>
      <c r="F217" s="71"/>
      <c r="G217" s="71"/>
      <c r="H217" s="71"/>
      <c r="I217" s="71"/>
    </row>
    <row r="218" spans="2:11">
      <c r="B218" s="82"/>
      <c r="C218" s="82"/>
      <c r="D218" s="71" t="e">
        <f ca="1"/>
        <v>#N/A</v>
      </c>
      <c r="E218" s="42" t="e">
        <f ca="1"/>
        <v>#N/A</v>
      </c>
      <c r="F218" s="71"/>
      <c r="G218" s="71"/>
      <c r="H218" s="71"/>
      <c r="I218" s="71"/>
    </row>
    <row r="219" spans="2:11">
      <c r="B219" s="82"/>
      <c r="C219" s="82"/>
      <c r="D219" s="71" t="e">
        <f ca="1"/>
        <v>#N/A</v>
      </c>
      <c r="E219" s="42" t="e">
        <f ca="1"/>
        <v>#N/A</v>
      </c>
      <c r="F219" s="71"/>
      <c r="G219" s="71"/>
      <c r="H219" s="71"/>
      <c r="I219" s="71"/>
    </row>
    <row r="220" spans="2:11">
      <c r="B220" s="82"/>
      <c r="C220" s="82"/>
      <c r="D220" s="71" t="e">
        <f ca="1"/>
        <v>#N/A</v>
      </c>
      <c r="E220" s="42" t="e">
        <f ca="1"/>
        <v>#N/A</v>
      </c>
      <c r="F220" s="71"/>
      <c r="G220" s="71"/>
      <c r="H220" s="71"/>
      <c r="I220" s="71"/>
    </row>
    <row r="221" spans="2:11">
      <c r="B221" s="82"/>
      <c r="C221" s="82"/>
      <c r="D221" s="71" t="e">
        <f ca="1"/>
        <v>#N/A</v>
      </c>
      <c r="E221" s="42" t="e">
        <f ca="1"/>
        <v>#N/A</v>
      </c>
      <c r="F221" s="71"/>
      <c r="G221" s="71"/>
      <c r="H221" s="71"/>
      <c r="I221" s="71"/>
    </row>
    <row r="222" spans="2:11">
      <c r="B222" s="82"/>
      <c r="C222" s="82"/>
      <c r="D222" s="71" t="e">
        <f ca="1"/>
        <v>#N/A</v>
      </c>
      <c r="E222" s="42" t="e">
        <f ca="1"/>
        <v>#N/A</v>
      </c>
      <c r="F222" s="71"/>
      <c r="G222" s="71"/>
      <c r="H222" s="71"/>
      <c r="I222" s="71"/>
    </row>
    <row r="223" spans="2:11">
      <c r="B223" s="82"/>
      <c r="C223" s="82"/>
      <c r="D223" s="71" t="e">
        <f ca="1"/>
        <v>#N/A</v>
      </c>
      <c r="E223" s="42" t="e">
        <f ca="1"/>
        <v>#N/A</v>
      </c>
      <c r="F223" s="71"/>
      <c r="G223" s="71"/>
      <c r="H223" s="71"/>
      <c r="I223" s="71"/>
    </row>
    <row r="224" spans="2:11">
      <c r="B224" s="82"/>
      <c r="C224" s="82"/>
      <c r="D224" s="71" t="e">
        <f ca="1"/>
        <v>#N/A</v>
      </c>
      <c r="E224" s="42" t="e">
        <f ca="1"/>
        <v>#N/A</v>
      </c>
      <c r="F224" s="71"/>
      <c r="G224" s="71"/>
      <c r="H224" s="71"/>
      <c r="I224" s="71"/>
    </row>
    <row r="225" spans="2:9">
      <c r="B225" s="82"/>
      <c r="C225" s="82"/>
      <c r="D225" s="71" t="e">
        <f ca="1"/>
        <v>#N/A</v>
      </c>
      <c r="E225" s="42" t="e">
        <f ca="1"/>
        <v>#N/A</v>
      </c>
      <c r="F225" s="71"/>
      <c r="G225" s="71"/>
      <c r="H225" s="71"/>
      <c r="I225" s="71"/>
    </row>
    <row r="226" spans="2:9">
      <c r="B226" s="82"/>
      <c r="C226" s="82"/>
      <c r="D226" s="71" t="e">
        <f ca="1"/>
        <v>#N/A</v>
      </c>
      <c r="E226" s="42" t="e">
        <f ca="1"/>
        <v>#N/A</v>
      </c>
      <c r="F226" s="71"/>
      <c r="G226" s="71"/>
      <c r="H226" s="71"/>
      <c r="I226" s="71"/>
    </row>
    <row r="227" spans="2:9">
      <c r="B227" s="82"/>
      <c r="C227" s="82"/>
      <c r="D227" s="71" t="e">
        <f ca="1"/>
        <v>#N/A</v>
      </c>
      <c r="E227" s="42" t="e">
        <f ca="1"/>
        <v>#N/A</v>
      </c>
      <c r="F227" s="71"/>
      <c r="G227" s="71"/>
      <c r="H227" s="71"/>
      <c r="I227" s="71"/>
    </row>
    <row r="228" spans="2:9">
      <c r="B228" s="82"/>
      <c r="C228" s="82"/>
      <c r="D228" s="71" t="e">
        <f ca="1"/>
        <v>#N/A</v>
      </c>
      <c r="E228" s="42" t="e">
        <f ca="1"/>
        <v>#N/A</v>
      </c>
      <c r="F228" s="71"/>
      <c r="G228" s="71"/>
      <c r="H228" s="71"/>
      <c r="I228" s="71"/>
    </row>
    <row r="229" spans="2:9">
      <c r="B229" s="82"/>
      <c r="C229" s="82"/>
      <c r="D229" s="71" t="e">
        <f ca="1"/>
        <v>#N/A</v>
      </c>
      <c r="E229" s="42" t="e">
        <f ca="1"/>
        <v>#N/A</v>
      </c>
      <c r="F229" s="71"/>
      <c r="G229" s="71"/>
      <c r="H229" s="71"/>
      <c r="I229" s="71"/>
    </row>
    <row r="230" spans="2:9">
      <c r="B230" s="82"/>
      <c r="C230" s="82"/>
      <c r="D230" s="71" t="e">
        <f ca="1"/>
        <v>#N/A</v>
      </c>
      <c r="E230" s="42" t="e">
        <f ca="1"/>
        <v>#N/A</v>
      </c>
      <c r="F230" s="71"/>
      <c r="G230" s="71"/>
      <c r="H230" s="71"/>
      <c r="I230" s="71"/>
    </row>
    <row r="231" spans="2:9">
      <c r="B231" s="82"/>
      <c r="C231" s="82"/>
      <c r="D231" s="71" t="e">
        <f ca="1"/>
        <v>#N/A</v>
      </c>
      <c r="E231" s="42" t="e">
        <f ca="1"/>
        <v>#N/A</v>
      </c>
      <c r="F231" s="71"/>
      <c r="G231" s="71"/>
      <c r="H231" s="71"/>
      <c r="I231" s="71"/>
    </row>
    <row r="232" spans="2:9">
      <c r="B232" s="82"/>
      <c r="C232" s="82"/>
      <c r="D232" s="71" t="e">
        <f ca="1"/>
        <v>#N/A</v>
      </c>
      <c r="E232" s="42" t="e">
        <f ca="1"/>
        <v>#N/A</v>
      </c>
      <c r="F232" s="71"/>
      <c r="G232" s="71"/>
      <c r="H232" s="71"/>
      <c r="I232" s="71"/>
    </row>
    <row r="233" spans="2:9">
      <c r="B233" s="82"/>
      <c r="C233" s="82"/>
      <c r="D233" s="71" t="e">
        <f ca="1"/>
        <v>#N/A</v>
      </c>
      <c r="E233" s="42" t="e">
        <f ca="1"/>
        <v>#N/A</v>
      </c>
      <c r="F233" s="71"/>
      <c r="G233" s="71"/>
      <c r="H233" s="71"/>
      <c r="I233" s="71"/>
    </row>
    <row r="234" spans="2:9">
      <c r="B234" s="82"/>
      <c r="C234" s="82"/>
      <c r="D234" s="71" t="e">
        <f ca="1"/>
        <v>#N/A</v>
      </c>
      <c r="E234" s="42" t="e">
        <f ca="1"/>
        <v>#N/A</v>
      </c>
      <c r="F234" s="71"/>
      <c r="G234" s="71"/>
      <c r="H234" s="71"/>
      <c r="I234" s="71"/>
    </row>
    <row r="235" spans="2:9">
      <c r="B235" s="82"/>
      <c r="C235" s="82"/>
      <c r="D235" s="71" t="e">
        <f ca="1"/>
        <v>#N/A</v>
      </c>
      <c r="E235" s="42" t="e">
        <f ca="1"/>
        <v>#N/A</v>
      </c>
      <c r="F235" s="71"/>
      <c r="G235" s="71"/>
      <c r="H235" s="71"/>
      <c r="I235" s="71"/>
    </row>
    <row r="236" spans="2:9">
      <c r="B236" s="82"/>
      <c r="C236" s="82"/>
      <c r="D236" s="71" t="e">
        <f ca="1"/>
        <v>#N/A</v>
      </c>
      <c r="E236" s="42" t="e">
        <f ca="1"/>
        <v>#N/A</v>
      </c>
      <c r="F236" s="71"/>
      <c r="G236" s="71"/>
      <c r="H236" s="71"/>
      <c r="I236" s="71"/>
    </row>
    <row r="237" spans="2:9">
      <c r="B237" s="82"/>
      <c r="C237" s="82"/>
      <c r="D237" s="71" t="e">
        <f ca="1"/>
        <v>#N/A</v>
      </c>
      <c r="E237" s="42" t="e">
        <f ca="1"/>
        <v>#N/A</v>
      </c>
      <c r="F237" s="71"/>
      <c r="G237" s="71"/>
      <c r="H237" s="71"/>
      <c r="I237" s="71"/>
    </row>
    <row r="238" spans="2:9">
      <c r="B238" s="82"/>
      <c r="C238" s="82"/>
      <c r="D238" s="71" t="e">
        <f ca="1"/>
        <v>#N/A</v>
      </c>
      <c r="E238" s="42" t="e">
        <f ca="1"/>
        <v>#N/A</v>
      </c>
      <c r="F238" s="71"/>
      <c r="G238" s="71"/>
      <c r="H238" s="71"/>
      <c r="I238" s="71"/>
    </row>
    <row r="239" spans="2:9">
      <c r="B239" s="82"/>
      <c r="C239" s="82"/>
      <c r="D239" s="71" t="e">
        <f ca="1"/>
        <v>#N/A</v>
      </c>
      <c r="E239" s="42" t="e">
        <f ca="1"/>
        <v>#N/A</v>
      </c>
      <c r="F239" s="71"/>
      <c r="G239" s="71"/>
      <c r="H239" s="71"/>
      <c r="I239" s="71"/>
    </row>
    <row r="240" spans="2:9">
      <c r="B240" s="82"/>
      <c r="C240" s="82"/>
      <c r="D240" s="71" t="e">
        <f ca="1"/>
        <v>#N/A</v>
      </c>
      <c r="E240" s="42" t="e">
        <f ca="1"/>
        <v>#N/A</v>
      </c>
      <c r="F240" s="71"/>
      <c r="G240" s="71"/>
      <c r="H240" s="71"/>
      <c r="I240" s="71"/>
    </row>
    <row r="241" spans="2:9">
      <c r="B241" s="82"/>
      <c r="C241" s="82"/>
      <c r="D241" s="71" t="e">
        <f ca="1"/>
        <v>#N/A</v>
      </c>
      <c r="E241" s="42" t="e">
        <f ca="1"/>
        <v>#N/A</v>
      </c>
      <c r="F241" s="71"/>
      <c r="G241" s="71"/>
      <c r="H241" s="71"/>
      <c r="I241" s="71"/>
    </row>
    <row r="242" spans="2:9">
      <c r="B242" s="82"/>
      <c r="C242" s="82"/>
      <c r="D242" s="71" t="e">
        <f ca="1"/>
        <v>#N/A</v>
      </c>
      <c r="E242" s="42" t="e">
        <f ca="1"/>
        <v>#N/A</v>
      </c>
      <c r="F242" s="71"/>
      <c r="G242" s="71"/>
      <c r="H242" s="71"/>
      <c r="I242" s="71"/>
    </row>
    <row r="243" spans="2:9">
      <c r="B243" s="82"/>
      <c r="C243" s="82"/>
      <c r="D243" s="71" t="e">
        <f ca="1"/>
        <v>#N/A</v>
      </c>
      <c r="E243" s="42" t="e">
        <f ca="1"/>
        <v>#N/A</v>
      </c>
      <c r="F243" s="71"/>
      <c r="G243" s="71"/>
      <c r="H243" s="71"/>
      <c r="I243" s="71"/>
    </row>
    <row r="244" spans="2:9">
      <c r="B244" s="82"/>
      <c r="C244" s="82"/>
      <c r="D244" s="71" t="e">
        <f ca="1"/>
        <v>#N/A</v>
      </c>
      <c r="E244" s="42" t="e">
        <f ca="1"/>
        <v>#N/A</v>
      </c>
      <c r="F244" s="71"/>
      <c r="G244" s="71"/>
      <c r="H244" s="71"/>
      <c r="I244" s="71"/>
    </row>
    <row r="245" spans="2:9">
      <c r="B245" s="82"/>
      <c r="C245" s="82"/>
      <c r="D245" s="71" t="e">
        <f ca="1"/>
        <v>#N/A</v>
      </c>
      <c r="E245" s="42" t="e">
        <f ca="1"/>
        <v>#N/A</v>
      </c>
      <c r="F245" s="71"/>
      <c r="G245" s="71"/>
      <c r="H245" s="71"/>
      <c r="I245" s="71"/>
    </row>
    <row r="246" spans="2:9">
      <c r="B246" s="82"/>
      <c r="C246" s="82"/>
      <c r="D246" s="71" t="e">
        <f ca="1"/>
        <v>#N/A</v>
      </c>
      <c r="E246" s="42" t="e">
        <f ca="1"/>
        <v>#N/A</v>
      </c>
      <c r="F246" s="71"/>
      <c r="G246" s="71"/>
      <c r="H246" s="71"/>
      <c r="I246" s="71"/>
    </row>
    <row r="247" spans="2:9">
      <c r="B247" s="82"/>
      <c r="C247" s="82"/>
      <c r="D247" s="71" t="e">
        <f ca="1"/>
        <v>#N/A</v>
      </c>
      <c r="E247" s="42" t="e">
        <f ca="1"/>
        <v>#N/A</v>
      </c>
      <c r="F247" s="71"/>
      <c r="G247" s="71"/>
      <c r="H247" s="71"/>
      <c r="I247" s="71"/>
    </row>
    <row r="248" spans="2:9">
      <c r="B248" s="82"/>
      <c r="C248" s="82"/>
      <c r="D248" s="71" t="e">
        <f ca="1"/>
        <v>#N/A</v>
      </c>
      <c r="E248" s="42" t="e">
        <f ca="1"/>
        <v>#N/A</v>
      </c>
      <c r="F248" s="71"/>
      <c r="G248" s="71"/>
      <c r="H248" s="71"/>
      <c r="I248" s="71"/>
    </row>
    <row r="249" spans="2:9">
      <c r="B249" s="82"/>
      <c r="C249" s="82"/>
      <c r="D249" s="71" t="e">
        <f ca="1"/>
        <v>#N/A</v>
      </c>
      <c r="E249" s="42" t="e">
        <f ca="1"/>
        <v>#N/A</v>
      </c>
      <c r="F249" s="71"/>
      <c r="G249" s="71"/>
      <c r="H249" s="71"/>
      <c r="I249" s="71"/>
    </row>
    <row r="250" spans="2:9">
      <c r="B250" s="82"/>
      <c r="C250" s="82"/>
      <c r="D250" s="71" t="e">
        <f ca="1"/>
        <v>#N/A</v>
      </c>
      <c r="E250" s="42" t="e">
        <f ca="1"/>
        <v>#N/A</v>
      </c>
      <c r="F250" s="71"/>
      <c r="G250" s="71"/>
      <c r="H250" s="71"/>
      <c r="I250" s="71"/>
    </row>
    <row r="251" spans="2:9">
      <c r="B251" s="82"/>
      <c r="C251" s="82"/>
      <c r="D251" s="71" t="e">
        <f ca="1"/>
        <v>#N/A</v>
      </c>
      <c r="E251" s="42" t="e">
        <f ca="1"/>
        <v>#N/A</v>
      </c>
      <c r="F251" s="71"/>
      <c r="G251" s="71"/>
      <c r="H251" s="71"/>
      <c r="I251" s="71"/>
    </row>
    <row r="252" spans="2:9">
      <c r="B252" s="82"/>
      <c r="C252" s="82"/>
      <c r="D252" s="71" t="e">
        <f ca="1"/>
        <v>#N/A</v>
      </c>
      <c r="E252" s="42" t="e">
        <f ca="1"/>
        <v>#N/A</v>
      </c>
      <c r="F252" s="71"/>
      <c r="G252" s="71"/>
      <c r="H252" s="71"/>
      <c r="I252" s="71"/>
    </row>
    <row r="253" spans="2:9">
      <c r="B253" s="82"/>
      <c r="C253" s="82"/>
      <c r="D253" s="71" t="e">
        <f ca="1"/>
        <v>#N/A</v>
      </c>
      <c r="E253" s="42" t="e">
        <f ca="1"/>
        <v>#N/A</v>
      </c>
      <c r="F253" s="71"/>
      <c r="G253" s="71"/>
      <c r="H253" s="71"/>
      <c r="I253" s="71"/>
    </row>
    <row r="254" spans="2:9">
      <c r="B254" s="82"/>
      <c r="C254" s="82"/>
      <c r="D254" s="71" t="e">
        <f ca="1"/>
        <v>#N/A</v>
      </c>
      <c r="E254" s="42" t="e">
        <f ca="1"/>
        <v>#N/A</v>
      </c>
      <c r="F254" s="71"/>
      <c r="G254" s="71"/>
      <c r="H254" s="71"/>
      <c r="I254" s="71"/>
    </row>
    <row r="255" spans="2:9">
      <c r="B255" s="82"/>
      <c r="C255" s="82"/>
      <c r="D255" s="71" t="e">
        <f ca="1"/>
        <v>#N/A</v>
      </c>
      <c r="E255" s="42" t="e">
        <f ca="1"/>
        <v>#N/A</v>
      </c>
      <c r="F255" s="71"/>
      <c r="G255" s="71"/>
      <c r="H255" s="71"/>
      <c r="I255" s="71"/>
    </row>
    <row r="256" spans="2:9">
      <c r="B256" s="82"/>
      <c r="C256" s="82"/>
      <c r="D256" s="71" t="e">
        <f ca="1"/>
        <v>#N/A</v>
      </c>
      <c r="E256" s="42" t="e">
        <f ca="1"/>
        <v>#N/A</v>
      </c>
      <c r="F256" s="71"/>
      <c r="G256" s="71"/>
      <c r="H256" s="71"/>
      <c r="I256" s="71"/>
    </row>
    <row r="257" spans="2:9">
      <c r="B257" s="82"/>
      <c r="C257" s="82"/>
      <c r="D257" s="71" t="e">
        <f ca="1"/>
        <v>#N/A</v>
      </c>
      <c r="E257" s="42" t="e">
        <f ca="1"/>
        <v>#N/A</v>
      </c>
      <c r="F257" s="71"/>
      <c r="G257" s="71"/>
      <c r="H257" s="71"/>
      <c r="I257" s="71"/>
    </row>
    <row r="258" spans="2:9">
      <c r="B258" s="82"/>
      <c r="C258" s="82"/>
      <c r="D258" s="71" t="e">
        <f ca="1"/>
        <v>#N/A</v>
      </c>
      <c r="E258" s="42" t="e">
        <f ca="1"/>
        <v>#N/A</v>
      </c>
      <c r="F258" s="71"/>
      <c r="G258" s="71"/>
      <c r="H258" s="71"/>
      <c r="I258" s="71"/>
    </row>
    <row r="259" spans="2:9">
      <c r="B259" s="82"/>
      <c r="C259" s="82"/>
      <c r="D259" s="71" t="e">
        <f ca="1"/>
        <v>#N/A</v>
      </c>
      <c r="E259" s="42" t="e">
        <f ca="1"/>
        <v>#N/A</v>
      </c>
      <c r="F259" s="71"/>
      <c r="G259" s="71"/>
      <c r="H259" s="71"/>
      <c r="I259" s="71"/>
    </row>
    <row r="260" spans="2:9">
      <c r="B260" s="82"/>
      <c r="C260" s="82"/>
      <c r="D260" s="71" t="e">
        <f ca="1"/>
        <v>#N/A</v>
      </c>
      <c r="E260" s="42" t="e">
        <f ca="1"/>
        <v>#N/A</v>
      </c>
      <c r="F260" s="71"/>
      <c r="G260" s="71"/>
      <c r="H260" s="71"/>
      <c r="I260" s="71"/>
    </row>
    <row r="261" spans="2:9">
      <c r="B261" s="82"/>
      <c r="C261" s="82"/>
      <c r="D261" s="71" t="e">
        <f ca="1"/>
        <v>#N/A</v>
      </c>
      <c r="E261" s="42" t="e">
        <f ca="1"/>
        <v>#N/A</v>
      </c>
      <c r="F261" s="71"/>
      <c r="G261" s="71"/>
      <c r="H261" s="71"/>
      <c r="I261" s="71"/>
    </row>
    <row r="262" spans="2:9">
      <c r="B262" s="82"/>
      <c r="C262" s="82"/>
      <c r="D262" s="71" t="e">
        <f ca="1"/>
        <v>#N/A</v>
      </c>
      <c r="E262" s="42" t="e">
        <f ca="1"/>
        <v>#N/A</v>
      </c>
      <c r="F262" s="71"/>
      <c r="G262" s="71"/>
      <c r="H262" s="71"/>
      <c r="I262" s="71"/>
    </row>
    <row r="263" spans="2:9">
      <c r="B263" s="82"/>
      <c r="C263" s="82"/>
      <c r="D263" s="71" t="e">
        <f ca="1"/>
        <v>#N/A</v>
      </c>
      <c r="E263" s="42" t="e">
        <f ca="1"/>
        <v>#N/A</v>
      </c>
      <c r="F263" s="71"/>
      <c r="G263" s="71"/>
      <c r="H263" s="71"/>
      <c r="I263" s="71"/>
    </row>
    <row r="264" spans="2:9">
      <c r="B264" s="82"/>
      <c r="C264" s="82"/>
      <c r="D264" s="71" t="e">
        <f ca="1"/>
        <v>#N/A</v>
      </c>
      <c r="E264" s="42" t="e">
        <f ca="1"/>
        <v>#N/A</v>
      </c>
      <c r="F264" s="71"/>
      <c r="G264" s="71"/>
      <c r="H264" s="71"/>
      <c r="I264" s="71"/>
    </row>
    <row r="265" spans="2:9">
      <c r="B265" s="82"/>
      <c r="C265" s="82"/>
      <c r="D265" s="71" t="e">
        <f ca="1"/>
        <v>#N/A</v>
      </c>
      <c r="E265" s="42" t="e">
        <f ca="1"/>
        <v>#N/A</v>
      </c>
      <c r="F265" s="71"/>
      <c r="G265" s="71"/>
      <c r="H265" s="71"/>
      <c r="I265" s="71"/>
    </row>
    <row r="266" spans="2:9">
      <c r="B266" s="82"/>
      <c r="C266" s="82"/>
      <c r="D266" s="71" t="e">
        <f ca="1"/>
        <v>#N/A</v>
      </c>
      <c r="E266" s="42" t="e">
        <f ca="1"/>
        <v>#N/A</v>
      </c>
      <c r="F266" s="71"/>
      <c r="G266" s="71"/>
      <c r="H266" s="71"/>
      <c r="I266" s="71"/>
    </row>
    <row r="267" spans="2:9">
      <c r="B267" s="82"/>
      <c r="C267" s="82"/>
      <c r="D267" s="71" t="e">
        <f ca="1"/>
        <v>#N/A</v>
      </c>
      <c r="E267" s="42" t="e">
        <f ca="1"/>
        <v>#N/A</v>
      </c>
      <c r="F267" s="71"/>
      <c r="G267" s="71"/>
      <c r="H267" s="71"/>
      <c r="I267" s="71"/>
    </row>
    <row r="268" spans="2:9">
      <c r="B268" s="82"/>
      <c r="C268" s="82"/>
      <c r="D268" s="71" t="e">
        <f ca="1"/>
        <v>#N/A</v>
      </c>
      <c r="E268" s="42" t="e">
        <f ca="1"/>
        <v>#N/A</v>
      </c>
      <c r="F268" s="71"/>
      <c r="G268" s="71"/>
      <c r="H268" s="71"/>
      <c r="I268" s="71"/>
    </row>
    <row r="269" spans="2:9">
      <c r="B269" s="82"/>
      <c r="C269" s="82"/>
      <c r="D269" s="71" t="e">
        <f ca="1"/>
        <v>#N/A</v>
      </c>
      <c r="E269" s="42" t="e">
        <f ca="1"/>
        <v>#N/A</v>
      </c>
      <c r="F269" s="71"/>
      <c r="G269" s="71"/>
      <c r="H269" s="71"/>
      <c r="I269" s="71"/>
    </row>
    <row r="270" spans="2:9">
      <c r="B270" s="82"/>
      <c r="C270" s="82"/>
      <c r="D270" s="71" t="e">
        <f ca="1"/>
        <v>#N/A</v>
      </c>
      <c r="E270" s="42" t="e">
        <f ca="1"/>
        <v>#N/A</v>
      </c>
      <c r="F270" s="71"/>
      <c r="G270" s="71"/>
      <c r="H270" s="71"/>
      <c r="I270" s="71"/>
    </row>
    <row r="271" spans="2:9">
      <c r="B271" s="82"/>
      <c r="C271" s="82"/>
      <c r="D271" s="71" t="e">
        <f ca="1"/>
        <v>#N/A</v>
      </c>
      <c r="E271" s="42" t="e">
        <f ca="1"/>
        <v>#N/A</v>
      </c>
      <c r="F271" s="71"/>
      <c r="G271" s="71"/>
      <c r="H271" s="71"/>
      <c r="I271" s="71"/>
    </row>
    <row r="272" spans="2:9">
      <c r="B272" s="82"/>
      <c r="C272" s="82"/>
      <c r="D272" s="71" t="e">
        <f ca="1"/>
        <v>#N/A</v>
      </c>
      <c r="E272" s="42" t="e">
        <f ca="1"/>
        <v>#N/A</v>
      </c>
      <c r="F272" s="71"/>
      <c r="G272" s="71"/>
      <c r="H272" s="71"/>
      <c r="I272" s="71"/>
    </row>
    <row r="273" spans="2:9">
      <c r="B273" s="82"/>
      <c r="C273" s="82"/>
      <c r="D273" s="71" t="e">
        <f ca="1"/>
        <v>#N/A</v>
      </c>
      <c r="E273" s="42" t="e">
        <f ca="1"/>
        <v>#N/A</v>
      </c>
      <c r="F273" s="71"/>
      <c r="G273" s="71"/>
      <c r="H273" s="71"/>
      <c r="I273" s="71"/>
    </row>
    <row r="274" spans="2:9">
      <c r="B274" s="82"/>
      <c r="C274" s="82"/>
      <c r="D274" s="71" t="e">
        <f ca="1"/>
        <v>#N/A</v>
      </c>
      <c r="E274" s="42" t="e">
        <f ca="1"/>
        <v>#N/A</v>
      </c>
      <c r="F274" s="71"/>
      <c r="G274" s="71"/>
      <c r="H274" s="71"/>
      <c r="I274" s="71"/>
    </row>
    <row r="275" spans="2:9">
      <c r="B275" s="82"/>
      <c r="C275" s="82"/>
      <c r="D275" s="71" t="e">
        <f ca="1"/>
        <v>#N/A</v>
      </c>
      <c r="E275" s="42" t="e">
        <f ca="1"/>
        <v>#N/A</v>
      </c>
      <c r="F275" s="71"/>
      <c r="G275" s="71"/>
      <c r="H275" s="71"/>
      <c r="I275" s="71"/>
    </row>
    <row r="276" spans="2:9">
      <c r="B276" s="82"/>
      <c r="C276" s="82"/>
      <c r="D276" s="71" t="e">
        <f ca="1"/>
        <v>#N/A</v>
      </c>
      <c r="E276" s="42" t="e">
        <f ca="1"/>
        <v>#N/A</v>
      </c>
      <c r="F276" s="71"/>
      <c r="G276" s="71"/>
      <c r="H276" s="71"/>
      <c r="I276" s="71"/>
    </row>
    <row r="277" spans="2:9">
      <c r="B277" s="82"/>
      <c r="C277" s="82"/>
      <c r="D277" s="71" t="e">
        <f ca="1"/>
        <v>#N/A</v>
      </c>
      <c r="E277" s="42" t="e">
        <f ca="1"/>
        <v>#N/A</v>
      </c>
      <c r="F277" s="71"/>
      <c r="G277" s="71"/>
      <c r="H277" s="71"/>
      <c r="I277" s="71"/>
    </row>
    <row r="278" spans="2:9">
      <c r="B278" s="82"/>
      <c r="C278" s="82"/>
      <c r="D278" s="71" t="e">
        <f ca="1"/>
        <v>#N/A</v>
      </c>
      <c r="E278" s="42" t="e">
        <f ca="1"/>
        <v>#N/A</v>
      </c>
      <c r="F278" s="71"/>
      <c r="G278" s="71"/>
      <c r="H278" s="71"/>
      <c r="I278" s="71"/>
    </row>
    <row r="279" spans="2:9">
      <c r="B279" s="82"/>
      <c r="C279" s="82"/>
      <c r="D279" s="71" t="e">
        <f ca="1"/>
        <v>#N/A</v>
      </c>
      <c r="E279" s="42" t="e">
        <f ca="1"/>
        <v>#N/A</v>
      </c>
      <c r="F279" s="71"/>
      <c r="G279" s="71"/>
      <c r="H279" s="71"/>
      <c r="I279" s="71"/>
    </row>
    <row r="280" spans="2:9">
      <c r="B280" s="82"/>
      <c r="C280" s="82"/>
      <c r="D280" s="71" t="e">
        <f ca="1"/>
        <v>#N/A</v>
      </c>
      <c r="E280" s="42" t="e">
        <f ca="1"/>
        <v>#N/A</v>
      </c>
      <c r="F280" s="71"/>
      <c r="G280" s="71"/>
      <c r="H280" s="71"/>
      <c r="I280" s="71"/>
    </row>
    <row r="281" spans="2:9">
      <c r="B281" s="82"/>
      <c r="C281" s="82"/>
      <c r="D281" s="71" t="e">
        <f ca="1"/>
        <v>#N/A</v>
      </c>
      <c r="E281" s="42" t="e">
        <f ca="1"/>
        <v>#N/A</v>
      </c>
      <c r="F281" s="71"/>
      <c r="G281" s="71"/>
      <c r="H281" s="71"/>
      <c r="I281" s="71"/>
    </row>
    <row r="282" spans="2:9">
      <c r="B282" s="82"/>
      <c r="C282" s="82"/>
      <c r="D282" s="71" t="e">
        <f ca="1"/>
        <v>#N/A</v>
      </c>
      <c r="E282" s="42" t="e">
        <f ca="1"/>
        <v>#N/A</v>
      </c>
      <c r="F282" s="71"/>
      <c r="G282" s="71"/>
      <c r="H282" s="71"/>
      <c r="I282" s="71"/>
    </row>
    <row r="283" spans="2:9">
      <c r="B283" s="82"/>
      <c r="C283" s="82"/>
      <c r="D283" s="71" t="e">
        <f ca="1"/>
        <v>#N/A</v>
      </c>
      <c r="E283" s="42" t="e">
        <f ca="1"/>
        <v>#N/A</v>
      </c>
      <c r="F283" s="71"/>
      <c r="G283" s="71"/>
      <c r="H283" s="71"/>
      <c r="I283" s="71"/>
    </row>
    <row r="284" spans="2:9">
      <c r="B284" s="82"/>
      <c r="C284" s="82"/>
      <c r="D284" s="71" t="e">
        <f ca="1"/>
        <v>#N/A</v>
      </c>
      <c r="E284" s="42" t="e">
        <f ca="1"/>
        <v>#N/A</v>
      </c>
      <c r="F284" s="71"/>
      <c r="G284" s="71"/>
      <c r="H284" s="71"/>
      <c r="I284" s="71"/>
    </row>
    <row r="285" spans="2:9">
      <c r="B285" s="82"/>
      <c r="C285" s="82"/>
      <c r="D285" s="71" t="e">
        <f ca="1"/>
        <v>#N/A</v>
      </c>
      <c r="E285" s="42" t="e">
        <f ca="1"/>
        <v>#N/A</v>
      </c>
      <c r="F285" s="71"/>
      <c r="G285" s="71"/>
      <c r="H285" s="71"/>
      <c r="I285" s="71"/>
    </row>
    <row r="286" spans="2:9">
      <c r="B286" s="82"/>
      <c r="C286" s="82"/>
      <c r="D286" s="71" t="e">
        <f ca="1"/>
        <v>#N/A</v>
      </c>
      <c r="E286" s="42" t="e">
        <f ca="1"/>
        <v>#N/A</v>
      </c>
      <c r="F286" s="71"/>
      <c r="G286" s="71"/>
      <c r="H286" s="71"/>
      <c r="I286" s="71"/>
    </row>
    <row r="287" spans="2:9">
      <c r="B287" s="82"/>
      <c r="C287" s="82"/>
      <c r="D287" s="71"/>
      <c r="E287" s="42"/>
      <c r="F287" s="71"/>
      <c r="G287" s="71"/>
      <c r="H287" s="71"/>
      <c r="I287" s="71"/>
    </row>
    <row r="288" spans="2:9">
      <c r="B288" s="82"/>
      <c r="C288" s="82"/>
      <c r="D288" s="71"/>
      <c r="E288" s="42"/>
      <c r="F288" s="71"/>
      <c r="G288" s="71"/>
      <c r="H288" s="71"/>
      <c r="I288" s="71"/>
    </row>
    <row r="289" spans="2:9">
      <c r="B289" s="82"/>
      <c r="C289" s="82"/>
      <c r="D289" s="71"/>
      <c r="E289" s="42"/>
      <c r="F289" s="71"/>
      <c r="G289" s="71"/>
      <c r="H289" s="71"/>
      <c r="I289" s="71"/>
    </row>
    <row r="290" spans="2:9">
      <c r="B290" s="82"/>
      <c r="C290" s="82"/>
      <c r="D290" s="71"/>
      <c r="E290" s="42"/>
      <c r="F290" s="71"/>
      <c r="G290" s="71"/>
      <c r="H290" s="71"/>
      <c r="I290" s="71"/>
    </row>
    <row r="291" spans="2:9">
      <c r="B291" s="82"/>
      <c r="C291" s="82"/>
      <c r="D291" s="71"/>
      <c r="E291" s="42"/>
      <c r="F291" s="71"/>
      <c r="G291" s="71"/>
      <c r="H291" s="71"/>
      <c r="I291" s="71"/>
    </row>
    <row r="292" spans="2:9">
      <c r="B292" s="82"/>
      <c r="C292" s="82"/>
      <c r="D292" s="71"/>
      <c r="E292" s="42"/>
      <c r="F292" s="71"/>
      <c r="G292" s="71"/>
      <c r="H292" s="71"/>
      <c r="I292" s="71"/>
    </row>
    <row r="293" spans="2:9">
      <c r="B293" s="82"/>
      <c r="C293" s="82"/>
      <c r="D293" s="71"/>
      <c r="E293" s="42"/>
      <c r="F293" s="71"/>
      <c r="G293" s="71"/>
      <c r="H293" s="71"/>
      <c r="I293" s="71"/>
    </row>
    <row r="294" spans="2:9">
      <c r="B294" s="82"/>
      <c r="C294" s="82"/>
      <c r="D294" s="71"/>
      <c r="E294" s="42"/>
      <c r="F294" s="71"/>
      <c r="G294" s="71"/>
      <c r="H294" s="71"/>
      <c r="I294" s="71"/>
    </row>
    <row r="295" spans="2:9">
      <c r="B295" s="82"/>
      <c r="C295" s="82"/>
      <c r="D295" s="71"/>
      <c r="E295" s="42"/>
      <c r="F295" s="71"/>
      <c r="G295" s="71"/>
      <c r="H295" s="71"/>
      <c r="I295" s="71"/>
    </row>
    <row r="296" spans="2:9">
      <c r="B296" s="82"/>
      <c r="C296" s="82"/>
      <c r="D296" s="71"/>
      <c r="E296" s="42"/>
      <c r="F296" s="71"/>
      <c r="G296" s="71"/>
      <c r="H296" s="71"/>
      <c r="I296" s="71"/>
    </row>
    <row r="297" spans="2:9">
      <c r="B297" s="82"/>
      <c r="C297" s="82"/>
      <c r="D297" s="71"/>
      <c r="E297" s="42"/>
      <c r="F297" s="71"/>
      <c r="G297" s="71"/>
      <c r="H297" s="71"/>
      <c r="I297" s="71"/>
    </row>
    <row r="298" spans="2:9">
      <c r="B298" s="82"/>
      <c r="C298" s="82"/>
      <c r="D298" s="71"/>
      <c r="E298" s="42"/>
      <c r="F298" s="71"/>
      <c r="G298" s="71"/>
      <c r="H298" s="71"/>
      <c r="I298" s="71"/>
    </row>
    <row r="299" spans="2:9">
      <c r="B299" s="82"/>
      <c r="C299" s="82"/>
      <c r="D299" s="71"/>
      <c r="E299" s="42"/>
      <c r="F299" s="71"/>
      <c r="G299" s="71"/>
      <c r="H299" s="71"/>
      <c r="I299" s="71"/>
    </row>
    <row r="300" spans="2:9">
      <c r="B300" s="82"/>
      <c r="C300" s="82"/>
      <c r="D300" s="71"/>
      <c r="E300" s="42"/>
      <c r="F300" s="71"/>
      <c r="G300" s="71"/>
      <c r="H300" s="71"/>
      <c r="I300" s="71"/>
    </row>
    <row r="301" spans="2:9">
      <c r="B301" s="82"/>
      <c r="C301" s="82"/>
      <c r="D301" s="71"/>
      <c r="E301" s="42"/>
      <c r="F301" s="71"/>
      <c r="G301" s="71"/>
      <c r="H301" s="71"/>
      <c r="I301" s="71"/>
    </row>
    <row r="302" spans="2:9">
      <c r="B302" s="82"/>
      <c r="C302" s="82"/>
      <c r="D302" s="71"/>
      <c r="E302" s="42"/>
      <c r="F302" s="71"/>
      <c r="G302" s="71"/>
      <c r="H302" s="71"/>
      <c r="I302" s="71"/>
    </row>
    <row r="303" spans="2:9">
      <c r="B303" s="82"/>
      <c r="C303" s="82"/>
      <c r="D303" s="71"/>
      <c r="E303" s="42"/>
      <c r="F303" s="71"/>
      <c r="G303" s="71"/>
      <c r="H303" s="71"/>
      <c r="I303" s="71"/>
    </row>
    <row r="304" spans="2:9">
      <c r="B304" s="82"/>
      <c r="C304" s="82"/>
      <c r="D304" s="71"/>
      <c r="E304" s="42"/>
      <c r="F304" s="71"/>
      <c r="G304" s="71"/>
      <c r="H304" s="71"/>
      <c r="I304" s="71"/>
    </row>
    <row r="305" spans="2:9">
      <c r="B305" s="82"/>
      <c r="C305" s="82"/>
      <c r="D305" s="71"/>
      <c r="E305" s="42"/>
      <c r="F305" s="71"/>
      <c r="G305" s="71"/>
      <c r="H305" s="71"/>
      <c r="I305" s="71"/>
    </row>
    <row r="306" spans="2:9">
      <c r="B306" s="82"/>
      <c r="C306" s="82"/>
      <c r="D306" s="71"/>
      <c r="E306" s="42"/>
      <c r="F306" s="71"/>
      <c r="G306" s="71"/>
      <c r="H306" s="71"/>
      <c r="I306" s="71"/>
    </row>
    <row r="307" spans="2:9">
      <c r="B307" s="82"/>
      <c r="C307" s="82"/>
      <c r="D307" s="71"/>
      <c r="E307" s="42"/>
      <c r="F307" s="71"/>
      <c r="G307" s="71"/>
      <c r="H307" s="71"/>
      <c r="I307" s="71"/>
    </row>
    <row r="308" spans="2:9">
      <c r="B308" s="82"/>
      <c r="C308" s="82"/>
      <c r="D308" s="71"/>
      <c r="E308" s="42"/>
      <c r="F308" s="71"/>
      <c r="G308" s="71"/>
      <c r="H308" s="71"/>
      <c r="I308" s="71"/>
    </row>
    <row r="309" spans="2:9">
      <c r="B309" s="82"/>
      <c r="C309" s="82"/>
      <c r="D309" s="71"/>
      <c r="E309" s="42"/>
      <c r="F309" s="71"/>
      <c r="G309" s="71"/>
      <c r="H309" s="71"/>
      <c r="I309" s="71"/>
    </row>
    <row r="310" spans="2:9">
      <c r="B310" s="82"/>
      <c r="C310" s="82"/>
      <c r="D310" s="71"/>
      <c r="E310" s="42"/>
      <c r="F310" s="71"/>
      <c r="G310" s="71"/>
      <c r="H310" s="71"/>
      <c r="I310" s="71"/>
    </row>
    <row r="311" spans="2:9">
      <c r="B311" s="82"/>
      <c r="C311" s="82"/>
      <c r="D311" s="71"/>
      <c r="E311" s="42"/>
      <c r="F311" s="71"/>
      <c r="G311" s="71"/>
      <c r="H311" s="71"/>
      <c r="I311" s="71"/>
    </row>
    <row r="312" spans="2:9">
      <c r="B312" s="82"/>
      <c r="C312" s="82"/>
      <c r="D312" s="71"/>
      <c r="E312" s="42"/>
      <c r="F312" s="71"/>
      <c r="G312" s="71"/>
      <c r="H312" s="71"/>
      <c r="I312" s="71"/>
    </row>
    <row r="313" spans="2:9">
      <c r="B313" s="82"/>
      <c r="C313" s="82"/>
      <c r="D313" s="71"/>
      <c r="E313" s="42"/>
      <c r="F313" s="71"/>
      <c r="G313" s="71"/>
      <c r="H313" s="71"/>
      <c r="I313" s="71"/>
    </row>
    <row r="314" spans="2:9">
      <c r="B314" s="82"/>
      <c r="C314" s="82"/>
      <c r="D314" s="71"/>
      <c r="E314" s="42"/>
      <c r="F314" s="71"/>
      <c r="G314" s="71"/>
      <c r="H314" s="71"/>
      <c r="I314" s="71"/>
    </row>
    <row r="315" spans="2:9">
      <c r="B315" s="82"/>
      <c r="C315" s="82"/>
      <c r="D315" s="71"/>
      <c r="E315" s="42"/>
      <c r="F315" s="71"/>
      <c r="G315" s="71"/>
      <c r="H315" s="71"/>
      <c r="I315" s="71"/>
    </row>
    <row r="316" spans="2:9">
      <c r="B316" s="82"/>
      <c r="C316" s="82"/>
      <c r="D316" s="71"/>
      <c r="E316" s="42"/>
      <c r="F316" s="71"/>
      <c r="G316" s="71"/>
      <c r="H316" s="71"/>
      <c r="I316" s="71"/>
    </row>
    <row r="317" spans="2:9">
      <c r="B317" s="82"/>
      <c r="C317" s="82"/>
      <c r="D317" s="71"/>
      <c r="E317" s="42"/>
      <c r="F317" s="71"/>
      <c r="G317" s="71"/>
      <c r="H317" s="71"/>
      <c r="I317" s="71"/>
    </row>
    <row r="318" spans="2:9">
      <c r="B318" s="82"/>
      <c r="C318" s="82"/>
      <c r="D318" s="71"/>
      <c r="E318" s="42"/>
      <c r="F318" s="71"/>
      <c r="G318" s="71"/>
      <c r="H318" s="71"/>
      <c r="I318" s="71"/>
    </row>
    <row r="319" spans="2:9">
      <c r="B319" s="82"/>
      <c r="C319" s="82"/>
      <c r="D319" s="71"/>
      <c r="E319" s="42"/>
      <c r="F319" s="71"/>
      <c r="G319" s="71"/>
      <c r="H319" s="71"/>
      <c r="I319" s="71"/>
    </row>
    <row r="320" spans="2:9">
      <c r="B320" s="82"/>
      <c r="C320" s="82"/>
      <c r="D320" s="71"/>
      <c r="E320" s="42"/>
      <c r="F320" s="71"/>
      <c r="G320" s="71"/>
      <c r="H320" s="71"/>
      <c r="I320" s="71"/>
    </row>
    <row r="321" spans="2:9">
      <c r="B321" s="82"/>
      <c r="C321" s="82"/>
      <c r="D321" s="71"/>
      <c r="E321" s="42"/>
      <c r="F321" s="71"/>
      <c r="G321" s="71"/>
      <c r="H321" s="71"/>
      <c r="I321" s="71"/>
    </row>
    <row r="322" spans="2:9">
      <c r="B322" s="82"/>
      <c r="C322" s="82"/>
      <c r="D322" s="71"/>
      <c r="E322" s="42"/>
      <c r="F322" s="71"/>
      <c r="G322" s="71"/>
      <c r="H322" s="71"/>
      <c r="I322" s="71"/>
    </row>
    <row r="323" spans="2:9">
      <c r="B323" s="82"/>
      <c r="C323" s="82"/>
      <c r="D323" s="71"/>
      <c r="E323" s="42"/>
      <c r="F323" s="71"/>
      <c r="G323" s="71"/>
      <c r="H323" s="71"/>
      <c r="I323" s="71"/>
    </row>
    <row r="324" spans="2:9">
      <c r="B324" s="82"/>
      <c r="C324" s="82"/>
      <c r="D324" s="71"/>
      <c r="E324" s="42"/>
      <c r="F324" s="71"/>
      <c r="G324" s="71"/>
      <c r="H324" s="71"/>
      <c r="I324" s="71"/>
    </row>
    <row r="325" spans="2:9">
      <c r="B325" s="82"/>
      <c r="C325" s="82"/>
      <c r="D325" s="71"/>
      <c r="E325" s="42"/>
      <c r="F325" s="71"/>
      <c r="G325" s="71"/>
      <c r="H325" s="71"/>
      <c r="I325" s="71"/>
    </row>
    <row r="326" spans="2:9">
      <c r="B326" s="82"/>
      <c r="C326" s="82"/>
      <c r="D326" s="71"/>
      <c r="E326" s="42"/>
      <c r="F326" s="71"/>
      <c r="G326" s="71"/>
      <c r="H326" s="71"/>
      <c r="I326" s="71"/>
    </row>
    <row r="327" spans="2:9">
      <c r="B327" s="82"/>
      <c r="C327" s="82"/>
      <c r="D327" s="71"/>
      <c r="E327" s="42"/>
      <c r="F327" s="71"/>
      <c r="G327" s="71"/>
      <c r="H327" s="71"/>
      <c r="I327" s="71"/>
    </row>
    <row r="328" spans="2:9">
      <c r="B328" s="82"/>
      <c r="C328" s="82"/>
      <c r="D328" s="71"/>
      <c r="E328" s="42"/>
      <c r="F328" s="71"/>
      <c r="G328" s="71"/>
      <c r="H328" s="71"/>
      <c r="I328" s="71"/>
    </row>
    <row r="329" spans="2:9">
      <c r="B329" s="82"/>
      <c r="C329" s="82"/>
      <c r="D329" s="71"/>
      <c r="E329" s="42"/>
      <c r="F329" s="71"/>
      <c r="G329" s="71"/>
      <c r="H329" s="71"/>
      <c r="I329" s="71"/>
    </row>
    <row r="330" spans="2:9">
      <c r="B330" s="82"/>
      <c r="C330" s="82"/>
      <c r="D330" s="71"/>
      <c r="E330" s="42"/>
      <c r="F330" s="71"/>
      <c r="G330" s="71"/>
      <c r="H330" s="71"/>
      <c r="I330" s="71"/>
    </row>
    <row r="331" spans="2:9">
      <c r="B331" s="82"/>
      <c r="C331" s="82"/>
      <c r="D331" s="71"/>
      <c r="E331" s="42"/>
      <c r="F331" s="71"/>
      <c r="G331" s="71"/>
      <c r="H331" s="71"/>
      <c r="I331" s="71"/>
    </row>
    <row r="332" spans="2:9">
      <c r="B332" s="82"/>
      <c r="C332" s="82"/>
      <c r="D332" s="71"/>
      <c r="E332" s="42"/>
      <c r="F332" s="71"/>
      <c r="G332" s="71"/>
      <c r="H332" s="71"/>
      <c r="I332" s="71"/>
    </row>
    <row r="333" spans="2:9">
      <c r="B333" s="82"/>
      <c r="C333" s="82"/>
      <c r="D333" s="71"/>
      <c r="E333" s="42"/>
      <c r="F333" s="71"/>
      <c r="G333" s="71"/>
      <c r="H333" s="71"/>
      <c r="I333" s="71"/>
    </row>
    <row r="334" spans="2:9">
      <c r="B334" s="82"/>
      <c r="C334" s="82"/>
      <c r="D334" s="71"/>
      <c r="E334" s="42"/>
      <c r="F334" s="71"/>
      <c r="G334" s="71"/>
      <c r="H334" s="71"/>
      <c r="I334" s="71"/>
    </row>
    <row r="335" spans="2:9">
      <c r="B335" s="82"/>
      <c r="C335" s="82"/>
      <c r="D335" s="71"/>
      <c r="E335" s="42"/>
      <c r="F335" s="71"/>
      <c r="G335" s="71"/>
      <c r="H335" s="71"/>
      <c r="I335" s="71"/>
    </row>
    <row r="336" spans="2:9">
      <c r="B336" s="82"/>
      <c r="C336" s="82"/>
      <c r="D336" s="71"/>
      <c r="E336" s="42"/>
      <c r="F336" s="71"/>
      <c r="G336" s="71"/>
      <c r="H336" s="71"/>
      <c r="I336" s="71"/>
    </row>
    <row r="337" spans="2:9">
      <c r="B337" s="82"/>
      <c r="C337" s="82"/>
      <c r="D337" s="71"/>
      <c r="E337" s="42"/>
      <c r="F337" s="71"/>
      <c r="G337" s="71"/>
      <c r="H337" s="71"/>
      <c r="I337" s="71"/>
    </row>
    <row r="338" spans="2:9">
      <c r="B338" s="82"/>
      <c r="C338" s="82"/>
      <c r="D338" s="71"/>
      <c r="E338" s="42"/>
      <c r="F338" s="71"/>
      <c r="G338" s="71"/>
      <c r="H338" s="71"/>
      <c r="I338" s="71"/>
    </row>
    <row r="339" spans="2:9">
      <c r="B339" s="82"/>
      <c r="C339" s="82"/>
      <c r="D339" s="71"/>
      <c r="E339" s="42"/>
      <c r="F339" s="71"/>
      <c r="G339" s="71"/>
      <c r="H339" s="71"/>
      <c r="I339" s="71"/>
    </row>
    <row r="340" spans="2:9">
      <c r="B340" s="82"/>
      <c r="C340" s="82"/>
      <c r="D340" s="71"/>
      <c r="E340" s="42"/>
      <c r="F340" s="71"/>
      <c r="G340" s="71"/>
      <c r="H340" s="71"/>
      <c r="I340" s="71"/>
    </row>
    <row r="341" spans="2:9">
      <c r="B341" s="82"/>
      <c r="C341" s="82"/>
      <c r="D341" s="71"/>
      <c r="E341" s="42"/>
      <c r="F341" s="71"/>
      <c r="G341" s="71"/>
      <c r="H341" s="71"/>
      <c r="I341" s="71"/>
    </row>
    <row r="342" spans="2:9">
      <c r="B342" s="82"/>
      <c r="C342" s="82"/>
      <c r="D342" s="71"/>
      <c r="E342" s="42"/>
      <c r="F342" s="71"/>
      <c r="G342" s="71"/>
      <c r="H342" s="71"/>
      <c r="I342" s="71"/>
    </row>
    <row r="343" spans="2:9">
      <c r="B343" s="82"/>
      <c r="C343" s="82"/>
      <c r="D343" s="71"/>
      <c r="E343" s="42"/>
      <c r="F343" s="71"/>
      <c r="G343" s="71"/>
      <c r="H343" s="71"/>
      <c r="I343" s="71"/>
    </row>
    <row r="344" spans="2:9">
      <c r="B344" s="82"/>
      <c r="C344" s="82"/>
      <c r="D344" s="71"/>
      <c r="E344" s="42"/>
      <c r="F344" s="71"/>
      <c r="G344" s="71"/>
      <c r="H344" s="71"/>
      <c r="I344" s="71"/>
    </row>
    <row r="345" spans="2:9">
      <c r="B345" s="82"/>
      <c r="C345" s="82"/>
      <c r="D345" s="71"/>
      <c r="E345" s="42"/>
      <c r="F345" s="71"/>
      <c r="G345" s="71"/>
      <c r="H345" s="71"/>
      <c r="I345" s="71"/>
    </row>
    <row r="346" spans="2:9">
      <c r="B346" s="82"/>
      <c r="C346" s="82"/>
      <c r="D346" s="71"/>
      <c r="E346" s="42"/>
      <c r="F346" s="71"/>
      <c r="G346" s="71"/>
      <c r="H346" s="71"/>
      <c r="I346" s="71"/>
    </row>
    <row r="347" spans="2:9">
      <c r="B347" s="82"/>
      <c r="C347" s="82"/>
      <c r="D347" s="71"/>
      <c r="E347" s="42"/>
      <c r="F347" s="71"/>
      <c r="G347" s="71"/>
      <c r="H347" s="71"/>
      <c r="I347" s="71"/>
    </row>
    <row r="348" spans="2:9">
      <c r="B348" s="82"/>
      <c r="C348" s="82"/>
      <c r="D348" s="71"/>
      <c r="E348" s="42"/>
      <c r="F348" s="71"/>
      <c r="G348" s="71"/>
      <c r="H348" s="71"/>
      <c r="I348" s="71"/>
    </row>
    <row r="349" spans="2:9">
      <c r="B349" s="82"/>
      <c r="C349" s="82"/>
      <c r="D349" s="71"/>
      <c r="E349" s="42"/>
      <c r="F349" s="71"/>
      <c r="G349" s="71"/>
      <c r="H349" s="71"/>
      <c r="I349" s="71"/>
    </row>
    <row r="350" spans="2:9">
      <c r="B350" s="82"/>
      <c r="C350" s="82"/>
      <c r="D350" s="71"/>
      <c r="E350" s="42"/>
      <c r="F350" s="71"/>
      <c r="G350" s="71"/>
      <c r="H350" s="71"/>
      <c r="I350" s="71"/>
    </row>
    <row r="351" spans="2:9">
      <c r="B351" s="82"/>
      <c r="C351" s="82"/>
      <c r="D351" s="71"/>
      <c r="E351" s="42"/>
      <c r="F351" s="71"/>
      <c r="G351" s="71"/>
      <c r="H351" s="71"/>
      <c r="I351" s="71"/>
    </row>
    <row r="352" spans="2:9">
      <c r="B352" s="82"/>
      <c r="C352" s="82"/>
      <c r="D352" s="71"/>
      <c r="E352" s="42"/>
      <c r="F352" s="71"/>
      <c r="G352" s="71"/>
      <c r="H352" s="71"/>
      <c r="I352" s="71"/>
    </row>
    <row r="353" spans="2:9">
      <c r="B353" s="82"/>
      <c r="C353" s="82"/>
      <c r="D353" s="71"/>
      <c r="E353" s="42"/>
      <c r="F353" s="71"/>
      <c r="G353" s="71"/>
      <c r="H353" s="71"/>
      <c r="I353" s="71"/>
    </row>
    <row r="354" spans="2:9">
      <c r="B354" s="82"/>
      <c r="C354" s="82"/>
      <c r="D354" s="71"/>
      <c r="E354" s="42"/>
      <c r="F354" s="71"/>
      <c r="G354" s="71"/>
      <c r="H354" s="71"/>
      <c r="I354" s="71"/>
    </row>
    <row r="355" spans="2:9">
      <c r="B355" s="82"/>
      <c r="C355" s="82"/>
      <c r="D355" s="71"/>
      <c r="E355" s="42"/>
      <c r="F355" s="71"/>
      <c r="G355" s="71"/>
      <c r="H355" s="71"/>
      <c r="I355" s="71"/>
    </row>
    <row r="356" spans="2:9">
      <c r="B356" s="82"/>
      <c r="C356" s="82"/>
      <c r="D356" s="71"/>
      <c r="E356" s="42"/>
      <c r="F356" s="71"/>
      <c r="G356" s="71"/>
      <c r="H356" s="71"/>
      <c r="I356" s="71"/>
    </row>
    <row r="357" spans="2:9">
      <c r="B357" s="82"/>
      <c r="C357" s="82"/>
      <c r="D357" s="71"/>
      <c r="E357" s="42"/>
      <c r="F357" s="71"/>
      <c r="G357" s="71"/>
      <c r="H357" s="71"/>
      <c r="I357" s="71"/>
    </row>
    <row r="358" spans="2:9">
      <c r="B358" s="82"/>
      <c r="C358" s="82"/>
      <c r="D358" s="71"/>
      <c r="E358" s="42"/>
      <c r="F358" s="71"/>
      <c r="G358" s="71"/>
      <c r="H358" s="71"/>
      <c r="I358" s="71"/>
    </row>
    <row r="359" spans="2:9">
      <c r="B359" s="82"/>
      <c r="C359" s="82"/>
      <c r="D359" s="71"/>
      <c r="E359" s="42"/>
      <c r="F359" s="71"/>
      <c r="G359" s="71"/>
      <c r="H359" s="71"/>
      <c r="I359" s="71"/>
    </row>
    <row r="360" spans="2:9">
      <c r="B360" s="82"/>
      <c r="C360" s="82"/>
      <c r="D360" s="71"/>
      <c r="E360" s="42"/>
      <c r="F360" s="71"/>
      <c r="G360" s="71"/>
      <c r="H360" s="71"/>
      <c r="I360" s="71"/>
    </row>
    <row r="361" spans="2:9">
      <c r="B361" s="82"/>
      <c r="C361" s="82"/>
      <c r="D361" s="71"/>
      <c r="E361" s="42"/>
      <c r="F361" s="71"/>
      <c r="G361" s="71"/>
      <c r="H361" s="71"/>
      <c r="I361" s="71"/>
    </row>
    <row r="362" spans="2:9">
      <c r="B362" s="82"/>
      <c r="C362" s="82"/>
      <c r="D362" s="71"/>
      <c r="E362" s="42"/>
      <c r="F362" s="71"/>
      <c r="G362" s="71"/>
      <c r="H362" s="71"/>
      <c r="I362" s="71"/>
    </row>
    <row r="363" spans="2:9">
      <c r="B363" s="82"/>
      <c r="C363" s="82"/>
      <c r="D363" s="71"/>
      <c r="E363" s="42"/>
      <c r="F363" s="71"/>
      <c r="G363" s="71"/>
      <c r="H363" s="71"/>
      <c r="I363" s="71"/>
    </row>
    <row r="364" spans="2:9">
      <c r="B364" s="82"/>
      <c r="C364" s="82"/>
      <c r="D364" s="71"/>
      <c r="E364" s="42"/>
      <c r="F364" s="71"/>
      <c r="G364" s="71"/>
      <c r="H364" s="71"/>
      <c r="I364" s="71"/>
    </row>
    <row r="365" spans="2:9">
      <c r="B365" s="82"/>
      <c r="C365" s="82"/>
      <c r="D365" s="71"/>
      <c r="E365" s="42"/>
      <c r="F365" s="71"/>
      <c r="G365" s="71"/>
      <c r="H365" s="71"/>
      <c r="I365" s="71"/>
    </row>
    <row r="366" spans="2:9">
      <c r="B366" s="82"/>
      <c r="C366" s="82"/>
      <c r="D366" s="71"/>
      <c r="E366" s="42"/>
      <c r="F366" s="71"/>
      <c r="G366" s="71"/>
      <c r="H366" s="71"/>
      <c r="I366" s="71"/>
    </row>
    <row r="367" spans="2:9">
      <c r="B367" s="82"/>
      <c r="C367" s="82"/>
      <c r="D367" s="71"/>
      <c r="E367" s="42"/>
      <c r="F367" s="71"/>
      <c r="G367" s="71"/>
      <c r="H367" s="71"/>
      <c r="I367" s="71"/>
    </row>
    <row r="368" spans="2:9">
      <c r="B368" s="82"/>
      <c r="C368" s="82"/>
      <c r="D368" s="71"/>
      <c r="E368" s="42"/>
      <c r="F368" s="71"/>
      <c r="G368" s="71"/>
      <c r="H368" s="71"/>
      <c r="I368" s="71"/>
    </row>
    <row r="369" spans="2:9">
      <c r="B369" s="82"/>
      <c r="C369" s="82"/>
      <c r="D369" s="71"/>
      <c r="E369" s="42"/>
      <c r="F369" s="71"/>
      <c r="G369" s="71"/>
      <c r="H369" s="71"/>
      <c r="I369" s="71"/>
    </row>
    <row r="370" spans="2:9">
      <c r="B370" s="82"/>
      <c r="C370" s="82"/>
      <c r="D370" s="71"/>
      <c r="E370" s="42"/>
      <c r="F370" s="71"/>
      <c r="G370" s="71"/>
      <c r="H370" s="71"/>
      <c r="I370" s="71"/>
    </row>
    <row r="371" spans="2:9">
      <c r="B371" s="82"/>
      <c r="C371" s="82"/>
      <c r="D371" s="71"/>
      <c r="E371" s="42"/>
      <c r="F371" s="71"/>
      <c r="G371" s="71"/>
      <c r="H371" s="71"/>
      <c r="I371" s="71"/>
    </row>
    <row r="372" spans="2:9">
      <c r="B372" s="82"/>
      <c r="C372" s="82"/>
      <c r="D372" s="71"/>
      <c r="E372" s="42"/>
      <c r="F372" s="71"/>
      <c r="G372" s="71"/>
      <c r="H372" s="71"/>
      <c r="I372" s="71"/>
    </row>
    <row r="373" spans="2:9">
      <c r="B373" s="82"/>
      <c r="C373" s="82"/>
      <c r="D373" s="71"/>
      <c r="E373" s="42"/>
      <c r="F373" s="71"/>
      <c r="G373" s="71"/>
      <c r="H373" s="71"/>
      <c r="I373" s="71"/>
    </row>
    <row r="374" spans="2:9">
      <c r="B374" s="82"/>
      <c r="C374" s="82"/>
      <c r="D374" s="71"/>
      <c r="E374" s="42"/>
      <c r="F374" s="71"/>
      <c r="G374" s="71"/>
      <c r="H374" s="71"/>
      <c r="I374" s="71"/>
    </row>
    <row r="375" spans="2:9">
      <c r="B375" s="82"/>
      <c r="C375" s="82"/>
      <c r="D375" s="71"/>
      <c r="E375" s="42"/>
      <c r="F375" s="71"/>
      <c r="G375" s="71"/>
      <c r="H375" s="71"/>
      <c r="I375" s="71"/>
    </row>
    <row r="376" spans="2:9">
      <c r="B376" s="82"/>
      <c r="C376" s="82"/>
      <c r="D376" s="71"/>
      <c r="E376" s="42"/>
      <c r="F376" s="71"/>
      <c r="G376" s="71"/>
      <c r="H376" s="71"/>
      <c r="I376" s="71"/>
    </row>
    <row r="377" spans="2:9">
      <c r="B377" s="82"/>
      <c r="C377" s="82"/>
      <c r="D377" s="71"/>
      <c r="E377" s="42"/>
      <c r="F377" s="71"/>
      <c r="G377" s="71"/>
      <c r="H377" s="71"/>
      <c r="I377" s="71"/>
    </row>
    <row r="378" spans="2:9">
      <c r="B378" s="82"/>
      <c r="C378" s="82"/>
      <c r="D378" s="71"/>
      <c r="E378" s="42"/>
      <c r="F378" s="71"/>
      <c r="G378" s="71"/>
      <c r="H378" s="71"/>
      <c r="I378" s="71"/>
    </row>
    <row r="379" spans="2:9">
      <c r="B379" s="82"/>
      <c r="C379" s="82"/>
      <c r="D379" s="71"/>
      <c r="E379" s="42"/>
      <c r="F379" s="71"/>
      <c r="G379" s="71"/>
      <c r="H379" s="71"/>
      <c r="I379" s="71"/>
    </row>
    <row r="380" spans="2:9">
      <c r="B380" s="82"/>
      <c r="C380" s="82"/>
      <c r="D380" s="71"/>
      <c r="E380" s="42"/>
      <c r="F380" s="71"/>
      <c r="G380" s="71"/>
      <c r="H380" s="71"/>
      <c r="I380" s="71"/>
    </row>
    <row r="381" spans="2:9">
      <c r="B381" s="82"/>
      <c r="C381" s="82"/>
      <c r="D381" s="71"/>
      <c r="E381" s="42"/>
      <c r="F381" s="71"/>
      <c r="G381" s="71"/>
      <c r="H381" s="71"/>
      <c r="I381" s="71"/>
    </row>
    <row r="382" spans="2:9">
      <c r="B382" s="82"/>
      <c r="C382" s="82"/>
      <c r="D382" s="71"/>
      <c r="E382" s="42"/>
      <c r="F382" s="71"/>
      <c r="G382" s="71"/>
      <c r="H382" s="71"/>
      <c r="I382" s="71"/>
    </row>
    <row r="383" spans="2:9">
      <c r="B383" s="82"/>
      <c r="C383" s="82"/>
      <c r="D383" s="71"/>
      <c r="E383" s="42"/>
      <c r="F383" s="71"/>
      <c r="G383" s="71"/>
      <c r="H383" s="71"/>
      <c r="I383" s="71"/>
    </row>
    <row r="384" spans="2:9">
      <c r="B384" s="82"/>
      <c r="C384" s="82"/>
      <c r="D384" s="71"/>
      <c r="E384" s="42"/>
      <c r="F384" s="71"/>
      <c r="G384" s="71"/>
      <c r="H384" s="71"/>
      <c r="I384" s="71"/>
    </row>
    <row r="385" spans="2:9">
      <c r="B385" s="82"/>
      <c r="C385" s="82"/>
      <c r="D385" s="71"/>
      <c r="E385" s="42"/>
      <c r="F385" s="71"/>
      <c r="G385" s="71"/>
      <c r="H385" s="71"/>
      <c r="I385" s="71"/>
    </row>
    <row r="386" spans="2:9">
      <c r="B386" s="82"/>
      <c r="C386" s="82"/>
      <c r="D386" s="71"/>
      <c r="E386" s="42"/>
      <c r="F386" s="71"/>
      <c r="G386" s="71"/>
      <c r="H386" s="71"/>
      <c r="I386" s="71"/>
    </row>
    <row r="387" spans="2:9">
      <c r="B387" s="82"/>
      <c r="C387" s="82"/>
      <c r="D387" s="71"/>
      <c r="E387" s="42"/>
      <c r="F387" s="71"/>
      <c r="G387" s="71"/>
      <c r="H387" s="71"/>
      <c r="I387" s="71"/>
    </row>
    <row r="388" spans="2:9">
      <c r="B388" s="82"/>
      <c r="C388" s="82"/>
      <c r="D388" s="71"/>
      <c r="E388" s="42"/>
      <c r="F388" s="71"/>
      <c r="G388" s="71"/>
      <c r="H388" s="71"/>
      <c r="I388" s="71"/>
    </row>
    <row r="389" spans="2:9">
      <c r="B389" s="82"/>
      <c r="C389" s="82"/>
      <c r="D389" s="71"/>
      <c r="E389" s="42"/>
      <c r="F389" s="71"/>
      <c r="G389" s="71"/>
      <c r="H389" s="71"/>
      <c r="I389" s="71"/>
    </row>
    <row r="390" spans="2:9">
      <c r="B390" s="82"/>
      <c r="C390" s="82"/>
      <c r="D390" s="71"/>
      <c r="E390" s="42"/>
      <c r="F390" s="71"/>
      <c r="G390" s="71"/>
      <c r="H390" s="71"/>
      <c r="I390" s="71"/>
    </row>
    <row r="391" spans="2:9">
      <c r="B391" s="82"/>
      <c r="C391" s="82"/>
      <c r="D391" s="71"/>
      <c r="E391" s="42"/>
      <c r="F391" s="71"/>
      <c r="G391" s="71"/>
      <c r="H391" s="71"/>
      <c r="I391" s="71"/>
    </row>
    <row r="392" spans="2:9">
      <c r="B392" s="82"/>
      <c r="C392" s="82"/>
      <c r="D392" s="71"/>
      <c r="E392" s="42"/>
      <c r="F392" s="71"/>
      <c r="G392" s="71"/>
      <c r="H392" s="71"/>
      <c r="I392" s="71"/>
    </row>
    <row r="393" spans="2:9">
      <c r="B393" s="82"/>
      <c r="C393" s="82"/>
      <c r="D393" s="71"/>
      <c r="E393" s="42"/>
      <c r="F393" s="71"/>
      <c r="G393" s="71"/>
      <c r="H393" s="71"/>
      <c r="I393" s="71"/>
    </row>
    <row r="394" spans="2:9">
      <c r="B394" s="82"/>
      <c r="C394" s="82"/>
      <c r="D394" s="71"/>
      <c r="E394" s="42"/>
      <c r="F394" s="71"/>
      <c r="G394" s="71"/>
      <c r="H394" s="71"/>
      <c r="I394" s="71"/>
    </row>
    <row r="395" spans="2:9">
      <c r="B395" s="82"/>
      <c r="C395" s="82"/>
      <c r="D395" s="71"/>
      <c r="E395" s="42"/>
      <c r="F395" s="71"/>
      <c r="G395" s="71"/>
      <c r="H395" s="71"/>
      <c r="I395" s="71"/>
    </row>
    <row r="396" spans="2:9">
      <c r="B396" s="82"/>
      <c r="C396" s="82"/>
      <c r="D396" s="71"/>
      <c r="E396" s="42"/>
      <c r="F396" s="71"/>
      <c r="G396" s="71"/>
      <c r="H396" s="71"/>
      <c r="I396" s="71"/>
    </row>
    <row r="397" spans="2:9">
      <c r="B397" s="82"/>
      <c r="C397" s="82"/>
      <c r="D397" s="71"/>
      <c r="E397" s="42"/>
      <c r="F397" s="71"/>
      <c r="G397" s="71"/>
      <c r="H397" s="71"/>
      <c r="I397" s="71"/>
    </row>
    <row r="398" spans="2:9">
      <c r="B398" s="82"/>
      <c r="C398" s="82"/>
      <c r="D398" s="71"/>
      <c r="E398" s="42"/>
      <c r="F398" s="71"/>
      <c r="G398" s="71"/>
      <c r="H398" s="71"/>
      <c r="I398" s="71"/>
    </row>
    <row r="399" spans="2:9">
      <c r="B399" s="82"/>
      <c r="C399" s="82"/>
      <c r="D399" s="71"/>
      <c r="E399" s="42"/>
      <c r="F399" s="71"/>
      <c r="G399" s="71"/>
      <c r="H399" s="71"/>
      <c r="I399" s="71"/>
    </row>
    <row r="400" spans="2:9">
      <c r="B400" s="82"/>
      <c r="C400" s="82"/>
      <c r="D400" s="71"/>
      <c r="E400" s="42"/>
      <c r="F400" s="71"/>
      <c r="G400" s="71"/>
      <c r="H400" s="71"/>
      <c r="I400" s="71"/>
    </row>
    <row r="401" spans="2:9">
      <c r="B401" s="82"/>
      <c r="C401" s="82"/>
      <c r="D401" s="71"/>
      <c r="E401" s="42"/>
      <c r="F401" s="71"/>
      <c r="G401" s="71"/>
      <c r="H401" s="71"/>
      <c r="I401" s="71"/>
    </row>
    <row r="402" spans="2:9">
      <c r="B402" s="82"/>
      <c r="C402" s="82"/>
      <c r="D402" s="71"/>
      <c r="E402" s="42"/>
      <c r="F402" s="71"/>
      <c r="G402" s="71"/>
      <c r="H402" s="71"/>
      <c r="I402" s="71"/>
    </row>
    <row r="403" spans="2:9">
      <c r="B403" s="82"/>
      <c r="C403" s="82"/>
      <c r="D403" s="71"/>
      <c r="E403" s="42"/>
      <c r="F403" s="71"/>
      <c r="G403" s="71"/>
      <c r="H403" s="71"/>
      <c r="I403" s="71"/>
    </row>
    <row r="404" spans="2:9">
      <c r="B404" s="82"/>
      <c r="C404" s="82"/>
      <c r="D404" s="71"/>
      <c r="E404" s="42"/>
      <c r="F404" s="71"/>
      <c r="G404" s="71"/>
      <c r="H404" s="71"/>
      <c r="I404" s="71"/>
    </row>
    <row r="405" spans="2:9">
      <c r="B405" s="82"/>
      <c r="C405" s="82"/>
      <c r="D405" s="71"/>
      <c r="E405" s="42"/>
      <c r="F405" s="71"/>
      <c r="G405" s="71"/>
      <c r="H405" s="71"/>
      <c r="I405" s="71"/>
    </row>
    <row r="406" spans="2:9">
      <c r="B406" s="82"/>
      <c r="C406" s="82"/>
      <c r="D406" s="71"/>
      <c r="E406" s="42"/>
      <c r="F406" s="71"/>
      <c r="G406" s="71"/>
      <c r="H406" s="71"/>
      <c r="I406" s="71"/>
    </row>
    <row r="407" spans="2:9">
      <c r="B407" s="82"/>
      <c r="C407" s="82"/>
      <c r="D407" s="71"/>
      <c r="E407" s="42"/>
      <c r="F407" s="71"/>
      <c r="G407" s="71"/>
      <c r="H407" s="71"/>
      <c r="I407" s="71"/>
    </row>
    <row r="408" spans="2:9">
      <c r="B408" s="82"/>
      <c r="C408" s="82"/>
      <c r="D408" s="71"/>
      <c r="E408" s="42"/>
      <c r="F408" s="71"/>
      <c r="G408" s="71"/>
      <c r="H408" s="71"/>
      <c r="I408" s="71"/>
    </row>
    <row r="409" spans="2:9">
      <c r="B409" s="82"/>
      <c r="C409" s="82"/>
      <c r="D409" s="71"/>
      <c r="E409" s="42"/>
      <c r="F409" s="71"/>
      <c r="G409" s="71"/>
      <c r="H409" s="71"/>
      <c r="I409" s="71"/>
    </row>
    <row r="410" spans="2:9">
      <c r="B410" s="82"/>
      <c r="C410" s="82"/>
      <c r="D410" s="71"/>
      <c r="E410" s="42"/>
      <c r="F410" s="71"/>
      <c r="G410" s="71"/>
      <c r="H410" s="71"/>
      <c r="I410" s="71"/>
    </row>
    <row r="411" spans="2:9">
      <c r="B411" s="82"/>
      <c r="C411" s="82"/>
      <c r="D411" s="71"/>
      <c r="E411" s="42"/>
      <c r="F411" s="71"/>
      <c r="G411" s="71"/>
      <c r="H411" s="71"/>
      <c r="I411" s="71"/>
    </row>
    <row r="412" spans="2:9">
      <c r="B412" s="82"/>
      <c r="C412" s="82"/>
      <c r="D412" s="71"/>
      <c r="E412" s="42"/>
      <c r="F412" s="71"/>
      <c r="G412" s="71"/>
      <c r="H412" s="71"/>
      <c r="I412" s="71"/>
    </row>
    <row r="413" spans="2:9">
      <c r="B413" s="82"/>
      <c r="C413" s="82"/>
      <c r="D413" s="71"/>
      <c r="E413" s="42"/>
      <c r="F413" s="71"/>
      <c r="G413" s="71"/>
      <c r="H413" s="71"/>
      <c r="I413" s="71"/>
    </row>
    <row r="414" spans="2:9">
      <c r="B414" s="82"/>
      <c r="C414" s="82"/>
      <c r="D414" s="71"/>
      <c r="E414" s="42"/>
      <c r="F414" s="71"/>
      <c r="G414" s="71"/>
      <c r="H414" s="71"/>
      <c r="I414" s="71"/>
    </row>
    <row r="415" spans="2:9">
      <c r="B415" s="82"/>
      <c r="C415" s="82"/>
      <c r="D415" s="71"/>
      <c r="E415" s="42"/>
      <c r="F415" s="71"/>
      <c r="G415" s="71"/>
      <c r="H415" s="71"/>
      <c r="I415" s="71"/>
    </row>
    <row r="416" spans="2:9">
      <c r="B416" s="82"/>
      <c r="C416" s="82"/>
      <c r="D416" s="71"/>
      <c r="E416" s="42"/>
      <c r="F416" s="71"/>
      <c r="G416" s="71"/>
      <c r="H416" s="71"/>
      <c r="I416" s="71"/>
    </row>
    <row r="417" spans="2:9">
      <c r="B417" s="82"/>
      <c r="C417" s="82"/>
      <c r="D417" s="71"/>
      <c r="E417" s="42"/>
      <c r="F417" s="71"/>
      <c r="G417" s="71"/>
      <c r="H417" s="71"/>
      <c r="I417" s="71"/>
    </row>
    <row r="418" spans="2:9">
      <c r="B418" s="82"/>
      <c r="C418" s="82"/>
      <c r="D418" s="71"/>
      <c r="E418" s="42"/>
      <c r="F418" s="71"/>
      <c r="G418" s="71"/>
      <c r="H418" s="71"/>
      <c r="I418" s="71"/>
    </row>
    <row r="419" spans="2:9">
      <c r="B419" s="82"/>
      <c r="C419" s="82"/>
      <c r="D419" s="71"/>
      <c r="E419" s="42"/>
      <c r="F419" s="71"/>
      <c r="G419" s="71"/>
      <c r="H419" s="71"/>
      <c r="I419" s="71"/>
    </row>
    <row r="420" spans="2:9">
      <c r="B420" s="82"/>
      <c r="C420" s="82"/>
      <c r="D420" s="71"/>
      <c r="E420" s="42"/>
      <c r="F420" s="71"/>
      <c r="G420" s="71"/>
      <c r="H420" s="71"/>
      <c r="I420" s="71"/>
    </row>
    <row r="421" spans="2:9">
      <c r="B421" s="82"/>
      <c r="C421" s="82"/>
      <c r="D421" s="71"/>
      <c r="E421" s="42"/>
      <c r="F421" s="71"/>
      <c r="G421" s="71"/>
      <c r="H421" s="71"/>
      <c r="I421" s="71"/>
    </row>
    <row r="422" spans="2:9">
      <c r="B422" s="82"/>
      <c r="C422" s="82"/>
      <c r="D422" s="71"/>
      <c r="E422" s="42"/>
      <c r="F422" s="71"/>
      <c r="G422" s="71"/>
      <c r="H422" s="71"/>
      <c r="I422" s="71"/>
    </row>
    <row r="423" spans="2:9">
      <c r="B423" s="82"/>
      <c r="C423" s="82"/>
      <c r="D423" s="71"/>
      <c r="E423" s="42"/>
      <c r="F423" s="71"/>
      <c r="G423" s="71"/>
      <c r="H423" s="71"/>
      <c r="I423" s="71"/>
    </row>
    <row r="424" spans="2:9">
      <c r="B424" s="82"/>
      <c r="C424" s="82"/>
      <c r="D424" s="71"/>
      <c r="E424" s="42"/>
      <c r="F424" s="71"/>
      <c r="G424" s="71"/>
      <c r="H424" s="71"/>
      <c r="I424" s="71"/>
    </row>
    <row r="425" spans="2:9">
      <c r="B425" s="82"/>
      <c r="C425" s="82"/>
      <c r="D425" s="71"/>
      <c r="E425" s="42"/>
      <c r="F425" s="71"/>
      <c r="G425" s="71"/>
      <c r="H425" s="71"/>
      <c r="I425" s="71"/>
    </row>
    <row r="426" spans="2:9">
      <c r="B426" s="82"/>
      <c r="C426" s="82"/>
      <c r="D426" s="71"/>
      <c r="E426" s="42"/>
      <c r="F426" s="71"/>
      <c r="G426" s="71"/>
      <c r="H426" s="71"/>
      <c r="I426" s="71"/>
    </row>
    <row r="427" spans="2:9">
      <c r="B427" s="82"/>
      <c r="C427" s="82"/>
      <c r="D427" s="71"/>
      <c r="E427" s="42"/>
      <c r="F427" s="71"/>
      <c r="G427" s="71"/>
      <c r="H427" s="71"/>
      <c r="I427" s="71"/>
    </row>
    <row r="428" spans="2:9">
      <c r="B428" s="82"/>
      <c r="C428" s="82"/>
      <c r="D428" s="71"/>
      <c r="E428" s="42"/>
      <c r="F428" s="71"/>
      <c r="G428" s="71"/>
      <c r="H428" s="71"/>
      <c r="I428" s="71"/>
    </row>
    <row r="429" spans="2:9">
      <c r="B429" s="82"/>
      <c r="C429" s="82"/>
      <c r="D429" s="71"/>
      <c r="E429" s="42"/>
      <c r="F429" s="71"/>
      <c r="G429" s="71"/>
      <c r="H429" s="71"/>
      <c r="I429" s="71"/>
    </row>
    <row r="430" spans="2:9">
      <c r="B430" s="82"/>
      <c r="C430" s="82"/>
      <c r="D430" s="71"/>
      <c r="E430" s="42"/>
      <c r="F430" s="71"/>
      <c r="G430" s="71"/>
      <c r="H430" s="71"/>
      <c r="I430" s="71"/>
    </row>
    <row r="431" spans="2:9">
      <c r="B431" s="82"/>
      <c r="C431" s="82"/>
      <c r="D431" s="71"/>
      <c r="E431" s="42"/>
      <c r="F431" s="71"/>
      <c r="G431" s="71"/>
      <c r="H431" s="71"/>
      <c r="I431" s="71"/>
    </row>
    <row r="432" spans="2:9">
      <c r="B432" s="82"/>
      <c r="C432" s="82"/>
      <c r="D432" s="71"/>
      <c r="E432" s="42"/>
      <c r="F432" s="71"/>
      <c r="G432" s="71"/>
      <c r="H432" s="71"/>
      <c r="I432" s="71"/>
    </row>
    <row r="433" spans="2:9">
      <c r="B433" s="82"/>
      <c r="C433" s="82"/>
      <c r="D433" s="71"/>
      <c r="E433" s="42"/>
      <c r="F433" s="71"/>
      <c r="G433" s="71"/>
      <c r="H433" s="71"/>
      <c r="I433" s="71"/>
    </row>
    <row r="434" spans="2:9">
      <c r="B434" s="82"/>
      <c r="C434" s="82"/>
      <c r="D434" s="71"/>
      <c r="E434" s="42"/>
      <c r="F434" s="71"/>
      <c r="G434" s="71"/>
      <c r="H434" s="71"/>
      <c r="I434" s="71"/>
    </row>
    <row r="435" spans="2:9">
      <c r="B435" s="82"/>
      <c r="C435" s="82"/>
      <c r="D435" s="71"/>
      <c r="E435" s="42"/>
      <c r="F435" s="71"/>
      <c r="G435" s="71"/>
      <c r="H435" s="71"/>
      <c r="I435" s="71"/>
    </row>
    <row r="436" spans="2:9">
      <c r="B436" s="82"/>
      <c r="C436" s="82"/>
      <c r="D436" s="71"/>
      <c r="E436" s="42"/>
      <c r="F436" s="71"/>
      <c r="G436" s="71"/>
      <c r="H436" s="71"/>
      <c r="I436" s="71"/>
    </row>
    <row r="437" spans="2:9">
      <c r="B437" s="82"/>
      <c r="C437" s="82"/>
      <c r="D437" s="71"/>
      <c r="E437" s="42"/>
      <c r="F437" s="71"/>
      <c r="G437" s="71"/>
      <c r="H437" s="71"/>
      <c r="I437" s="71"/>
    </row>
    <row r="438" spans="2:9">
      <c r="B438" s="82"/>
      <c r="C438" s="82"/>
      <c r="D438" s="71"/>
      <c r="E438" s="42"/>
      <c r="F438" s="71"/>
      <c r="G438" s="71"/>
      <c r="H438" s="71"/>
      <c r="I438" s="71"/>
    </row>
    <row r="439" spans="2:9">
      <c r="B439" s="82"/>
      <c r="C439" s="82"/>
      <c r="D439" s="71"/>
      <c r="E439" s="42"/>
      <c r="F439" s="71"/>
      <c r="G439" s="71"/>
      <c r="H439" s="71"/>
      <c r="I439" s="71"/>
    </row>
    <row r="440" spans="2:9">
      <c r="B440" s="82"/>
      <c r="C440" s="82"/>
      <c r="D440" s="71"/>
      <c r="E440" s="42"/>
      <c r="F440" s="71"/>
      <c r="G440" s="71"/>
      <c r="H440" s="71"/>
      <c r="I440" s="71"/>
    </row>
    <row r="441" spans="2:9">
      <c r="B441" s="82"/>
      <c r="C441" s="82"/>
      <c r="D441" s="71"/>
      <c r="E441" s="42"/>
      <c r="F441" s="71"/>
      <c r="G441" s="71"/>
      <c r="H441" s="71"/>
      <c r="I441" s="71"/>
    </row>
    <row r="442" spans="2:9">
      <c r="B442" s="82"/>
      <c r="C442" s="82"/>
      <c r="D442" s="71"/>
      <c r="E442" s="42"/>
      <c r="F442" s="71"/>
      <c r="G442" s="71"/>
      <c r="H442" s="71"/>
      <c r="I442" s="71"/>
    </row>
    <row r="443" spans="2:9">
      <c r="B443" s="82"/>
      <c r="C443" s="82"/>
      <c r="D443" s="71"/>
      <c r="E443" s="42"/>
      <c r="F443" s="71"/>
      <c r="G443" s="71"/>
      <c r="H443" s="71"/>
      <c r="I443" s="71"/>
    </row>
    <row r="444" spans="2:9">
      <c r="B444" s="82"/>
      <c r="C444" s="82"/>
      <c r="D444" s="71"/>
      <c r="E444" s="42"/>
      <c r="F444" s="71"/>
      <c r="G444" s="71"/>
      <c r="H444" s="71"/>
      <c r="I444" s="71"/>
    </row>
    <row r="445" spans="2:9">
      <c r="B445" s="82"/>
      <c r="C445" s="82"/>
      <c r="D445" s="71"/>
      <c r="E445" s="42"/>
      <c r="F445" s="71"/>
      <c r="G445" s="71"/>
      <c r="H445" s="71"/>
      <c r="I445" s="71"/>
    </row>
    <row r="446" spans="2:9">
      <c r="B446" s="82"/>
      <c r="C446" s="82"/>
      <c r="D446" s="71"/>
      <c r="E446" s="42"/>
      <c r="F446" s="71"/>
      <c r="G446" s="71"/>
      <c r="H446" s="71"/>
      <c r="I446" s="71"/>
    </row>
    <row r="447" spans="2:9">
      <c r="B447" s="82"/>
      <c r="C447" s="82"/>
      <c r="D447" s="71"/>
      <c r="E447" s="42"/>
      <c r="F447" s="71"/>
      <c r="G447" s="71"/>
      <c r="H447" s="71"/>
      <c r="I447" s="71"/>
    </row>
    <row r="448" spans="2:9">
      <c r="B448" s="82"/>
      <c r="C448" s="82"/>
      <c r="D448" s="71"/>
      <c r="E448" s="42"/>
      <c r="F448" s="71"/>
      <c r="G448" s="71"/>
      <c r="H448" s="71"/>
      <c r="I448" s="71"/>
    </row>
    <row r="449" spans="2:9">
      <c r="B449" s="82"/>
      <c r="C449" s="82"/>
      <c r="D449" s="71"/>
      <c r="E449" s="42"/>
      <c r="F449" s="71"/>
      <c r="G449" s="71"/>
      <c r="H449" s="71"/>
      <c r="I449" s="71"/>
    </row>
    <row r="450" spans="2:9">
      <c r="B450" s="82"/>
      <c r="C450" s="82"/>
      <c r="D450" s="71"/>
      <c r="E450" s="42"/>
      <c r="F450" s="71"/>
      <c r="G450" s="71"/>
      <c r="H450" s="71"/>
      <c r="I450" s="71"/>
    </row>
    <row r="451" spans="2:9">
      <c r="B451" s="82"/>
      <c r="C451" s="82"/>
      <c r="D451" s="71"/>
      <c r="E451" s="42"/>
      <c r="F451" s="71"/>
      <c r="G451" s="71"/>
      <c r="H451" s="71"/>
      <c r="I451" s="71"/>
    </row>
    <row r="452" spans="2:9">
      <c r="B452" s="82"/>
      <c r="C452" s="82"/>
      <c r="D452" s="71"/>
      <c r="E452" s="42"/>
      <c r="F452" s="71"/>
      <c r="G452" s="71"/>
      <c r="H452" s="71"/>
      <c r="I452" s="71"/>
    </row>
    <row r="453" spans="2:9">
      <c r="B453" s="82"/>
      <c r="C453" s="82"/>
      <c r="D453" s="71"/>
      <c r="E453" s="42"/>
      <c r="F453" s="71"/>
      <c r="G453" s="71"/>
      <c r="H453" s="71"/>
      <c r="I453" s="71"/>
    </row>
    <row r="454" spans="2:9">
      <c r="B454" s="82"/>
      <c r="C454" s="82"/>
      <c r="D454" s="71"/>
      <c r="E454" s="42"/>
      <c r="F454" s="71"/>
      <c r="G454" s="71"/>
      <c r="H454" s="71"/>
      <c r="I454" s="71"/>
    </row>
    <row r="455" spans="2:9">
      <c r="B455" s="82"/>
      <c r="C455" s="82"/>
      <c r="D455" s="71"/>
      <c r="E455" s="42"/>
      <c r="F455" s="71"/>
      <c r="G455" s="71"/>
      <c r="H455" s="71"/>
      <c r="I455" s="71"/>
    </row>
    <row r="456" spans="2:9">
      <c r="B456" s="82"/>
      <c r="C456" s="82"/>
      <c r="D456" s="71"/>
      <c r="E456" s="42"/>
      <c r="F456" s="71"/>
      <c r="G456" s="71"/>
      <c r="H456" s="71"/>
      <c r="I456" s="71"/>
    </row>
    <row r="457" spans="2:9">
      <c r="B457" s="82"/>
      <c r="C457" s="82"/>
      <c r="D457" s="71"/>
      <c r="E457" s="42"/>
      <c r="F457" s="71"/>
      <c r="G457" s="71"/>
      <c r="H457" s="71"/>
      <c r="I457" s="71"/>
    </row>
    <row r="458" spans="2:9">
      <c r="B458" s="82"/>
      <c r="C458" s="82"/>
      <c r="D458" s="71"/>
      <c r="E458" s="42"/>
      <c r="F458" s="71"/>
      <c r="G458" s="71"/>
      <c r="H458" s="71"/>
      <c r="I458" s="71"/>
    </row>
    <row r="459" spans="2:9">
      <c r="B459" s="82"/>
      <c r="C459" s="82"/>
      <c r="D459" s="71"/>
      <c r="E459" s="42"/>
      <c r="F459" s="71"/>
      <c r="G459" s="71"/>
      <c r="H459" s="71"/>
      <c r="I459" s="71"/>
    </row>
    <row r="460" spans="2:9">
      <c r="B460" s="82"/>
      <c r="C460" s="82"/>
      <c r="D460" s="71"/>
      <c r="E460" s="42"/>
      <c r="F460" s="71"/>
      <c r="G460" s="71"/>
      <c r="H460" s="71"/>
      <c r="I460" s="71"/>
    </row>
    <row r="461" spans="2:9">
      <c r="B461" s="82"/>
      <c r="C461" s="82"/>
      <c r="D461" s="71"/>
      <c r="E461" s="42"/>
      <c r="F461" s="71"/>
      <c r="G461" s="71"/>
      <c r="H461" s="71"/>
      <c r="I461" s="71"/>
    </row>
    <row r="462" spans="2:9">
      <c r="B462" s="82"/>
      <c r="C462" s="82"/>
      <c r="D462" s="71"/>
      <c r="E462" s="42"/>
      <c r="F462" s="71"/>
      <c r="G462" s="71"/>
      <c r="H462" s="71"/>
      <c r="I462" s="71"/>
    </row>
    <row r="463" spans="2:9">
      <c r="B463" s="82"/>
      <c r="C463" s="82"/>
      <c r="D463" s="71"/>
      <c r="E463" s="42"/>
      <c r="F463" s="71"/>
      <c r="G463" s="71"/>
      <c r="H463" s="71"/>
      <c r="I463" s="71"/>
    </row>
    <row r="464" spans="2:9">
      <c r="B464" s="82"/>
      <c r="C464" s="82"/>
      <c r="D464" s="71"/>
      <c r="E464" s="42"/>
      <c r="F464" s="71"/>
      <c r="G464" s="71"/>
      <c r="H464" s="71"/>
      <c r="I464" s="71"/>
    </row>
    <row r="465" spans="2:9">
      <c r="B465" s="82"/>
      <c r="C465" s="82"/>
      <c r="D465" s="71"/>
      <c r="E465" s="42"/>
      <c r="F465" s="71"/>
      <c r="G465" s="71"/>
      <c r="H465" s="71"/>
      <c r="I465" s="71"/>
    </row>
    <row r="466" spans="2:9">
      <c r="B466" s="82"/>
      <c r="C466" s="82"/>
      <c r="D466" s="71"/>
      <c r="E466" s="42"/>
      <c r="F466" s="71"/>
      <c r="G466" s="71"/>
      <c r="H466" s="71"/>
      <c r="I466" s="71"/>
    </row>
    <row r="467" spans="2:9">
      <c r="B467" s="82"/>
      <c r="C467" s="82"/>
      <c r="D467" s="71"/>
      <c r="E467" s="42"/>
      <c r="F467" s="71"/>
      <c r="G467" s="71"/>
      <c r="H467" s="71"/>
      <c r="I467" s="71"/>
    </row>
    <row r="468" spans="2:9">
      <c r="B468" s="82"/>
      <c r="C468" s="82"/>
      <c r="D468" s="71"/>
      <c r="E468" s="42"/>
      <c r="F468" s="71"/>
      <c r="G468" s="71"/>
      <c r="H468" s="71"/>
      <c r="I468" s="71"/>
    </row>
    <row r="469" spans="2:9">
      <c r="B469" s="82"/>
      <c r="C469" s="82"/>
      <c r="D469" s="71"/>
      <c r="E469" s="42"/>
      <c r="F469" s="71"/>
      <c r="G469" s="71"/>
      <c r="H469" s="71"/>
      <c r="I469" s="71"/>
    </row>
    <row r="470" spans="2:9">
      <c r="B470" s="82"/>
      <c r="C470" s="82"/>
      <c r="D470" s="71"/>
      <c r="E470" s="42"/>
      <c r="F470" s="71"/>
      <c r="G470" s="71"/>
      <c r="H470" s="71"/>
      <c r="I470" s="71"/>
    </row>
    <row r="471" spans="2:9">
      <c r="B471" s="82"/>
      <c r="C471" s="82"/>
      <c r="D471" s="71"/>
      <c r="E471" s="42"/>
      <c r="F471" s="71"/>
      <c r="G471" s="71"/>
      <c r="H471" s="71"/>
      <c r="I471" s="71"/>
    </row>
    <row r="472" spans="2:9">
      <c r="B472" s="82"/>
      <c r="C472" s="82"/>
      <c r="D472" s="71"/>
      <c r="E472" s="42"/>
      <c r="F472" s="71"/>
      <c r="G472" s="71"/>
      <c r="H472" s="71"/>
      <c r="I472" s="71"/>
    </row>
    <row r="473" spans="2:9">
      <c r="B473" s="82"/>
      <c r="C473" s="82"/>
      <c r="D473" s="71"/>
      <c r="E473" s="42"/>
      <c r="F473" s="71"/>
      <c r="G473" s="71"/>
      <c r="H473" s="71"/>
      <c r="I473" s="71"/>
    </row>
    <row r="474" spans="2:9">
      <c r="B474" s="82"/>
      <c r="C474" s="82"/>
      <c r="D474" s="71"/>
      <c r="E474" s="42"/>
      <c r="F474" s="71"/>
      <c r="G474" s="71"/>
      <c r="H474" s="71"/>
      <c r="I474" s="71"/>
    </row>
    <row r="475" spans="2:9">
      <c r="B475" s="82"/>
      <c r="C475" s="82"/>
      <c r="D475" s="71"/>
      <c r="E475" s="42"/>
      <c r="F475" s="71"/>
      <c r="G475" s="71"/>
      <c r="H475" s="71"/>
      <c r="I475" s="71"/>
    </row>
    <row r="476" spans="2:9">
      <c r="B476" s="82"/>
      <c r="C476" s="82"/>
      <c r="D476" s="71"/>
      <c r="E476" s="42"/>
      <c r="F476" s="71"/>
      <c r="G476" s="71"/>
      <c r="H476" s="71"/>
      <c r="I476" s="71"/>
    </row>
    <row r="477" spans="2:9">
      <c r="B477" s="82"/>
      <c r="C477" s="82"/>
      <c r="D477" s="71"/>
      <c r="E477" s="42"/>
      <c r="F477" s="71"/>
      <c r="G477" s="71"/>
      <c r="H477" s="71"/>
      <c r="I477" s="71"/>
    </row>
    <row r="478" spans="2:9">
      <c r="B478" s="82"/>
      <c r="C478" s="82"/>
      <c r="D478" s="71"/>
      <c r="E478" s="42"/>
      <c r="F478" s="71"/>
      <c r="G478" s="71"/>
      <c r="H478" s="71"/>
      <c r="I478" s="71"/>
    </row>
    <row r="479" spans="2:9">
      <c r="B479" s="82"/>
      <c r="C479" s="82"/>
      <c r="D479" s="71"/>
      <c r="E479" s="42"/>
      <c r="F479" s="71"/>
      <c r="G479" s="71"/>
      <c r="H479" s="71"/>
      <c r="I479" s="71"/>
    </row>
    <row r="480" spans="2:9">
      <c r="B480" s="82"/>
      <c r="C480" s="82"/>
      <c r="D480" s="71"/>
      <c r="E480" s="42"/>
      <c r="F480" s="71"/>
      <c r="G480" s="71"/>
      <c r="H480" s="71"/>
      <c r="I480" s="71"/>
    </row>
    <row r="481" spans="2:9">
      <c r="B481" s="82"/>
      <c r="C481" s="82"/>
      <c r="D481" s="71"/>
      <c r="E481" s="42"/>
      <c r="F481" s="71"/>
      <c r="G481" s="71"/>
      <c r="H481" s="71"/>
      <c r="I481" s="71"/>
    </row>
    <row r="482" spans="2:9">
      <c r="B482" s="82"/>
      <c r="C482" s="82"/>
      <c r="D482" s="71"/>
      <c r="E482" s="42"/>
      <c r="F482" s="71"/>
      <c r="G482" s="71"/>
      <c r="H482" s="71"/>
      <c r="I482" s="71"/>
    </row>
    <row r="483" spans="2:9">
      <c r="B483" s="82"/>
      <c r="C483" s="82"/>
      <c r="D483" s="71"/>
      <c r="E483" s="42"/>
      <c r="F483" s="71"/>
      <c r="G483" s="71"/>
      <c r="H483" s="71"/>
      <c r="I483" s="71"/>
    </row>
    <row r="484" spans="2:9">
      <c r="B484" s="82"/>
      <c r="C484" s="82"/>
      <c r="D484" s="71"/>
      <c r="E484" s="42"/>
      <c r="F484" s="71"/>
      <c r="G484" s="71"/>
      <c r="H484" s="71"/>
      <c r="I484" s="71"/>
    </row>
    <row r="485" spans="2:9">
      <c r="B485" s="82"/>
      <c r="C485" s="82"/>
      <c r="D485" s="71"/>
      <c r="E485" s="42"/>
      <c r="F485" s="71"/>
      <c r="G485" s="71"/>
      <c r="H485" s="71"/>
      <c r="I485" s="71"/>
    </row>
    <row r="486" spans="2:9">
      <c r="B486" s="82"/>
      <c r="C486" s="82"/>
      <c r="D486" s="71"/>
      <c r="E486" s="42"/>
      <c r="F486" s="71"/>
      <c r="G486" s="71"/>
      <c r="H486" s="71"/>
      <c r="I486" s="71"/>
    </row>
    <row r="487" spans="2:9">
      <c r="B487" s="82"/>
      <c r="C487" s="82"/>
      <c r="D487" s="71"/>
      <c r="E487" s="42"/>
      <c r="F487" s="71"/>
      <c r="G487" s="71"/>
      <c r="H487" s="71"/>
      <c r="I487" s="71"/>
    </row>
    <row r="488" spans="2:9">
      <c r="B488" s="82"/>
      <c r="C488" s="82"/>
      <c r="D488" s="71"/>
      <c r="E488" s="42"/>
      <c r="F488" s="71"/>
      <c r="G488" s="71"/>
      <c r="H488" s="71"/>
      <c r="I488" s="71"/>
    </row>
    <row r="489" spans="2:9">
      <c r="B489" s="82"/>
      <c r="C489" s="82"/>
      <c r="D489" s="71"/>
      <c r="E489" s="42"/>
      <c r="F489" s="71"/>
      <c r="G489" s="71"/>
      <c r="H489" s="71"/>
      <c r="I489" s="71"/>
    </row>
    <row r="490" spans="2:9">
      <c r="B490" s="82"/>
      <c r="C490" s="82"/>
      <c r="D490" s="71"/>
      <c r="E490" s="42"/>
      <c r="F490" s="71"/>
      <c r="G490" s="71"/>
      <c r="H490" s="71"/>
      <c r="I490" s="71"/>
    </row>
    <row r="491" spans="2:9">
      <c r="B491" s="82"/>
      <c r="C491" s="82"/>
      <c r="D491" s="71"/>
      <c r="E491" s="42"/>
      <c r="F491" s="71"/>
      <c r="G491" s="71"/>
      <c r="H491" s="71"/>
      <c r="I491" s="71"/>
    </row>
    <row r="492" spans="2:9">
      <c r="B492" s="82"/>
      <c r="C492" s="82"/>
      <c r="D492" s="71"/>
      <c r="E492" s="42"/>
      <c r="F492" s="71"/>
      <c r="G492" s="71"/>
      <c r="H492" s="71"/>
      <c r="I492" s="71"/>
    </row>
    <row r="493" spans="2:9">
      <c r="B493" s="82"/>
      <c r="C493" s="82"/>
      <c r="D493" s="71"/>
      <c r="E493" s="42"/>
      <c r="F493" s="71"/>
      <c r="G493" s="71"/>
      <c r="H493" s="71"/>
      <c r="I493" s="71"/>
    </row>
    <row r="494" spans="2:9">
      <c r="B494" s="82"/>
      <c r="C494" s="82"/>
      <c r="D494" s="71"/>
      <c r="E494" s="42"/>
      <c r="F494" s="71"/>
      <c r="G494" s="71"/>
      <c r="H494" s="71"/>
      <c r="I494" s="71"/>
    </row>
    <row r="495" spans="2:9">
      <c r="B495" s="82"/>
      <c r="C495" s="82"/>
      <c r="D495" s="71"/>
      <c r="E495" s="42"/>
      <c r="F495" s="71"/>
      <c r="G495" s="71"/>
      <c r="H495" s="71"/>
      <c r="I495" s="71"/>
    </row>
    <row r="496" spans="2:9">
      <c r="B496" s="82"/>
      <c r="C496" s="82"/>
      <c r="D496" s="71"/>
      <c r="E496" s="42"/>
      <c r="F496" s="71"/>
      <c r="G496" s="71"/>
      <c r="H496" s="71"/>
      <c r="I496" s="71"/>
    </row>
    <row r="497" spans="2:9">
      <c r="B497" s="82"/>
      <c r="C497" s="82"/>
      <c r="D497" s="71"/>
      <c r="E497" s="42"/>
      <c r="F497" s="71"/>
      <c r="G497" s="71"/>
      <c r="H497" s="71"/>
      <c r="I497" s="71"/>
    </row>
    <row r="498" spans="2:9">
      <c r="B498" s="82"/>
      <c r="C498" s="82"/>
      <c r="D498" s="71"/>
      <c r="E498" s="42"/>
      <c r="F498" s="71"/>
      <c r="G498" s="71"/>
      <c r="H498" s="71"/>
      <c r="I498" s="71"/>
    </row>
    <row r="499" spans="2:9">
      <c r="B499" s="82"/>
      <c r="C499" s="82"/>
      <c r="D499" s="71"/>
      <c r="E499" s="42"/>
      <c r="F499" s="71"/>
      <c r="G499" s="71"/>
      <c r="H499" s="71"/>
      <c r="I499" s="71"/>
    </row>
    <row r="500" spans="2:9">
      <c r="B500" s="82"/>
      <c r="C500" s="82"/>
      <c r="D500" s="71"/>
      <c r="E500" s="42"/>
      <c r="F500" s="71"/>
      <c r="G500" s="71"/>
      <c r="H500" s="71"/>
      <c r="I500" s="71"/>
    </row>
    <row r="501" spans="2:9">
      <c r="B501" s="82"/>
      <c r="C501" s="82"/>
      <c r="D501" s="71"/>
      <c r="E501" s="42"/>
      <c r="F501" s="71"/>
      <c r="G501" s="71"/>
      <c r="H501" s="71"/>
      <c r="I501" s="71"/>
    </row>
    <row r="502" spans="2:9">
      <c r="B502" s="82"/>
      <c r="C502" s="82"/>
      <c r="D502" s="71"/>
      <c r="E502" s="42"/>
      <c r="F502" s="71"/>
      <c r="G502" s="71"/>
      <c r="H502" s="71"/>
      <c r="I502" s="71"/>
    </row>
    <row r="503" spans="2:9">
      <c r="B503" s="82"/>
      <c r="C503" s="82"/>
      <c r="D503" s="71"/>
      <c r="E503" s="42"/>
      <c r="F503" s="71"/>
      <c r="G503" s="71"/>
      <c r="H503" s="71"/>
      <c r="I503" s="71"/>
    </row>
    <row r="504" spans="2:9">
      <c r="B504" s="82"/>
      <c r="C504" s="82"/>
      <c r="D504" s="71"/>
      <c r="E504" s="42"/>
      <c r="F504" s="71"/>
      <c r="G504" s="71"/>
      <c r="H504" s="71"/>
      <c r="I504" s="71"/>
    </row>
    <row r="505" spans="2:9">
      <c r="B505" s="82"/>
      <c r="C505" s="82"/>
      <c r="D505" s="71"/>
      <c r="E505" s="42"/>
      <c r="F505" s="71"/>
      <c r="G505" s="71"/>
      <c r="H505" s="71"/>
      <c r="I505" s="71"/>
    </row>
    <row r="506" spans="2:9">
      <c r="B506" s="82"/>
      <c r="C506" s="82"/>
      <c r="D506" s="71"/>
      <c r="E506" s="42"/>
      <c r="F506" s="71"/>
      <c r="G506" s="71"/>
      <c r="H506" s="71"/>
      <c r="I506" s="71"/>
    </row>
    <row r="507" spans="2:9">
      <c r="B507" s="82"/>
      <c r="C507" s="82"/>
      <c r="D507" s="71"/>
      <c r="E507" s="42"/>
      <c r="F507" s="71"/>
      <c r="G507" s="71"/>
      <c r="H507" s="71"/>
      <c r="I507" s="71"/>
    </row>
    <row r="508" spans="2:9">
      <c r="B508" s="82"/>
      <c r="C508" s="82"/>
      <c r="D508" s="71"/>
      <c r="E508" s="42"/>
      <c r="F508" s="71"/>
      <c r="G508" s="71"/>
      <c r="H508" s="71"/>
      <c r="I508" s="71"/>
    </row>
    <row r="509" spans="2:9">
      <c r="B509" s="82"/>
      <c r="C509" s="82"/>
      <c r="D509" s="71"/>
      <c r="E509" s="42"/>
      <c r="F509" s="71"/>
      <c r="G509" s="71"/>
      <c r="H509" s="71"/>
      <c r="I509" s="71"/>
    </row>
    <row r="510" spans="2:9">
      <c r="B510" s="82"/>
      <c r="C510" s="82"/>
      <c r="D510" s="71"/>
      <c r="E510" s="42"/>
      <c r="F510" s="71"/>
      <c r="G510" s="71"/>
      <c r="H510" s="71"/>
      <c r="I510" s="71"/>
    </row>
    <row r="511" spans="2:9">
      <c r="B511" s="82"/>
      <c r="C511" s="82"/>
      <c r="D511" s="71"/>
      <c r="E511" s="42"/>
      <c r="F511" s="71"/>
      <c r="G511" s="71"/>
      <c r="H511" s="71"/>
      <c r="I511" s="71"/>
    </row>
    <row r="512" spans="2:9">
      <c r="B512" s="82"/>
      <c r="C512" s="82"/>
      <c r="D512" s="71"/>
      <c r="E512" s="42"/>
      <c r="F512" s="71"/>
      <c r="G512" s="71"/>
      <c r="H512" s="71"/>
      <c r="I512" s="71"/>
    </row>
    <row r="513" spans="2:9">
      <c r="B513" s="82"/>
      <c r="C513" s="82"/>
      <c r="D513" s="71"/>
      <c r="E513" s="42"/>
      <c r="F513" s="71"/>
      <c r="G513" s="71"/>
      <c r="H513" s="71"/>
      <c r="I513" s="71"/>
    </row>
    <row r="514" spans="2:9">
      <c r="B514" s="82"/>
      <c r="C514" s="82"/>
      <c r="D514" s="71"/>
      <c r="E514" s="42"/>
      <c r="F514" s="71"/>
      <c r="G514" s="71"/>
      <c r="H514" s="71"/>
      <c r="I514" s="71"/>
    </row>
    <row r="515" spans="2:9">
      <c r="B515" s="82"/>
      <c r="C515" s="82"/>
      <c r="D515" s="71"/>
      <c r="E515" s="42"/>
      <c r="F515" s="71"/>
      <c r="G515" s="71"/>
      <c r="H515" s="71"/>
      <c r="I515" s="71"/>
    </row>
    <row r="516" spans="2:9">
      <c r="B516" s="82"/>
      <c r="C516" s="82"/>
      <c r="D516" s="71"/>
      <c r="E516" s="42"/>
      <c r="F516" s="71"/>
      <c r="G516" s="71"/>
      <c r="H516" s="71"/>
      <c r="I516" s="71"/>
    </row>
    <row r="517" spans="2:9">
      <c r="B517" s="82"/>
      <c r="C517" s="82"/>
      <c r="D517" s="71"/>
      <c r="E517" s="42"/>
      <c r="F517" s="71"/>
      <c r="G517" s="71"/>
      <c r="H517" s="71"/>
      <c r="I517" s="71"/>
    </row>
    <row r="518" spans="2:9">
      <c r="B518" s="82"/>
      <c r="C518" s="82"/>
      <c r="D518" s="71"/>
      <c r="E518" s="42"/>
      <c r="F518" s="71"/>
      <c r="G518" s="71"/>
      <c r="H518" s="71"/>
      <c r="I518" s="71"/>
    </row>
    <row r="519" spans="2:9">
      <c r="B519" s="82"/>
      <c r="C519" s="82"/>
      <c r="D519" s="71"/>
      <c r="E519" s="42"/>
      <c r="F519" s="71"/>
      <c r="G519" s="71"/>
      <c r="H519" s="71"/>
      <c r="I519" s="71"/>
    </row>
    <row r="520" spans="2:9">
      <c r="B520" s="82"/>
      <c r="C520" s="82"/>
      <c r="D520" s="71"/>
      <c r="E520" s="42"/>
      <c r="F520" s="71"/>
      <c r="G520" s="71"/>
      <c r="H520" s="71"/>
      <c r="I520" s="71"/>
    </row>
  </sheetData>
  <conditionalFormatting sqref="F27 I27:I28">
    <cfRule type="cellIs" dxfId="0" priority="1" stopIfTrue="1" operator="equal">
      <formula>"&lt;-Error"</formula>
    </cfRule>
  </conditionalFormatting>
  <dataValidations count="13">
    <dataValidation type="list" allowBlank="1" showInputMessage="1" showErrorMessage="1" sqref="E12 H12" xr:uid="{00000000-0002-0000-0A00-000000000000}">
      <formula1>FirstCouponType</formula1>
    </dataValidation>
    <dataValidation type="list" allowBlank="1" showInputMessage="1" showErrorMessage="1" sqref="E26 H26:H27" xr:uid="{00000000-0002-0000-0A00-000001000000}">
      <formula1>NewCurveList</formula1>
    </dataValidation>
    <dataValidation type="list" allowBlank="1" showInputMessage="1" showErrorMessage="1" sqref="WLM983053 H13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IW12:IW14 SS12:SS14 ACO12:ACO14 AMK12:AMK14 AWG12:AWG14 BGC12:BGC14 BPY12:BPY14 BZU12:BZU14 CJQ12:CJQ14 CTM12:CTM14 DDI12:DDI14 DNE12:DNE14 DXA12:DXA14 EGW12:EGW14 EQS12:EQS14 FAO12:FAO14 FKK12:FKK14 FUG12:FUG14 GEC12:GEC14 GNY12:GNY14 GXU12:GXU14 HHQ12:HHQ14 HRM12:HRM14 IBI12:IBI14 ILE12:ILE14 IVA12:IVA14 JEW12:JEW14 JOS12:JOS14 JYO12:JYO14 KIK12:KIK14 KSG12:KSG14 LCC12:LCC14 LLY12:LLY14 LVU12:LVU14 MFQ12:MFQ14 MPM12:MPM14 MZI12:MZI14 NJE12:NJE14 NTA12:NTA14 OCW12:OCW14 OMS12:OMS14 OWO12:OWO14 PGK12:PGK14 PQG12:PQG14 QAC12:QAC14 QJY12:QJY14 QTU12:QTU14 RDQ12:RDQ14 RNM12:RNM14 RXI12:RXI14 SHE12:SHE14 SRA12:SRA14 TAW12:TAW14 TKS12:TKS14 TUO12:TUO14 UEK12:UEK14 UOG12:UOG14 UYC12:UYC14 VHY12:VHY14 VRU12:VRU14 WBQ12:WBQ14 WLM12:WLM14 WVI12:WVI14 IZ12:IZ14 E13 E983050 E917514 E851978 E786442 E720906 E655370 E589834 E524298 E458762 E393226 E327690 E262154 E196618 E131082 E65546 H983050 H917514 H851978 H786442 H720906 H655370 H589834 H524298 H458762 H393226 H327690 H262154 H196618 H131082 H65546 WVI983053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IW65549 SS65549 ACO65549 AMK65549 AWG65549 BGC65549 BPY65549 BZU65549 CJQ65549 CTM65549 DDI65549 DNE65549 DXA65549 EGW65549 EQS65549 FAO65549 FKK65549 FUG65549 GEC65549 GNY65549 GXU65549 HHQ65549 HRM65549 IBI65549 ILE65549 IVA65549 JEW65549 JOS65549 JYO65549 KIK65549 KSG65549 LCC65549 LLY65549 LVU65549 MFQ65549 MPM65549 MZI65549 NJE65549 NTA65549 OCW65549 OMS65549 OWO65549 PGK65549 PQG65549 QAC65549 QJY65549 QTU65549 RDQ65549 RNM65549 RXI65549 SHE65549 SRA65549 TAW65549 TKS65549 TUO65549 UEK65549 UOG65549 UYC65549 VHY65549 VRU65549 WBQ65549 WLM65549 WVI65549 IW131085 SS131085 ACO131085 AMK131085 AWG131085 BGC131085 BPY131085 BZU131085 CJQ131085 CTM131085 DDI131085 DNE131085 DXA131085 EGW131085 EQS131085 FAO131085 FKK131085 FUG131085 GEC131085 GNY131085 GXU131085 HHQ131085 HRM131085 IBI131085 ILE131085 IVA131085 JEW131085 JOS131085 JYO131085 KIK131085 KSG131085 LCC131085 LLY131085 LVU131085 MFQ131085 MPM131085 MZI131085 NJE131085 NTA131085 OCW131085 OMS131085 OWO131085 PGK131085 PQG131085 QAC131085 QJY131085 QTU131085 RDQ131085 RNM131085 RXI131085 SHE131085 SRA131085 TAW131085 TKS131085 TUO131085 UEK131085 UOG131085 UYC131085 VHY131085 VRU131085 WBQ131085 WLM131085 WVI131085 IW196621 SS196621 ACO196621 AMK196621 AWG196621 BGC196621 BPY196621 BZU196621 CJQ196621 CTM196621 DDI196621 DNE196621 DXA196621 EGW196621 EQS196621 FAO196621 FKK196621 FUG196621 GEC196621 GNY196621 GXU196621 HHQ196621 HRM196621 IBI196621 ILE196621 IVA196621 JEW196621 JOS196621 JYO196621 KIK196621 KSG196621 LCC196621 LLY196621 LVU196621 MFQ196621 MPM196621 MZI196621 NJE196621 NTA196621 OCW196621 OMS196621 OWO196621 PGK196621 PQG196621 QAC196621 QJY196621 QTU196621 RDQ196621 RNM196621 RXI196621 SHE196621 SRA196621 TAW196621 TKS196621 TUO196621 UEK196621 UOG196621 UYC196621 VHY196621 VRU196621 WBQ196621 WLM196621 WVI196621 IW262157 SS262157 ACO262157 AMK262157 AWG262157 BGC262157 BPY262157 BZU262157 CJQ262157 CTM262157 DDI262157 DNE262157 DXA262157 EGW262157 EQS262157 FAO262157 FKK262157 FUG262157 GEC262157 GNY262157 GXU262157 HHQ262157 HRM262157 IBI262157 ILE262157 IVA262157 JEW262157 JOS262157 JYO262157 KIK262157 KSG262157 LCC262157 LLY262157 LVU262157 MFQ262157 MPM262157 MZI262157 NJE262157 NTA262157 OCW262157 OMS262157 OWO262157 PGK262157 PQG262157 QAC262157 QJY262157 QTU262157 RDQ262157 RNM262157 RXI262157 SHE262157 SRA262157 TAW262157 TKS262157 TUO262157 UEK262157 UOG262157 UYC262157 VHY262157 VRU262157 WBQ262157 WLM262157 WVI262157 IW327693 SS327693 ACO327693 AMK327693 AWG327693 BGC327693 BPY327693 BZU327693 CJQ327693 CTM327693 DDI327693 DNE327693 DXA327693 EGW327693 EQS327693 FAO327693 FKK327693 FUG327693 GEC327693 GNY327693 GXU327693 HHQ327693 HRM327693 IBI327693 ILE327693 IVA327693 JEW327693 JOS327693 JYO327693 KIK327693 KSG327693 LCC327693 LLY327693 LVU327693 MFQ327693 MPM327693 MZI327693 NJE327693 NTA327693 OCW327693 OMS327693 OWO327693 PGK327693 PQG327693 QAC327693 QJY327693 QTU327693 RDQ327693 RNM327693 RXI327693 SHE327693 SRA327693 TAW327693 TKS327693 TUO327693 UEK327693 UOG327693 UYC327693 VHY327693 VRU327693 WBQ327693 WLM327693 WVI327693 IW393229 SS393229 ACO393229 AMK393229 AWG393229 BGC393229 BPY393229 BZU393229 CJQ393229 CTM393229 DDI393229 DNE393229 DXA393229 EGW393229 EQS393229 FAO393229 FKK393229 FUG393229 GEC393229 GNY393229 GXU393229 HHQ393229 HRM393229 IBI393229 ILE393229 IVA393229 JEW393229 JOS393229 JYO393229 KIK393229 KSG393229 LCC393229 LLY393229 LVU393229 MFQ393229 MPM393229 MZI393229 NJE393229 NTA393229 OCW393229 OMS393229 OWO393229 PGK393229 PQG393229 QAC393229 QJY393229 QTU393229 RDQ393229 RNM393229 RXI393229 SHE393229 SRA393229 TAW393229 TKS393229 TUO393229 UEK393229 UOG393229 UYC393229 VHY393229 VRU393229 WBQ393229 WLM393229 WVI393229 IW458765 SS458765 ACO458765 AMK458765 AWG458765 BGC458765 BPY458765 BZU458765 CJQ458765 CTM458765 DDI458765 DNE458765 DXA458765 EGW458765 EQS458765 FAO458765 FKK458765 FUG458765 GEC458765 GNY458765 GXU458765 HHQ458765 HRM458765 IBI458765 ILE458765 IVA458765 JEW458765 JOS458765 JYO458765 KIK458765 KSG458765 LCC458765 LLY458765 LVU458765 MFQ458765 MPM458765 MZI458765 NJE458765 NTA458765 OCW458765 OMS458765 OWO458765 PGK458765 PQG458765 QAC458765 QJY458765 QTU458765 RDQ458765 RNM458765 RXI458765 SHE458765 SRA458765 TAW458765 TKS458765 TUO458765 UEK458765 UOG458765 UYC458765 VHY458765 VRU458765 WBQ458765 WLM458765 WVI458765 IW524301 SS524301 ACO524301 AMK524301 AWG524301 BGC524301 BPY524301 BZU524301 CJQ524301 CTM524301 DDI524301 DNE524301 DXA524301 EGW524301 EQS524301 FAO524301 FKK524301 FUG524301 GEC524301 GNY524301 GXU524301 HHQ524301 HRM524301 IBI524301 ILE524301 IVA524301 JEW524301 JOS524301 JYO524301 KIK524301 KSG524301 LCC524301 LLY524301 LVU524301 MFQ524301 MPM524301 MZI524301 NJE524301 NTA524301 OCW524301 OMS524301 OWO524301 PGK524301 PQG524301 QAC524301 QJY524301 QTU524301 RDQ524301 RNM524301 RXI524301 SHE524301 SRA524301 TAW524301 TKS524301 TUO524301 UEK524301 UOG524301 UYC524301 VHY524301 VRU524301 WBQ524301 WLM524301 WVI524301 IW589837 SS589837 ACO589837 AMK589837 AWG589837 BGC589837 BPY589837 BZU589837 CJQ589837 CTM589837 DDI589837 DNE589837 DXA589837 EGW589837 EQS589837 FAO589837 FKK589837 FUG589837 GEC589837 GNY589837 GXU589837 HHQ589837 HRM589837 IBI589837 ILE589837 IVA589837 JEW589837 JOS589837 JYO589837 KIK589837 KSG589837 LCC589837 LLY589837 LVU589837 MFQ589837 MPM589837 MZI589837 NJE589837 NTA589837 OCW589837 OMS589837 OWO589837 PGK589837 PQG589837 QAC589837 QJY589837 QTU589837 RDQ589837 RNM589837 RXI589837 SHE589837 SRA589837 TAW589837 TKS589837 TUO589837 UEK589837 UOG589837 UYC589837 VHY589837 VRU589837 WBQ589837 WLM589837 WVI589837 IW655373 SS655373 ACO655373 AMK655373 AWG655373 BGC655373 BPY655373 BZU655373 CJQ655373 CTM655373 DDI655373 DNE655373 DXA655373 EGW655373 EQS655373 FAO655373 FKK655373 FUG655373 GEC655373 GNY655373 GXU655373 HHQ655373 HRM655373 IBI655373 ILE655373 IVA655373 JEW655373 JOS655373 JYO655373 KIK655373 KSG655373 LCC655373 LLY655373 LVU655373 MFQ655373 MPM655373 MZI655373 NJE655373 NTA655373 OCW655373 OMS655373 OWO655373 PGK655373 PQG655373 QAC655373 QJY655373 QTU655373 RDQ655373 RNM655373 RXI655373 SHE655373 SRA655373 TAW655373 TKS655373 TUO655373 UEK655373 UOG655373 UYC655373 VHY655373 VRU655373 WBQ655373 WLM655373 WVI655373 IW720909 SS720909 ACO720909 AMK720909 AWG720909 BGC720909 BPY720909 BZU720909 CJQ720909 CTM720909 DDI720909 DNE720909 DXA720909 EGW720909 EQS720909 FAO720909 FKK720909 FUG720909 GEC720909 GNY720909 GXU720909 HHQ720909 HRM720909 IBI720909 ILE720909 IVA720909 JEW720909 JOS720909 JYO720909 KIK720909 KSG720909 LCC720909 LLY720909 LVU720909 MFQ720909 MPM720909 MZI720909 NJE720909 NTA720909 OCW720909 OMS720909 OWO720909 PGK720909 PQG720909 QAC720909 QJY720909 QTU720909 RDQ720909 RNM720909 RXI720909 SHE720909 SRA720909 TAW720909 TKS720909 TUO720909 UEK720909 UOG720909 UYC720909 VHY720909 VRU720909 WBQ720909 WLM720909 WVI720909 IW786445 SS786445 ACO786445 AMK786445 AWG786445 BGC786445 BPY786445 BZU786445 CJQ786445 CTM786445 DDI786445 DNE786445 DXA786445 EGW786445 EQS786445 FAO786445 FKK786445 FUG786445 GEC786445 GNY786445 GXU786445 HHQ786445 HRM786445 IBI786445 ILE786445 IVA786445 JEW786445 JOS786445 JYO786445 KIK786445 KSG786445 LCC786445 LLY786445 LVU786445 MFQ786445 MPM786445 MZI786445 NJE786445 NTA786445 OCW786445 OMS786445 OWO786445 PGK786445 PQG786445 QAC786445 QJY786445 QTU786445 RDQ786445 RNM786445 RXI786445 SHE786445 SRA786445 TAW786445 TKS786445 TUO786445 UEK786445 UOG786445 UYC786445 VHY786445 VRU786445 WBQ786445 WLM786445 WVI786445 IW851981 SS851981 ACO851981 AMK851981 AWG851981 BGC851981 BPY851981 BZU851981 CJQ851981 CTM851981 DDI851981 DNE851981 DXA851981 EGW851981 EQS851981 FAO851981 FKK851981 FUG851981 GEC851981 GNY851981 GXU851981 HHQ851981 HRM851981 IBI851981 ILE851981 IVA851981 JEW851981 JOS851981 JYO851981 KIK851981 KSG851981 LCC851981 LLY851981 LVU851981 MFQ851981 MPM851981 MZI851981 NJE851981 NTA851981 OCW851981 OMS851981 OWO851981 PGK851981 PQG851981 QAC851981 QJY851981 QTU851981 RDQ851981 RNM851981 RXI851981 SHE851981 SRA851981 TAW851981 TKS851981 TUO851981 UEK851981 UOG851981 UYC851981 VHY851981 VRU851981 WBQ851981 WLM851981 WVI851981 IW917517 SS917517 ACO917517 AMK917517 AWG917517 BGC917517 BPY917517 BZU917517 CJQ917517 CTM917517 DDI917517 DNE917517 DXA917517 EGW917517 EQS917517 FAO917517 FKK917517 FUG917517 GEC917517 GNY917517 GXU917517 HHQ917517 HRM917517 IBI917517 ILE917517 IVA917517 JEW917517 JOS917517 JYO917517 KIK917517 KSG917517 LCC917517 LLY917517 LVU917517 MFQ917517 MPM917517 MZI917517 NJE917517 NTA917517 OCW917517 OMS917517 OWO917517 PGK917517 PQG917517 QAC917517 QJY917517 QTU917517 RDQ917517 RNM917517 RXI917517 SHE917517 SRA917517 TAW917517 TKS917517 TUO917517 UEK917517 UOG917517 UYC917517 VHY917517 VRU917517 WBQ917517 WLM917517 WVI917517 IW983053 SS983053 ACO983053 AMK983053 AWG983053 BGC983053 BPY983053 BZU983053 CJQ983053 CTM983053 DDI983053 DNE983053 DXA983053 EGW983053 EQS983053 FAO983053 FKK983053 FUG983053 GEC983053 GNY983053 GXU983053 HHQ983053 HRM983053 IBI983053 ILE983053 IVA983053 JEW983053 JOS983053 JYO983053 KIK983053 KSG983053 LCC983053 LLY983053 LVU983053 MFQ983053 MPM983053 MZI983053 NJE983053 NTA983053 OCW983053 OMS983053 OWO983053 PGK983053 PQG983053 QAC983053 QJY983053 QTU983053 RDQ983053 RNM983053 RXI983053 SHE983053 SRA983053 TAW983053 TKS983053 TUO983053 UEK983053 UOG983053 UYC983053 VHY983053 VRU983053 WBQ983053" xr:uid="{00000000-0002-0000-0A00-000002000000}">
      <formula1>StubPeriods</formula1>
    </dataValidation>
    <dataValidation type="list" allowBlank="1" showInputMessage="1" showErrorMessage="1" sqref="WLM983054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E983051 E917515 E851979 E786443 E720907 E655371 E589835 E524299 E458763 E393227 E327691 E262155 E196619 E131083 E65547 H983051 H917515 H851979 H786443 H720907 H655371 H589835 H524299 H458763 H393227 H327691 H262155 H196619 H131083 H65547 WVI983054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IW65550 SS65550 ACO65550 AMK65550 AWG65550 BGC65550 BPY65550 BZU65550 CJQ65550 CTM65550 DDI65550 DNE65550 DXA65550 EGW65550 EQS65550 FAO65550 FKK65550 FUG65550 GEC65550 GNY65550 GXU65550 HHQ65550 HRM65550 IBI65550 ILE65550 IVA65550 JEW65550 JOS65550 JYO65550 KIK65550 KSG65550 LCC65550 LLY65550 LVU65550 MFQ65550 MPM65550 MZI65550 NJE65550 NTA65550 OCW65550 OMS65550 OWO65550 PGK65550 PQG65550 QAC65550 QJY65550 QTU65550 RDQ65550 RNM65550 RXI65550 SHE65550 SRA65550 TAW65550 TKS65550 TUO65550 UEK65550 UOG65550 UYC65550 VHY65550 VRU65550 WBQ65550 WLM65550 WVI65550 IW131086 SS131086 ACO131086 AMK131086 AWG131086 BGC131086 BPY131086 BZU131086 CJQ131086 CTM131086 DDI131086 DNE131086 DXA131086 EGW131086 EQS131086 FAO131086 FKK131086 FUG131086 GEC131086 GNY131086 GXU131086 HHQ131086 HRM131086 IBI131086 ILE131086 IVA131086 JEW131086 JOS131086 JYO131086 KIK131086 KSG131086 LCC131086 LLY131086 LVU131086 MFQ131086 MPM131086 MZI131086 NJE131086 NTA131086 OCW131086 OMS131086 OWO131086 PGK131086 PQG131086 QAC131086 QJY131086 QTU131086 RDQ131086 RNM131086 RXI131086 SHE131086 SRA131086 TAW131086 TKS131086 TUO131086 UEK131086 UOG131086 UYC131086 VHY131086 VRU131086 WBQ131086 WLM131086 WVI131086 IW196622 SS196622 ACO196622 AMK196622 AWG196622 BGC196622 BPY196622 BZU196622 CJQ196622 CTM196622 DDI196622 DNE196622 DXA196622 EGW196622 EQS196622 FAO196622 FKK196622 FUG196622 GEC196622 GNY196622 GXU196622 HHQ196622 HRM196622 IBI196622 ILE196622 IVA196622 JEW196622 JOS196622 JYO196622 KIK196622 KSG196622 LCC196622 LLY196622 LVU196622 MFQ196622 MPM196622 MZI196622 NJE196622 NTA196622 OCW196622 OMS196622 OWO196622 PGK196622 PQG196622 QAC196622 QJY196622 QTU196622 RDQ196622 RNM196622 RXI196622 SHE196622 SRA196622 TAW196622 TKS196622 TUO196622 UEK196622 UOG196622 UYC196622 VHY196622 VRU196622 WBQ196622 WLM196622 WVI196622 IW262158 SS262158 ACO262158 AMK262158 AWG262158 BGC262158 BPY262158 BZU262158 CJQ262158 CTM262158 DDI262158 DNE262158 DXA262158 EGW262158 EQS262158 FAO262158 FKK262158 FUG262158 GEC262158 GNY262158 GXU262158 HHQ262158 HRM262158 IBI262158 ILE262158 IVA262158 JEW262158 JOS262158 JYO262158 KIK262158 KSG262158 LCC262158 LLY262158 LVU262158 MFQ262158 MPM262158 MZI262158 NJE262158 NTA262158 OCW262158 OMS262158 OWO262158 PGK262158 PQG262158 QAC262158 QJY262158 QTU262158 RDQ262158 RNM262158 RXI262158 SHE262158 SRA262158 TAW262158 TKS262158 TUO262158 UEK262158 UOG262158 UYC262158 VHY262158 VRU262158 WBQ262158 WLM262158 WVI262158 IW327694 SS327694 ACO327694 AMK327694 AWG327694 BGC327694 BPY327694 BZU327694 CJQ327694 CTM327694 DDI327694 DNE327694 DXA327694 EGW327694 EQS327694 FAO327694 FKK327694 FUG327694 GEC327694 GNY327694 GXU327694 HHQ327694 HRM327694 IBI327694 ILE327694 IVA327694 JEW327694 JOS327694 JYO327694 KIK327694 KSG327694 LCC327694 LLY327694 LVU327694 MFQ327694 MPM327694 MZI327694 NJE327694 NTA327694 OCW327694 OMS327694 OWO327694 PGK327694 PQG327694 QAC327694 QJY327694 QTU327694 RDQ327694 RNM327694 RXI327694 SHE327694 SRA327694 TAW327694 TKS327694 TUO327694 UEK327694 UOG327694 UYC327694 VHY327694 VRU327694 WBQ327694 WLM327694 WVI327694 IW393230 SS393230 ACO393230 AMK393230 AWG393230 BGC393230 BPY393230 BZU393230 CJQ393230 CTM393230 DDI393230 DNE393230 DXA393230 EGW393230 EQS393230 FAO393230 FKK393230 FUG393230 GEC393230 GNY393230 GXU393230 HHQ393230 HRM393230 IBI393230 ILE393230 IVA393230 JEW393230 JOS393230 JYO393230 KIK393230 KSG393230 LCC393230 LLY393230 LVU393230 MFQ393230 MPM393230 MZI393230 NJE393230 NTA393230 OCW393230 OMS393230 OWO393230 PGK393230 PQG393230 QAC393230 QJY393230 QTU393230 RDQ393230 RNM393230 RXI393230 SHE393230 SRA393230 TAW393230 TKS393230 TUO393230 UEK393230 UOG393230 UYC393230 VHY393230 VRU393230 WBQ393230 WLM393230 WVI393230 IW458766 SS458766 ACO458766 AMK458766 AWG458766 BGC458766 BPY458766 BZU458766 CJQ458766 CTM458766 DDI458766 DNE458766 DXA458766 EGW458766 EQS458766 FAO458766 FKK458766 FUG458766 GEC458766 GNY458766 GXU458766 HHQ458766 HRM458766 IBI458766 ILE458766 IVA458766 JEW458766 JOS458766 JYO458766 KIK458766 KSG458766 LCC458766 LLY458766 LVU458766 MFQ458766 MPM458766 MZI458766 NJE458766 NTA458766 OCW458766 OMS458766 OWO458766 PGK458766 PQG458766 QAC458766 QJY458766 QTU458766 RDQ458766 RNM458766 RXI458766 SHE458766 SRA458766 TAW458766 TKS458766 TUO458766 UEK458766 UOG458766 UYC458766 VHY458766 VRU458766 WBQ458766 WLM458766 WVI458766 IW524302 SS524302 ACO524302 AMK524302 AWG524302 BGC524302 BPY524302 BZU524302 CJQ524302 CTM524302 DDI524302 DNE524302 DXA524302 EGW524302 EQS524302 FAO524302 FKK524302 FUG524302 GEC524302 GNY524302 GXU524302 HHQ524302 HRM524302 IBI524302 ILE524302 IVA524302 JEW524302 JOS524302 JYO524302 KIK524302 KSG524302 LCC524302 LLY524302 LVU524302 MFQ524302 MPM524302 MZI524302 NJE524302 NTA524302 OCW524302 OMS524302 OWO524302 PGK524302 PQG524302 QAC524302 QJY524302 QTU524302 RDQ524302 RNM524302 RXI524302 SHE524302 SRA524302 TAW524302 TKS524302 TUO524302 UEK524302 UOG524302 UYC524302 VHY524302 VRU524302 WBQ524302 WLM524302 WVI524302 IW589838 SS589838 ACO589838 AMK589838 AWG589838 BGC589838 BPY589838 BZU589838 CJQ589838 CTM589838 DDI589838 DNE589838 DXA589838 EGW589838 EQS589838 FAO589838 FKK589838 FUG589838 GEC589838 GNY589838 GXU589838 HHQ589838 HRM589838 IBI589838 ILE589838 IVA589838 JEW589838 JOS589838 JYO589838 KIK589838 KSG589838 LCC589838 LLY589838 LVU589838 MFQ589838 MPM589838 MZI589838 NJE589838 NTA589838 OCW589838 OMS589838 OWO589838 PGK589838 PQG589838 QAC589838 QJY589838 QTU589838 RDQ589838 RNM589838 RXI589838 SHE589838 SRA589838 TAW589838 TKS589838 TUO589838 UEK589838 UOG589838 UYC589838 VHY589838 VRU589838 WBQ589838 WLM589838 WVI589838 IW655374 SS655374 ACO655374 AMK655374 AWG655374 BGC655374 BPY655374 BZU655374 CJQ655374 CTM655374 DDI655374 DNE655374 DXA655374 EGW655374 EQS655374 FAO655374 FKK655374 FUG655374 GEC655374 GNY655374 GXU655374 HHQ655374 HRM655374 IBI655374 ILE655374 IVA655374 JEW655374 JOS655374 JYO655374 KIK655374 KSG655374 LCC655374 LLY655374 LVU655374 MFQ655374 MPM655374 MZI655374 NJE655374 NTA655374 OCW655374 OMS655374 OWO655374 PGK655374 PQG655374 QAC655374 QJY655374 QTU655374 RDQ655374 RNM655374 RXI655374 SHE655374 SRA655374 TAW655374 TKS655374 TUO655374 UEK655374 UOG655374 UYC655374 VHY655374 VRU655374 WBQ655374 WLM655374 WVI655374 IW720910 SS720910 ACO720910 AMK720910 AWG720910 BGC720910 BPY720910 BZU720910 CJQ720910 CTM720910 DDI720910 DNE720910 DXA720910 EGW720910 EQS720910 FAO720910 FKK720910 FUG720910 GEC720910 GNY720910 GXU720910 HHQ720910 HRM720910 IBI720910 ILE720910 IVA720910 JEW720910 JOS720910 JYO720910 KIK720910 KSG720910 LCC720910 LLY720910 LVU720910 MFQ720910 MPM720910 MZI720910 NJE720910 NTA720910 OCW720910 OMS720910 OWO720910 PGK720910 PQG720910 QAC720910 QJY720910 QTU720910 RDQ720910 RNM720910 RXI720910 SHE720910 SRA720910 TAW720910 TKS720910 TUO720910 UEK720910 UOG720910 UYC720910 VHY720910 VRU720910 WBQ720910 WLM720910 WVI720910 IW786446 SS786446 ACO786446 AMK786446 AWG786446 BGC786446 BPY786446 BZU786446 CJQ786446 CTM786446 DDI786446 DNE786446 DXA786446 EGW786446 EQS786446 FAO786446 FKK786446 FUG786446 GEC786446 GNY786446 GXU786446 HHQ786446 HRM786446 IBI786446 ILE786446 IVA786446 JEW786446 JOS786446 JYO786446 KIK786446 KSG786446 LCC786446 LLY786446 LVU786446 MFQ786446 MPM786446 MZI786446 NJE786446 NTA786446 OCW786446 OMS786446 OWO786446 PGK786446 PQG786446 QAC786446 QJY786446 QTU786446 RDQ786446 RNM786446 RXI786446 SHE786446 SRA786446 TAW786446 TKS786446 TUO786446 UEK786446 UOG786446 UYC786446 VHY786446 VRU786446 WBQ786446 WLM786446 WVI786446 IW851982 SS851982 ACO851982 AMK851982 AWG851982 BGC851982 BPY851982 BZU851982 CJQ851982 CTM851982 DDI851982 DNE851982 DXA851982 EGW851982 EQS851982 FAO851982 FKK851982 FUG851982 GEC851982 GNY851982 GXU851982 HHQ851982 HRM851982 IBI851982 ILE851982 IVA851982 JEW851982 JOS851982 JYO851982 KIK851982 KSG851982 LCC851982 LLY851982 LVU851982 MFQ851982 MPM851982 MZI851982 NJE851982 NTA851982 OCW851982 OMS851982 OWO851982 PGK851982 PQG851982 QAC851982 QJY851982 QTU851982 RDQ851982 RNM851982 RXI851982 SHE851982 SRA851982 TAW851982 TKS851982 TUO851982 UEK851982 UOG851982 UYC851982 VHY851982 VRU851982 WBQ851982 WLM851982 WVI851982 IW917518 SS917518 ACO917518 AMK917518 AWG917518 BGC917518 BPY917518 BZU917518 CJQ917518 CTM917518 DDI917518 DNE917518 DXA917518 EGW917518 EQS917518 FAO917518 FKK917518 FUG917518 GEC917518 GNY917518 GXU917518 HHQ917518 HRM917518 IBI917518 ILE917518 IVA917518 JEW917518 JOS917518 JYO917518 KIK917518 KSG917518 LCC917518 LLY917518 LVU917518 MFQ917518 MPM917518 MZI917518 NJE917518 NTA917518 OCW917518 OMS917518 OWO917518 PGK917518 PQG917518 QAC917518 QJY917518 QTU917518 RDQ917518 RNM917518 RXI917518 SHE917518 SRA917518 TAW917518 TKS917518 TUO917518 UEK917518 UOG917518 UYC917518 VHY917518 VRU917518 WBQ917518 WLM917518 WVI917518 IW983054 SS983054 ACO983054 AMK983054 AWG983054 BGC983054 BPY983054 BZU983054 CJQ983054 CTM983054 DDI983054 DNE983054 DXA983054 EGW983054 EQS983054 FAO983054 FKK983054 FUG983054 GEC983054 GNY983054 GXU983054 HHQ983054 HRM983054 IBI983054 ILE983054 IVA983054 JEW983054 JOS983054 JYO983054 KIK983054 KSG983054 LCC983054 LLY983054 LVU983054 MFQ983054 MPM983054 MZI983054 NJE983054 NTA983054 OCW983054 OMS983054 OWO983054 PGK983054 PQG983054 QAC983054 QJY983054 QTU983054 RDQ983054 RNM983054 RXI983054 SHE983054 SRA983054 TAW983054 TKS983054 TUO983054 UEK983054 UOG983054 UYC983054 VHY983054 VRU983054 WBQ983054" xr:uid="{00000000-0002-0000-0A00-000003000000}">
      <formula1>FinalStub</formula1>
    </dataValidation>
    <dataValidation type="list" allowBlank="1" showInputMessage="1" showErrorMessage="1" sqref="WLM983052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W11 SS11 ACO11 AMK11 AWG11 BGC11 BPY11 BZU11 CJQ11 CTM11 DDI11 DNE11 DXA11 EGW11 EQS11 FAO11 FKK11 FUG11 GEC11 GNY11 GXU11 HHQ11 HRM11 IBI11 ILE11 IVA11 JEW11 JOS11 JYO11 KIK11 KSG11 LCC11 LLY11 LVU11 MFQ11 MPM11 MZI11 NJE11 NTA11 OCW11 OMS11 OWO11 PGK11 PQG11 QAC11 QJY11 QTU11 RDQ11 RNM11 RXI11 SHE11 SRA11 TAW11 TKS11 TUO11 UEK11 UOG11 UYC11 VHY11 VRU11 WBQ11 WLM11 WVI11 E11 H11 E983049 E917513 E851977 E786441 E720905 E655369 E589833 E524297 E458761 E393225 E327689 E262153 E196617 E131081 E65545 H983049 H917513 H851977 H786441 H720905 H655369 H589833 H524297 H458761 H393225 H327689 H262153 H196617 H131081 H65545 WVI983052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WVL983052 IW65548 SS65548 ACO65548 AMK65548 AWG65548 BGC65548 BPY65548 BZU65548 CJQ65548 CTM65548 DDI65548 DNE65548 DXA65548 EGW65548 EQS65548 FAO65548 FKK65548 FUG65548 GEC65548 GNY65548 GXU65548 HHQ65548 HRM65548 IBI65548 ILE65548 IVA65548 JEW65548 JOS65548 JYO65548 KIK65548 KSG65548 LCC65548 LLY65548 LVU65548 MFQ65548 MPM65548 MZI65548 NJE65548 NTA65548 OCW65548 OMS65548 OWO65548 PGK65548 PQG65548 QAC65548 QJY65548 QTU65548 RDQ65548 RNM65548 RXI65548 SHE65548 SRA65548 TAW65548 TKS65548 TUO65548 UEK65548 UOG65548 UYC65548 VHY65548 VRU65548 WBQ65548 WLM65548 WVI65548 IW131084 SS131084 ACO131084 AMK131084 AWG131084 BGC131084 BPY131084 BZU131084 CJQ131084 CTM131084 DDI131084 DNE131084 DXA131084 EGW131084 EQS131084 FAO131084 FKK131084 FUG131084 GEC131084 GNY131084 GXU131084 HHQ131084 HRM131084 IBI131084 ILE131084 IVA131084 JEW131084 JOS131084 JYO131084 KIK131084 KSG131084 LCC131084 LLY131084 LVU131084 MFQ131084 MPM131084 MZI131084 NJE131084 NTA131084 OCW131084 OMS131084 OWO131084 PGK131084 PQG131084 QAC131084 QJY131084 QTU131084 RDQ131084 RNM131084 RXI131084 SHE131084 SRA131084 TAW131084 TKS131084 TUO131084 UEK131084 UOG131084 UYC131084 VHY131084 VRU131084 WBQ131084 WLM131084 WVI131084 IW196620 SS196620 ACO196620 AMK196620 AWG196620 BGC196620 BPY196620 BZU196620 CJQ196620 CTM196620 DDI196620 DNE196620 DXA196620 EGW196620 EQS196620 FAO196620 FKK196620 FUG196620 GEC196620 GNY196620 GXU196620 HHQ196620 HRM196620 IBI196620 ILE196620 IVA196620 JEW196620 JOS196620 JYO196620 KIK196620 KSG196620 LCC196620 LLY196620 LVU196620 MFQ196620 MPM196620 MZI196620 NJE196620 NTA196620 OCW196620 OMS196620 OWO196620 PGK196620 PQG196620 QAC196620 QJY196620 QTU196620 RDQ196620 RNM196620 RXI196620 SHE196620 SRA196620 TAW196620 TKS196620 TUO196620 UEK196620 UOG196620 UYC196620 VHY196620 VRU196620 WBQ196620 WLM196620 WVI196620 IW262156 SS262156 ACO262156 AMK262156 AWG262156 BGC262156 BPY262156 BZU262156 CJQ262156 CTM262156 DDI262156 DNE262156 DXA262156 EGW262156 EQS262156 FAO262156 FKK262156 FUG262156 GEC262156 GNY262156 GXU262156 HHQ262156 HRM262156 IBI262156 ILE262156 IVA262156 JEW262156 JOS262156 JYO262156 KIK262156 KSG262156 LCC262156 LLY262156 LVU262156 MFQ262156 MPM262156 MZI262156 NJE262156 NTA262156 OCW262156 OMS262156 OWO262156 PGK262156 PQG262156 QAC262156 QJY262156 QTU262156 RDQ262156 RNM262156 RXI262156 SHE262156 SRA262156 TAW262156 TKS262156 TUO262156 UEK262156 UOG262156 UYC262156 VHY262156 VRU262156 WBQ262156 WLM262156 WVI262156 IW327692 SS327692 ACO327692 AMK327692 AWG327692 BGC327692 BPY327692 BZU327692 CJQ327692 CTM327692 DDI327692 DNE327692 DXA327692 EGW327692 EQS327692 FAO327692 FKK327692 FUG327692 GEC327692 GNY327692 GXU327692 HHQ327692 HRM327692 IBI327692 ILE327692 IVA327692 JEW327692 JOS327692 JYO327692 KIK327692 KSG327692 LCC327692 LLY327692 LVU327692 MFQ327692 MPM327692 MZI327692 NJE327692 NTA327692 OCW327692 OMS327692 OWO327692 PGK327692 PQG327692 QAC327692 QJY327692 QTU327692 RDQ327692 RNM327692 RXI327692 SHE327692 SRA327692 TAW327692 TKS327692 TUO327692 UEK327692 UOG327692 UYC327692 VHY327692 VRU327692 WBQ327692 WLM327692 WVI327692 IW393228 SS393228 ACO393228 AMK393228 AWG393228 BGC393228 BPY393228 BZU393228 CJQ393228 CTM393228 DDI393228 DNE393228 DXA393228 EGW393228 EQS393228 FAO393228 FKK393228 FUG393228 GEC393228 GNY393228 GXU393228 HHQ393228 HRM393228 IBI393228 ILE393228 IVA393228 JEW393228 JOS393228 JYO393228 KIK393228 KSG393228 LCC393228 LLY393228 LVU393228 MFQ393228 MPM393228 MZI393228 NJE393228 NTA393228 OCW393228 OMS393228 OWO393228 PGK393228 PQG393228 QAC393228 QJY393228 QTU393228 RDQ393228 RNM393228 RXI393228 SHE393228 SRA393228 TAW393228 TKS393228 TUO393228 UEK393228 UOG393228 UYC393228 VHY393228 VRU393228 WBQ393228 WLM393228 WVI393228 IW458764 SS458764 ACO458764 AMK458764 AWG458764 BGC458764 BPY458764 BZU458764 CJQ458764 CTM458764 DDI458764 DNE458764 DXA458764 EGW458764 EQS458764 FAO458764 FKK458764 FUG458764 GEC458764 GNY458764 GXU458764 HHQ458764 HRM458764 IBI458764 ILE458764 IVA458764 JEW458764 JOS458764 JYO458764 KIK458764 KSG458764 LCC458764 LLY458764 LVU458764 MFQ458764 MPM458764 MZI458764 NJE458764 NTA458764 OCW458764 OMS458764 OWO458764 PGK458764 PQG458764 QAC458764 QJY458764 QTU458764 RDQ458764 RNM458764 RXI458764 SHE458764 SRA458764 TAW458764 TKS458764 TUO458764 UEK458764 UOG458764 UYC458764 VHY458764 VRU458764 WBQ458764 WLM458764 WVI458764 IW524300 SS524300 ACO524300 AMK524300 AWG524300 BGC524300 BPY524300 BZU524300 CJQ524300 CTM524300 DDI524300 DNE524300 DXA524300 EGW524300 EQS524300 FAO524300 FKK524300 FUG524300 GEC524300 GNY524300 GXU524300 HHQ524300 HRM524300 IBI524300 ILE524300 IVA524300 JEW524300 JOS524300 JYO524300 KIK524300 KSG524300 LCC524300 LLY524300 LVU524300 MFQ524300 MPM524300 MZI524300 NJE524300 NTA524300 OCW524300 OMS524300 OWO524300 PGK524300 PQG524300 QAC524300 QJY524300 QTU524300 RDQ524300 RNM524300 RXI524300 SHE524300 SRA524300 TAW524300 TKS524300 TUO524300 UEK524300 UOG524300 UYC524300 VHY524300 VRU524300 WBQ524300 WLM524300 WVI524300 IW589836 SS589836 ACO589836 AMK589836 AWG589836 BGC589836 BPY589836 BZU589836 CJQ589836 CTM589836 DDI589836 DNE589836 DXA589836 EGW589836 EQS589836 FAO589836 FKK589836 FUG589836 GEC589836 GNY589836 GXU589836 HHQ589836 HRM589836 IBI589836 ILE589836 IVA589836 JEW589836 JOS589836 JYO589836 KIK589836 KSG589836 LCC589836 LLY589836 LVU589836 MFQ589836 MPM589836 MZI589836 NJE589836 NTA589836 OCW589836 OMS589836 OWO589836 PGK589836 PQG589836 QAC589836 QJY589836 QTU589836 RDQ589836 RNM589836 RXI589836 SHE589836 SRA589836 TAW589836 TKS589836 TUO589836 UEK589836 UOG589836 UYC589836 VHY589836 VRU589836 WBQ589836 WLM589836 WVI589836 IW655372 SS655372 ACO655372 AMK655372 AWG655372 BGC655372 BPY655372 BZU655372 CJQ655372 CTM655372 DDI655372 DNE655372 DXA655372 EGW655372 EQS655372 FAO655372 FKK655372 FUG655372 GEC655372 GNY655372 GXU655372 HHQ655372 HRM655372 IBI655372 ILE655372 IVA655372 JEW655372 JOS655372 JYO655372 KIK655372 KSG655372 LCC655372 LLY655372 LVU655372 MFQ655372 MPM655372 MZI655372 NJE655372 NTA655372 OCW655372 OMS655372 OWO655372 PGK655372 PQG655372 QAC655372 QJY655372 QTU655372 RDQ655372 RNM655372 RXI655372 SHE655372 SRA655372 TAW655372 TKS655372 TUO655372 UEK655372 UOG655372 UYC655372 VHY655372 VRU655372 WBQ655372 WLM655372 WVI655372 IW720908 SS720908 ACO720908 AMK720908 AWG720908 BGC720908 BPY720908 BZU720908 CJQ720908 CTM720908 DDI720908 DNE720908 DXA720908 EGW720908 EQS720908 FAO720908 FKK720908 FUG720908 GEC720908 GNY720908 GXU720908 HHQ720908 HRM720908 IBI720908 ILE720908 IVA720908 JEW720908 JOS720908 JYO720908 KIK720908 KSG720908 LCC720908 LLY720908 LVU720908 MFQ720908 MPM720908 MZI720908 NJE720908 NTA720908 OCW720908 OMS720908 OWO720908 PGK720908 PQG720908 QAC720908 QJY720908 QTU720908 RDQ720908 RNM720908 RXI720908 SHE720908 SRA720908 TAW720908 TKS720908 TUO720908 UEK720908 UOG720908 UYC720908 VHY720908 VRU720908 WBQ720908 WLM720908 WVI720908 IW786444 SS786444 ACO786444 AMK786444 AWG786444 BGC786444 BPY786444 BZU786444 CJQ786444 CTM786444 DDI786444 DNE786444 DXA786444 EGW786444 EQS786444 FAO786444 FKK786444 FUG786444 GEC786444 GNY786444 GXU786444 HHQ786444 HRM786444 IBI786444 ILE786444 IVA786444 JEW786444 JOS786444 JYO786444 KIK786444 KSG786444 LCC786444 LLY786444 LVU786444 MFQ786444 MPM786444 MZI786444 NJE786444 NTA786444 OCW786444 OMS786444 OWO786444 PGK786444 PQG786444 QAC786444 QJY786444 QTU786444 RDQ786444 RNM786444 RXI786444 SHE786444 SRA786444 TAW786444 TKS786444 TUO786444 UEK786444 UOG786444 UYC786444 VHY786444 VRU786444 WBQ786444 WLM786444 WVI786444 IW851980 SS851980 ACO851980 AMK851980 AWG851980 BGC851980 BPY851980 BZU851980 CJQ851980 CTM851980 DDI851980 DNE851980 DXA851980 EGW851980 EQS851980 FAO851980 FKK851980 FUG851980 GEC851980 GNY851980 GXU851980 HHQ851980 HRM851980 IBI851980 ILE851980 IVA851980 JEW851980 JOS851980 JYO851980 KIK851980 KSG851980 LCC851980 LLY851980 LVU851980 MFQ851980 MPM851980 MZI851980 NJE851980 NTA851980 OCW851980 OMS851980 OWO851980 PGK851980 PQG851980 QAC851980 QJY851980 QTU851980 RDQ851980 RNM851980 RXI851980 SHE851980 SRA851980 TAW851980 TKS851980 TUO851980 UEK851980 UOG851980 UYC851980 VHY851980 VRU851980 WBQ851980 WLM851980 WVI851980 IW917516 SS917516 ACO917516 AMK917516 AWG917516 BGC917516 BPY917516 BZU917516 CJQ917516 CTM917516 DDI917516 DNE917516 DXA917516 EGW917516 EQS917516 FAO917516 FKK917516 FUG917516 GEC917516 GNY917516 GXU917516 HHQ917516 HRM917516 IBI917516 ILE917516 IVA917516 JEW917516 JOS917516 JYO917516 KIK917516 KSG917516 LCC917516 LLY917516 LVU917516 MFQ917516 MPM917516 MZI917516 NJE917516 NTA917516 OCW917516 OMS917516 OWO917516 PGK917516 PQG917516 QAC917516 QJY917516 QTU917516 RDQ917516 RNM917516 RXI917516 SHE917516 SRA917516 TAW917516 TKS917516 TUO917516 UEK917516 UOG917516 UYC917516 VHY917516 VRU917516 WBQ917516 WLM917516 WVI917516 IW983052 SS983052 ACO983052 AMK983052 AWG983052 BGC983052 BPY983052 BZU983052 CJQ983052 CTM983052 DDI983052 DNE983052 DXA983052 EGW983052 EQS983052 FAO983052 FKK983052 FUG983052 GEC983052 GNY983052 GXU983052 HHQ983052 HRM983052 IBI983052 ILE983052 IVA983052 JEW983052 JOS983052 JYO983052 KIK983052 KSG983052 LCC983052 LLY983052 LVU983052 MFQ983052 MPM983052 MZI983052 NJE983052 NTA983052 OCW983052 OMS983052 OWO983052 PGK983052 PQG983052 QAC983052 QJY983052 QTU983052 RDQ983052 RNM983052 RXI983052 SHE983052 SRA983052 TAW983052 TKS983052 TUO983052 UEK983052 UOG983052 UYC983052 VHY983052 VRU983052 WBQ983052" xr:uid="{00000000-0002-0000-0A00-000004000000}">
      <formula1>SwapType</formula1>
    </dataValidation>
    <dataValidation type="list" allowBlank="1" showInputMessage="1" showErrorMessage="1" sqref="WLM983056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E15 H15 E983053 E917517 E851981 E786445 E720909 E655373 E589837 E524301 E458765 E393229 E327693 E262157 E196621 E131085 E65549 H983053 H917517 H851981 H786445 H720909 H655373 H589837 H524301 H458765 H393229 H327693 H262157 H196621 H131085 H65549 WVI983056 IZ65552 SV65552 ACR65552 AMN65552 AWJ65552 BGF65552 BQB65552 BZX65552 CJT65552 CTP65552 DDL65552 DNH65552 DXD65552 EGZ65552 EQV65552 FAR65552 FKN65552 FUJ65552 GEF65552 GOB65552 GXX65552 HHT65552 HRP65552 IBL65552 ILH65552 IVD65552 JEZ65552 JOV65552 JYR65552 KIN65552 KSJ65552 LCF65552 LMB65552 LVX65552 MFT65552 MPP65552 MZL65552 NJH65552 NTD65552 OCZ65552 OMV65552 OWR65552 PGN65552 PQJ65552 QAF65552 QKB65552 QTX65552 RDT65552 RNP65552 RXL65552 SHH65552 SRD65552 TAZ65552 TKV65552 TUR65552 UEN65552 UOJ65552 UYF65552 VIB65552 VRX65552 WBT65552 WLP65552 WVL65552 IZ131088 SV131088 ACR131088 AMN131088 AWJ131088 BGF131088 BQB131088 BZX131088 CJT131088 CTP131088 DDL131088 DNH131088 DXD131088 EGZ131088 EQV131088 FAR131088 FKN131088 FUJ131088 GEF131088 GOB131088 GXX131088 HHT131088 HRP131088 IBL131088 ILH131088 IVD131088 JEZ131088 JOV131088 JYR131088 KIN131088 KSJ131088 LCF131088 LMB131088 LVX131088 MFT131088 MPP131088 MZL131088 NJH131088 NTD131088 OCZ131088 OMV131088 OWR131088 PGN131088 PQJ131088 QAF131088 QKB131088 QTX131088 RDT131088 RNP131088 RXL131088 SHH131088 SRD131088 TAZ131088 TKV131088 TUR131088 UEN131088 UOJ131088 UYF131088 VIB131088 VRX131088 WBT131088 WLP131088 WVL131088 IZ196624 SV196624 ACR196624 AMN196624 AWJ196624 BGF196624 BQB196624 BZX196624 CJT196624 CTP196624 DDL196624 DNH196624 DXD196624 EGZ196624 EQV196624 FAR196624 FKN196624 FUJ196624 GEF196624 GOB196624 GXX196624 HHT196624 HRP196624 IBL196624 ILH196624 IVD196624 JEZ196624 JOV196624 JYR196624 KIN196624 KSJ196624 LCF196624 LMB196624 LVX196624 MFT196624 MPP196624 MZL196624 NJH196624 NTD196624 OCZ196624 OMV196624 OWR196624 PGN196624 PQJ196624 QAF196624 QKB196624 QTX196624 RDT196624 RNP196624 RXL196624 SHH196624 SRD196624 TAZ196624 TKV196624 TUR196624 UEN196624 UOJ196624 UYF196624 VIB196624 VRX196624 WBT196624 WLP196624 WVL196624 IZ262160 SV262160 ACR262160 AMN262160 AWJ262160 BGF262160 BQB262160 BZX262160 CJT262160 CTP262160 DDL262160 DNH262160 DXD262160 EGZ262160 EQV262160 FAR262160 FKN262160 FUJ262160 GEF262160 GOB262160 GXX262160 HHT262160 HRP262160 IBL262160 ILH262160 IVD262160 JEZ262160 JOV262160 JYR262160 KIN262160 KSJ262160 LCF262160 LMB262160 LVX262160 MFT262160 MPP262160 MZL262160 NJH262160 NTD262160 OCZ262160 OMV262160 OWR262160 PGN262160 PQJ262160 QAF262160 QKB262160 QTX262160 RDT262160 RNP262160 RXL262160 SHH262160 SRD262160 TAZ262160 TKV262160 TUR262160 UEN262160 UOJ262160 UYF262160 VIB262160 VRX262160 WBT262160 WLP262160 WVL262160 IZ327696 SV327696 ACR327696 AMN327696 AWJ327696 BGF327696 BQB327696 BZX327696 CJT327696 CTP327696 DDL327696 DNH327696 DXD327696 EGZ327696 EQV327696 FAR327696 FKN327696 FUJ327696 GEF327696 GOB327696 GXX327696 HHT327696 HRP327696 IBL327696 ILH327696 IVD327696 JEZ327696 JOV327696 JYR327696 KIN327696 KSJ327696 LCF327696 LMB327696 LVX327696 MFT327696 MPP327696 MZL327696 NJH327696 NTD327696 OCZ327696 OMV327696 OWR327696 PGN327696 PQJ327696 QAF327696 QKB327696 QTX327696 RDT327696 RNP327696 RXL327696 SHH327696 SRD327696 TAZ327696 TKV327696 TUR327696 UEN327696 UOJ327696 UYF327696 VIB327696 VRX327696 WBT327696 WLP327696 WVL327696 IZ393232 SV393232 ACR393232 AMN393232 AWJ393232 BGF393232 BQB393232 BZX393232 CJT393232 CTP393232 DDL393232 DNH393232 DXD393232 EGZ393232 EQV393232 FAR393232 FKN393232 FUJ393232 GEF393232 GOB393232 GXX393232 HHT393232 HRP393232 IBL393232 ILH393232 IVD393232 JEZ393232 JOV393232 JYR393232 KIN393232 KSJ393232 LCF393232 LMB393232 LVX393232 MFT393232 MPP393232 MZL393232 NJH393232 NTD393232 OCZ393232 OMV393232 OWR393232 PGN393232 PQJ393232 QAF393232 QKB393232 QTX393232 RDT393232 RNP393232 RXL393232 SHH393232 SRD393232 TAZ393232 TKV393232 TUR393232 UEN393232 UOJ393232 UYF393232 VIB393232 VRX393232 WBT393232 WLP393232 WVL393232 IZ458768 SV458768 ACR458768 AMN458768 AWJ458768 BGF458768 BQB458768 BZX458768 CJT458768 CTP458768 DDL458768 DNH458768 DXD458768 EGZ458768 EQV458768 FAR458768 FKN458768 FUJ458768 GEF458768 GOB458768 GXX458768 HHT458768 HRP458768 IBL458768 ILH458768 IVD458768 JEZ458768 JOV458768 JYR458768 KIN458768 KSJ458768 LCF458768 LMB458768 LVX458768 MFT458768 MPP458768 MZL458768 NJH458768 NTD458768 OCZ458768 OMV458768 OWR458768 PGN458768 PQJ458768 QAF458768 QKB458768 QTX458768 RDT458768 RNP458768 RXL458768 SHH458768 SRD458768 TAZ458768 TKV458768 TUR458768 UEN458768 UOJ458768 UYF458768 VIB458768 VRX458768 WBT458768 WLP458768 WVL458768 IZ524304 SV524304 ACR524304 AMN524304 AWJ524304 BGF524304 BQB524304 BZX524304 CJT524304 CTP524304 DDL524304 DNH524304 DXD524304 EGZ524304 EQV524304 FAR524304 FKN524304 FUJ524304 GEF524304 GOB524304 GXX524304 HHT524304 HRP524304 IBL524304 ILH524304 IVD524304 JEZ524304 JOV524304 JYR524304 KIN524304 KSJ524304 LCF524304 LMB524304 LVX524304 MFT524304 MPP524304 MZL524304 NJH524304 NTD524304 OCZ524304 OMV524304 OWR524304 PGN524304 PQJ524304 QAF524304 QKB524304 QTX524304 RDT524304 RNP524304 RXL524304 SHH524304 SRD524304 TAZ524304 TKV524304 TUR524304 UEN524304 UOJ524304 UYF524304 VIB524304 VRX524304 WBT524304 WLP524304 WVL524304 IZ589840 SV589840 ACR589840 AMN589840 AWJ589840 BGF589840 BQB589840 BZX589840 CJT589840 CTP589840 DDL589840 DNH589840 DXD589840 EGZ589840 EQV589840 FAR589840 FKN589840 FUJ589840 GEF589840 GOB589840 GXX589840 HHT589840 HRP589840 IBL589840 ILH589840 IVD589840 JEZ589840 JOV589840 JYR589840 KIN589840 KSJ589840 LCF589840 LMB589840 LVX589840 MFT589840 MPP589840 MZL589840 NJH589840 NTD589840 OCZ589840 OMV589840 OWR589840 PGN589840 PQJ589840 QAF589840 QKB589840 QTX589840 RDT589840 RNP589840 RXL589840 SHH589840 SRD589840 TAZ589840 TKV589840 TUR589840 UEN589840 UOJ589840 UYF589840 VIB589840 VRX589840 WBT589840 WLP589840 WVL589840 IZ655376 SV655376 ACR655376 AMN655376 AWJ655376 BGF655376 BQB655376 BZX655376 CJT655376 CTP655376 DDL655376 DNH655376 DXD655376 EGZ655376 EQV655376 FAR655376 FKN655376 FUJ655376 GEF655376 GOB655376 GXX655376 HHT655376 HRP655376 IBL655376 ILH655376 IVD655376 JEZ655376 JOV655376 JYR655376 KIN655376 KSJ655376 LCF655376 LMB655376 LVX655376 MFT655376 MPP655376 MZL655376 NJH655376 NTD655376 OCZ655376 OMV655376 OWR655376 PGN655376 PQJ655376 QAF655376 QKB655376 QTX655376 RDT655376 RNP655376 RXL655376 SHH655376 SRD655376 TAZ655376 TKV655376 TUR655376 UEN655376 UOJ655376 UYF655376 VIB655376 VRX655376 WBT655376 WLP655376 WVL655376 IZ720912 SV720912 ACR720912 AMN720912 AWJ720912 BGF720912 BQB720912 BZX720912 CJT720912 CTP720912 DDL720912 DNH720912 DXD720912 EGZ720912 EQV720912 FAR720912 FKN720912 FUJ720912 GEF720912 GOB720912 GXX720912 HHT720912 HRP720912 IBL720912 ILH720912 IVD720912 JEZ720912 JOV720912 JYR720912 KIN720912 KSJ720912 LCF720912 LMB720912 LVX720912 MFT720912 MPP720912 MZL720912 NJH720912 NTD720912 OCZ720912 OMV720912 OWR720912 PGN720912 PQJ720912 QAF720912 QKB720912 QTX720912 RDT720912 RNP720912 RXL720912 SHH720912 SRD720912 TAZ720912 TKV720912 TUR720912 UEN720912 UOJ720912 UYF720912 VIB720912 VRX720912 WBT720912 WLP720912 WVL720912 IZ786448 SV786448 ACR786448 AMN786448 AWJ786448 BGF786448 BQB786448 BZX786448 CJT786448 CTP786448 DDL786448 DNH786448 DXD786448 EGZ786448 EQV786448 FAR786448 FKN786448 FUJ786448 GEF786448 GOB786448 GXX786448 HHT786448 HRP786448 IBL786448 ILH786448 IVD786448 JEZ786448 JOV786448 JYR786448 KIN786448 KSJ786448 LCF786448 LMB786448 LVX786448 MFT786448 MPP786448 MZL786448 NJH786448 NTD786448 OCZ786448 OMV786448 OWR786448 PGN786448 PQJ786448 QAF786448 QKB786448 QTX786448 RDT786448 RNP786448 RXL786448 SHH786448 SRD786448 TAZ786448 TKV786448 TUR786448 UEN786448 UOJ786448 UYF786448 VIB786448 VRX786448 WBT786448 WLP786448 WVL786448 IZ851984 SV851984 ACR851984 AMN851984 AWJ851984 BGF851984 BQB851984 BZX851984 CJT851984 CTP851984 DDL851984 DNH851984 DXD851984 EGZ851984 EQV851984 FAR851984 FKN851984 FUJ851984 GEF851984 GOB851984 GXX851984 HHT851984 HRP851984 IBL851984 ILH851984 IVD851984 JEZ851984 JOV851984 JYR851984 KIN851984 KSJ851984 LCF851984 LMB851984 LVX851984 MFT851984 MPP851984 MZL851984 NJH851984 NTD851984 OCZ851984 OMV851984 OWR851984 PGN851984 PQJ851984 QAF851984 QKB851984 QTX851984 RDT851984 RNP851984 RXL851984 SHH851984 SRD851984 TAZ851984 TKV851984 TUR851984 UEN851984 UOJ851984 UYF851984 VIB851984 VRX851984 WBT851984 WLP851984 WVL851984 IZ917520 SV917520 ACR917520 AMN917520 AWJ917520 BGF917520 BQB917520 BZX917520 CJT917520 CTP917520 DDL917520 DNH917520 DXD917520 EGZ917520 EQV917520 FAR917520 FKN917520 FUJ917520 GEF917520 GOB917520 GXX917520 HHT917520 HRP917520 IBL917520 ILH917520 IVD917520 JEZ917520 JOV917520 JYR917520 KIN917520 KSJ917520 LCF917520 LMB917520 LVX917520 MFT917520 MPP917520 MZL917520 NJH917520 NTD917520 OCZ917520 OMV917520 OWR917520 PGN917520 PQJ917520 QAF917520 QKB917520 QTX917520 RDT917520 RNP917520 RXL917520 SHH917520 SRD917520 TAZ917520 TKV917520 TUR917520 UEN917520 UOJ917520 UYF917520 VIB917520 VRX917520 WBT917520 WLP917520 WVL917520 IZ983056 SV983056 ACR983056 AMN983056 AWJ983056 BGF983056 BQB983056 BZX983056 CJT983056 CTP983056 DDL983056 DNH983056 DXD983056 EGZ983056 EQV983056 FAR983056 FKN983056 FUJ983056 GEF983056 GOB983056 GXX983056 HHT983056 HRP983056 IBL983056 ILH983056 IVD983056 JEZ983056 JOV983056 JYR983056 KIN983056 KSJ983056 LCF983056 LMB983056 LVX983056 MFT983056 MPP983056 MZL983056 NJH983056 NTD983056 OCZ983056 OMV983056 OWR983056 PGN983056 PQJ983056 QAF983056 QKB983056 QTX983056 RDT983056 RNP983056 RXL983056 SHH983056 SRD983056 TAZ983056 TKV983056 TUR983056 UEN983056 UOJ983056 UYF983056 VIB983056 VRX983056 WBT983056 WLP983056 WVL983056 IW65552 SS65552 ACO65552 AMK65552 AWG65552 BGC65552 BPY65552 BZU65552 CJQ65552 CTM65552 DDI65552 DNE65552 DXA65552 EGW65552 EQS65552 FAO65552 FKK65552 FUG65552 GEC65552 GNY65552 GXU65552 HHQ65552 HRM65552 IBI65552 ILE65552 IVA65552 JEW65552 JOS65552 JYO65552 KIK65552 KSG65552 LCC65552 LLY65552 LVU65552 MFQ65552 MPM65552 MZI65552 NJE65552 NTA65552 OCW65552 OMS65552 OWO65552 PGK65552 PQG65552 QAC65552 QJY65552 QTU65552 RDQ65552 RNM65552 RXI65552 SHE65552 SRA65552 TAW65552 TKS65552 TUO65552 UEK65552 UOG65552 UYC65552 VHY65552 VRU65552 WBQ65552 WLM65552 WVI65552 IW131088 SS131088 ACO131088 AMK131088 AWG131088 BGC131088 BPY131088 BZU131088 CJQ131088 CTM131088 DDI131088 DNE131088 DXA131088 EGW131088 EQS131088 FAO131088 FKK131088 FUG131088 GEC131088 GNY131088 GXU131088 HHQ131088 HRM131088 IBI131088 ILE131088 IVA131088 JEW131088 JOS131088 JYO131088 KIK131088 KSG131088 LCC131088 LLY131088 LVU131088 MFQ131088 MPM131088 MZI131088 NJE131088 NTA131088 OCW131088 OMS131088 OWO131088 PGK131088 PQG131088 QAC131088 QJY131088 QTU131088 RDQ131088 RNM131088 RXI131088 SHE131088 SRA131088 TAW131088 TKS131088 TUO131088 UEK131088 UOG131088 UYC131088 VHY131088 VRU131088 WBQ131088 WLM131088 WVI131088 IW196624 SS196624 ACO196624 AMK196624 AWG196624 BGC196624 BPY196624 BZU196624 CJQ196624 CTM196624 DDI196624 DNE196624 DXA196624 EGW196624 EQS196624 FAO196624 FKK196624 FUG196624 GEC196624 GNY196624 GXU196624 HHQ196624 HRM196624 IBI196624 ILE196624 IVA196624 JEW196624 JOS196624 JYO196624 KIK196624 KSG196624 LCC196624 LLY196624 LVU196624 MFQ196624 MPM196624 MZI196624 NJE196624 NTA196624 OCW196624 OMS196624 OWO196624 PGK196624 PQG196624 QAC196624 QJY196624 QTU196624 RDQ196624 RNM196624 RXI196624 SHE196624 SRA196624 TAW196624 TKS196624 TUO196624 UEK196624 UOG196624 UYC196624 VHY196624 VRU196624 WBQ196624 WLM196624 WVI196624 IW262160 SS262160 ACO262160 AMK262160 AWG262160 BGC262160 BPY262160 BZU262160 CJQ262160 CTM262160 DDI262160 DNE262160 DXA262160 EGW262160 EQS262160 FAO262160 FKK262160 FUG262160 GEC262160 GNY262160 GXU262160 HHQ262160 HRM262160 IBI262160 ILE262160 IVA262160 JEW262160 JOS262160 JYO262160 KIK262160 KSG262160 LCC262160 LLY262160 LVU262160 MFQ262160 MPM262160 MZI262160 NJE262160 NTA262160 OCW262160 OMS262160 OWO262160 PGK262160 PQG262160 QAC262160 QJY262160 QTU262160 RDQ262160 RNM262160 RXI262160 SHE262160 SRA262160 TAW262160 TKS262160 TUO262160 UEK262160 UOG262160 UYC262160 VHY262160 VRU262160 WBQ262160 WLM262160 WVI262160 IW327696 SS327696 ACO327696 AMK327696 AWG327696 BGC327696 BPY327696 BZU327696 CJQ327696 CTM327696 DDI327696 DNE327696 DXA327696 EGW327696 EQS327696 FAO327696 FKK327696 FUG327696 GEC327696 GNY327696 GXU327696 HHQ327696 HRM327696 IBI327696 ILE327696 IVA327696 JEW327696 JOS327696 JYO327696 KIK327696 KSG327696 LCC327696 LLY327696 LVU327696 MFQ327696 MPM327696 MZI327696 NJE327696 NTA327696 OCW327696 OMS327696 OWO327696 PGK327696 PQG327696 QAC327696 QJY327696 QTU327696 RDQ327696 RNM327696 RXI327696 SHE327696 SRA327696 TAW327696 TKS327696 TUO327696 UEK327696 UOG327696 UYC327696 VHY327696 VRU327696 WBQ327696 WLM327696 WVI327696 IW393232 SS393232 ACO393232 AMK393232 AWG393232 BGC393232 BPY393232 BZU393232 CJQ393232 CTM393232 DDI393232 DNE393232 DXA393232 EGW393232 EQS393232 FAO393232 FKK393232 FUG393232 GEC393232 GNY393232 GXU393232 HHQ393232 HRM393232 IBI393232 ILE393232 IVA393232 JEW393232 JOS393232 JYO393232 KIK393232 KSG393232 LCC393232 LLY393232 LVU393232 MFQ393232 MPM393232 MZI393232 NJE393232 NTA393232 OCW393232 OMS393232 OWO393232 PGK393232 PQG393232 QAC393232 QJY393232 QTU393232 RDQ393232 RNM393232 RXI393232 SHE393232 SRA393232 TAW393232 TKS393232 TUO393232 UEK393232 UOG393232 UYC393232 VHY393232 VRU393232 WBQ393232 WLM393232 WVI393232 IW458768 SS458768 ACO458768 AMK458768 AWG458768 BGC458768 BPY458768 BZU458768 CJQ458768 CTM458768 DDI458768 DNE458768 DXA458768 EGW458768 EQS458768 FAO458768 FKK458768 FUG458768 GEC458768 GNY458768 GXU458768 HHQ458768 HRM458768 IBI458768 ILE458768 IVA458768 JEW458768 JOS458768 JYO458768 KIK458768 KSG458768 LCC458768 LLY458768 LVU458768 MFQ458768 MPM458768 MZI458768 NJE458768 NTA458768 OCW458768 OMS458768 OWO458768 PGK458768 PQG458768 QAC458768 QJY458768 QTU458768 RDQ458768 RNM458768 RXI458768 SHE458768 SRA458768 TAW458768 TKS458768 TUO458768 UEK458768 UOG458768 UYC458768 VHY458768 VRU458768 WBQ458768 WLM458768 WVI458768 IW524304 SS524304 ACO524304 AMK524304 AWG524304 BGC524304 BPY524304 BZU524304 CJQ524304 CTM524304 DDI524304 DNE524304 DXA524304 EGW524304 EQS524304 FAO524304 FKK524304 FUG524304 GEC524304 GNY524304 GXU524304 HHQ524304 HRM524304 IBI524304 ILE524304 IVA524304 JEW524304 JOS524304 JYO524304 KIK524304 KSG524304 LCC524304 LLY524304 LVU524304 MFQ524304 MPM524304 MZI524304 NJE524304 NTA524304 OCW524304 OMS524304 OWO524304 PGK524304 PQG524304 QAC524304 QJY524304 QTU524304 RDQ524304 RNM524304 RXI524304 SHE524304 SRA524304 TAW524304 TKS524304 TUO524304 UEK524304 UOG524304 UYC524304 VHY524304 VRU524304 WBQ524304 WLM524304 WVI524304 IW589840 SS589840 ACO589840 AMK589840 AWG589840 BGC589840 BPY589840 BZU589840 CJQ589840 CTM589840 DDI589840 DNE589840 DXA589840 EGW589840 EQS589840 FAO589840 FKK589840 FUG589840 GEC589840 GNY589840 GXU589840 HHQ589840 HRM589840 IBI589840 ILE589840 IVA589840 JEW589840 JOS589840 JYO589840 KIK589840 KSG589840 LCC589840 LLY589840 LVU589840 MFQ589840 MPM589840 MZI589840 NJE589840 NTA589840 OCW589840 OMS589840 OWO589840 PGK589840 PQG589840 QAC589840 QJY589840 QTU589840 RDQ589840 RNM589840 RXI589840 SHE589840 SRA589840 TAW589840 TKS589840 TUO589840 UEK589840 UOG589840 UYC589840 VHY589840 VRU589840 WBQ589840 WLM589840 WVI589840 IW655376 SS655376 ACO655376 AMK655376 AWG655376 BGC655376 BPY655376 BZU655376 CJQ655376 CTM655376 DDI655376 DNE655376 DXA655376 EGW655376 EQS655376 FAO655376 FKK655376 FUG655376 GEC655376 GNY655376 GXU655376 HHQ655376 HRM655376 IBI655376 ILE655376 IVA655376 JEW655376 JOS655376 JYO655376 KIK655376 KSG655376 LCC655376 LLY655376 LVU655376 MFQ655376 MPM655376 MZI655376 NJE655376 NTA655376 OCW655376 OMS655376 OWO655376 PGK655376 PQG655376 QAC655376 QJY655376 QTU655376 RDQ655376 RNM655376 RXI655376 SHE655376 SRA655376 TAW655376 TKS655376 TUO655376 UEK655376 UOG655376 UYC655376 VHY655376 VRU655376 WBQ655376 WLM655376 WVI655376 IW720912 SS720912 ACO720912 AMK720912 AWG720912 BGC720912 BPY720912 BZU720912 CJQ720912 CTM720912 DDI720912 DNE720912 DXA720912 EGW720912 EQS720912 FAO720912 FKK720912 FUG720912 GEC720912 GNY720912 GXU720912 HHQ720912 HRM720912 IBI720912 ILE720912 IVA720912 JEW720912 JOS720912 JYO720912 KIK720912 KSG720912 LCC720912 LLY720912 LVU720912 MFQ720912 MPM720912 MZI720912 NJE720912 NTA720912 OCW720912 OMS720912 OWO720912 PGK720912 PQG720912 QAC720912 QJY720912 QTU720912 RDQ720912 RNM720912 RXI720912 SHE720912 SRA720912 TAW720912 TKS720912 TUO720912 UEK720912 UOG720912 UYC720912 VHY720912 VRU720912 WBQ720912 WLM720912 WVI720912 IW786448 SS786448 ACO786448 AMK786448 AWG786448 BGC786448 BPY786448 BZU786448 CJQ786448 CTM786448 DDI786448 DNE786448 DXA786448 EGW786448 EQS786448 FAO786448 FKK786448 FUG786448 GEC786448 GNY786448 GXU786448 HHQ786448 HRM786448 IBI786448 ILE786448 IVA786448 JEW786448 JOS786448 JYO786448 KIK786448 KSG786448 LCC786448 LLY786448 LVU786448 MFQ786448 MPM786448 MZI786448 NJE786448 NTA786448 OCW786448 OMS786448 OWO786448 PGK786448 PQG786448 QAC786448 QJY786448 QTU786448 RDQ786448 RNM786448 RXI786448 SHE786448 SRA786448 TAW786448 TKS786448 TUO786448 UEK786448 UOG786448 UYC786448 VHY786448 VRU786448 WBQ786448 WLM786448 WVI786448 IW851984 SS851984 ACO851984 AMK851984 AWG851984 BGC851984 BPY851984 BZU851984 CJQ851984 CTM851984 DDI851984 DNE851984 DXA851984 EGW851984 EQS851984 FAO851984 FKK851984 FUG851984 GEC851984 GNY851984 GXU851984 HHQ851984 HRM851984 IBI851984 ILE851984 IVA851984 JEW851984 JOS851984 JYO851984 KIK851984 KSG851984 LCC851984 LLY851984 LVU851984 MFQ851984 MPM851984 MZI851984 NJE851984 NTA851984 OCW851984 OMS851984 OWO851984 PGK851984 PQG851984 QAC851984 QJY851984 QTU851984 RDQ851984 RNM851984 RXI851984 SHE851984 SRA851984 TAW851984 TKS851984 TUO851984 UEK851984 UOG851984 UYC851984 VHY851984 VRU851984 WBQ851984 WLM851984 WVI851984 IW917520 SS917520 ACO917520 AMK917520 AWG917520 BGC917520 BPY917520 BZU917520 CJQ917520 CTM917520 DDI917520 DNE917520 DXA917520 EGW917520 EQS917520 FAO917520 FKK917520 FUG917520 GEC917520 GNY917520 GXU917520 HHQ917520 HRM917520 IBI917520 ILE917520 IVA917520 JEW917520 JOS917520 JYO917520 KIK917520 KSG917520 LCC917520 LLY917520 LVU917520 MFQ917520 MPM917520 MZI917520 NJE917520 NTA917520 OCW917520 OMS917520 OWO917520 PGK917520 PQG917520 QAC917520 QJY917520 QTU917520 RDQ917520 RNM917520 RXI917520 SHE917520 SRA917520 TAW917520 TKS917520 TUO917520 UEK917520 UOG917520 UYC917520 VHY917520 VRU917520 WBQ917520 WLM917520 WVI917520 IW983056 SS983056 ACO983056 AMK983056 AWG983056 BGC983056 BPY983056 BZU983056 CJQ983056 CTM983056 DDI983056 DNE983056 DXA983056 EGW983056 EQS983056 FAO983056 FKK983056 FUG983056 GEC983056 GNY983056 GXU983056 HHQ983056 HRM983056 IBI983056 ILE983056 IVA983056 JEW983056 JOS983056 JYO983056 KIK983056 KSG983056 LCC983056 LLY983056 LVU983056 MFQ983056 MPM983056 MZI983056 NJE983056 NTA983056 OCW983056 OMS983056 OWO983056 PGK983056 PQG983056 QAC983056 QJY983056 QTU983056 RDQ983056 RNM983056 RXI983056 SHE983056 SRA983056 TAW983056 TKS983056 TUO983056 UEK983056 UOG983056 UYC983056 VHY983056 VRU983056 WBQ983056" xr:uid="{00000000-0002-0000-0A00-000005000000}">
      <formula1>LegType</formula1>
    </dataValidation>
    <dataValidation type="list" allowBlank="1" showInputMessage="1" showErrorMessage="1" sqref="WLM983061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E20 H20 E983058 E917522 E851986 E786450 E720914 E655378 E589842 E524306 E458770 E393234 E327698 E262162 E196626 E131090 E65554 H983058 H917522 H851986 H786450 H720914 H655378 H589842 H524306 H458770 H393234 H327698 H262162 H196626 H131090 H65554 WVI983061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IW65557 SS65557 ACO65557 AMK65557 AWG65557 BGC65557 BPY65557 BZU65557 CJQ65557 CTM65557 DDI65557 DNE65557 DXA65557 EGW65557 EQS65557 FAO65557 FKK65557 FUG65557 GEC65557 GNY65557 GXU65557 HHQ65557 HRM65557 IBI65557 ILE65557 IVA65557 JEW65557 JOS65557 JYO65557 KIK65557 KSG65557 LCC65557 LLY65557 LVU65557 MFQ65557 MPM65557 MZI65557 NJE65557 NTA65557 OCW65557 OMS65557 OWO65557 PGK65557 PQG65557 QAC65557 QJY65557 QTU65557 RDQ65557 RNM65557 RXI65557 SHE65557 SRA65557 TAW65557 TKS65557 TUO65557 UEK65557 UOG65557 UYC65557 VHY65557 VRU65557 WBQ65557 WLM65557 WVI65557 IW131093 SS131093 ACO131093 AMK131093 AWG131093 BGC131093 BPY131093 BZU131093 CJQ131093 CTM131093 DDI131093 DNE131093 DXA131093 EGW131093 EQS131093 FAO131093 FKK131093 FUG131093 GEC131093 GNY131093 GXU131093 HHQ131093 HRM131093 IBI131093 ILE131093 IVA131093 JEW131093 JOS131093 JYO131093 KIK131093 KSG131093 LCC131093 LLY131093 LVU131093 MFQ131093 MPM131093 MZI131093 NJE131093 NTA131093 OCW131093 OMS131093 OWO131093 PGK131093 PQG131093 QAC131093 QJY131093 QTU131093 RDQ131093 RNM131093 RXI131093 SHE131093 SRA131093 TAW131093 TKS131093 TUO131093 UEK131093 UOG131093 UYC131093 VHY131093 VRU131093 WBQ131093 WLM131093 WVI131093 IW196629 SS196629 ACO196629 AMK196629 AWG196629 BGC196629 BPY196629 BZU196629 CJQ196629 CTM196629 DDI196629 DNE196629 DXA196629 EGW196629 EQS196629 FAO196629 FKK196629 FUG196629 GEC196629 GNY196629 GXU196629 HHQ196629 HRM196629 IBI196629 ILE196629 IVA196629 JEW196629 JOS196629 JYO196629 KIK196629 KSG196629 LCC196629 LLY196629 LVU196629 MFQ196629 MPM196629 MZI196629 NJE196629 NTA196629 OCW196629 OMS196629 OWO196629 PGK196629 PQG196629 QAC196629 QJY196629 QTU196629 RDQ196629 RNM196629 RXI196629 SHE196629 SRA196629 TAW196629 TKS196629 TUO196629 UEK196629 UOG196629 UYC196629 VHY196629 VRU196629 WBQ196629 WLM196629 WVI196629 IW262165 SS262165 ACO262165 AMK262165 AWG262165 BGC262165 BPY262165 BZU262165 CJQ262165 CTM262165 DDI262165 DNE262165 DXA262165 EGW262165 EQS262165 FAO262165 FKK262165 FUG262165 GEC262165 GNY262165 GXU262165 HHQ262165 HRM262165 IBI262165 ILE262165 IVA262165 JEW262165 JOS262165 JYO262165 KIK262165 KSG262165 LCC262165 LLY262165 LVU262165 MFQ262165 MPM262165 MZI262165 NJE262165 NTA262165 OCW262165 OMS262165 OWO262165 PGK262165 PQG262165 QAC262165 QJY262165 QTU262165 RDQ262165 RNM262165 RXI262165 SHE262165 SRA262165 TAW262165 TKS262165 TUO262165 UEK262165 UOG262165 UYC262165 VHY262165 VRU262165 WBQ262165 WLM262165 WVI262165 IW327701 SS327701 ACO327701 AMK327701 AWG327701 BGC327701 BPY327701 BZU327701 CJQ327701 CTM327701 DDI327701 DNE327701 DXA327701 EGW327701 EQS327701 FAO327701 FKK327701 FUG327701 GEC327701 GNY327701 GXU327701 HHQ327701 HRM327701 IBI327701 ILE327701 IVA327701 JEW327701 JOS327701 JYO327701 KIK327701 KSG327701 LCC327701 LLY327701 LVU327701 MFQ327701 MPM327701 MZI327701 NJE327701 NTA327701 OCW327701 OMS327701 OWO327701 PGK327701 PQG327701 QAC327701 QJY327701 QTU327701 RDQ327701 RNM327701 RXI327701 SHE327701 SRA327701 TAW327701 TKS327701 TUO327701 UEK327701 UOG327701 UYC327701 VHY327701 VRU327701 WBQ327701 WLM327701 WVI327701 IW393237 SS393237 ACO393237 AMK393237 AWG393237 BGC393237 BPY393237 BZU393237 CJQ393237 CTM393237 DDI393237 DNE393237 DXA393237 EGW393237 EQS393237 FAO393237 FKK393237 FUG393237 GEC393237 GNY393237 GXU393237 HHQ393237 HRM393237 IBI393237 ILE393237 IVA393237 JEW393237 JOS393237 JYO393237 KIK393237 KSG393237 LCC393237 LLY393237 LVU393237 MFQ393237 MPM393237 MZI393237 NJE393237 NTA393237 OCW393237 OMS393237 OWO393237 PGK393237 PQG393237 QAC393237 QJY393237 QTU393237 RDQ393237 RNM393237 RXI393237 SHE393237 SRA393237 TAW393237 TKS393237 TUO393237 UEK393237 UOG393237 UYC393237 VHY393237 VRU393237 WBQ393237 WLM393237 WVI393237 IW458773 SS458773 ACO458773 AMK458773 AWG458773 BGC458773 BPY458773 BZU458773 CJQ458773 CTM458773 DDI458773 DNE458773 DXA458773 EGW458773 EQS458773 FAO458773 FKK458773 FUG458773 GEC458773 GNY458773 GXU458773 HHQ458773 HRM458773 IBI458773 ILE458773 IVA458773 JEW458773 JOS458773 JYO458773 KIK458773 KSG458773 LCC458773 LLY458773 LVU458773 MFQ458773 MPM458773 MZI458773 NJE458773 NTA458773 OCW458773 OMS458773 OWO458773 PGK458773 PQG458773 QAC458773 QJY458773 QTU458773 RDQ458773 RNM458773 RXI458773 SHE458773 SRA458773 TAW458773 TKS458773 TUO458773 UEK458773 UOG458773 UYC458773 VHY458773 VRU458773 WBQ458773 WLM458773 WVI458773 IW524309 SS524309 ACO524309 AMK524309 AWG524309 BGC524309 BPY524309 BZU524309 CJQ524309 CTM524309 DDI524309 DNE524309 DXA524309 EGW524309 EQS524309 FAO524309 FKK524309 FUG524309 GEC524309 GNY524309 GXU524309 HHQ524309 HRM524309 IBI524309 ILE524309 IVA524309 JEW524309 JOS524309 JYO524309 KIK524309 KSG524309 LCC524309 LLY524309 LVU524309 MFQ524309 MPM524309 MZI524309 NJE524309 NTA524309 OCW524309 OMS524309 OWO524309 PGK524309 PQG524309 QAC524309 QJY524309 QTU524309 RDQ524309 RNM524309 RXI524309 SHE524309 SRA524309 TAW524309 TKS524309 TUO524309 UEK524309 UOG524309 UYC524309 VHY524309 VRU524309 WBQ524309 WLM524309 WVI524309 IW589845 SS589845 ACO589845 AMK589845 AWG589845 BGC589845 BPY589845 BZU589845 CJQ589845 CTM589845 DDI589845 DNE589845 DXA589845 EGW589845 EQS589845 FAO589845 FKK589845 FUG589845 GEC589845 GNY589845 GXU589845 HHQ589845 HRM589845 IBI589845 ILE589845 IVA589845 JEW589845 JOS589845 JYO589845 KIK589845 KSG589845 LCC589845 LLY589845 LVU589845 MFQ589845 MPM589845 MZI589845 NJE589845 NTA589845 OCW589845 OMS589845 OWO589845 PGK589845 PQG589845 QAC589845 QJY589845 QTU589845 RDQ589845 RNM589845 RXI589845 SHE589845 SRA589845 TAW589845 TKS589845 TUO589845 UEK589845 UOG589845 UYC589845 VHY589845 VRU589845 WBQ589845 WLM589845 WVI589845 IW655381 SS655381 ACO655381 AMK655381 AWG655381 BGC655381 BPY655381 BZU655381 CJQ655381 CTM655381 DDI655381 DNE655381 DXA655381 EGW655381 EQS655381 FAO655381 FKK655381 FUG655381 GEC655381 GNY655381 GXU655381 HHQ655381 HRM655381 IBI655381 ILE655381 IVA655381 JEW655381 JOS655381 JYO655381 KIK655381 KSG655381 LCC655381 LLY655381 LVU655381 MFQ655381 MPM655381 MZI655381 NJE655381 NTA655381 OCW655381 OMS655381 OWO655381 PGK655381 PQG655381 QAC655381 QJY655381 QTU655381 RDQ655381 RNM655381 RXI655381 SHE655381 SRA655381 TAW655381 TKS655381 TUO655381 UEK655381 UOG655381 UYC655381 VHY655381 VRU655381 WBQ655381 WLM655381 WVI655381 IW720917 SS720917 ACO720917 AMK720917 AWG720917 BGC720917 BPY720917 BZU720917 CJQ720917 CTM720917 DDI720917 DNE720917 DXA720917 EGW720917 EQS720917 FAO720917 FKK720917 FUG720917 GEC720917 GNY720917 GXU720917 HHQ720917 HRM720917 IBI720917 ILE720917 IVA720917 JEW720917 JOS720917 JYO720917 KIK720917 KSG720917 LCC720917 LLY720917 LVU720917 MFQ720917 MPM720917 MZI720917 NJE720917 NTA720917 OCW720917 OMS720917 OWO720917 PGK720917 PQG720917 QAC720917 QJY720917 QTU720917 RDQ720917 RNM720917 RXI720917 SHE720917 SRA720917 TAW720917 TKS720917 TUO720917 UEK720917 UOG720917 UYC720917 VHY720917 VRU720917 WBQ720917 WLM720917 WVI720917 IW786453 SS786453 ACO786453 AMK786453 AWG786453 BGC786453 BPY786453 BZU786453 CJQ786453 CTM786453 DDI786453 DNE786453 DXA786453 EGW786453 EQS786453 FAO786453 FKK786453 FUG786453 GEC786453 GNY786453 GXU786453 HHQ786453 HRM786453 IBI786453 ILE786453 IVA786453 JEW786453 JOS786453 JYO786453 KIK786453 KSG786453 LCC786453 LLY786453 LVU786453 MFQ786453 MPM786453 MZI786453 NJE786453 NTA786453 OCW786453 OMS786453 OWO786453 PGK786453 PQG786453 QAC786453 QJY786453 QTU786453 RDQ786453 RNM786453 RXI786453 SHE786453 SRA786453 TAW786453 TKS786453 TUO786453 UEK786453 UOG786453 UYC786453 VHY786453 VRU786453 WBQ786453 WLM786453 WVI786453 IW851989 SS851989 ACO851989 AMK851989 AWG851989 BGC851989 BPY851989 BZU851989 CJQ851989 CTM851989 DDI851989 DNE851989 DXA851989 EGW851989 EQS851989 FAO851989 FKK851989 FUG851989 GEC851989 GNY851989 GXU851989 HHQ851989 HRM851989 IBI851989 ILE851989 IVA851989 JEW851989 JOS851989 JYO851989 KIK851989 KSG851989 LCC851989 LLY851989 LVU851989 MFQ851989 MPM851989 MZI851989 NJE851989 NTA851989 OCW851989 OMS851989 OWO851989 PGK851989 PQG851989 QAC851989 QJY851989 QTU851989 RDQ851989 RNM851989 RXI851989 SHE851989 SRA851989 TAW851989 TKS851989 TUO851989 UEK851989 UOG851989 UYC851989 VHY851989 VRU851989 WBQ851989 WLM851989 WVI851989 IW917525 SS917525 ACO917525 AMK917525 AWG917525 BGC917525 BPY917525 BZU917525 CJQ917525 CTM917525 DDI917525 DNE917525 DXA917525 EGW917525 EQS917525 FAO917525 FKK917525 FUG917525 GEC917525 GNY917525 GXU917525 HHQ917525 HRM917525 IBI917525 ILE917525 IVA917525 JEW917525 JOS917525 JYO917525 KIK917525 KSG917525 LCC917525 LLY917525 LVU917525 MFQ917525 MPM917525 MZI917525 NJE917525 NTA917525 OCW917525 OMS917525 OWO917525 PGK917525 PQG917525 QAC917525 QJY917525 QTU917525 RDQ917525 RNM917525 RXI917525 SHE917525 SRA917525 TAW917525 TKS917525 TUO917525 UEK917525 UOG917525 UYC917525 VHY917525 VRU917525 WBQ917525 WLM917525 WVI917525 IW983061 SS983061 ACO983061 AMK983061 AWG983061 BGC983061 BPY983061 BZU983061 CJQ983061 CTM983061 DDI983061 DNE983061 DXA983061 EGW983061 EQS983061 FAO983061 FKK983061 FUG983061 GEC983061 GNY983061 GXU983061 HHQ983061 HRM983061 IBI983061 ILE983061 IVA983061 JEW983061 JOS983061 JYO983061 KIK983061 KSG983061 LCC983061 LLY983061 LVU983061 MFQ983061 MPM983061 MZI983061 NJE983061 NTA983061 OCW983061 OMS983061 OWO983061 PGK983061 PQG983061 QAC983061 QJY983061 QTU983061 RDQ983061 RNM983061 RXI983061 SHE983061 SRA983061 TAW983061 TKS983061 TUO983061 UEK983061 UOG983061 UYC983061 VHY983061 VRU983061 WBQ983061" xr:uid="{00000000-0002-0000-0A00-000006000000}">
      <formula1>DayCountConventions</formula1>
    </dataValidation>
    <dataValidation type="list" allowBlank="1" showInputMessage="1" showErrorMessage="1" sqref="WLM983064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H23 E21 E23 H21 E983061 E917525 E851989 E786453 E720917 E655381 E589845 E524309 E458773 E393237 E327701 E262165 E196629 E131093 E65557 E983059 E917523 E851987 E786451 E720915 E655379 E589843 E524307 E458771 E393235 E327699 E262163 E196627 E131091 E65555 H983061 H917525 H851989 H786453 H720917 H655381 H589845 H524309 H458773 H393237 H327701 H262165 H196629 H131093 H65557 H983059 H917523 H851987 H786451 H720915 H655379 H589843 H524307 H458771 H393235 H327699 H262163 H196627 H131091 H65555 WVI983064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IW65558 SS65558 ACO65558 AMK65558 AWG65558 BGC65558 BPY65558 BZU65558 CJQ65558 CTM65558 DDI65558 DNE65558 DXA65558 EGW65558 EQS65558 FAO65558 FKK65558 FUG65558 GEC65558 GNY65558 GXU65558 HHQ65558 HRM65558 IBI65558 ILE65558 IVA65558 JEW65558 JOS65558 JYO65558 KIK65558 KSG65558 LCC65558 LLY65558 LVU65558 MFQ65558 MPM65558 MZI65558 NJE65558 NTA65558 OCW65558 OMS65558 OWO65558 PGK65558 PQG65558 QAC65558 QJY65558 QTU65558 RDQ65558 RNM65558 RXI65558 SHE65558 SRA65558 TAW65558 TKS65558 TUO65558 UEK65558 UOG65558 UYC65558 VHY65558 VRU65558 WBQ65558 WLM65558 WVI65558 IW131094 SS131094 ACO131094 AMK131094 AWG131094 BGC131094 BPY131094 BZU131094 CJQ131094 CTM131094 DDI131094 DNE131094 DXA131094 EGW131094 EQS131094 FAO131094 FKK131094 FUG131094 GEC131094 GNY131094 GXU131094 HHQ131094 HRM131094 IBI131094 ILE131094 IVA131094 JEW131094 JOS131094 JYO131094 KIK131094 KSG131094 LCC131094 LLY131094 LVU131094 MFQ131094 MPM131094 MZI131094 NJE131094 NTA131094 OCW131094 OMS131094 OWO131094 PGK131094 PQG131094 QAC131094 QJY131094 QTU131094 RDQ131094 RNM131094 RXI131094 SHE131094 SRA131094 TAW131094 TKS131094 TUO131094 UEK131094 UOG131094 UYC131094 VHY131094 VRU131094 WBQ131094 WLM131094 WVI131094 IW196630 SS196630 ACO196630 AMK196630 AWG196630 BGC196630 BPY196630 BZU196630 CJQ196630 CTM196630 DDI196630 DNE196630 DXA196630 EGW196630 EQS196630 FAO196630 FKK196630 FUG196630 GEC196630 GNY196630 GXU196630 HHQ196630 HRM196630 IBI196630 ILE196630 IVA196630 JEW196630 JOS196630 JYO196630 KIK196630 KSG196630 LCC196630 LLY196630 LVU196630 MFQ196630 MPM196630 MZI196630 NJE196630 NTA196630 OCW196630 OMS196630 OWO196630 PGK196630 PQG196630 QAC196630 QJY196630 QTU196630 RDQ196630 RNM196630 RXI196630 SHE196630 SRA196630 TAW196630 TKS196630 TUO196630 UEK196630 UOG196630 UYC196630 VHY196630 VRU196630 WBQ196630 WLM196630 WVI196630 IW262166 SS262166 ACO262166 AMK262166 AWG262166 BGC262166 BPY262166 BZU262166 CJQ262166 CTM262166 DDI262166 DNE262166 DXA262166 EGW262166 EQS262166 FAO262166 FKK262166 FUG262166 GEC262166 GNY262166 GXU262166 HHQ262166 HRM262166 IBI262166 ILE262166 IVA262166 JEW262166 JOS262166 JYO262166 KIK262166 KSG262166 LCC262166 LLY262166 LVU262166 MFQ262166 MPM262166 MZI262166 NJE262166 NTA262166 OCW262166 OMS262166 OWO262166 PGK262166 PQG262166 QAC262166 QJY262166 QTU262166 RDQ262166 RNM262166 RXI262166 SHE262166 SRA262166 TAW262166 TKS262166 TUO262166 UEK262166 UOG262166 UYC262166 VHY262166 VRU262166 WBQ262166 WLM262166 WVI262166 IW327702 SS327702 ACO327702 AMK327702 AWG327702 BGC327702 BPY327702 BZU327702 CJQ327702 CTM327702 DDI327702 DNE327702 DXA327702 EGW327702 EQS327702 FAO327702 FKK327702 FUG327702 GEC327702 GNY327702 GXU327702 HHQ327702 HRM327702 IBI327702 ILE327702 IVA327702 JEW327702 JOS327702 JYO327702 KIK327702 KSG327702 LCC327702 LLY327702 LVU327702 MFQ327702 MPM327702 MZI327702 NJE327702 NTA327702 OCW327702 OMS327702 OWO327702 PGK327702 PQG327702 QAC327702 QJY327702 QTU327702 RDQ327702 RNM327702 RXI327702 SHE327702 SRA327702 TAW327702 TKS327702 TUO327702 UEK327702 UOG327702 UYC327702 VHY327702 VRU327702 WBQ327702 WLM327702 WVI327702 IW393238 SS393238 ACO393238 AMK393238 AWG393238 BGC393238 BPY393238 BZU393238 CJQ393238 CTM393238 DDI393238 DNE393238 DXA393238 EGW393238 EQS393238 FAO393238 FKK393238 FUG393238 GEC393238 GNY393238 GXU393238 HHQ393238 HRM393238 IBI393238 ILE393238 IVA393238 JEW393238 JOS393238 JYO393238 KIK393238 KSG393238 LCC393238 LLY393238 LVU393238 MFQ393238 MPM393238 MZI393238 NJE393238 NTA393238 OCW393238 OMS393238 OWO393238 PGK393238 PQG393238 QAC393238 QJY393238 QTU393238 RDQ393238 RNM393238 RXI393238 SHE393238 SRA393238 TAW393238 TKS393238 TUO393238 UEK393238 UOG393238 UYC393238 VHY393238 VRU393238 WBQ393238 WLM393238 WVI393238 IW458774 SS458774 ACO458774 AMK458774 AWG458774 BGC458774 BPY458774 BZU458774 CJQ458774 CTM458774 DDI458774 DNE458774 DXA458774 EGW458774 EQS458774 FAO458774 FKK458774 FUG458774 GEC458774 GNY458774 GXU458774 HHQ458774 HRM458774 IBI458774 ILE458774 IVA458774 JEW458774 JOS458774 JYO458774 KIK458774 KSG458774 LCC458774 LLY458774 LVU458774 MFQ458774 MPM458774 MZI458774 NJE458774 NTA458774 OCW458774 OMS458774 OWO458774 PGK458774 PQG458774 QAC458774 QJY458774 QTU458774 RDQ458774 RNM458774 RXI458774 SHE458774 SRA458774 TAW458774 TKS458774 TUO458774 UEK458774 UOG458774 UYC458774 VHY458774 VRU458774 WBQ458774 WLM458774 WVI458774 IW524310 SS524310 ACO524310 AMK524310 AWG524310 BGC524310 BPY524310 BZU524310 CJQ524310 CTM524310 DDI524310 DNE524310 DXA524310 EGW524310 EQS524310 FAO524310 FKK524310 FUG524310 GEC524310 GNY524310 GXU524310 HHQ524310 HRM524310 IBI524310 ILE524310 IVA524310 JEW524310 JOS524310 JYO524310 KIK524310 KSG524310 LCC524310 LLY524310 LVU524310 MFQ524310 MPM524310 MZI524310 NJE524310 NTA524310 OCW524310 OMS524310 OWO524310 PGK524310 PQG524310 QAC524310 QJY524310 QTU524310 RDQ524310 RNM524310 RXI524310 SHE524310 SRA524310 TAW524310 TKS524310 TUO524310 UEK524310 UOG524310 UYC524310 VHY524310 VRU524310 WBQ524310 WLM524310 WVI524310 IW589846 SS589846 ACO589846 AMK589846 AWG589846 BGC589846 BPY589846 BZU589846 CJQ589846 CTM589846 DDI589846 DNE589846 DXA589846 EGW589846 EQS589846 FAO589846 FKK589846 FUG589846 GEC589846 GNY589846 GXU589846 HHQ589846 HRM589846 IBI589846 ILE589846 IVA589846 JEW589846 JOS589846 JYO589846 KIK589846 KSG589846 LCC589846 LLY589846 LVU589846 MFQ589846 MPM589846 MZI589846 NJE589846 NTA589846 OCW589846 OMS589846 OWO589846 PGK589846 PQG589846 QAC589846 QJY589846 QTU589846 RDQ589846 RNM589846 RXI589846 SHE589846 SRA589846 TAW589846 TKS589846 TUO589846 UEK589846 UOG589846 UYC589846 VHY589846 VRU589846 WBQ589846 WLM589846 WVI589846 IW655382 SS655382 ACO655382 AMK655382 AWG655382 BGC655382 BPY655382 BZU655382 CJQ655382 CTM655382 DDI655382 DNE655382 DXA655382 EGW655382 EQS655382 FAO655382 FKK655382 FUG655382 GEC655382 GNY655382 GXU655382 HHQ655382 HRM655382 IBI655382 ILE655382 IVA655382 JEW655382 JOS655382 JYO655382 KIK655382 KSG655382 LCC655382 LLY655382 LVU655382 MFQ655382 MPM655382 MZI655382 NJE655382 NTA655382 OCW655382 OMS655382 OWO655382 PGK655382 PQG655382 QAC655382 QJY655382 QTU655382 RDQ655382 RNM655382 RXI655382 SHE655382 SRA655382 TAW655382 TKS655382 TUO655382 UEK655382 UOG655382 UYC655382 VHY655382 VRU655382 WBQ655382 WLM655382 WVI655382 IW720918 SS720918 ACO720918 AMK720918 AWG720918 BGC720918 BPY720918 BZU720918 CJQ720918 CTM720918 DDI720918 DNE720918 DXA720918 EGW720918 EQS720918 FAO720918 FKK720918 FUG720918 GEC720918 GNY720918 GXU720918 HHQ720918 HRM720918 IBI720918 ILE720918 IVA720918 JEW720918 JOS720918 JYO720918 KIK720918 KSG720918 LCC720918 LLY720918 LVU720918 MFQ720918 MPM720918 MZI720918 NJE720918 NTA720918 OCW720918 OMS720918 OWO720918 PGK720918 PQG720918 QAC720918 QJY720918 QTU720918 RDQ720918 RNM720918 RXI720918 SHE720918 SRA720918 TAW720918 TKS720918 TUO720918 UEK720918 UOG720918 UYC720918 VHY720918 VRU720918 WBQ720918 WLM720918 WVI720918 IW786454 SS786454 ACO786454 AMK786454 AWG786454 BGC786454 BPY786454 BZU786454 CJQ786454 CTM786454 DDI786454 DNE786454 DXA786454 EGW786454 EQS786454 FAO786454 FKK786454 FUG786454 GEC786454 GNY786454 GXU786454 HHQ786454 HRM786454 IBI786454 ILE786454 IVA786454 JEW786454 JOS786454 JYO786454 KIK786454 KSG786454 LCC786454 LLY786454 LVU786454 MFQ786454 MPM786454 MZI786454 NJE786454 NTA786454 OCW786454 OMS786454 OWO786454 PGK786454 PQG786454 QAC786454 QJY786454 QTU786454 RDQ786454 RNM786454 RXI786454 SHE786454 SRA786454 TAW786454 TKS786454 TUO786454 UEK786454 UOG786454 UYC786454 VHY786454 VRU786454 WBQ786454 WLM786454 WVI786454 IW851990 SS851990 ACO851990 AMK851990 AWG851990 BGC851990 BPY851990 BZU851990 CJQ851990 CTM851990 DDI851990 DNE851990 DXA851990 EGW851990 EQS851990 FAO851990 FKK851990 FUG851990 GEC851990 GNY851990 GXU851990 HHQ851990 HRM851990 IBI851990 ILE851990 IVA851990 JEW851990 JOS851990 JYO851990 KIK851990 KSG851990 LCC851990 LLY851990 LVU851990 MFQ851990 MPM851990 MZI851990 NJE851990 NTA851990 OCW851990 OMS851990 OWO851990 PGK851990 PQG851990 QAC851990 QJY851990 QTU851990 RDQ851990 RNM851990 RXI851990 SHE851990 SRA851990 TAW851990 TKS851990 TUO851990 UEK851990 UOG851990 UYC851990 VHY851990 VRU851990 WBQ851990 WLM851990 WVI851990 IW917526 SS917526 ACO917526 AMK917526 AWG917526 BGC917526 BPY917526 BZU917526 CJQ917526 CTM917526 DDI917526 DNE917526 DXA917526 EGW917526 EQS917526 FAO917526 FKK917526 FUG917526 GEC917526 GNY917526 GXU917526 HHQ917526 HRM917526 IBI917526 ILE917526 IVA917526 JEW917526 JOS917526 JYO917526 KIK917526 KSG917526 LCC917526 LLY917526 LVU917526 MFQ917526 MPM917526 MZI917526 NJE917526 NTA917526 OCW917526 OMS917526 OWO917526 PGK917526 PQG917526 QAC917526 QJY917526 QTU917526 RDQ917526 RNM917526 RXI917526 SHE917526 SRA917526 TAW917526 TKS917526 TUO917526 UEK917526 UOG917526 UYC917526 VHY917526 VRU917526 WBQ917526 WLM917526 WVI917526 IW983062 SS983062 ACO983062 AMK983062 AWG983062 BGC983062 BPY983062 BZU983062 CJQ983062 CTM983062 DDI983062 DNE983062 DXA983062 EGW983062 EQS983062 FAO983062 FKK983062 FUG983062 GEC983062 GNY983062 GXU983062 HHQ983062 HRM983062 IBI983062 ILE983062 IVA983062 JEW983062 JOS983062 JYO983062 KIK983062 KSG983062 LCC983062 LLY983062 LVU983062 MFQ983062 MPM983062 MZI983062 NJE983062 NTA983062 OCW983062 OMS983062 OWO983062 PGK983062 PQG983062 QAC983062 QJY983062 QTU983062 RDQ983062 RNM983062 RXI983062 SHE983062 SRA983062 TAW983062 TKS983062 TUO983062 UEK983062 UOG983062 UYC983062 VHY983062 VRU983062 WBQ983062 WLM983062 WVI983062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xr:uid="{00000000-0002-0000-0A00-000007000000}">
      <formula1>Calendars</formula1>
    </dataValidation>
    <dataValidation type="list" allowBlank="1" showInputMessage="1" showErrorMessage="1" sqref="WLM983065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IZ24 IZ26:IZ28 SV26:SV28 ACR26:ACR28 AMN26:AMN28 AWJ26:AWJ28 BGF26:BGF28 BQB26:BQB28 BZX26:BZX28 CJT26:CJT28 CTP26:CTP28 DDL26:DDL28 DNH26:DNH28 DXD26:DXD28 EGZ26:EGZ28 EQV26:EQV28 FAR26:FAR28 FKN26:FKN28 FUJ26:FUJ28 GEF26:GEF28 GOB26:GOB28 GXX26:GXX28 HHT26:HHT28 HRP26:HRP28 IBL26:IBL28 ILH26:ILH28 IVD26:IVD28 JEZ26:JEZ28 JOV26:JOV28 JYR26:JYR28 KIN26:KIN28 KSJ26:KSJ28 LCF26:LCF28 LMB26:LMB28 LVX26:LVX28 MFT26:MFT28 MPP26:MPP28 MZL26:MZL28 NJH26:NJH28 NTD26:NTD28 OCZ26:OCZ28 OMV26:OMV28 OWR26:OWR28 PGN26:PGN28 PQJ26:PQJ28 QAF26:QAF28 QKB26:QKB28 QTX26:QTX28 RDT26:RDT28 RNP26:RNP28 RXL26:RXL28 SHH26:SHH28 SRD26:SRD28 TAZ26:TAZ28 TKV26:TKV28 TUR26:TUR28 UEN26:UEN28 UOJ26:UOJ28 UYF26:UYF28 VIB26:VIB28 VRX26:VRX28 WBT26:WBT28 WLP26:WLP28 WVL26:WVL28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IW26:IW28 SS26:SS28 ACO26:ACO28 AMK26:AMK28 AWG26:AWG28 BGC26:BGC28 BPY26:BPY28 BZU26:BZU28 CJQ26:CJQ28 CTM26:CTM28 DDI26:DDI28 DNE26:DNE28 DXA26:DXA28 EGW26:EGW28 EQS26:EQS28 FAO26:FAO28 FKK26:FKK28 FUG26:FUG28 GEC26:GEC28 GNY26:GNY28 GXU26:GXU28 HHQ26:HHQ28 HRM26:HRM28 IBI26:IBI28 ILE26:ILE28 IVA26:IVA28 JEW26:JEW28 JOS26:JOS28 JYO26:JYO28 KIK26:KIK28 KSG26:KSG28 LCC26:LCC28 LLY26:LLY28 LVU26:LVU28 MFQ26:MFQ28 MPM26:MPM28 MZI26:MZI28 NJE26:NJE28 NTA26:NTA28 OCW26:OCW28 OMS26:OMS28 OWO26:OWO28 PGK26:PGK28 PQG26:PQG28 QAC26:QAC28 QJY26:QJY28 QTU26:QTU28 RDQ26:RDQ28 RNM26:RNM28 RXI26:RXI28 SHE26:SHE28 SRA26:SRA28 TAW26:TAW28 TKS26:TKS28 TUO26:TUO28 UEK26:UEK28 UOG26:UOG28 UYC26:UYC28 VHY26:VHY28 VRU26:VRU28 WBQ26:WBQ28 WLM26:WLM28 WVI26:WVI28 H24:H25 E22 E24:E25 H22 E983062 E917526 E851990 E786454 E720918 E655382 E589846 E524310 E458774 E393238 E327702 E262166 E196630 E131094 E65558 E983060 E917524 E851988 E786452 E720916 E655380 E589844 E524308 E458772 E393236 E327700 E262164 E196628 E131092 E65556 H983062 H917526 H851990 H786454 H720918 H655382 H589846 H524310 H458774 H393238 H327702 H262166 H196630 H131094 H65558 H983060 H917524 H851988 H786452 H720916 H655380 H589844 H524308 H458772 H393236 H327700 H262164 H196628 H131092 H65556 WVI983065 IZ65559 SV65559 ACR65559 AMN65559 AWJ65559 BGF65559 BQB65559 BZX65559 CJT65559 CTP65559 DDL65559 DNH65559 DXD65559 EGZ65559 EQV65559 FAR65559 FKN65559 FUJ65559 GEF65559 GOB65559 GXX65559 HHT65559 HRP65559 IBL65559 ILH65559 IVD65559 JEZ65559 JOV65559 JYR65559 KIN65559 KSJ65559 LCF65559 LMB65559 LVX65559 MFT65559 MPP65559 MZL65559 NJH65559 NTD65559 OCZ65559 OMV65559 OWR65559 PGN65559 PQJ65559 QAF65559 QKB65559 QTX65559 RDT65559 RNP65559 RXL65559 SHH65559 SRD65559 TAZ65559 TKV65559 TUR65559 UEN65559 UOJ65559 UYF65559 VIB65559 VRX65559 WBT65559 WLP65559 WVL65559 IZ131095 SV131095 ACR131095 AMN131095 AWJ131095 BGF131095 BQB131095 BZX131095 CJT131095 CTP131095 DDL131095 DNH131095 DXD131095 EGZ131095 EQV131095 FAR131095 FKN131095 FUJ131095 GEF131095 GOB131095 GXX131095 HHT131095 HRP131095 IBL131095 ILH131095 IVD131095 JEZ131095 JOV131095 JYR131095 KIN131095 KSJ131095 LCF131095 LMB131095 LVX131095 MFT131095 MPP131095 MZL131095 NJH131095 NTD131095 OCZ131095 OMV131095 OWR131095 PGN131095 PQJ131095 QAF131095 QKB131095 QTX131095 RDT131095 RNP131095 RXL131095 SHH131095 SRD131095 TAZ131095 TKV131095 TUR131095 UEN131095 UOJ131095 UYF131095 VIB131095 VRX131095 WBT131095 WLP131095 WVL131095 IZ196631 SV196631 ACR196631 AMN196631 AWJ196631 BGF196631 BQB196631 BZX196631 CJT196631 CTP196631 DDL196631 DNH196631 DXD196631 EGZ196631 EQV196631 FAR196631 FKN196631 FUJ196631 GEF196631 GOB196631 GXX196631 HHT196631 HRP196631 IBL196631 ILH196631 IVD196631 JEZ196631 JOV196631 JYR196631 KIN196631 KSJ196631 LCF196631 LMB196631 LVX196631 MFT196631 MPP196631 MZL196631 NJH196631 NTD196631 OCZ196631 OMV196631 OWR196631 PGN196631 PQJ196631 QAF196631 QKB196631 QTX196631 RDT196631 RNP196631 RXL196631 SHH196631 SRD196631 TAZ196631 TKV196631 TUR196631 UEN196631 UOJ196631 UYF196631 VIB196631 VRX196631 WBT196631 WLP196631 WVL196631 IZ262167 SV262167 ACR262167 AMN262167 AWJ262167 BGF262167 BQB262167 BZX262167 CJT262167 CTP262167 DDL262167 DNH262167 DXD262167 EGZ262167 EQV262167 FAR262167 FKN262167 FUJ262167 GEF262167 GOB262167 GXX262167 HHT262167 HRP262167 IBL262167 ILH262167 IVD262167 JEZ262167 JOV262167 JYR262167 KIN262167 KSJ262167 LCF262167 LMB262167 LVX262167 MFT262167 MPP262167 MZL262167 NJH262167 NTD262167 OCZ262167 OMV262167 OWR262167 PGN262167 PQJ262167 QAF262167 QKB262167 QTX262167 RDT262167 RNP262167 RXL262167 SHH262167 SRD262167 TAZ262167 TKV262167 TUR262167 UEN262167 UOJ262167 UYF262167 VIB262167 VRX262167 WBT262167 WLP262167 WVL262167 IZ327703 SV327703 ACR327703 AMN327703 AWJ327703 BGF327703 BQB327703 BZX327703 CJT327703 CTP327703 DDL327703 DNH327703 DXD327703 EGZ327703 EQV327703 FAR327703 FKN327703 FUJ327703 GEF327703 GOB327703 GXX327703 HHT327703 HRP327703 IBL327703 ILH327703 IVD327703 JEZ327703 JOV327703 JYR327703 KIN327703 KSJ327703 LCF327703 LMB327703 LVX327703 MFT327703 MPP327703 MZL327703 NJH327703 NTD327703 OCZ327703 OMV327703 OWR327703 PGN327703 PQJ327703 QAF327703 QKB327703 QTX327703 RDT327703 RNP327703 RXL327703 SHH327703 SRD327703 TAZ327703 TKV327703 TUR327703 UEN327703 UOJ327703 UYF327703 VIB327703 VRX327703 WBT327703 WLP327703 WVL327703 IZ393239 SV393239 ACR393239 AMN393239 AWJ393239 BGF393239 BQB393239 BZX393239 CJT393239 CTP393239 DDL393239 DNH393239 DXD393239 EGZ393239 EQV393239 FAR393239 FKN393239 FUJ393239 GEF393239 GOB393239 GXX393239 HHT393239 HRP393239 IBL393239 ILH393239 IVD393239 JEZ393239 JOV393239 JYR393239 KIN393239 KSJ393239 LCF393239 LMB393239 LVX393239 MFT393239 MPP393239 MZL393239 NJH393239 NTD393239 OCZ393239 OMV393239 OWR393239 PGN393239 PQJ393239 QAF393239 QKB393239 QTX393239 RDT393239 RNP393239 RXL393239 SHH393239 SRD393239 TAZ393239 TKV393239 TUR393239 UEN393239 UOJ393239 UYF393239 VIB393239 VRX393239 WBT393239 WLP393239 WVL393239 IZ458775 SV458775 ACR458775 AMN458775 AWJ458775 BGF458775 BQB458775 BZX458775 CJT458775 CTP458775 DDL458775 DNH458775 DXD458775 EGZ458775 EQV458775 FAR458775 FKN458775 FUJ458775 GEF458775 GOB458775 GXX458775 HHT458775 HRP458775 IBL458775 ILH458775 IVD458775 JEZ458775 JOV458775 JYR458775 KIN458775 KSJ458775 LCF458775 LMB458775 LVX458775 MFT458775 MPP458775 MZL458775 NJH458775 NTD458775 OCZ458775 OMV458775 OWR458775 PGN458775 PQJ458775 QAF458775 QKB458775 QTX458775 RDT458775 RNP458775 RXL458775 SHH458775 SRD458775 TAZ458775 TKV458775 TUR458775 UEN458775 UOJ458775 UYF458775 VIB458775 VRX458775 WBT458775 WLP458775 WVL458775 IZ524311 SV524311 ACR524311 AMN524311 AWJ524311 BGF524311 BQB524311 BZX524311 CJT524311 CTP524311 DDL524311 DNH524311 DXD524311 EGZ524311 EQV524311 FAR524311 FKN524311 FUJ524311 GEF524311 GOB524311 GXX524311 HHT524311 HRP524311 IBL524311 ILH524311 IVD524311 JEZ524311 JOV524311 JYR524311 KIN524311 KSJ524311 LCF524311 LMB524311 LVX524311 MFT524311 MPP524311 MZL524311 NJH524311 NTD524311 OCZ524311 OMV524311 OWR524311 PGN524311 PQJ524311 QAF524311 QKB524311 QTX524311 RDT524311 RNP524311 RXL524311 SHH524311 SRD524311 TAZ524311 TKV524311 TUR524311 UEN524311 UOJ524311 UYF524311 VIB524311 VRX524311 WBT524311 WLP524311 WVL524311 IZ589847 SV589847 ACR589847 AMN589847 AWJ589847 BGF589847 BQB589847 BZX589847 CJT589847 CTP589847 DDL589847 DNH589847 DXD589847 EGZ589847 EQV589847 FAR589847 FKN589847 FUJ589847 GEF589847 GOB589847 GXX589847 HHT589847 HRP589847 IBL589847 ILH589847 IVD589847 JEZ589847 JOV589847 JYR589847 KIN589847 KSJ589847 LCF589847 LMB589847 LVX589847 MFT589847 MPP589847 MZL589847 NJH589847 NTD589847 OCZ589847 OMV589847 OWR589847 PGN589847 PQJ589847 QAF589847 QKB589847 QTX589847 RDT589847 RNP589847 RXL589847 SHH589847 SRD589847 TAZ589847 TKV589847 TUR589847 UEN589847 UOJ589847 UYF589847 VIB589847 VRX589847 WBT589847 WLP589847 WVL589847 IZ655383 SV655383 ACR655383 AMN655383 AWJ655383 BGF655383 BQB655383 BZX655383 CJT655383 CTP655383 DDL655383 DNH655383 DXD655383 EGZ655383 EQV655383 FAR655383 FKN655383 FUJ655383 GEF655383 GOB655383 GXX655383 HHT655383 HRP655383 IBL655383 ILH655383 IVD655383 JEZ655383 JOV655383 JYR655383 KIN655383 KSJ655383 LCF655383 LMB655383 LVX655383 MFT655383 MPP655383 MZL655383 NJH655383 NTD655383 OCZ655383 OMV655383 OWR655383 PGN655383 PQJ655383 QAF655383 QKB655383 QTX655383 RDT655383 RNP655383 RXL655383 SHH655383 SRD655383 TAZ655383 TKV655383 TUR655383 UEN655383 UOJ655383 UYF655383 VIB655383 VRX655383 WBT655383 WLP655383 WVL655383 IZ720919 SV720919 ACR720919 AMN720919 AWJ720919 BGF720919 BQB720919 BZX720919 CJT720919 CTP720919 DDL720919 DNH720919 DXD720919 EGZ720919 EQV720919 FAR720919 FKN720919 FUJ720919 GEF720919 GOB720919 GXX720919 HHT720919 HRP720919 IBL720919 ILH720919 IVD720919 JEZ720919 JOV720919 JYR720919 KIN720919 KSJ720919 LCF720919 LMB720919 LVX720919 MFT720919 MPP720919 MZL720919 NJH720919 NTD720919 OCZ720919 OMV720919 OWR720919 PGN720919 PQJ720919 QAF720919 QKB720919 QTX720919 RDT720919 RNP720919 RXL720919 SHH720919 SRD720919 TAZ720919 TKV720919 TUR720919 UEN720919 UOJ720919 UYF720919 VIB720919 VRX720919 WBT720919 WLP720919 WVL720919 IZ786455 SV786455 ACR786455 AMN786455 AWJ786455 BGF786455 BQB786455 BZX786455 CJT786455 CTP786455 DDL786455 DNH786455 DXD786455 EGZ786455 EQV786455 FAR786455 FKN786455 FUJ786455 GEF786455 GOB786455 GXX786455 HHT786455 HRP786455 IBL786455 ILH786455 IVD786455 JEZ786455 JOV786455 JYR786455 KIN786455 KSJ786455 LCF786455 LMB786455 LVX786455 MFT786455 MPP786455 MZL786455 NJH786455 NTD786455 OCZ786455 OMV786455 OWR786455 PGN786455 PQJ786455 QAF786455 QKB786455 QTX786455 RDT786455 RNP786455 RXL786455 SHH786455 SRD786455 TAZ786455 TKV786455 TUR786455 UEN786455 UOJ786455 UYF786455 VIB786455 VRX786455 WBT786455 WLP786455 WVL786455 IZ851991 SV851991 ACR851991 AMN851991 AWJ851991 BGF851991 BQB851991 BZX851991 CJT851991 CTP851991 DDL851991 DNH851991 DXD851991 EGZ851991 EQV851991 FAR851991 FKN851991 FUJ851991 GEF851991 GOB851991 GXX851991 HHT851991 HRP851991 IBL851991 ILH851991 IVD851991 JEZ851991 JOV851991 JYR851991 KIN851991 KSJ851991 LCF851991 LMB851991 LVX851991 MFT851991 MPP851991 MZL851991 NJH851991 NTD851991 OCZ851991 OMV851991 OWR851991 PGN851991 PQJ851991 QAF851991 QKB851991 QTX851991 RDT851991 RNP851991 RXL851991 SHH851991 SRD851991 TAZ851991 TKV851991 TUR851991 UEN851991 UOJ851991 UYF851991 VIB851991 VRX851991 WBT851991 WLP851991 WVL851991 IZ917527 SV917527 ACR917527 AMN917527 AWJ917527 BGF917527 BQB917527 BZX917527 CJT917527 CTP917527 DDL917527 DNH917527 DXD917527 EGZ917527 EQV917527 FAR917527 FKN917527 FUJ917527 GEF917527 GOB917527 GXX917527 HHT917527 HRP917527 IBL917527 ILH917527 IVD917527 JEZ917527 JOV917527 JYR917527 KIN917527 KSJ917527 LCF917527 LMB917527 LVX917527 MFT917527 MPP917527 MZL917527 NJH917527 NTD917527 OCZ917527 OMV917527 OWR917527 PGN917527 PQJ917527 QAF917527 QKB917527 QTX917527 RDT917527 RNP917527 RXL917527 SHH917527 SRD917527 TAZ917527 TKV917527 TUR917527 UEN917527 UOJ917527 UYF917527 VIB917527 VRX917527 WBT917527 WLP917527 WVL917527 IZ983063 SV983063 ACR983063 AMN983063 AWJ983063 BGF983063 BQB983063 BZX983063 CJT983063 CTP983063 DDL983063 DNH983063 DXD983063 EGZ983063 EQV983063 FAR983063 FKN983063 FUJ983063 GEF983063 GOB983063 GXX983063 HHT983063 HRP983063 IBL983063 ILH983063 IVD983063 JEZ983063 JOV983063 JYR983063 KIN983063 KSJ983063 LCF983063 LMB983063 LVX983063 MFT983063 MPP983063 MZL983063 NJH983063 NTD983063 OCZ983063 OMV983063 OWR983063 PGN983063 PQJ983063 QAF983063 QKB983063 QTX983063 RDT983063 RNP983063 RXL983063 SHH983063 SRD983063 TAZ983063 TKV983063 TUR983063 UEN983063 UOJ983063 UYF983063 VIB983063 VRX983063 WBT983063 WLP983063 WVL983063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IW65559 SS65559 ACO65559 AMK65559 AWG65559 BGC65559 BPY65559 BZU65559 CJQ65559 CTM65559 DDI65559 DNE65559 DXA65559 EGW65559 EQS65559 FAO65559 FKK65559 FUG65559 GEC65559 GNY65559 GXU65559 HHQ65559 HRM65559 IBI65559 ILE65559 IVA65559 JEW65559 JOS65559 JYO65559 KIK65559 KSG65559 LCC65559 LLY65559 LVU65559 MFQ65559 MPM65559 MZI65559 NJE65559 NTA65559 OCW65559 OMS65559 OWO65559 PGK65559 PQG65559 QAC65559 QJY65559 QTU65559 RDQ65559 RNM65559 RXI65559 SHE65559 SRA65559 TAW65559 TKS65559 TUO65559 UEK65559 UOG65559 UYC65559 VHY65559 VRU65559 WBQ65559 WLM65559 WVI65559 IW131095 SS131095 ACO131095 AMK131095 AWG131095 BGC131095 BPY131095 BZU131095 CJQ131095 CTM131095 DDI131095 DNE131095 DXA131095 EGW131095 EQS131095 FAO131095 FKK131095 FUG131095 GEC131095 GNY131095 GXU131095 HHQ131095 HRM131095 IBI131095 ILE131095 IVA131095 JEW131095 JOS131095 JYO131095 KIK131095 KSG131095 LCC131095 LLY131095 LVU131095 MFQ131095 MPM131095 MZI131095 NJE131095 NTA131095 OCW131095 OMS131095 OWO131095 PGK131095 PQG131095 QAC131095 QJY131095 QTU131095 RDQ131095 RNM131095 RXI131095 SHE131095 SRA131095 TAW131095 TKS131095 TUO131095 UEK131095 UOG131095 UYC131095 VHY131095 VRU131095 WBQ131095 WLM131095 WVI131095 IW196631 SS196631 ACO196631 AMK196631 AWG196631 BGC196631 BPY196631 BZU196631 CJQ196631 CTM196631 DDI196631 DNE196631 DXA196631 EGW196631 EQS196631 FAO196631 FKK196631 FUG196631 GEC196631 GNY196631 GXU196631 HHQ196631 HRM196631 IBI196631 ILE196631 IVA196631 JEW196631 JOS196631 JYO196631 KIK196631 KSG196631 LCC196631 LLY196631 LVU196631 MFQ196631 MPM196631 MZI196631 NJE196631 NTA196631 OCW196631 OMS196631 OWO196631 PGK196631 PQG196631 QAC196631 QJY196631 QTU196631 RDQ196631 RNM196631 RXI196631 SHE196631 SRA196631 TAW196631 TKS196631 TUO196631 UEK196631 UOG196631 UYC196631 VHY196631 VRU196631 WBQ196631 WLM196631 WVI196631 IW262167 SS262167 ACO262167 AMK262167 AWG262167 BGC262167 BPY262167 BZU262167 CJQ262167 CTM262167 DDI262167 DNE262167 DXA262167 EGW262167 EQS262167 FAO262167 FKK262167 FUG262167 GEC262167 GNY262167 GXU262167 HHQ262167 HRM262167 IBI262167 ILE262167 IVA262167 JEW262167 JOS262167 JYO262167 KIK262167 KSG262167 LCC262167 LLY262167 LVU262167 MFQ262167 MPM262167 MZI262167 NJE262167 NTA262167 OCW262167 OMS262167 OWO262167 PGK262167 PQG262167 QAC262167 QJY262167 QTU262167 RDQ262167 RNM262167 RXI262167 SHE262167 SRA262167 TAW262167 TKS262167 TUO262167 UEK262167 UOG262167 UYC262167 VHY262167 VRU262167 WBQ262167 WLM262167 WVI262167 IW327703 SS327703 ACO327703 AMK327703 AWG327703 BGC327703 BPY327703 BZU327703 CJQ327703 CTM327703 DDI327703 DNE327703 DXA327703 EGW327703 EQS327703 FAO327703 FKK327703 FUG327703 GEC327703 GNY327703 GXU327703 HHQ327703 HRM327703 IBI327703 ILE327703 IVA327703 JEW327703 JOS327703 JYO327703 KIK327703 KSG327703 LCC327703 LLY327703 LVU327703 MFQ327703 MPM327703 MZI327703 NJE327703 NTA327703 OCW327703 OMS327703 OWO327703 PGK327703 PQG327703 QAC327703 QJY327703 QTU327703 RDQ327703 RNM327703 RXI327703 SHE327703 SRA327703 TAW327703 TKS327703 TUO327703 UEK327703 UOG327703 UYC327703 VHY327703 VRU327703 WBQ327703 WLM327703 WVI327703 IW393239 SS393239 ACO393239 AMK393239 AWG393239 BGC393239 BPY393239 BZU393239 CJQ393239 CTM393239 DDI393239 DNE393239 DXA393239 EGW393239 EQS393239 FAO393239 FKK393239 FUG393239 GEC393239 GNY393239 GXU393239 HHQ393239 HRM393239 IBI393239 ILE393239 IVA393239 JEW393239 JOS393239 JYO393239 KIK393239 KSG393239 LCC393239 LLY393239 LVU393239 MFQ393239 MPM393239 MZI393239 NJE393239 NTA393239 OCW393239 OMS393239 OWO393239 PGK393239 PQG393239 QAC393239 QJY393239 QTU393239 RDQ393239 RNM393239 RXI393239 SHE393239 SRA393239 TAW393239 TKS393239 TUO393239 UEK393239 UOG393239 UYC393239 VHY393239 VRU393239 WBQ393239 WLM393239 WVI393239 IW458775 SS458775 ACO458775 AMK458775 AWG458775 BGC458775 BPY458775 BZU458775 CJQ458775 CTM458775 DDI458775 DNE458775 DXA458775 EGW458775 EQS458775 FAO458775 FKK458775 FUG458775 GEC458775 GNY458775 GXU458775 HHQ458775 HRM458775 IBI458775 ILE458775 IVA458775 JEW458775 JOS458775 JYO458775 KIK458775 KSG458775 LCC458775 LLY458775 LVU458775 MFQ458775 MPM458775 MZI458775 NJE458775 NTA458775 OCW458775 OMS458775 OWO458775 PGK458775 PQG458775 QAC458775 QJY458775 QTU458775 RDQ458775 RNM458775 RXI458775 SHE458775 SRA458775 TAW458775 TKS458775 TUO458775 UEK458775 UOG458775 UYC458775 VHY458775 VRU458775 WBQ458775 WLM458775 WVI458775 IW524311 SS524311 ACO524311 AMK524311 AWG524311 BGC524311 BPY524311 BZU524311 CJQ524311 CTM524311 DDI524311 DNE524311 DXA524311 EGW524311 EQS524311 FAO524311 FKK524311 FUG524311 GEC524311 GNY524311 GXU524311 HHQ524311 HRM524311 IBI524311 ILE524311 IVA524311 JEW524311 JOS524311 JYO524311 KIK524311 KSG524311 LCC524311 LLY524311 LVU524311 MFQ524311 MPM524311 MZI524311 NJE524311 NTA524311 OCW524311 OMS524311 OWO524311 PGK524311 PQG524311 QAC524311 QJY524311 QTU524311 RDQ524311 RNM524311 RXI524311 SHE524311 SRA524311 TAW524311 TKS524311 TUO524311 UEK524311 UOG524311 UYC524311 VHY524311 VRU524311 WBQ524311 WLM524311 WVI524311 IW589847 SS589847 ACO589847 AMK589847 AWG589847 BGC589847 BPY589847 BZU589847 CJQ589847 CTM589847 DDI589847 DNE589847 DXA589847 EGW589847 EQS589847 FAO589847 FKK589847 FUG589847 GEC589847 GNY589847 GXU589847 HHQ589847 HRM589847 IBI589847 ILE589847 IVA589847 JEW589847 JOS589847 JYO589847 KIK589847 KSG589847 LCC589847 LLY589847 LVU589847 MFQ589847 MPM589847 MZI589847 NJE589847 NTA589847 OCW589847 OMS589847 OWO589847 PGK589847 PQG589847 QAC589847 QJY589847 QTU589847 RDQ589847 RNM589847 RXI589847 SHE589847 SRA589847 TAW589847 TKS589847 TUO589847 UEK589847 UOG589847 UYC589847 VHY589847 VRU589847 WBQ589847 WLM589847 WVI589847 IW655383 SS655383 ACO655383 AMK655383 AWG655383 BGC655383 BPY655383 BZU655383 CJQ655383 CTM655383 DDI655383 DNE655383 DXA655383 EGW655383 EQS655383 FAO655383 FKK655383 FUG655383 GEC655383 GNY655383 GXU655383 HHQ655383 HRM655383 IBI655383 ILE655383 IVA655383 JEW655383 JOS655383 JYO655383 KIK655383 KSG655383 LCC655383 LLY655383 LVU655383 MFQ655383 MPM655383 MZI655383 NJE655383 NTA655383 OCW655383 OMS655383 OWO655383 PGK655383 PQG655383 QAC655383 QJY655383 QTU655383 RDQ655383 RNM655383 RXI655383 SHE655383 SRA655383 TAW655383 TKS655383 TUO655383 UEK655383 UOG655383 UYC655383 VHY655383 VRU655383 WBQ655383 WLM655383 WVI655383 IW720919 SS720919 ACO720919 AMK720919 AWG720919 BGC720919 BPY720919 BZU720919 CJQ720919 CTM720919 DDI720919 DNE720919 DXA720919 EGW720919 EQS720919 FAO720919 FKK720919 FUG720919 GEC720919 GNY720919 GXU720919 HHQ720919 HRM720919 IBI720919 ILE720919 IVA720919 JEW720919 JOS720919 JYO720919 KIK720919 KSG720919 LCC720919 LLY720919 LVU720919 MFQ720919 MPM720919 MZI720919 NJE720919 NTA720919 OCW720919 OMS720919 OWO720919 PGK720919 PQG720919 QAC720919 QJY720919 QTU720919 RDQ720919 RNM720919 RXI720919 SHE720919 SRA720919 TAW720919 TKS720919 TUO720919 UEK720919 UOG720919 UYC720919 VHY720919 VRU720919 WBQ720919 WLM720919 WVI720919 IW786455 SS786455 ACO786455 AMK786455 AWG786455 BGC786455 BPY786455 BZU786455 CJQ786455 CTM786455 DDI786455 DNE786455 DXA786455 EGW786455 EQS786455 FAO786455 FKK786455 FUG786455 GEC786455 GNY786455 GXU786455 HHQ786455 HRM786455 IBI786455 ILE786455 IVA786455 JEW786455 JOS786455 JYO786455 KIK786455 KSG786455 LCC786455 LLY786455 LVU786455 MFQ786455 MPM786455 MZI786455 NJE786455 NTA786455 OCW786455 OMS786455 OWO786455 PGK786455 PQG786455 QAC786455 QJY786455 QTU786455 RDQ786455 RNM786455 RXI786455 SHE786455 SRA786455 TAW786455 TKS786455 TUO786455 UEK786455 UOG786455 UYC786455 VHY786455 VRU786455 WBQ786455 WLM786455 WVI786455 IW851991 SS851991 ACO851991 AMK851991 AWG851991 BGC851991 BPY851991 BZU851991 CJQ851991 CTM851991 DDI851991 DNE851991 DXA851991 EGW851991 EQS851991 FAO851991 FKK851991 FUG851991 GEC851991 GNY851991 GXU851991 HHQ851991 HRM851991 IBI851991 ILE851991 IVA851991 JEW851991 JOS851991 JYO851991 KIK851991 KSG851991 LCC851991 LLY851991 LVU851991 MFQ851991 MPM851991 MZI851991 NJE851991 NTA851991 OCW851991 OMS851991 OWO851991 PGK851991 PQG851991 QAC851991 QJY851991 QTU851991 RDQ851991 RNM851991 RXI851991 SHE851991 SRA851991 TAW851991 TKS851991 TUO851991 UEK851991 UOG851991 UYC851991 VHY851991 VRU851991 WBQ851991 WLM851991 WVI851991 IW917527 SS917527 ACO917527 AMK917527 AWG917527 BGC917527 BPY917527 BZU917527 CJQ917527 CTM917527 DDI917527 DNE917527 DXA917527 EGW917527 EQS917527 FAO917527 FKK917527 FUG917527 GEC917527 GNY917527 GXU917527 HHQ917527 HRM917527 IBI917527 ILE917527 IVA917527 JEW917527 JOS917527 JYO917527 KIK917527 KSG917527 LCC917527 LLY917527 LVU917527 MFQ917527 MPM917527 MZI917527 NJE917527 NTA917527 OCW917527 OMS917527 OWO917527 PGK917527 PQG917527 QAC917527 QJY917527 QTU917527 RDQ917527 RNM917527 RXI917527 SHE917527 SRA917527 TAW917527 TKS917527 TUO917527 UEK917527 UOG917527 UYC917527 VHY917527 VRU917527 WBQ917527 WLM917527 WVI917527 IW983063 SS983063 ACO983063 AMK983063 AWG983063 BGC983063 BPY983063 BZU983063 CJQ983063 CTM983063 DDI983063 DNE983063 DXA983063 EGW983063 EQS983063 FAO983063 FKK983063 FUG983063 GEC983063 GNY983063 GXU983063 HHQ983063 HRM983063 IBI983063 ILE983063 IVA983063 JEW983063 JOS983063 JYO983063 KIK983063 KSG983063 LCC983063 LLY983063 LVU983063 MFQ983063 MPM983063 MZI983063 NJE983063 NTA983063 OCW983063 OMS983063 OWO983063 PGK983063 PQG983063 QAC983063 QJY983063 QTU983063 RDQ983063 RNM983063 RXI983063 SHE983063 SRA983063 TAW983063 TKS983063 TUO983063 UEK983063 UOG983063 UYC983063 VHY983063 VRU983063 WBQ983063 WLM983063 WVI983063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xr:uid="{00000000-0002-0000-0A00-000008000000}">
      <formula1>BusDayConvValues</formula1>
    </dataValidation>
    <dataValidation type="list" allowBlank="1" showInputMessage="1" showErrorMessage="1" sqref="WLN98304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F983044 F917508 F851972 F786436 F720900 F655364 F589828 F524292 F458756 F393220 F327684 F262148 F196612 F131076 F65540 WVJ983047 IX65543 ST65543 ACP65543 AML65543 AWH65543 BGD65543 BPZ65543 BZV65543 CJR65543 CTN65543 DDJ65543 DNF65543 DXB65543 EGX65543 EQT65543 FAP65543 FKL65543 FUH65543 GED65543 GNZ65543 GXV65543 HHR65543 HRN65543 IBJ65543 ILF65543 IVB65543 JEX65543 JOT65543 JYP65543 KIL65543 KSH65543 LCD65543 LLZ65543 LVV65543 MFR65543 MPN65543 MZJ65543 NJF65543 NTB65543 OCX65543 OMT65543 OWP65543 PGL65543 PQH65543 QAD65543 QJZ65543 QTV65543 RDR65543 RNN65543 RXJ65543 SHF65543 SRB65543 TAX65543 TKT65543 TUP65543 UEL65543 UOH65543 UYD65543 VHZ65543 VRV65543 WBR65543 WLN65543 WVJ65543 IX131079 ST131079 ACP131079 AML131079 AWH131079 BGD131079 BPZ131079 BZV131079 CJR131079 CTN131079 DDJ131079 DNF131079 DXB131079 EGX131079 EQT131079 FAP131079 FKL131079 FUH131079 GED131079 GNZ131079 GXV131079 HHR131079 HRN131079 IBJ131079 ILF131079 IVB131079 JEX131079 JOT131079 JYP131079 KIL131079 KSH131079 LCD131079 LLZ131079 LVV131079 MFR131079 MPN131079 MZJ131079 NJF131079 NTB131079 OCX131079 OMT131079 OWP131079 PGL131079 PQH131079 QAD131079 QJZ131079 QTV131079 RDR131079 RNN131079 RXJ131079 SHF131079 SRB131079 TAX131079 TKT131079 TUP131079 UEL131079 UOH131079 UYD131079 VHZ131079 VRV131079 WBR131079 WLN131079 WVJ131079 IX196615 ST196615 ACP196615 AML196615 AWH196615 BGD196615 BPZ196615 BZV196615 CJR196615 CTN196615 DDJ196615 DNF196615 DXB196615 EGX196615 EQT196615 FAP196615 FKL196615 FUH196615 GED196615 GNZ196615 GXV196615 HHR196615 HRN196615 IBJ196615 ILF196615 IVB196615 JEX196615 JOT196615 JYP196615 KIL196615 KSH196615 LCD196615 LLZ196615 LVV196615 MFR196615 MPN196615 MZJ196615 NJF196615 NTB196615 OCX196615 OMT196615 OWP196615 PGL196615 PQH196615 QAD196615 QJZ196615 QTV196615 RDR196615 RNN196615 RXJ196615 SHF196615 SRB196615 TAX196615 TKT196615 TUP196615 UEL196615 UOH196615 UYD196615 VHZ196615 VRV196615 WBR196615 WLN196615 WVJ196615 IX262151 ST262151 ACP262151 AML262151 AWH262151 BGD262151 BPZ262151 BZV262151 CJR262151 CTN262151 DDJ262151 DNF262151 DXB262151 EGX262151 EQT262151 FAP262151 FKL262151 FUH262151 GED262151 GNZ262151 GXV262151 HHR262151 HRN262151 IBJ262151 ILF262151 IVB262151 JEX262151 JOT262151 JYP262151 KIL262151 KSH262151 LCD262151 LLZ262151 LVV262151 MFR262151 MPN262151 MZJ262151 NJF262151 NTB262151 OCX262151 OMT262151 OWP262151 PGL262151 PQH262151 QAD262151 QJZ262151 QTV262151 RDR262151 RNN262151 RXJ262151 SHF262151 SRB262151 TAX262151 TKT262151 TUP262151 UEL262151 UOH262151 UYD262151 VHZ262151 VRV262151 WBR262151 WLN262151 WVJ262151 IX327687 ST327687 ACP327687 AML327687 AWH327687 BGD327687 BPZ327687 BZV327687 CJR327687 CTN327687 DDJ327687 DNF327687 DXB327687 EGX327687 EQT327687 FAP327687 FKL327687 FUH327687 GED327687 GNZ327687 GXV327687 HHR327687 HRN327687 IBJ327687 ILF327687 IVB327687 JEX327687 JOT327687 JYP327687 KIL327687 KSH327687 LCD327687 LLZ327687 LVV327687 MFR327687 MPN327687 MZJ327687 NJF327687 NTB327687 OCX327687 OMT327687 OWP327687 PGL327687 PQH327687 QAD327687 QJZ327687 QTV327687 RDR327687 RNN327687 RXJ327687 SHF327687 SRB327687 TAX327687 TKT327687 TUP327687 UEL327687 UOH327687 UYD327687 VHZ327687 VRV327687 WBR327687 WLN327687 WVJ327687 IX393223 ST393223 ACP393223 AML393223 AWH393223 BGD393223 BPZ393223 BZV393223 CJR393223 CTN393223 DDJ393223 DNF393223 DXB393223 EGX393223 EQT393223 FAP393223 FKL393223 FUH393223 GED393223 GNZ393223 GXV393223 HHR393223 HRN393223 IBJ393223 ILF393223 IVB393223 JEX393223 JOT393223 JYP393223 KIL393223 KSH393223 LCD393223 LLZ393223 LVV393223 MFR393223 MPN393223 MZJ393223 NJF393223 NTB393223 OCX393223 OMT393223 OWP393223 PGL393223 PQH393223 QAD393223 QJZ393223 QTV393223 RDR393223 RNN393223 RXJ393223 SHF393223 SRB393223 TAX393223 TKT393223 TUP393223 UEL393223 UOH393223 UYD393223 VHZ393223 VRV393223 WBR393223 WLN393223 WVJ393223 IX458759 ST458759 ACP458759 AML458759 AWH458759 BGD458759 BPZ458759 BZV458759 CJR458759 CTN458759 DDJ458759 DNF458759 DXB458759 EGX458759 EQT458759 FAP458759 FKL458759 FUH458759 GED458759 GNZ458759 GXV458759 HHR458759 HRN458759 IBJ458759 ILF458759 IVB458759 JEX458759 JOT458759 JYP458759 KIL458759 KSH458759 LCD458759 LLZ458759 LVV458759 MFR458759 MPN458759 MZJ458759 NJF458759 NTB458759 OCX458759 OMT458759 OWP458759 PGL458759 PQH458759 QAD458759 QJZ458759 QTV458759 RDR458759 RNN458759 RXJ458759 SHF458759 SRB458759 TAX458759 TKT458759 TUP458759 UEL458759 UOH458759 UYD458759 VHZ458759 VRV458759 WBR458759 WLN458759 WVJ458759 IX524295 ST524295 ACP524295 AML524295 AWH524295 BGD524295 BPZ524295 BZV524295 CJR524295 CTN524295 DDJ524295 DNF524295 DXB524295 EGX524295 EQT524295 FAP524295 FKL524295 FUH524295 GED524295 GNZ524295 GXV524295 HHR524295 HRN524295 IBJ524295 ILF524295 IVB524295 JEX524295 JOT524295 JYP524295 KIL524295 KSH524295 LCD524295 LLZ524295 LVV524295 MFR524295 MPN524295 MZJ524295 NJF524295 NTB524295 OCX524295 OMT524295 OWP524295 PGL524295 PQH524295 QAD524295 QJZ524295 QTV524295 RDR524295 RNN524295 RXJ524295 SHF524295 SRB524295 TAX524295 TKT524295 TUP524295 UEL524295 UOH524295 UYD524295 VHZ524295 VRV524295 WBR524295 WLN524295 WVJ524295 IX589831 ST589831 ACP589831 AML589831 AWH589831 BGD589831 BPZ589831 BZV589831 CJR589831 CTN589831 DDJ589831 DNF589831 DXB589831 EGX589831 EQT589831 FAP589831 FKL589831 FUH589831 GED589831 GNZ589831 GXV589831 HHR589831 HRN589831 IBJ589831 ILF589831 IVB589831 JEX589831 JOT589831 JYP589831 KIL589831 KSH589831 LCD589831 LLZ589831 LVV589831 MFR589831 MPN589831 MZJ589831 NJF589831 NTB589831 OCX589831 OMT589831 OWP589831 PGL589831 PQH589831 QAD589831 QJZ589831 QTV589831 RDR589831 RNN589831 RXJ589831 SHF589831 SRB589831 TAX589831 TKT589831 TUP589831 UEL589831 UOH589831 UYD589831 VHZ589831 VRV589831 WBR589831 WLN589831 WVJ589831 IX655367 ST655367 ACP655367 AML655367 AWH655367 BGD655367 BPZ655367 BZV655367 CJR655367 CTN655367 DDJ655367 DNF655367 DXB655367 EGX655367 EQT655367 FAP655367 FKL655367 FUH655367 GED655367 GNZ655367 GXV655367 HHR655367 HRN655367 IBJ655367 ILF655367 IVB655367 JEX655367 JOT655367 JYP655367 KIL655367 KSH655367 LCD655367 LLZ655367 LVV655367 MFR655367 MPN655367 MZJ655367 NJF655367 NTB655367 OCX655367 OMT655367 OWP655367 PGL655367 PQH655367 QAD655367 QJZ655367 QTV655367 RDR655367 RNN655367 RXJ655367 SHF655367 SRB655367 TAX655367 TKT655367 TUP655367 UEL655367 UOH655367 UYD655367 VHZ655367 VRV655367 WBR655367 WLN655367 WVJ655367 IX720903 ST720903 ACP720903 AML720903 AWH720903 BGD720903 BPZ720903 BZV720903 CJR720903 CTN720903 DDJ720903 DNF720903 DXB720903 EGX720903 EQT720903 FAP720903 FKL720903 FUH720903 GED720903 GNZ720903 GXV720903 HHR720903 HRN720903 IBJ720903 ILF720903 IVB720903 JEX720903 JOT720903 JYP720903 KIL720903 KSH720903 LCD720903 LLZ720903 LVV720903 MFR720903 MPN720903 MZJ720903 NJF720903 NTB720903 OCX720903 OMT720903 OWP720903 PGL720903 PQH720903 QAD720903 QJZ720903 QTV720903 RDR720903 RNN720903 RXJ720903 SHF720903 SRB720903 TAX720903 TKT720903 TUP720903 UEL720903 UOH720903 UYD720903 VHZ720903 VRV720903 WBR720903 WLN720903 WVJ720903 IX786439 ST786439 ACP786439 AML786439 AWH786439 BGD786439 BPZ786439 BZV786439 CJR786439 CTN786439 DDJ786439 DNF786439 DXB786439 EGX786439 EQT786439 FAP786439 FKL786439 FUH786439 GED786439 GNZ786439 GXV786439 HHR786439 HRN786439 IBJ786439 ILF786439 IVB786439 JEX786439 JOT786439 JYP786439 KIL786439 KSH786439 LCD786439 LLZ786439 LVV786439 MFR786439 MPN786439 MZJ786439 NJF786439 NTB786439 OCX786439 OMT786439 OWP786439 PGL786439 PQH786439 QAD786439 QJZ786439 QTV786439 RDR786439 RNN786439 RXJ786439 SHF786439 SRB786439 TAX786439 TKT786439 TUP786439 UEL786439 UOH786439 UYD786439 VHZ786439 VRV786439 WBR786439 WLN786439 WVJ786439 IX851975 ST851975 ACP851975 AML851975 AWH851975 BGD851975 BPZ851975 BZV851975 CJR851975 CTN851975 DDJ851975 DNF851975 DXB851975 EGX851975 EQT851975 FAP851975 FKL851975 FUH851975 GED851975 GNZ851975 GXV851975 HHR851975 HRN851975 IBJ851975 ILF851975 IVB851975 JEX851975 JOT851975 JYP851975 KIL851975 KSH851975 LCD851975 LLZ851975 LVV851975 MFR851975 MPN851975 MZJ851975 NJF851975 NTB851975 OCX851975 OMT851975 OWP851975 PGL851975 PQH851975 QAD851975 QJZ851975 QTV851975 RDR851975 RNN851975 RXJ851975 SHF851975 SRB851975 TAX851975 TKT851975 TUP851975 UEL851975 UOH851975 UYD851975 VHZ851975 VRV851975 WBR851975 WLN851975 WVJ851975 IX917511 ST917511 ACP917511 AML917511 AWH917511 BGD917511 BPZ917511 BZV917511 CJR917511 CTN917511 DDJ917511 DNF917511 DXB917511 EGX917511 EQT917511 FAP917511 FKL917511 FUH917511 GED917511 GNZ917511 GXV917511 HHR917511 HRN917511 IBJ917511 ILF917511 IVB917511 JEX917511 JOT917511 JYP917511 KIL917511 KSH917511 LCD917511 LLZ917511 LVV917511 MFR917511 MPN917511 MZJ917511 NJF917511 NTB917511 OCX917511 OMT917511 OWP917511 PGL917511 PQH917511 QAD917511 QJZ917511 QTV917511 RDR917511 RNN917511 RXJ917511 SHF917511 SRB917511 TAX917511 TKT917511 TUP917511 UEL917511 UOH917511 UYD917511 VHZ917511 VRV917511 WBR917511 WLN917511 WVJ917511 IX983047 ST983047 ACP983047 AML983047 AWH983047 BGD983047 BPZ983047 BZV983047 CJR983047 CTN983047 DDJ983047 DNF983047 DXB983047 EGX983047 EQT983047 FAP983047 FKL983047 FUH983047 GED983047 GNZ983047 GXV983047 HHR983047 HRN983047 IBJ983047 ILF983047 IVB983047 JEX983047 JOT983047 JYP983047 KIL983047 KSH983047 LCD983047 LLZ983047 LVV983047 MFR983047 MPN983047 MZJ983047 NJF983047 NTB983047 OCX983047 OMT983047 OWP983047 PGL983047 PQH983047 QAD983047 QJZ983047 QTV983047 RDR983047 RNN983047 RXJ983047 SHF983047 SRB983047 TAX983047 TKT983047 TUP983047 UEL983047 UOH983047 UYD983047 VHZ983047 VRV983047 WBR983047" xr:uid="{00000000-0002-0000-0A00-000009000000}">
      <formula1>curve_makers</formula1>
    </dataValidation>
    <dataValidation type="list" allowBlank="1" showInputMessage="1" showErrorMessage="1" sqref="WLP983055 IX17 ST17 ACP17 AML17 AWH17 BGD17 BPZ17 BZV17 CJR17 CTN17 DDJ17 DNF17 DXB17 EGX17 EQT17 FAP17 FKL17 FUH17 GED17 GNZ17 GXV17 HHR17 HRN17 IBJ17 ILF17 IVB17 JEX17 JOT17 JYP17 KIL17 KSH17 LCD17 LLZ17 LVV17 MFR17 MPN17 MZJ17 NJF17 NTB17 OCX17 OMT17 OWP17 PGL17 PQH17 QAD17 QJZ17 QTV17 RDR17 RNN17 RXJ17 SHF17 SRB17 TAX17 TKT17 TUP17 UEL17 UOH17 UYD17 VHZ17 VRV17 WBR17 WLN17 WVJ17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E14:F14 H14:I14 H983052 H917516 H851980 H786444 H720908 H655372 H589836 H524300 H458764 H393228 H327692 H262156 H196620 H131084 H65548 I983053 I917517 I851981 I786445 I720909 I655373 I589837 I524301 I458765 I393229 I327693 I262157 I196621 I131085 I65549 E983052 E917516 E851980 E786444 E720908 E655372 E589836 E524300 E458764 E393228 E327692 E262156 E196620 E131084 E65548 F983053 F917517 F851981 F786445 F720909 F655373 F589837 F524301 F458765 F393229 F327693 F262157 F196621 F131085 F65549 WVL983055 IX65552 ST65552 ACP65552 AML65552 AWH65552 BGD65552 BPZ65552 BZV65552 CJR65552 CTN65552 DDJ65552 DNF65552 DXB65552 EGX65552 EQT65552 FAP65552 FKL65552 FUH65552 GED65552 GNZ65552 GXV65552 HHR65552 HRN65552 IBJ65552 ILF65552 IVB65552 JEX65552 JOT65552 JYP65552 KIL65552 KSH65552 LCD65552 LLZ65552 LVV65552 MFR65552 MPN65552 MZJ65552 NJF65552 NTB65552 OCX65552 OMT65552 OWP65552 PGL65552 PQH65552 QAD65552 QJZ65552 QTV65552 RDR65552 RNN65552 RXJ65552 SHF65552 SRB65552 TAX65552 TKT65552 TUP65552 UEL65552 UOH65552 UYD65552 VHZ65552 VRV65552 WBR65552 WLN65552 WVJ65552 IX131088 ST131088 ACP131088 AML131088 AWH131088 BGD131088 BPZ131088 BZV131088 CJR131088 CTN131088 DDJ131088 DNF131088 DXB131088 EGX131088 EQT131088 FAP131088 FKL131088 FUH131088 GED131088 GNZ131088 GXV131088 HHR131088 HRN131088 IBJ131088 ILF131088 IVB131088 JEX131088 JOT131088 JYP131088 KIL131088 KSH131088 LCD131088 LLZ131088 LVV131088 MFR131088 MPN131088 MZJ131088 NJF131088 NTB131088 OCX131088 OMT131088 OWP131088 PGL131088 PQH131088 QAD131088 QJZ131088 QTV131088 RDR131088 RNN131088 RXJ131088 SHF131088 SRB131088 TAX131088 TKT131088 TUP131088 UEL131088 UOH131088 UYD131088 VHZ131088 VRV131088 WBR131088 WLN131088 WVJ131088 IX196624 ST196624 ACP196624 AML196624 AWH196624 BGD196624 BPZ196624 BZV196624 CJR196624 CTN196624 DDJ196624 DNF196624 DXB196624 EGX196624 EQT196624 FAP196624 FKL196624 FUH196624 GED196624 GNZ196624 GXV196624 HHR196624 HRN196624 IBJ196624 ILF196624 IVB196624 JEX196624 JOT196624 JYP196624 KIL196624 KSH196624 LCD196624 LLZ196624 LVV196624 MFR196624 MPN196624 MZJ196624 NJF196624 NTB196624 OCX196624 OMT196624 OWP196624 PGL196624 PQH196624 QAD196624 QJZ196624 QTV196624 RDR196624 RNN196624 RXJ196624 SHF196624 SRB196624 TAX196624 TKT196624 TUP196624 UEL196624 UOH196624 UYD196624 VHZ196624 VRV196624 WBR196624 WLN196624 WVJ196624 IX262160 ST262160 ACP262160 AML262160 AWH262160 BGD262160 BPZ262160 BZV262160 CJR262160 CTN262160 DDJ262160 DNF262160 DXB262160 EGX262160 EQT262160 FAP262160 FKL262160 FUH262160 GED262160 GNZ262160 GXV262160 HHR262160 HRN262160 IBJ262160 ILF262160 IVB262160 JEX262160 JOT262160 JYP262160 KIL262160 KSH262160 LCD262160 LLZ262160 LVV262160 MFR262160 MPN262160 MZJ262160 NJF262160 NTB262160 OCX262160 OMT262160 OWP262160 PGL262160 PQH262160 QAD262160 QJZ262160 QTV262160 RDR262160 RNN262160 RXJ262160 SHF262160 SRB262160 TAX262160 TKT262160 TUP262160 UEL262160 UOH262160 UYD262160 VHZ262160 VRV262160 WBR262160 WLN262160 WVJ262160 IX327696 ST327696 ACP327696 AML327696 AWH327696 BGD327696 BPZ327696 BZV327696 CJR327696 CTN327696 DDJ327696 DNF327696 DXB327696 EGX327696 EQT327696 FAP327696 FKL327696 FUH327696 GED327696 GNZ327696 GXV327696 HHR327696 HRN327696 IBJ327696 ILF327696 IVB327696 JEX327696 JOT327696 JYP327696 KIL327696 KSH327696 LCD327696 LLZ327696 LVV327696 MFR327696 MPN327696 MZJ327696 NJF327696 NTB327696 OCX327696 OMT327696 OWP327696 PGL327696 PQH327696 QAD327696 QJZ327696 QTV327696 RDR327696 RNN327696 RXJ327696 SHF327696 SRB327696 TAX327696 TKT327696 TUP327696 UEL327696 UOH327696 UYD327696 VHZ327696 VRV327696 WBR327696 WLN327696 WVJ327696 IX393232 ST393232 ACP393232 AML393232 AWH393232 BGD393232 BPZ393232 BZV393232 CJR393232 CTN393232 DDJ393232 DNF393232 DXB393232 EGX393232 EQT393232 FAP393232 FKL393232 FUH393232 GED393232 GNZ393232 GXV393232 HHR393232 HRN393232 IBJ393232 ILF393232 IVB393232 JEX393232 JOT393232 JYP393232 KIL393232 KSH393232 LCD393232 LLZ393232 LVV393232 MFR393232 MPN393232 MZJ393232 NJF393232 NTB393232 OCX393232 OMT393232 OWP393232 PGL393232 PQH393232 QAD393232 QJZ393232 QTV393232 RDR393232 RNN393232 RXJ393232 SHF393232 SRB393232 TAX393232 TKT393232 TUP393232 UEL393232 UOH393232 UYD393232 VHZ393232 VRV393232 WBR393232 WLN393232 WVJ393232 IX458768 ST458768 ACP458768 AML458768 AWH458768 BGD458768 BPZ458768 BZV458768 CJR458768 CTN458768 DDJ458768 DNF458768 DXB458768 EGX458768 EQT458768 FAP458768 FKL458768 FUH458768 GED458768 GNZ458768 GXV458768 HHR458768 HRN458768 IBJ458768 ILF458768 IVB458768 JEX458768 JOT458768 JYP458768 KIL458768 KSH458768 LCD458768 LLZ458768 LVV458768 MFR458768 MPN458768 MZJ458768 NJF458768 NTB458768 OCX458768 OMT458768 OWP458768 PGL458768 PQH458768 QAD458768 QJZ458768 QTV458768 RDR458768 RNN458768 RXJ458768 SHF458768 SRB458768 TAX458768 TKT458768 TUP458768 UEL458768 UOH458768 UYD458768 VHZ458768 VRV458768 WBR458768 WLN458768 WVJ458768 IX524304 ST524304 ACP524304 AML524304 AWH524304 BGD524304 BPZ524304 BZV524304 CJR524304 CTN524304 DDJ524304 DNF524304 DXB524304 EGX524304 EQT524304 FAP524304 FKL524304 FUH524304 GED524304 GNZ524304 GXV524304 HHR524304 HRN524304 IBJ524304 ILF524304 IVB524304 JEX524304 JOT524304 JYP524304 KIL524304 KSH524304 LCD524304 LLZ524304 LVV524304 MFR524304 MPN524304 MZJ524304 NJF524304 NTB524304 OCX524304 OMT524304 OWP524304 PGL524304 PQH524304 QAD524304 QJZ524304 QTV524304 RDR524304 RNN524304 RXJ524304 SHF524304 SRB524304 TAX524304 TKT524304 TUP524304 UEL524304 UOH524304 UYD524304 VHZ524304 VRV524304 WBR524304 WLN524304 WVJ524304 IX589840 ST589840 ACP589840 AML589840 AWH589840 BGD589840 BPZ589840 BZV589840 CJR589840 CTN589840 DDJ589840 DNF589840 DXB589840 EGX589840 EQT589840 FAP589840 FKL589840 FUH589840 GED589840 GNZ589840 GXV589840 HHR589840 HRN589840 IBJ589840 ILF589840 IVB589840 JEX589840 JOT589840 JYP589840 KIL589840 KSH589840 LCD589840 LLZ589840 LVV589840 MFR589840 MPN589840 MZJ589840 NJF589840 NTB589840 OCX589840 OMT589840 OWP589840 PGL589840 PQH589840 QAD589840 QJZ589840 QTV589840 RDR589840 RNN589840 RXJ589840 SHF589840 SRB589840 TAX589840 TKT589840 TUP589840 UEL589840 UOH589840 UYD589840 VHZ589840 VRV589840 WBR589840 WLN589840 WVJ589840 IX655376 ST655376 ACP655376 AML655376 AWH655376 BGD655376 BPZ655376 BZV655376 CJR655376 CTN655376 DDJ655376 DNF655376 DXB655376 EGX655376 EQT655376 FAP655376 FKL655376 FUH655376 GED655376 GNZ655376 GXV655376 HHR655376 HRN655376 IBJ655376 ILF655376 IVB655376 JEX655376 JOT655376 JYP655376 KIL655376 KSH655376 LCD655376 LLZ655376 LVV655376 MFR655376 MPN655376 MZJ655376 NJF655376 NTB655376 OCX655376 OMT655376 OWP655376 PGL655376 PQH655376 QAD655376 QJZ655376 QTV655376 RDR655376 RNN655376 RXJ655376 SHF655376 SRB655376 TAX655376 TKT655376 TUP655376 UEL655376 UOH655376 UYD655376 VHZ655376 VRV655376 WBR655376 WLN655376 WVJ655376 IX720912 ST720912 ACP720912 AML720912 AWH720912 BGD720912 BPZ720912 BZV720912 CJR720912 CTN720912 DDJ720912 DNF720912 DXB720912 EGX720912 EQT720912 FAP720912 FKL720912 FUH720912 GED720912 GNZ720912 GXV720912 HHR720912 HRN720912 IBJ720912 ILF720912 IVB720912 JEX720912 JOT720912 JYP720912 KIL720912 KSH720912 LCD720912 LLZ720912 LVV720912 MFR720912 MPN720912 MZJ720912 NJF720912 NTB720912 OCX720912 OMT720912 OWP720912 PGL720912 PQH720912 QAD720912 QJZ720912 QTV720912 RDR720912 RNN720912 RXJ720912 SHF720912 SRB720912 TAX720912 TKT720912 TUP720912 UEL720912 UOH720912 UYD720912 VHZ720912 VRV720912 WBR720912 WLN720912 WVJ720912 IX786448 ST786448 ACP786448 AML786448 AWH786448 BGD786448 BPZ786448 BZV786448 CJR786448 CTN786448 DDJ786448 DNF786448 DXB786448 EGX786448 EQT786448 FAP786448 FKL786448 FUH786448 GED786448 GNZ786448 GXV786448 HHR786448 HRN786448 IBJ786448 ILF786448 IVB786448 JEX786448 JOT786448 JYP786448 KIL786448 KSH786448 LCD786448 LLZ786448 LVV786448 MFR786448 MPN786448 MZJ786448 NJF786448 NTB786448 OCX786448 OMT786448 OWP786448 PGL786448 PQH786448 QAD786448 QJZ786448 QTV786448 RDR786448 RNN786448 RXJ786448 SHF786448 SRB786448 TAX786448 TKT786448 TUP786448 UEL786448 UOH786448 UYD786448 VHZ786448 VRV786448 WBR786448 WLN786448 WVJ786448 IX851984 ST851984 ACP851984 AML851984 AWH851984 BGD851984 BPZ851984 BZV851984 CJR851984 CTN851984 DDJ851984 DNF851984 DXB851984 EGX851984 EQT851984 FAP851984 FKL851984 FUH851984 GED851984 GNZ851984 GXV851984 HHR851984 HRN851984 IBJ851984 ILF851984 IVB851984 JEX851984 JOT851984 JYP851984 KIL851984 KSH851984 LCD851984 LLZ851984 LVV851984 MFR851984 MPN851984 MZJ851984 NJF851984 NTB851984 OCX851984 OMT851984 OWP851984 PGL851984 PQH851984 QAD851984 QJZ851984 QTV851984 RDR851984 RNN851984 RXJ851984 SHF851984 SRB851984 TAX851984 TKT851984 TUP851984 UEL851984 UOH851984 UYD851984 VHZ851984 VRV851984 WBR851984 WLN851984 WVJ851984 IX917520 ST917520 ACP917520 AML917520 AWH917520 BGD917520 BPZ917520 BZV917520 CJR917520 CTN917520 DDJ917520 DNF917520 DXB917520 EGX917520 EQT917520 FAP917520 FKL917520 FUH917520 GED917520 GNZ917520 GXV917520 HHR917520 HRN917520 IBJ917520 ILF917520 IVB917520 JEX917520 JOT917520 JYP917520 KIL917520 KSH917520 LCD917520 LLZ917520 LVV917520 MFR917520 MPN917520 MZJ917520 NJF917520 NTB917520 OCX917520 OMT917520 OWP917520 PGL917520 PQH917520 QAD917520 QJZ917520 QTV917520 RDR917520 RNN917520 RXJ917520 SHF917520 SRB917520 TAX917520 TKT917520 TUP917520 UEL917520 UOH917520 UYD917520 VHZ917520 VRV917520 WBR917520 WLN917520 WVJ917520 IX983056 ST983056 ACP983056 AML983056 AWH983056 BGD983056 BPZ983056 BZV983056 CJR983056 CTN983056 DDJ983056 DNF983056 DXB983056 EGX983056 EQT983056 FAP983056 FKL983056 FUH983056 GED983056 GNZ983056 GXV983056 HHR983056 HRN983056 IBJ983056 ILF983056 IVB983056 JEX983056 JOT983056 JYP983056 KIL983056 KSH983056 LCD983056 LLZ983056 LVV983056 MFR983056 MPN983056 MZJ983056 NJF983056 NTB983056 OCX983056 OMT983056 OWP983056 PGL983056 PQH983056 QAD983056 QJZ983056 QTV983056 RDR983056 RNN983056 RXJ983056 SHF983056 SRB983056 TAX983056 TKT983056 TUP983056 UEL983056 UOH983056 UYD983056 VHZ983056 VRV983056 WBR983056 WLN983056 WVJ983056 IW65551 SS65551 ACO65551 AMK65551 AWG65551 BGC65551 BPY65551 BZU65551 CJQ65551 CTM65551 DDI65551 DNE65551 DXA65551 EGW65551 EQS65551 FAO65551 FKK65551 FUG65551 GEC65551 GNY65551 GXU65551 HHQ65551 HRM65551 IBI65551 ILE65551 IVA65551 JEW65551 JOS65551 JYO65551 KIK65551 KSG65551 LCC65551 LLY65551 LVU65551 MFQ65551 MPM65551 MZI65551 NJE65551 NTA65551 OCW65551 OMS65551 OWO65551 PGK65551 PQG65551 QAC65551 QJY65551 QTU65551 RDQ65551 RNM65551 RXI65551 SHE65551 SRA65551 TAW65551 TKS65551 TUO65551 UEK65551 UOG65551 UYC65551 VHY65551 VRU65551 WBQ65551 WLM65551 WVI65551 IW131087 SS131087 ACO131087 AMK131087 AWG131087 BGC131087 BPY131087 BZU131087 CJQ131087 CTM131087 DDI131087 DNE131087 DXA131087 EGW131087 EQS131087 FAO131087 FKK131087 FUG131087 GEC131087 GNY131087 GXU131087 HHQ131087 HRM131087 IBI131087 ILE131087 IVA131087 JEW131087 JOS131087 JYO131087 KIK131087 KSG131087 LCC131087 LLY131087 LVU131087 MFQ131087 MPM131087 MZI131087 NJE131087 NTA131087 OCW131087 OMS131087 OWO131087 PGK131087 PQG131087 QAC131087 QJY131087 QTU131087 RDQ131087 RNM131087 RXI131087 SHE131087 SRA131087 TAW131087 TKS131087 TUO131087 UEK131087 UOG131087 UYC131087 VHY131087 VRU131087 WBQ131087 WLM131087 WVI131087 IW196623 SS196623 ACO196623 AMK196623 AWG196623 BGC196623 BPY196623 BZU196623 CJQ196623 CTM196623 DDI196623 DNE196623 DXA196623 EGW196623 EQS196623 FAO196623 FKK196623 FUG196623 GEC196623 GNY196623 GXU196623 HHQ196623 HRM196623 IBI196623 ILE196623 IVA196623 JEW196623 JOS196623 JYO196623 KIK196623 KSG196623 LCC196623 LLY196623 LVU196623 MFQ196623 MPM196623 MZI196623 NJE196623 NTA196623 OCW196623 OMS196623 OWO196623 PGK196623 PQG196623 QAC196623 QJY196623 QTU196623 RDQ196623 RNM196623 RXI196623 SHE196623 SRA196623 TAW196623 TKS196623 TUO196623 UEK196623 UOG196623 UYC196623 VHY196623 VRU196623 WBQ196623 WLM196623 WVI196623 IW262159 SS262159 ACO262159 AMK262159 AWG262159 BGC262159 BPY262159 BZU262159 CJQ262159 CTM262159 DDI262159 DNE262159 DXA262159 EGW262159 EQS262159 FAO262159 FKK262159 FUG262159 GEC262159 GNY262159 GXU262159 HHQ262159 HRM262159 IBI262159 ILE262159 IVA262159 JEW262159 JOS262159 JYO262159 KIK262159 KSG262159 LCC262159 LLY262159 LVU262159 MFQ262159 MPM262159 MZI262159 NJE262159 NTA262159 OCW262159 OMS262159 OWO262159 PGK262159 PQG262159 QAC262159 QJY262159 QTU262159 RDQ262159 RNM262159 RXI262159 SHE262159 SRA262159 TAW262159 TKS262159 TUO262159 UEK262159 UOG262159 UYC262159 VHY262159 VRU262159 WBQ262159 WLM262159 WVI262159 IW327695 SS327695 ACO327695 AMK327695 AWG327695 BGC327695 BPY327695 BZU327695 CJQ327695 CTM327695 DDI327695 DNE327695 DXA327695 EGW327695 EQS327695 FAO327695 FKK327695 FUG327695 GEC327695 GNY327695 GXU327695 HHQ327695 HRM327695 IBI327695 ILE327695 IVA327695 JEW327695 JOS327695 JYO327695 KIK327695 KSG327695 LCC327695 LLY327695 LVU327695 MFQ327695 MPM327695 MZI327695 NJE327695 NTA327695 OCW327695 OMS327695 OWO327695 PGK327695 PQG327695 QAC327695 QJY327695 QTU327695 RDQ327695 RNM327695 RXI327695 SHE327695 SRA327695 TAW327695 TKS327695 TUO327695 UEK327695 UOG327695 UYC327695 VHY327695 VRU327695 WBQ327695 WLM327695 WVI327695 IW393231 SS393231 ACO393231 AMK393231 AWG393231 BGC393231 BPY393231 BZU393231 CJQ393231 CTM393231 DDI393231 DNE393231 DXA393231 EGW393231 EQS393231 FAO393231 FKK393231 FUG393231 GEC393231 GNY393231 GXU393231 HHQ393231 HRM393231 IBI393231 ILE393231 IVA393231 JEW393231 JOS393231 JYO393231 KIK393231 KSG393231 LCC393231 LLY393231 LVU393231 MFQ393231 MPM393231 MZI393231 NJE393231 NTA393231 OCW393231 OMS393231 OWO393231 PGK393231 PQG393231 QAC393231 QJY393231 QTU393231 RDQ393231 RNM393231 RXI393231 SHE393231 SRA393231 TAW393231 TKS393231 TUO393231 UEK393231 UOG393231 UYC393231 VHY393231 VRU393231 WBQ393231 WLM393231 WVI393231 IW458767 SS458767 ACO458767 AMK458767 AWG458767 BGC458767 BPY458767 BZU458767 CJQ458767 CTM458767 DDI458767 DNE458767 DXA458767 EGW458767 EQS458767 FAO458767 FKK458767 FUG458767 GEC458767 GNY458767 GXU458767 HHQ458767 HRM458767 IBI458767 ILE458767 IVA458767 JEW458767 JOS458767 JYO458767 KIK458767 KSG458767 LCC458767 LLY458767 LVU458767 MFQ458767 MPM458767 MZI458767 NJE458767 NTA458767 OCW458767 OMS458767 OWO458767 PGK458767 PQG458767 QAC458767 QJY458767 QTU458767 RDQ458767 RNM458767 RXI458767 SHE458767 SRA458767 TAW458767 TKS458767 TUO458767 UEK458767 UOG458767 UYC458767 VHY458767 VRU458767 WBQ458767 WLM458767 WVI458767 IW524303 SS524303 ACO524303 AMK524303 AWG524303 BGC524303 BPY524303 BZU524303 CJQ524303 CTM524303 DDI524303 DNE524303 DXA524303 EGW524303 EQS524303 FAO524303 FKK524303 FUG524303 GEC524303 GNY524303 GXU524303 HHQ524303 HRM524303 IBI524303 ILE524303 IVA524303 JEW524303 JOS524303 JYO524303 KIK524303 KSG524303 LCC524303 LLY524303 LVU524303 MFQ524303 MPM524303 MZI524303 NJE524303 NTA524303 OCW524303 OMS524303 OWO524303 PGK524303 PQG524303 QAC524303 QJY524303 QTU524303 RDQ524303 RNM524303 RXI524303 SHE524303 SRA524303 TAW524303 TKS524303 TUO524303 UEK524303 UOG524303 UYC524303 VHY524303 VRU524303 WBQ524303 WLM524303 WVI524303 IW589839 SS589839 ACO589839 AMK589839 AWG589839 BGC589839 BPY589839 BZU589839 CJQ589839 CTM589839 DDI589839 DNE589839 DXA589839 EGW589839 EQS589839 FAO589839 FKK589839 FUG589839 GEC589839 GNY589839 GXU589839 HHQ589839 HRM589839 IBI589839 ILE589839 IVA589839 JEW589839 JOS589839 JYO589839 KIK589839 KSG589839 LCC589839 LLY589839 LVU589839 MFQ589839 MPM589839 MZI589839 NJE589839 NTA589839 OCW589839 OMS589839 OWO589839 PGK589839 PQG589839 QAC589839 QJY589839 QTU589839 RDQ589839 RNM589839 RXI589839 SHE589839 SRA589839 TAW589839 TKS589839 TUO589839 UEK589839 UOG589839 UYC589839 VHY589839 VRU589839 WBQ589839 WLM589839 WVI589839 IW655375 SS655375 ACO655375 AMK655375 AWG655375 BGC655375 BPY655375 BZU655375 CJQ655375 CTM655375 DDI655375 DNE655375 DXA655375 EGW655375 EQS655375 FAO655375 FKK655375 FUG655375 GEC655375 GNY655375 GXU655375 HHQ655375 HRM655375 IBI655375 ILE655375 IVA655375 JEW655375 JOS655375 JYO655375 KIK655375 KSG655375 LCC655375 LLY655375 LVU655375 MFQ655375 MPM655375 MZI655375 NJE655375 NTA655375 OCW655375 OMS655375 OWO655375 PGK655375 PQG655375 QAC655375 QJY655375 QTU655375 RDQ655375 RNM655375 RXI655375 SHE655375 SRA655375 TAW655375 TKS655375 TUO655375 UEK655375 UOG655375 UYC655375 VHY655375 VRU655375 WBQ655375 WLM655375 WVI655375 IW720911 SS720911 ACO720911 AMK720911 AWG720911 BGC720911 BPY720911 BZU720911 CJQ720911 CTM720911 DDI720911 DNE720911 DXA720911 EGW720911 EQS720911 FAO720911 FKK720911 FUG720911 GEC720911 GNY720911 GXU720911 HHQ720911 HRM720911 IBI720911 ILE720911 IVA720911 JEW720911 JOS720911 JYO720911 KIK720911 KSG720911 LCC720911 LLY720911 LVU720911 MFQ720911 MPM720911 MZI720911 NJE720911 NTA720911 OCW720911 OMS720911 OWO720911 PGK720911 PQG720911 QAC720911 QJY720911 QTU720911 RDQ720911 RNM720911 RXI720911 SHE720911 SRA720911 TAW720911 TKS720911 TUO720911 UEK720911 UOG720911 UYC720911 VHY720911 VRU720911 WBQ720911 WLM720911 WVI720911 IW786447 SS786447 ACO786447 AMK786447 AWG786447 BGC786447 BPY786447 BZU786447 CJQ786447 CTM786447 DDI786447 DNE786447 DXA786447 EGW786447 EQS786447 FAO786447 FKK786447 FUG786447 GEC786447 GNY786447 GXU786447 HHQ786447 HRM786447 IBI786447 ILE786447 IVA786447 JEW786447 JOS786447 JYO786447 KIK786447 KSG786447 LCC786447 LLY786447 LVU786447 MFQ786447 MPM786447 MZI786447 NJE786447 NTA786447 OCW786447 OMS786447 OWO786447 PGK786447 PQG786447 QAC786447 QJY786447 QTU786447 RDQ786447 RNM786447 RXI786447 SHE786447 SRA786447 TAW786447 TKS786447 TUO786447 UEK786447 UOG786447 UYC786447 VHY786447 VRU786447 WBQ786447 WLM786447 WVI786447 IW851983 SS851983 ACO851983 AMK851983 AWG851983 BGC851983 BPY851983 BZU851983 CJQ851983 CTM851983 DDI851983 DNE851983 DXA851983 EGW851983 EQS851983 FAO851983 FKK851983 FUG851983 GEC851983 GNY851983 GXU851983 HHQ851983 HRM851983 IBI851983 ILE851983 IVA851983 JEW851983 JOS851983 JYO851983 KIK851983 KSG851983 LCC851983 LLY851983 LVU851983 MFQ851983 MPM851983 MZI851983 NJE851983 NTA851983 OCW851983 OMS851983 OWO851983 PGK851983 PQG851983 QAC851983 QJY851983 QTU851983 RDQ851983 RNM851983 RXI851983 SHE851983 SRA851983 TAW851983 TKS851983 TUO851983 UEK851983 UOG851983 UYC851983 VHY851983 VRU851983 WBQ851983 WLM851983 WVI851983 IW917519 SS917519 ACO917519 AMK917519 AWG917519 BGC917519 BPY917519 BZU917519 CJQ917519 CTM917519 DDI917519 DNE917519 DXA917519 EGW917519 EQS917519 FAO917519 FKK917519 FUG917519 GEC917519 GNY917519 GXU917519 HHQ917519 HRM917519 IBI917519 ILE917519 IVA917519 JEW917519 JOS917519 JYO917519 KIK917519 KSG917519 LCC917519 LLY917519 LVU917519 MFQ917519 MPM917519 MZI917519 NJE917519 NTA917519 OCW917519 OMS917519 OWO917519 PGK917519 PQG917519 QAC917519 QJY917519 QTU917519 RDQ917519 RNM917519 RXI917519 SHE917519 SRA917519 TAW917519 TKS917519 TUO917519 UEK917519 UOG917519 UYC917519 VHY917519 VRU917519 WBQ917519 WLM917519 WVI917519 IW983055 SS983055 ACO983055 AMK983055 AWG983055 BGC983055 BPY983055 BZU983055 CJQ983055 CTM983055 DDI983055 DNE983055 DXA983055 EGW983055 EQS983055 FAO983055 FKK983055 FUG983055 GEC983055 GNY983055 GXU983055 HHQ983055 HRM983055 IBI983055 ILE983055 IVA983055 JEW983055 JOS983055 JYO983055 KIK983055 KSG983055 LCC983055 LLY983055 LVU983055 MFQ983055 MPM983055 MZI983055 NJE983055 NTA983055 OCW983055 OMS983055 OWO983055 PGK983055 PQG983055 QAC983055 QJY983055 QTU983055 RDQ983055 RNM983055 RXI983055 SHE983055 SRA983055 TAW983055 TKS983055 TUO983055 UEK983055 UOG983055 UYC983055 VHY983055 VRU983055 WBQ983055 WLM983055 WVI983055 JA65552 SW65552 ACS65552 AMO65552 AWK65552 BGG65552 BQC65552 BZY65552 CJU65552 CTQ65552 DDM65552 DNI65552 DXE65552 EHA65552 EQW65552 FAS65552 FKO65552 FUK65552 GEG65552 GOC65552 GXY65552 HHU65552 HRQ65552 IBM65552 ILI65552 IVE65552 JFA65552 JOW65552 JYS65552 KIO65552 KSK65552 LCG65552 LMC65552 LVY65552 MFU65552 MPQ65552 MZM65552 NJI65552 NTE65552 ODA65552 OMW65552 OWS65552 PGO65552 PQK65552 QAG65552 QKC65552 QTY65552 RDU65552 RNQ65552 RXM65552 SHI65552 SRE65552 TBA65552 TKW65552 TUS65552 UEO65552 UOK65552 UYG65552 VIC65552 VRY65552 WBU65552 WLQ65552 WVM65552 JA131088 SW131088 ACS131088 AMO131088 AWK131088 BGG131088 BQC131088 BZY131088 CJU131088 CTQ131088 DDM131088 DNI131088 DXE131088 EHA131088 EQW131088 FAS131088 FKO131088 FUK131088 GEG131088 GOC131088 GXY131088 HHU131088 HRQ131088 IBM131088 ILI131088 IVE131088 JFA131088 JOW131088 JYS131088 KIO131088 KSK131088 LCG131088 LMC131088 LVY131088 MFU131088 MPQ131088 MZM131088 NJI131088 NTE131088 ODA131088 OMW131088 OWS131088 PGO131088 PQK131088 QAG131088 QKC131088 QTY131088 RDU131088 RNQ131088 RXM131088 SHI131088 SRE131088 TBA131088 TKW131088 TUS131088 UEO131088 UOK131088 UYG131088 VIC131088 VRY131088 WBU131088 WLQ131088 WVM131088 JA196624 SW196624 ACS196624 AMO196624 AWK196624 BGG196624 BQC196624 BZY196624 CJU196624 CTQ196624 DDM196624 DNI196624 DXE196624 EHA196624 EQW196624 FAS196624 FKO196624 FUK196624 GEG196624 GOC196624 GXY196624 HHU196624 HRQ196624 IBM196624 ILI196624 IVE196624 JFA196624 JOW196624 JYS196624 KIO196624 KSK196624 LCG196624 LMC196624 LVY196624 MFU196624 MPQ196624 MZM196624 NJI196624 NTE196624 ODA196624 OMW196624 OWS196624 PGO196624 PQK196624 QAG196624 QKC196624 QTY196624 RDU196624 RNQ196624 RXM196624 SHI196624 SRE196624 TBA196624 TKW196624 TUS196624 UEO196624 UOK196624 UYG196624 VIC196624 VRY196624 WBU196624 WLQ196624 WVM196624 JA262160 SW262160 ACS262160 AMO262160 AWK262160 BGG262160 BQC262160 BZY262160 CJU262160 CTQ262160 DDM262160 DNI262160 DXE262160 EHA262160 EQW262160 FAS262160 FKO262160 FUK262160 GEG262160 GOC262160 GXY262160 HHU262160 HRQ262160 IBM262160 ILI262160 IVE262160 JFA262160 JOW262160 JYS262160 KIO262160 KSK262160 LCG262160 LMC262160 LVY262160 MFU262160 MPQ262160 MZM262160 NJI262160 NTE262160 ODA262160 OMW262160 OWS262160 PGO262160 PQK262160 QAG262160 QKC262160 QTY262160 RDU262160 RNQ262160 RXM262160 SHI262160 SRE262160 TBA262160 TKW262160 TUS262160 UEO262160 UOK262160 UYG262160 VIC262160 VRY262160 WBU262160 WLQ262160 WVM262160 JA327696 SW327696 ACS327696 AMO327696 AWK327696 BGG327696 BQC327696 BZY327696 CJU327696 CTQ327696 DDM327696 DNI327696 DXE327696 EHA327696 EQW327696 FAS327696 FKO327696 FUK327696 GEG327696 GOC327696 GXY327696 HHU327696 HRQ327696 IBM327696 ILI327696 IVE327696 JFA327696 JOW327696 JYS327696 KIO327696 KSK327696 LCG327696 LMC327696 LVY327696 MFU327696 MPQ327696 MZM327696 NJI327696 NTE327696 ODA327696 OMW327696 OWS327696 PGO327696 PQK327696 QAG327696 QKC327696 QTY327696 RDU327696 RNQ327696 RXM327696 SHI327696 SRE327696 TBA327696 TKW327696 TUS327696 UEO327696 UOK327696 UYG327696 VIC327696 VRY327696 WBU327696 WLQ327696 WVM327696 JA393232 SW393232 ACS393232 AMO393232 AWK393232 BGG393232 BQC393232 BZY393232 CJU393232 CTQ393232 DDM393232 DNI393232 DXE393232 EHA393232 EQW393232 FAS393232 FKO393232 FUK393232 GEG393232 GOC393232 GXY393232 HHU393232 HRQ393232 IBM393232 ILI393232 IVE393232 JFA393232 JOW393232 JYS393232 KIO393232 KSK393232 LCG393232 LMC393232 LVY393232 MFU393232 MPQ393232 MZM393232 NJI393232 NTE393232 ODA393232 OMW393232 OWS393232 PGO393232 PQK393232 QAG393232 QKC393232 QTY393232 RDU393232 RNQ393232 RXM393232 SHI393232 SRE393232 TBA393232 TKW393232 TUS393232 UEO393232 UOK393232 UYG393232 VIC393232 VRY393232 WBU393232 WLQ393232 WVM393232 JA458768 SW458768 ACS458768 AMO458768 AWK458768 BGG458768 BQC458768 BZY458768 CJU458768 CTQ458768 DDM458768 DNI458768 DXE458768 EHA458768 EQW458768 FAS458768 FKO458768 FUK458768 GEG458768 GOC458768 GXY458768 HHU458768 HRQ458768 IBM458768 ILI458768 IVE458768 JFA458768 JOW458768 JYS458768 KIO458768 KSK458768 LCG458768 LMC458768 LVY458768 MFU458768 MPQ458768 MZM458768 NJI458768 NTE458768 ODA458768 OMW458768 OWS458768 PGO458768 PQK458768 QAG458768 QKC458768 QTY458768 RDU458768 RNQ458768 RXM458768 SHI458768 SRE458768 TBA458768 TKW458768 TUS458768 UEO458768 UOK458768 UYG458768 VIC458768 VRY458768 WBU458768 WLQ458768 WVM458768 JA524304 SW524304 ACS524304 AMO524304 AWK524304 BGG524304 BQC524304 BZY524304 CJU524304 CTQ524304 DDM524304 DNI524304 DXE524304 EHA524304 EQW524304 FAS524304 FKO524304 FUK524304 GEG524304 GOC524304 GXY524304 HHU524304 HRQ524304 IBM524304 ILI524304 IVE524304 JFA524304 JOW524304 JYS524304 KIO524304 KSK524304 LCG524304 LMC524304 LVY524304 MFU524304 MPQ524304 MZM524304 NJI524304 NTE524304 ODA524304 OMW524304 OWS524304 PGO524304 PQK524304 QAG524304 QKC524304 QTY524304 RDU524304 RNQ524304 RXM524304 SHI524304 SRE524304 TBA524304 TKW524304 TUS524304 UEO524304 UOK524304 UYG524304 VIC524304 VRY524304 WBU524304 WLQ524304 WVM524304 JA589840 SW589840 ACS589840 AMO589840 AWK589840 BGG589840 BQC589840 BZY589840 CJU589840 CTQ589840 DDM589840 DNI589840 DXE589840 EHA589840 EQW589840 FAS589840 FKO589840 FUK589840 GEG589840 GOC589840 GXY589840 HHU589840 HRQ589840 IBM589840 ILI589840 IVE589840 JFA589840 JOW589840 JYS589840 KIO589840 KSK589840 LCG589840 LMC589840 LVY589840 MFU589840 MPQ589840 MZM589840 NJI589840 NTE589840 ODA589840 OMW589840 OWS589840 PGO589840 PQK589840 QAG589840 QKC589840 QTY589840 RDU589840 RNQ589840 RXM589840 SHI589840 SRE589840 TBA589840 TKW589840 TUS589840 UEO589840 UOK589840 UYG589840 VIC589840 VRY589840 WBU589840 WLQ589840 WVM589840 JA655376 SW655376 ACS655376 AMO655376 AWK655376 BGG655376 BQC655376 BZY655376 CJU655376 CTQ655376 DDM655376 DNI655376 DXE655376 EHA655376 EQW655376 FAS655376 FKO655376 FUK655376 GEG655376 GOC655376 GXY655376 HHU655376 HRQ655376 IBM655376 ILI655376 IVE655376 JFA655376 JOW655376 JYS655376 KIO655376 KSK655376 LCG655376 LMC655376 LVY655376 MFU655376 MPQ655376 MZM655376 NJI655376 NTE655376 ODA655376 OMW655376 OWS655376 PGO655376 PQK655376 QAG655376 QKC655376 QTY655376 RDU655376 RNQ655376 RXM655376 SHI655376 SRE655376 TBA655376 TKW655376 TUS655376 UEO655376 UOK655376 UYG655376 VIC655376 VRY655376 WBU655376 WLQ655376 WVM655376 JA720912 SW720912 ACS720912 AMO720912 AWK720912 BGG720912 BQC720912 BZY720912 CJU720912 CTQ720912 DDM720912 DNI720912 DXE720912 EHA720912 EQW720912 FAS720912 FKO720912 FUK720912 GEG720912 GOC720912 GXY720912 HHU720912 HRQ720912 IBM720912 ILI720912 IVE720912 JFA720912 JOW720912 JYS720912 KIO720912 KSK720912 LCG720912 LMC720912 LVY720912 MFU720912 MPQ720912 MZM720912 NJI720912 NTE720912 ODA720912 OMW720912 OWS720912 PGO720912 PQK720912 QAG720912 QKC720912 QTY720912 RDU720912 RNQ720912 RXM720912 SHI720912 SRE720912 TBA720912 TKW720912 TUS720912 UEO720912 UOK720912 UYG720912 VIC720912 VRY720912 WBU720912 WLQ720912 WVM720912 JA786448 SW786448 ACS786448 AMO786448 AWK786448 BGG786448 BQC786448 BZY786448 CJU786448 CTQ786448 DDM786448 DNI786448 DXE786448 EHA786448 EQW786448 FAS786448 FKO786448 FUK786448 GEG786448 GOC786448 GXY786448 HHU786448 HRQ786448 IBM786448 ILI786448 IVE786448 JFA786448 JOW786448 JYS786448 KIO786448 KSK786448 LCG786448 LMC786448 LVY786448 MFU786448 MPQ786448 MZM786448 NJI786448 NTE786448 ODA786448 OMW786448 OWS786448 PGO786448 PQK786448 QAG786448 QKC786448 QTY786448 RDU786448 RNQ786448 RXM786448 SHI786448 SRE786448 TBA786448 TKW786448 TUS786448 UEO786448 UOK786448 UYG786448 VIC786448 VRY786448 WBU786448 WLQ786448 WVM786448 JA851984 SW851984 ACS851984 AMO851984 AWK851984 BGG851984 BQC851984 BZY851984 CJU851984 CTQ851984 DDM851984 DNI851984 DXE851984 EHA851984 EQW851984 FAS851984 FKO851984 FUK851984 GEG851984 GOC851984 GXY851984 HHU851984 HRQ851984 IBM851984 ILI851984 IVE851984 JFA851984 JOW851984 JYS851984 KIO851984 KSK851984 LCG851984 LMC851984 LVY851984 MFU851984 MPQ851984 MZM851984 NJI851984 NTE851984 ODA851984 OMW851984 OWS851984 PGO851984 PQK851984 QAG851984 QKC851984 QTY851984 RDU851984 RNQ851984 RXM851984 SHI851984 SRE851984 TBA851984 TKW851984 TUS851984 UEO851984 UOK851984 UYG851984 VIC851984 VRY851984 WBU851984 WLQ851984 WVM851984 JA917520 SW917520 ACS917520 AMO917520 AWK917520 BGG917520 BQC917520 BZY917520 CJU917520 CTQ917520 DDM917520 DNI917520 DXE917520 EHA917520 EQW917520 FAS917520 FKO917520 FUK917520 GEG917520 GOC917520 GXY917520 HHU917520 HRQ917520 IBM917520 ILI917520 IVE917520 JFA917520 JOW917520 JYS917520 KIO917520 KSK917520 LCG917520 LMC917520 LVY917520 MFU917520 MPQ917520 MZM917520 NJI917520 NTE917520 ODA917520 OMW917520 OWS917520 PGO917520 PQK917520 QAG917520 QKC917520 QTY917520 RDU917520 RNQ917520 RXM917520 SHI917520 SRE917520 TBA917520 TKW917520 TUS917520 UEO917520 UOK917520 UYG917520 VIC917520 VRY917520 WBU917520 WLQ917520 WVM917520 JA983056 SW983056 ACS983056 AMO983056 AWK983056 BGG983056 BQC983056 BZY983056 CJU983056 CTQ983056 DDM983056 DNI983056 DXE983056 EHA983056 EQW983056 FAS983056 FKO983056 FUK983056 GEG983056 GOC983056 GXY983056 HHU983056 HRQ983056 IBM983056 ILI983056 IVE983056 JFA983056 JOW983056 JYS983056 KIO983056 KSK983056 LCG983056 LMC983056 LVY983056 MFU983056 MPQ983056 MZM983056 NJI983056 NTE983056 ODA983056 OMW983056 OWS983056 PGO983056 PQK983056 QAG983056 QKC983056 QTY983056 RDU983056 RNQ983056 RXM983056 SHI983056 SRE983056 TBA983056 TKW983056 TUS983056 UEO983056 UOK983056 UYG983056 VIC983056 VRY983056 WBU983056 WLQ983056 WVM983056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xr:uid="{00000000-0002-0000-0A00-00000A000000}">
      <formula1>RollConvention</formula1>
    </dataValidation>
    <dataValidation type="list" allowBlank="1" showInputMessage="1" showErrorMessage="1" sqref="WLQ983051 IX9:IX10 ST9:ST10 ACP9:ACP10 AML9:AML10 AWH9:AWH10 BGD9:BGD10 BPZ9:BPZ10 BZV9:BZV10 CJR9:CJR10 CTN9:CTN10 DDJ9:DDJ10 DNF9:DNF10 DXB9:DXB10 EGX9:EGX10 EQT9:EQT10 FAP9:FAP10 FKL9:FKL10 FUH9:FUH10 GED9:GED10 GNZ9:GNZ10 GXV9:GXV10 HHR9:HHR10 HRN9:HRN10 IBJ9:IBJ10 ILF9:ILF10 IVB9:IVB10 JEX9:JEX10 JOT9:JOT10 JYP9:JYP10 KIL9:KIL10 KSH9:KSH10 LCD9:LCD10 LLZ9:LLZ10 LVV9:LVV10 MFR9:MFR10 MPN9:MPN10 MZJ9:MZJ10 NJF9:NJF10 NTB9:NTB10 OCX9:OCX10 OMT9:OMT10 OWP9:OWP10 PGL9:PGL10 PQH9:PQH10 QAD9:QAD10 QJZ9:QJZ10 QTV9:QTV10 RDR9:RDR10 RNN9:RNN10 RXJ9:RXJ10 SHF9:SHF10 SRB9:SRB10 TAX9:TAX10 TKT9:TKT10 TUP9:TUP10 UEL9:UEL10 UOH9:UOH10 UYD9:UYD10 VHZ9:VHZ10 VRV9:VRV10 WBR9:WBR10 WLN9:WLN10 WVJ9:WVJ10 JA9:JA10 SW9:SW10 ACS9:ACS10 AMO9:AMO10 AWK9:AWK10 BGG9:BGG10 BQC9:BQC10 BZY9:BZY10 CJU9:CJU10 CTQ9:CTQ10 DDM9:DDM10 DNI9:DNI10 DXE9:DXE10 EHA9:EHA10 EQW9:EQW10 FAS9:FAS10 FKO9:FKO10 FUK9:FUK10 GEG9:GEG10 GOC9:GOC10 GXY9:GXY10 HHU9:HHU10 HRQ9:HRQ10 IBM9:IBM10 ILI9:ILI10 IVE9:IVE10 JFA9:JFA10 JOW9:JOW10 JYS9:JYS10 KIO9:KIO10 KSK9:KSK10 LCG9:LCG10 LMC9:LMC10 LVY9:LVY10 MFU9:MFU10 MPQ9:MPQ10 MZM9:MZM10 NJI9:NJI10 NTE9:NTE10 ODA9:ODA10 OMW9:OMW10 OWS9:OWS10 PGO9:PGO10 PQK9:PQK10 QAG9:QAG10 QKC9:QKC10 QTY9:QTY10 RDU9:RDU10 RNQ9:RNQ10 RXM9:RXM10 SHI9:SHI10 SRE9:SRE10 TBA9:TBA10 TKW9:TKW10 TUS9:TUS10 UEO9:UEO10 UOK9:UOK10 UYG9:UYG10 VIC9:VIC10 VRY9:VRY10 WBU9:WBU10 WLQ9:WLQ10 WVM9:WVM10 I8 F8 I983048 I917512 I851976 I786440 I720904 I655368 I589832 I524296 I458760 I393224 I327688 I262152 I196616 I131080 I65544 F983048 F917512 F851976 F786440 F720904 F655368 F589832 F524296 F458760 F393224 F327688 F262152 F196616 F131080 F65544 WVM983051 IX65547 ST65547 ACP65547 AML65547 AWH65547 BGD65547 BPZ65547 BZV65547 CJR65547 CTN65547 DDJ65547 DNF65547 DXB65547 EGX65547 EQT65547 FAP65547 FKL65547 FUH65547 GED65547 GNZ65547 GXV65547 HHR65547 HRN65547 IBJ65547 ILF65547 IVB65547 JEX65547 JOT65547 JYP65547 KIL65547 KSH65547 LCD65547 LLZ65547 LVV65547 MFR65547 MPN65547 MZJ65547 NJF65547 NTB65547 OCX65547 OMT65547 OWP65547 PGL65547 PQH65547 QAD65547 QJZ65547 QTV65547 RDR65547 RNN65547 RXJ65547 SHF65547 SRB65547 TAX65547 TKT65547 TUP65547 UEL65547 UOH65547 UYD65547 VHZ65547 VRV65547 WBR65547 WLN65547 WVJ65547 IX131083 ST131083 ACP131083 AML131083 AWH131083 BGD131083 BPZ131083 BZV131083 CJR131083 CTN131083 DDJ131083 DNF131083 DXB131083 EGX131083 EQT131083 FAP131083 FKL131083 FUH131083 GED131083 GNZ131083 GXV131083 HHR131083 HRN131083 IBJ131083 ILF131083 IVB131083 JEX131083 JOT131083 JYP131083 KIL131083 KSH131083 LCD131083 LLZ131083 LVV131083 MFR131083 MPN131083 MZJ131083 NJF131083 NTB131083 OCX131083 OMT131083 OWP131083 PGL131083 PQH131083 QAD131083 QJZ131083 QTV131083 RDR131083 RNN131083 RXJ131083 SHF131083 SRB131083 TAX131083 TKT131083 TUP131083 UEL131083 UOH131083 UYD131083 VHZ131083 VRV131083 WBR131083 WLN131083 WVJ131083 IX196619 ST196619 ACP196619 AML196619 AWH196619 BGD196619 BPZ196619 BZV196619 CJR196619 CTN196619 DDJ196619 DNF196619 DXB196619 EGX196619 EQT196619 FAP196619 FKL196619 FUH196619 GED196619 GNZ196619 GXV196619 HHR196619 HRN196619 IBJ196619 ILF196619 IVB196619 JEX196619 JOT196619 JYP196619 KIL196619 KSH196619 LCD196619 LLZ196619 LVV196619 MFR196619 MPN196619 MZJ196619 NJF196619 NTB196619 OCX196619 OMT196619 OWP196619 PGL196619 PQH196619 QAD196619 QJZ196619 QTV196619 RDR196619 RNN196619 RXJ196619 SHF196619 SRB196619 TAX196619 TKT196619 TUP196619 UEL196619 UOH196619 UYD196619 VHZ196619 VRV196619 WBR196619 WLN196619 WVJ196619 IX262155 ST262155 ACP262155 AML262155 AWH262155 BGD262155 BPZ262155 BZV262155 CJR262155 CTN262155 DDJ262155 DNF262155 DXB262155 EGX262155 EQT262155 FAP262155 FKL262155 FUH262155 GED262155 GNZ262155 GXV262155 HHR262155 HRN262155 IBJ262155 ILF262155 IVB262155 JEX262155 JOT262155 JYP262155 KIL262155 KSH262155 LCD262155 LLZ262155 LVV262155 MFR262155 MPN262155 MZJ262155 NJF262155 NTB262155 OCX262155 OMT262155 OWP262155 PGL262155 PQH262155 QAD262155 QJZ262155 QTV262155 RDR262155 RNN262155 RXJ262155 SHF262155 SRB262155 TAX262155 TKT262155 TUP262155 UEL262155 UOH262155 UYD262155 VHZ262155 VRV262155 WBR262155 WLN262155 WVJ262155 IX327691 ST327691 ACP327691 AML327691 AWH327691 BGD327691 BPZ327691 BZV327691 CJR327691 CTN327691 DDJ327691 DNF327691 DXB327691 EGX327691 EQT327691 FAP327691 FKL327691 FUH327691 GED327691 GNZ327691 GXV327691 HHR327691 HRN327691 IBJ327691 ILF327691 IVB327691 JEX327691 JOT327691 JYP327691 KIL327691 KSH327691 LCD327691 LLZ327691 LVV327691 MFR327691 MPN327691 MZJ327691 NJF327691 NTB327691 OCX327691 OMT327691 OWP327691 PGL327691 PQH327691 QAD327691 QJZ327691 QTV327691 RDR327691 RNN327691 RXJ327691 SHF327691 SRB327691 TAX327691 TKT327691 TUP327691 UEL327691 UOH327691 UYD327691 VHZ327691 VRV327691 WBR327691 WLN327691 WVJ327691 IX393227 ST393227 ACP393227 AML393227 AWH393227 BGD393227 BPZ393227 BZV393227 CJR393227 CTN393227 DDJ393227 DNF393227 DXB393227 EGX393227 EQT393227 FAP393227 FKL393227 FUH393227 GED393227 GNZ393227 GXV393227 HHR393227 HRN393227 IBJ393227 ILF393227 IVB393227 JEX393227 JOT393227 JYP393227 KIL393227 KSH393227 LCD393227 LLZ393227 LVV393227 MFR393227 MPN393227 MZJ393227 NJF393227 NTB393227 OCX393227 OMT393227 OWP393227 PGL393227 PQH393227 QAD393227 QJZ393227 QTV393227 RDR393227 RNN393227 RXJ393227 SHF393227 SRB393227 TAX393227 TKT393227 TUP393227 UEL393227 UOH393227 UYD393227 VHZ393227 VRV393227 WBR393227 WLN393227 WVJ393227 IX458763 ST458763 ACP458763 AML458763 AWH458763 BGD458763 BPZ458763 BZV458763 CJR458763 CTN458763 DDJ458763 DNF458763 DXB458763 EGX458763 EQT458763 FAP458763 FKL458763 FUH458763 GED458763 GNZ458763 GXV458763 HHR458763 HRN458763 IBJ458763 ILF458763 IVB458763 JEX458763 JOT458763 JYP458763 KIL458763 KSH458763 LCD458763 LLZ458763 LVV458763 MFR458763 MPN458763 MZJ458763 NJF458763 NTB458763 OCX458763 OMT458763 OWP458763 PGL458763 PQH458763 QAD458763 QJZ458763 QTV458763 RDR458763 RNN458763 RXJ458763 SHF458763 SRB458763 TAX458763 TKT458763 TUP458763 UEL458763 UOH458763 UYD458763 VHZ458763 VRV458763 WBR458763 WLN458763 WVJ458763 IX524299 ST524299 ACP524299 AML524299 AWH524299 BGD524299 BPZ524299 BZV524299 CJR524299 CTN524299 DDJ524299 DNF524299 DXB524299 EGX524299 EQT524299 FAP524299 FKL524299 FUH524299 GED524299 GNZ524299 GXV524299 HHR524299 HRN524299 IBJ524299 ILF524299 IVB524299 JEX524299 JOT524299 JYP524299 KIL524299 KSH524299 LCD524299 LLZ524299 LVV524299 MFR524299 MPN524299 MZJ524299 NJF524299 NTB524299 OCX524299 OMT524299 OWP524299 PGL524299 PQH524299 QAD524299 QJZ524299 QTV524299 RDR524299 RNN524299 RXJ524299 SHF524299 SRB524299 TAX524299 TKT524299 TUP524299 UEL524299 UOH524299 UYD524299 VHZ524299 VRV524299 WBR524299 WLN524299 WVJ524299 IX589835 ST589835 ACP589835 AML589835 AWH589835 BGD589835 BPZ589835 BZV589835 CJR589835 CTN589835 DDJ589835 DNF589835 DXB589835 EGX589835 EQT589835 FAP589835 FKL589835 FUH589835 GED589835 GNZ589835 GXV589835 HHR589835 HRN589835 IBJ589835 ILF589835 IVB589835 JEX589835 JOT589835 JYP589835 KIL589835 KSH589835 LCD589835 LLZ589835 LVV589835 MFR589835 MPN589835 MZJ589835 NJF589835 NTB589835 OCX589835 OMT589835 OWP589835 PGL589835 PQH589835 QAD589835 QJZ589835 QTV589835 RDR589835 RNN589835 RXJ589835 SHF589835 SRB589835 TAX589835 TKT589835 TUP589835 UEL589835 UOH589835 UYD589835 VHZ589835 VRV589835 WBR589835 WLN589835 WVJ589835 IX655371 ST655371 ACP655371 AML655371 AWH655371 BGD655371 BPZ655371 BZV655371 CJR655371 CTN655371 DDJ655371 DNF655371 DXB655371 EGX655371 EQT655371 FAP655371 FKL655371 FUH655371 GED655371 GNZ655371 GXV655371 HHR655371 HRN655371 IBJ655371 ILF655371 IVB655371 JEX655371 JOT655371 JYP655371 KIL655371 KSH655371 LCD655371 LLZ655371 LVV655371 MFR655371 MPN655371 MZJ655371 NJF655371 NTB655371 OCX655371 OMT655371 OWP655371 PGL655371 PQH655371 QAD655371 QJZ655371 QTV655371 RDR655371 RNN655371 RXJ655371 SHF655371 SRB655371 TAX655371 TKT655371 TUP655371 UEL655371 UOH655371 UYD655371 VHZ655371 VRV655371 WBR655371 WLN655371 WVJ655371 IX720907 ST720907 ACP720907 AML720907 AWH720907 BGD720907 BPZ720907 BZV720907 CJR720907 CTN720907 DDJ720907 DNF720907 DXB720907 EGX720907 EQT720907 FAP720907 FKL720907 FUH720907 GED720907 GNZ720907 GXV720907 HHR720907 HRN720907 IBJ720907 ILF720907 IVB720907 JEX720907 JOT720907 JYP720907 KIL720907 KSH720907 LCD720907 LLZ720907 LVV720907 MFR720907 MPN720907 MZJ720907 NJF720907 NTB720907 OCX720907 OMT720907 OWP720907 PGL720907 PQH720907 QAD720907 QJZ720907 QTV720907 RDR720907 RNN720907 RXJ720907 SHF720907 SRB720907 TAX720907 TKT720907 TUP720907 UEL720907 UOH720907 UYD720907 VHZ720907 VRV720907 WBR720907 WLN720907 WVJ720907 IX786443 ST786443 ACP786443 AML786443 AWH786443 BGD786443 BPZ786443 BZV786443 CJR786443 CTN786443 DDJ786443 DNF786443 DXB786443 EGX786443 EQT786443 FAP786443 FKL786443 FUH786443 GED786443 GNZ786443 GXV786443 HHR786443 HRN786443 IBJ786443 ILF786443 IVB786443 JEX786443 JOT786443 JYP786443 KIL786443 KSH786443 LCD786443 LLZ786443 LVV786443 MFR786443 MPN786443 MZJ786443 NJF786443 NTB786443 OCX786443 OMT786443 OWP786443 PGL786443 PQH786443 QAD786443 QJZ786443 QTV786443 RDR786443 RNN786443 RXJ786443 SHF786443 SRB786443 TAX786443 TKT786443 TUP786443 UEL786443 UOH786443 UYD786443 VHZ786443 VRV786443 WBR786443 WLN786443 WVJ786443 IX851979 ST851979 ACP851979 AML851979 AWH851979 BGD851979 BPZ851979 BZV851979 CJR851979 CTN851979 DDJ851979 DNF851979 DXB851979 EGX851979 EQT851979 FAP851979 FKL851979 FUH851979 GED851979 GNZ851979 GXV851979 HHR851979 HRN851979 IBJ851979 ILF851979 IVB851979 JEX851979 JOT851979 JYP851979 KIL851979 KSH851979 LCD851979 LLZ851979 LVV851979 MFR851979 MPN851979 MZJ851979 NJF851979 NTB851979 OCX851979 OMT851979 OWP851979 PGL851979 PQH851979 QAD851979 QJZ851979 QTV851979 RDR851979 RNN851979 RXJ851979 SHF851979 SRB851979 TAX851979 TKT851979 TUP851979 UEL851979 UOH851979 UYD851979 VHZ851979 VRV851979 WBR851979 WLN851979 WVJ851979 IX917515 ST917515 ACP917515 AML917515 AWH917515 BGD917515 BPZ917515 BZV917515 CJR917515 CTN917515 DDJ917515 DNF917515 DXB917515 EGX917515 EQT917515 FAP917515 FKL917515 FUH917515 GED917515 GNZ917515 GXV917515 HHR917515 HRN917515 IBJ917515 ILF917515 IVB917515 JEX917515 JOT917515 JYP917515 KIL917515 KSH917515 LCD917515 LLZ917515 LVV917515 MFR917515 MPN917515 MZJ917515 NJF917515 NTB917515 OCX917515 OMT917515 OWP917515 PGL917515 PQH917515 QAD917515 QJZ917515 QTV917515 RDR917515 RNN917515 RXJ917515 SHF917515 SRB917515 TAX917515 TKT917515 TUP917515 UEL917515 UOH917515 UYD917515 VHZ917515 VRV917515 WBR917515 WLN917515 WVJ917515 IX983051 ST983051 ACP983051 AML983051 AWH983051 BGD983051 BPZ983051 BZV983051 CJR983051 CTN983051 DDJ983051 DNF983051 DXB983051 EGX983051 EQT983051 FAP983051 FKL983051 FUH983051 GED983051 GNZ983051 GXV983051 HHR983051 HRN983051 IBJ983051 ILF983051 IVB983051 JEX983051 JOT983051 JYP983051 KIL983051 KSH983051 LCD983051 LLZ983051 LVV983051 MFR983051 MPN983051 MZJ983051 NJF983051 NTB983051 OCX983051 OMT983051 OWP983051 PGL983051 PQH983051 QAD983051 QJZ983051 QTV983051 RDR983051 RNN983051 RXJ983051 SHF983051 SRB983051 TAX983051 TKT983051 TUP983051 UEL983051 UOH983051 UYD983051 VHZ983051 VRV983051 WBR983051 WLN983051 WVJ983051 JA65547 SW65547 ACS65547 AMO65547 AWK65547 BGG65547 BQC65547 BZY65547 CJU65547 CTQ65547 DDM65547 DNI65547 DXE65547 EHA65547 EQW65547 FAS65547 FKO65547 FUK65547 GEG65547 GOC65547 GXY65547 HHU65547 HRQ65547 IBM65547 ILI65547 IVE65547 JFA65547 JOW65547 JYS65547 KIO65547 KSK65547 LCG65547 LMC65547 LVY65547 MFU65547 MPQ65547 MZM65547 NJI65547 NTE65547 ODA65547 OMW65547 OWS65547 PGO65547 PQK65547 QAG65547 QKC65547 QTY65547 RDU65547 RNQ65547 RXM65547 SHI65547 SRE65547 TBA65547 TKW65547 TUS65547 UEO65547 UOK65547 UYG65547 VIC65547 VRY65547 WBU65547 WLQ65547 WVM65547 JA131083 SW131083 ACS131083 AMO131083 AWK131083 BGG131083 BQC131083 BZY131083 CJU131083 CTQ131083 DDM131083 DNI131083 DXE131083 EHA131083 EQW131083 FAS131083 FKO131083 FUK131083 GEG131083 GOC131083 GXY131083 HHU131083 HRQ131083 IBM131083 ILI131083 IVE131083 JFA131083 JOW131083 JYS131083 KIO131083 KSK131083 LCG131083 LMC131083 LVY131083 MFU131083 MPQ131083 MZM131083 NJI131083 NTE131083 ODA131083 OMW131083 OWS131083 PGO131083 PQK131083 QAG131083 QKC131083 QTY131083 RDU131083 RNQ131083 RXM131083 SHI131083 SRE131083 TBA131083 TKW131083 TUS131083 UEO131083 UOK131083 UYG131083 VIC131083 VRY131083 WBU131083 WLQ131083 WVM131083 JA196619 SW196619 ACS196619 AMO196619 AWK196619 BGG196619 BQC196619 BZY196619 CJU196619 CTQ196619 DDM196619 DNI196619 DXE196619 EHA196619 EQW196619 FAS196619 FKO196619 FUK196619 GEG196619 GOC196619 GXY196619 HHU196619 HRQ196619 IBM196619 ILI196619 IVE196619 JFA196619 JOW196619 JYS196619 KIO196619 KSK196619 LCG196619 LMC196619 LVY196619 MFU196619 MPQ196619 MZM196619 NJI196619 NTE196619 ODA196619 OMW196619 OWS196619 PGO196619 PQK196619 QAG196619 QKC196619 QTY196619 RDU196619 RNQ196619 RXM196619 SHI196619 SRE196619 TBA196619 TKW196619 TUS196619 UEO196619 UOK196619 UYG196619 VIC196619 VRY196619 WBU196619 WLQ196619 WVM196619 JA262155 SW262155 ACS262155 AMO262155 AWK262155 BGG262155 BQC262155 BZY262155 CJU262155 CTQ262155 DDM262155 DNI262155 DXE262155 EHA262155 EQW262155 FAS262155 FKO262155 FUK262155 GEG262155 GOC262155 GXY262155 HHU262155 HRQ262155 IBM262155 ILI262155 IVE262155 JFA262155 JOW262155 JYS262155 KIO262155 KSK262155 LCG262155 LMC262155 LVY262155 MFU262155 MPQ262155 MZM262155 NJI262155 NTE262155 ODA262155 OMW262155 OWS262155 PGO262155 PQK262155 QAG262155 QKC262155 QTY262155 RDU262155 RNQ262155 RXM262155 SHI262155 SRE262155 TBA262155 TKW262155 TUS262155 UEO262155 UOK262155 UYG262155 VIC262155 VRY262155 WBU262155 WLQ262155 WVM262155 JA327691 SW327691 ACS327691 AMO327691 AWK327691 BGG327691 BQC327691 BZY327691 CJU327691 CTQ327691 DDM327691 DNI327691 DXE327691 EHA327691 EQW327691 FAS327691 FKO327691 FUK327691 GEG327691 GOC327691 GXY327691 HHU327691 HRQ327691 IBM327691 ILI327691 IVE327691 JFA327691 JOW327691 JYS327691 KIO327691 KSK327691 LCG327691 LMC327691 LVY327691 MFU327691 MPQ327691 MZM327691 NJI327691 NTE327691 ODA327691 OMW327691 OWS327691 PGO327691 PQK327691 QAG327691 QKC327691 QTY327691 RDU327691 RNQ327691 RXM327691 SHI327691 SRE327691 TBA327691 TKW327691 TUS327691 UEO327691 UOK327691 UYG327691 VIC327691 VRY327691 WBU327691 WLQ327691 WVM327691 JA393227 SW393227 ACS393227 AMO393227 AWK393227 BGG393227 BQC393227 BZY393227 CJU393227 CTQ393227 DDM393227 DNI393227 DXE393227 EHA393227 EQW393227 FAS393227 FKO393227 FUK393227 GEG393227 GOC393227 GXY393227 HHU393227 HRQ393227 IBM393227 ILI393227 IVE393227 JFA393227 JOW393227 JYS393227 KIO393227 KSK393227 LCG393227 LMC393227 LVY393227 MFU393227 MPQ393227 MZM393227 NJI393227 NTE393227 ODA393227 OMW393227 OWS393227 PGO393227 PQK393227 QAG393227 QKC393227 QTY393227 RDU393227 RNQ393227 RXM393227 SHI393227 SRE393227 TBA393227 TKW393227 TUS393227 UEO393227 UOK393227 UYG393227 VIC393227 VRY393227 WBU393227 WLQ393227 WVM393227 JA458763 SW458763 ACS458763 AMO458763 AWK458763 BGG458763 BQC458763 BZY458763 CJU458763 CTQ458763 DDM458763 DNI458763 DXE458763 EHA458763 EQW458763 FAS458763 FKO458763 FUK458763 GEG458763 GOC458763 GXY458763 HHU458763 HRQ458763 IBM458763 ILI458763 IVE458763 JFA458763 JOW458763 JYS458763 KIO458763 KSK458763 LCG458763 LMC458763 LVY458763 MFU458763 MPQ458763 MZM458763 NJI458763 NTE458763 ODA458763 OMW458763 OWS458763 PGO458763 PQK458763 QAG458763 QKC458763 QTY458763 RDU458763 RNQ458763 RXM458763 SHI458763 SRE458763 TBA458763 TKW458763 TUS458763 UEO458763 UOK458763 UYG458763 VIC458763 VRY458763 WBU458763 WLQ458763 WVM458763 JA524299 SW524299 ACS524299 AMO524299 AWK524299 BGG524299 BQC524299 BZY524299 CJU524299 CTQ524299 DDM524299 DNI524299 DXE524299 EHA524299 EQW524299 FAS524299 FKO524299 FUK524299 GEG524299 GOC524299 GXY524299 HHU524299 HRQ524299 IBM524299 ILI524299 IVE524299 JFA524299 JOW524299 JYS524299 KIO524299 KSK524299 LCG524299 LMC524299 LVY524299 MFU524299 MPQ524299 MZM524299 NJI524299 NTE524299 ODA524299 OMW524299 OWS524299 PGO524299 PQK524299 QAG524299 QKC524299 QTY524299 RDU524299 RNQ524299 RXM524299 SHI524299 SRE524299 TBA524299 TKW524299 TUS524299 UEO524299 UOK524299 UYG524299 VIC524299 VRY524299 WBU524299 WLQ524299 WVM524299 JA589835 SW589835 ACS589835 AMO589835 AWK589835 BGG589835 BQC589835 BZY589835 CJU589835 CTQ589835 DDM589835 DNI589835 DXE589835 EHA589835 EQW589835 FAS589835 FKO589835 FUK589835 GEG589835 GOC589835 GXY589835 HHU589835 HRQ589835 IBM589835 ILI589835 IVE589835 JFA589835 JOW589835 JYS589835 KIO589835 KSK589835 LCG589835 LMC589835 LVY589835 MFU589835 MPQ589835 MZM589835 NJI589835 NTE589835 ODA589835 OMW589835 OWS589835 PGO589835 PQK589835 QAG589835 QKC589835 QTY589835 RDU589835 RNQ589835 RXM589835 SHI589835 SRE589835 TBA589835 TKW589835 TUS589835 UEO589835 UOK589835 UYG589835 VIC589835 VRY589835 WBU589835 WLQ589835 WVM589835 JA655371 SW655371 ACS655371 AMO655371 AWK655371 BGG655371 BQC655371 BZY655371 CJU655371 CTQ655371 DDM655371 DNI655371 DXE655371 EHA655371 EQW655371 FAS655371 FKO655371 FUK655371 GEG655371 GOC655371 GXY655371 HHU655371 HRQ655371 IBM655371 ILI655371 IVE655371 JFA655371 JOW655371 JYS655371 KIO655371 KSK655371 LCG655371 LMC655371 LVY655371 MFU655371 MPQ655371 MZM655371 NJI655371 NTE655371 ODA655371 OMW655371 OWS655371 PGO655371 PQK655371 QAG655371 QKC655371 QTY655371 RDU655371 RNQ655371 RXM655371 SHI655371 SRE655371 TBA655371 TKW655371 TUS655371 UEO655371 UOK655371 UYG655371 VIC655371 VRY655371 WBU655371 WLQ655371 WVM655371 JA720907 SW720907 ACS720907 AMO720907 AWK720907 BGG720907 BQC720907 BZY720907 CJU720907 CTQ720907 DDM720907 DNI720907 DXE720907 EHA720907 EQW720907 FAS720907 FKO720907 FUK720907 GEG720907 GOC720907 GXY720907 HHU720907 HRQ720907 IBM720907 ILI720907 IVE720907 JFA720907 JOW720907 JYS720907 KIO720907 KSK720907 LCG720907 LMC720907 LVY720907 MFU720907 MPQ720907 MZM720907 NJI720907 NTE720907 ODA720907 OMW720907 OWS720907 PGO720907 PQK720907 QAG720907 QKC720907 QTY720907 RDU720907 RNQ720907 RXM720907 SHI720907 SRE720907 TBA720907 TKW720907 TUS720907 UEO720907 UOK720907 UYG720907 VIC720907 VRY720907 WBU720907 WLQ720907 WVM720907 JA786443 SW786443 ACS786443 AMO786443 AWK786443 BGG786443 BQC786443 BZY786443 CJU786443 CTQ786443 DDM786443 DNI786443 DXE786443 EHA786443 EQW786443 FAS786443 FKO786443 FUK786443 GEG786443 GOC786443 GXY786443 HHU786443 HRQ786443 IBM786443 ILI786443 IVE786443 JFA786443 JOW786443 JYS786443 KIO786443 KSK786443 LCG786443 LMC786443 LVY786443 MFU786443 MPQ786443 MZM786443 NJI786443 NTE786443 ODA786443 OMW786443 OWS786443 PGO786443 PQK786443 QAG786443 QKC786443 QTY786443 RDU786443 RNQ786443 RXM786443 SHI786443 SRE786443 TBA786443 TKW786443 TUS786443 UEO786443 UOK786443 UYG786443 VIC786443 VRY786443 WBU786443 WLQ786443 WVM786443 JA851979 SW851979 ACS851979 AMO851979 AWK851979 BGG851979 BQC851979 BZY851979 CJU851979 CTQ851979 DDM851979 DNI851979 DXE851979 EHA851979 EQW851979 FAS851979 FKO851979 FUK851979 GEG851979 GOC851979 GXY851979 HHU851979 HRQ851979 IBM851979 ILI851979 IVE851979 JFA851979 JOW851979 JYS851979 KIO851979 KSK851979 LCG851979 LMC851979 LVY851979 MFU851979 MPQ851979 MZM851979 NJI851979 NTE851979 ODA851979 OMW851979 OWS851979 PGO851979 PQK851979 QAG851979 QKC851979 QTY851979 RDU851979 RNQ851979 RXM851979 SHI851979 SRE851979 TBA851979 TKW851979 TUS851979 UEO851979 UOK851979 UYG851979 VIC851979 VRY851979 WBU851979 WLQ851979 WVM851979 JA917515 SW917515 ACS917515 AMO917515 AWK917515 BGG917515 BQC917515 BZY917515 CJU917515 CTQ917515 DDM917515 DNI917515 DXE917515 EHA917515 EQW917515 FAS917515 FKO917515 FUK917515 GEG917515 GOC917515 GXY917515 HHU917515 HRQ917515 IBM917515 ILI917515 IVE917515 JFA917515 JOW917515 JYS917515 KIO917515 KSK917515 LCG917515 LMC917515 LVY917515 MFU917515 MPQ917515 MZM917515 NJI917515 NTE917515 ODA917515 OMW917515 OWS917515 PGO917515 PQK917515 QAG917515 QKC917515 QTY917515 RDU917515 RNQ917515 RXM917515 SHI917515 SRE917515 TBA917515 TKW917515 TUS917515 UEO917515 UOK917515 UYG917515 VIC917515 VRY917515 WBU917515 WLQ917515 WVM917515 JA983051 SW983051 ACS983051 AMO983051 AWK983051 BGG983051 BQC983051 BZY983051 CJU983051 CTQ983051 DDM983051 DNI983051 DXE983051 EHA983051 EQW983051 FAS983051 FKO983051 FUK983051 GEG983051 GOC983051 GXY983051 HHU983051 HRQ983051 IBM983051 ILI983051 IVE983051 JFA983051 JOW983051 JYS983051 KIO983051 KSK983051 LCG983051 LMC983051 LVY983051 MFU983051 MPQ983051 MZM983051 NJI983051 NTE983051 ODA983051 OMW983051 OWS983051 PGO983051 PQK983051 QAG983051 QKC983051 QTY983051 RDU983051 RNQ983051 RXM983051 SHI983051 SRE983051 TBA983051 TKW983051 TUS983051 UEO983051 UOK983051 UYG983051 VIC983051 VRY983051 WBU983051" xr:uid="{00000000-0002-0000-0A00-00000B000000}">
      <formula1>Tenors</formula1>
    </dataValidation>
    <dataValidation type="list" allowBlank="1" showInputMessage="1" showErrorMessage="1" sqref="WLQ983052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IX11 ST11 ACP11 AML11 AWH11 BGD11 BPZ11 BZV11 CJR11 CTN11 DDJ11 DNF11 DXB11 EGX11 EQT11 FAP11 FKL11 FUH11 GED11 GNZ11 GXV11 HHR11 HRN11 IBJ11 ILF11 IVB11 JEX11 JOT11 JYP11 KIL11 KSH11 LCD11 LLZ11 LVV11 MFR11 MPN11 MZJ11 NJF11 NTB11 OCX11 OMT11 OWP11 PGL11 PQH11 QAD11 QJZ11 QTV11 RDR11 RNN11 RXJ11 SHF11 SRB11 TAX11 TKT11 TUP11 UEL11 UOH11 UYD11 VHZ11 VRV11 WBR11 WLN11 WVJ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F9 I9 E19 H19 I983049 I917513 I851977 I786441 I720905 I655369 I589833 I524297 I458761 I393225 I327689 I262153 I196617 I131081 I65545 F983049 F917513 F851977 F786441 F720905 F655369 F589833 F524297 F458761 F393225 F327689 F262153 F196617 F131081 F65545 E983057 E917521 E851985 E786449 E720913 E655377 E589841 E524305 E458769 E393233 E327697 E262161 E196625 E131089 E65553 H983057 H917521 H851985 H786449 H720913 H655377 H589841 H524305 H458769 H393233 H327697 H262161 H196625 H131089 H65553 WVM983052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IW65556 SS65556 ACO65556 AMK65556 AWG65556 BGC65556 BPY65556 BZU65556 CJQ65556 CTM65556 DDI65556 DNE65556 DXA65556 EGW65556 EQS65556 FAO65556 FKK65556 FUG65556 GEC65556 GNY65556 GXU65556 HHQ65556 HRM65556 IBI65556 ILE65556 IVA65556 JEW65556 JOS65556 JYO65556 KIK65556 KSG65556 LCC65556 LLY65556 LVU65556 MFQ65556 MPM65556 MZI65556 NJE65556 NTA65556 OCW65556 OMS65556 OWO65556 PGK65556 PQG65556 QAC65556 QJY65556 QTU65556 RDQ65556 RNM65556 RXI65556 SHE65556 SRA65556 TAW65556 TKS65556 TUO65556 UEK65556 UOG65556 UYC65556 VHY65556 VRU65556 WBQ65556 WLM65556 WVI65556 IW131092 SS131092 ACO131092 AMK131092 AWG131092 BGC131092 BPY131092 BZU131092 CJQ131092 CTM131092 DDI131092 DNE131092 DXA131092 EGW131092 EQS131092 FAO131092 FKK131092 FUG131092 GEC131092 GNY131092 GXU131092 HHQ131092 HRM131092 IBI131092 ILE131092 IVA131092 JEW131092 JOS131092 JYO131092 KIK131092 KSG131092 LCC131092 LLY131092 LVU131092 MFQ131092 MPM131092 MZI131092 NJE131092 NTA131092 OCW131092 OMS131092 OWO131092 PGK131092 PQG131092 QAC131092 QJY131092 QTU131092 RDQ131092 RNM131092 RXI131092 SHE131092 SRA131092 TAW131092 TKS131092 TUO131092 UEK131092 UOG131092 UYC131092 VHY131092 VRU131092 WBQ131092 WLM131092 WVI131092 IW196628 SS196628 ACO196628 AMK196628 AWG196628 BGC196628 BPY196628 BZU196628 CJQ196628 CTM196628 DDI196628 DNE196628 DXA196628 EGW196628 EQS196628 FAO196628 FKK196628 FUG196628 GEC196628 GNY196628 GXU196628 HHQ196628 HRM196628 IBI196628 ILE196628 IVA196628 JEW196628 JOS196628 JYO196628 KIK196628 KSG196628 LCC196628 LLY196628 LVU196628 MFQ196628 MPM196628 MZI196628 NJE196628 NTA196628 OCW196628 OMS196628 OWO196628 PGK196628 PQG196628 QAC196628 QJY196628 QTU196628 RDQ196628 RNM196628 RXI196628 SHE196628 SRA196628 TAW196628 TKS196628 TUO196628 UEK196628 UOG196628 UYC196628 VHY196628 VRU196628 WBQ196628 WLM196628 WVI196628 IW262164 SS262164 ACO262164 AMK262164 AWG262164 BGC262164 BPY262164 BZU262164 CJQ262164 CTM262164 DDI262164 DNE262164 DXA262164 EGW262164 EQS262164 FAO262164 FKK262164 FUG262164 GEC262164 GNY262164 GXU262164 HHQ262164 HRM262164 IBI262164 ILE262164 IVA262164 JEW262164 JOS262164 JYO262164 KIK262164 KSG262164 LCC262164 LLY262164 LVU262164 MFQ262164 MPM262164 MZI262164 NJE262164 NTA262164 OCW262164 OMS262164 OWO262164 PGK262164 PQG262164 QAC262164 QJY262164 QTU262164 RDQ262164 RNM262164 RXI262164 SHE262164 SRA262164 TAW262164 TKS262164 TUO262164 UEK262164 UOG262164 UYC262164 VHY262164 VRU262164 WBQ262164 WLM262164 WVI262164 IW327700 SS327700 ACO327700 AMK327700 AWG327700 BGC327700 BPY327700 BZU327700 CJQ327700 CTM327700 DDI327700 DNE327700 DXA327700 EGW327700 EQS327700 FAO327700 FKK327700 FUG327700 GEC327700 GNY327700 GXU327700 HHQ327700 HRM327700 IBI327700 ILE327700 IVA327700 JEW327700 JOS327700 JYO327700 KIK327700 KSG327700 LCC327700 LLY327700 LVU327700 MFQ327700 MPM327700 MZI327700 NJE327700 NTA327700 OCW327700 OMS327700 OWO327700 PGK327700 PQG327700 QAC327700 QJY327700 QTU327700 RDQ327700 RNM327700 RXI327700 SHE327700 SRA327700 TAW327700 TKS327700 TUO327700 UEK327700 UOG327700 UYC327700 VHY327700 VRU327700 WBQ327700 WLM327700 WVI327700 IW393236 SS393236 ACO393236 AMK393236 AWG393236 BGC393236 BPY393236 BZU393236 CJQ393236 CTM393236 DDI393236 DNE393236 DXA393236 EGW393236 EQS393236 FAO393236 FKK393236 FUG393236 GEC393236 GNY393236 GXU393236 HHQ393236 HRM393236 IBI393236 ILE393236 IVA393236 JEW393236 JOS393236 JYO393236 KIK393236 KSG393236 LCC393236 LLY393236 LVU393236 MFQ393236 MPM393236 MZI393236 NJE393236 NTA393236 OCW393236 OMS393236 OWO393236 PGK393236 PQG393236 QAC393236 QJY393236 QTU393236 RDQ393236 RNM393236 RXI393236 SHE393236 SRA393236 TAW393236 TKS393236 TUO393236 UEK393236 UOG393236 UYC393236 VHY393236 VRU393236 WBQ393236 WLM393236 WVI393236 IW458772 SS458772 ACO458772 AMK458772 AWG458772 BGC458772 BPY458772 BZU458772 CJQ458772 CTM458772 DDI458772 DNE458772 DXA458772 EGW458772 EQS458772 FAO458772 FKK458772 FUG458772 GEC458772 GNY458772 GXU458772 HHQ458772 HRM458772 IBI458772 ILE458772 IVA458772 JEW458772 JOS458772 JYO458772 KIK458772 KSG458772 LCC458772 LLY458772 LVU458772 MFQ458772 MPM458772 MZI458772 NJE458772 NTA458772 OCW458772 OMS458772 OWO458772 PGK458772 PQG458772 QAC458772 QJY458772 QTU458772 RDQ458772 RNM458772 RXI458772 SHE458772 SRA458772 TAW458772 TKS458772 TUO458772 UEK458772 UOG458772 UYC458772 VHY458772 VRU458772 WBQ458772 WLM458772 WVI458772 IW524308 SS524308 ACO524308 AMK524308 AWG524308 BGC524308 BPY524308 BZU524308 CJQ524308 CTM524308 DDI524308 DNE524308 DXA524308 EGW524308 EQS524308 FAO524308 FKK524308 FUG524308 GEC524308 GNY524308 GXU524308 HHQ524308 HRM524308 IBI524308 ILE524308 IVA524308 JEW524308 JOS524308 JYO524308 KIK524308 KSG524308 LCC524308 LLY524308 LVU524308 MFQ524308 MPM524308 MZI524308 NJE524308 NTA524308 OCW524308 OMS524308 OWO524308 PGK524308 PQG524308 QAC524308 QJY524308 QTU524308 RDQ524308 RNM524308 RXI524308 SHE524308 SRA524308 TAW524308 TKS524308 TUO524308 UEK524308 UOG524308 UYC524308 VHY524308 VRU524308 WBQ524308 WLM524308 WVI524308 IW589844 SS589844 ACO589844 AMK589844 AWG589844 BGC589844 BPY589844 BZU589844 CJQ589844 CTM589844 DDI589844 DNE589844 DXA589844 EGW589844 EQS589844 FAO589844 FKK589844 FUG589844 GEC589844 GNY589844 GXU589844 HHQ589844 HRM589844 IBI589844 ILE589844 IVA589844 JEW589844 JOS589844 JYO589844 KIK589844 KSG589844 LCC589844 LLY589844 LVU589844 MFQ589844 MPM589844 MZI589844 NJE589844 NTA589844 OCW589844 OMS589844 OWO589844 PGK589844 PQG589844 QAC589844 QJY589844 QTU589844 RDQ589844 RNM589844 RXI589844 SHE589844 SRA589844 TAW589844 TKS589844 TUO589844 UEK589844 UOG589844 UYC589844 VHY589844 VRU589844 WBQ589844 WLM589844 WVI589844 IW655380 SS655380 ACO655380 AMK655380 AWG655380 BGC655380 BPY655380 BZU655380 CJQ655380 CTM655380 DDI655380 DNE655380 DXA655380 EGW655380 EQS655380 FAO655380 FKK655380 FUG655380 GEC655380 GNY655380 GXU655380 HHQ655380 HRM655380 IBI655380 ILE655380 IVA655380 JEW655380 JOS655380 JYO655380 KIK655380 KSG655380 LCC655380 LLY655380 LVU655380 MFQ655380 MPM655380 MZI655380 NJE655380 NTA655380 OCW655380 OMS655380 OWO655380 PGK655380 PQG655380 QAC655380 QJY655380 QTU655380 RDQ655380 RNM655380 RXI655380 SHE655380 SRA655380 TAW655380 TKS655380 TUO655380 UEK655380 UOG655380 UYC655380 VHY655380 VRU655380 WBQ655380 WLM655380 WVI655380 IW720916 SS720916 ACO720916 AMK720916 AWG720916 BGC720916 BPY720916 BZU720916 CJQ720916 CTM720916 DDI720916 DNE720916 DXA720916 EGW720916 EQS720916 FAO720916 FKK720916 FUG720916 GEC720916 GNY720916 GXU720916 HHQ720916 HRM720916 IBI720916 ILE720916 IVA720916 JEW720916 JOS720916 JYO720916 KIK720916 KSG720916 LCC720916 LLY720916 LVU720916 MFQ720916 MPM720916 MZI720916 NJE720916 NTA720916 OCW720916 OMS720916 OWO720916 PGK720916 PQG720916 QAC720916 QJY720916 QTU720916 RDQ720916 RNM720916 RXI720916 SHE720916 SRA720916 TAW720916 TKS720916 TUO720916 UEK720916 UOG720916 UYC720916 VHY720916 VRU720916 WBQ720916 WLM720916 WVI720916 IW786452 SS786452 ACO786452 AMK786452 AWG786452 BGC786452 BPY786452 BZU786452 CJQ786452 CTM786452 DDI786452 DNE786452 DXA786452 EGW786452 EQS786452 FAO786452 FKK786452 FUG786452 GEC786452 GNY786452 GXU786452 HHQ786452 HRM786452 IBI786452 ILE786452 IVA786452 JEW786452 JOS786452 JYO786452 KIK786452 KSG786452 LCC786452 LLY786452 LVU786452 MFQ786452 MPM786452 MZI786452 NJE786452 NTA786452 OCW786452 OMS786452 OWO786452 PGK786452 PQG786452 QAC786452 QJY786452 QTU786452 RDQ786452 RNM786452 RXI786452 SHE786452 SRA786452 TAW786452 TKS786452 TUO786452 UEK786452 UOG786452 UYC786452 VHY786452 VRU786452 WBQ786452 WLM786452 WVI786452 IW851988 SS851988 ACO851988 AMK851988 AWG851988 BGC851988 BPY851988 BZU851988 CJQ851988 CTM851988 DDI851988 DNE851988 DXA851988 EGW851988 EQS851988 FAO851988 FKK851988 FUG851988 GEC851988 GNY851988 GXU851988 HHQ851988 HRM851988 IBI851988 ILE851988 IVA851988 JEW851988 JOS851988 JYO851988 KIK851988 KSG851988 LCC851988 LLY851988 LVU851988 MFQ851988 MPM851988 MZI851988 NJE851988 NTA851988 OCW851988 OMS851988 OWO851988 PGK851988 PQG851988 QAC851988 QJY851988 QTU851988 RDQ851988 RNM851988 RXI851988 SHE851988 SRA851988 TAW851988 TKS851988 TUO851988 UEK851988 UOG851988 UYC851988 VHY851988 VRU851988 WBQ851988 WLM851988 WVI851988 IW917524 SS917524 ACO917524 AMK917524 AWG917524 BGC917524 BPY917524 BZU917524 CJQ917524 CTM917524 DDI917524 DNE917524 DXA917524 EGW917524 EQS917524 FAO917524 FKK917524 FUG917524 GEC917524 GNY917524 GXU917524 HHQ917524 HRM917524 IBI917524 ILE917524 IVA917524 JEW917524 JOS917524 JYO917524 KIK917524 KSG917524 LCC917524 LLY917524 LVU917524 MFQ917524 MPM917524 MZI917524 NJE917524 NTA917524 OCW917524 OMS917524 OWO917524 PGK917524 PQG917524 QAC917524 QJY917524 QTU917524 RDQ917524 RNM917524 RXI917524 SHE917524 SRA917524 TAW917524 TKS917524 TUO917524 UEK917524 UOG917524 UYC917524 VHY917524 VRU917524 WBQ917524 WLM917524 WVI917524 IW983060 SS983060 ACO983060 AMK983060 AWG983060 BGC983060 BPY983060 BZU983060 CJQ983060 CTM983060 DDI983060 DNE983060 DXA983060 EGW983060 EQS983060 FAO983060 FKK983060 FUG983060 GEC983060 GNY983060 GXU983060 HHQ983060 HRM983060 IBI983060 ILE983060 IVA983060 JEW983060 JOS983060 JYO983060 KIK983060 KSG983060 LCC983060 LLY983060 LVU983060 MFQ983060 MPM983060 MZI983060 NJE983060 NTA983060 OCW983060 OMS983060 OWO983060 PGK983060 PQG983060 QAC983060 QJY983060 QTU983060 RDQ983060 RNM983060 RXI983060 SHE983060 SRA983060 TAW983060 TKS983060 TUO983060 UEK983060 UOG983060 UYC983060 VHY983060 VRU983060 WBQ983060 WLM983060 WVI983060 IX65548 ST65548 ACP65548 AML65548 AWH65548 BGD65548 BPZ65548 BZV65548 CJR65548 CTN65548 DDJ65548 DNF65548 DXB65548 EGX65548 EQT65548 FAP65548 FKL65548 FUH65548 GED65548 GNZ65548 GXV65548 HHR65548 HRN65548 IBJ65548 ILF65548 IVB65548 JEX65548 JOT65548 JYP65548 KIL65548 KSH65548 LCD65548 LLZ65548 LVV65548 MFR65548 MPN65548 MZJ65548 NJF65548 NTB65548 OCX65548 OMT65548 OWP65548 PGL65548 PQH65548 QAD65548 QJZ65548 QTV65548 RDR65548 RNN65548 RXJ65548 SHF65548 SRB65548 TAX65548 TKT65548 TUP65548 UEL65548 UOH65548 UYD65548 VHZ65548 VRV65548 WBR65548 WLN65548 WVJ65548 IX131084 ST131084 ACP131084 AML131084 AWH131084 BGD131084 BPZ131084 BZV131084 CJR131084 CTN131084 DDJ131084 DNF131084 DXB131084 EGX131084 EQT131084 FAP131084 FKL131084 FUH131084 GED131084 GNZ131084 GXV131084 HHR131084 HRN131084 IBJ131084 ILF131084 IVB131084 JEX131084 JOT131084 JYP131084 KIL131084 KSH131084 LCD131084 LLZ131084 LVV131084 MFR131084 MPN131084 MZJ131084 NJF131084 NTB131084 OCX131084 OMT131084 OWP131084 PGL131084 PQH131084 QAD131084 QJZ131084 QTV131084 RDR131084 RNN131084 RXJ131084 SHF131084 SRB131084 TAX131084 TKT131084 TUP131084 UEL131084 UOH131084 UYD131084 VHZ131084 VRV131084 WBR131084 WLN131084 WVJ131084 IX196620 ST196620 ACP196620 AML196620 AWH196620 BGD196620 BPZ196620 BZV196620 CJR196620 CTN196620 DDJ196620 DNF196620 DXB196620 EGX196620 EQT196620 FAP196620 FKL196620 FUH196620 GED196620 GNZ196620 GXV196620 HHR196620 HRN196620 IBJ196620 ILF196620 IVB196620 JEX196620 JOT196620 JYP196620 KIL196620 KSH196620 LCD196620 LLZ196620 LVV196620 MFR196620 MPN196620 MZJ196620 NJF196620 NTB196620 OCX196620 OMT196620 OWP196620 PGL196620 PQH196620 QAD196620 QJZ196620 QTV196620 RDR196620 RNN196620 RXJ196620 SHF196620 SRB196620 TAX196620 TKT196620 TUP196620 UEL196620 UOH196620 UYD196620 VHZ196620 VRV196620 WBR196620 WLN196620 WVJ196620 IX262156 ST262156 ACP262156 AML262156 AWH262156 BGD262156 BPZ262156 BZV262156 CJR262156 CTN262156 DDJ262156 DNF262156 DXB262156 EGX262156 EQT262156 FAP262156 FKL262156 FUH262156 GED262156 GNZ262156 GXV262156 HHR262156 HRN262156 IBJ262156 ILF262156 IVB262156 JEX262156 JOT262156 JYP262156 KIL262156 KSH262156 LCD262156 LLZ262156 LVV262156 MFR262156 MPN262156 MZJ262156 NJF262156 NTB262156 OCX262156 OMT262156 OWP262156 PGL262156 PQH262156 QAD262156 QJZ262156 QTV262156 RDR262156 RNN262156 RXJ262156 SHF262156 SRB262156 TAX262156 TKT262156 TUP262156 UEL262156 UOH262156 UYD262156 VHZ262156 VRV262156 WBR262156 WLN262156 WVJ262156 IX327692 ST327692 ACP327692 AML327692 AWH327692 BGD327692 BPZ327692 BZV327692 CJR327692 CTN327692 DDJ327692 DNF327692 DXB327692 EGX327692 EQT327692 FAP327692 FKL327692 FUH327692 GED327692 GNZ327692 GXV327692 HHR327692 HRN327692 IBJ327692 ILF327692 IVB327692 JEX327692 JOT327692 JYP327692 KIL327692 KSH327692 LCD327692 LLZ327692 LVV327692 MFR327692 MPN327692 MZJ327692 NJF327692 NTB327692 OCX327692 OMT327692 OWP327692 PGL327692 PQH327692 QAD327692 QJZ327692 QTV327692 RDR327692 RNN327692 RXJ327692 SHF327692 SRB327692 TAX327692 TKT327692 TUP327692 UEL327692 UOH327692 UYD327692 VHZ327692 VRV327692 WBR327692 WLN327692 WVJ327692 IX393228 ST393228 ACP393228 AML393228 AWH393228 BGD393228 BPZ393228 BZV393228 CJR393228 CTN393228 DDJ393228 DNF393228 DXB393228 EGX393228 EQT393228 FAP393228 FKL393228 FUH393228 GED393228 GNZ393228 GXV393228 HHR393228 HRN393228 IBJ393228 ILF393228 IVB393228 JEX393228 JOT393228 JYP393228 KIL393228 KSH393228 LCD393228 LLZ393228 LVV393228 MFR393228 MPN393228 MZJ393228 NJF393228 NTB393228 OCX393228 OMT393228 OWP393228 PGL393228 PQH393228 QAD393228 QJZ393228 QTV393228 RDR393228 RNN393228 RXJ393228 SHF393228 SRB393228 TAX393228 TKT393228 TUP393228 UEL393228 UOH393228 UYD393228 VHZ393228 VRV393228 WBR393228 WLN393228 WVJ393228 IX458764 ST458764 ACP458764 AML458764 AWH458764 BGD458764 BPZ458764 BZV458764 CJR458764 CTN458764 DDJ458764 DNF458764 DXB458764 EGX458764 EQT458764 FAP458764 FKL458764 FUH458764 GED458764 GNZ458764 GXV458764 HHR458764 HRN458764 IBJ458764 ILF458764 IVB458764 JEX458764 JOT458764 JYP458764 KIL458764 KSH458764 LCD458764 LLZ458764 LVV458764 MFR458764 MPN458764 MZJ458764 NJF458764 NTB458764 OCX458764 OMT458764 OWP458764 PGL458764 PQH458764 QAD458764 QJZ458764 QTV458764 RDR458764 RNN458764 RXJ458764 SHF458764 SRB458764 TAX458764 TKT458764 TUP458764 UEL458764 UOH458764 UYD458764 VHZ458764 VRV458764 WBR458764 WLN458764 WVJ458764 IX524300 ST524300 ACP524300 AML524300 AWH524300 BGD524300 BPZ524300 BZV524300 CJR524300 CTN524300 DDJ524300 DNF524300 DXB524300 EGX524300 EQT524300 FAP524300 FKL524300 FUH524300 GED524300 GNZ524300 GXV524300 HHR524300 HRN524300 IBJ524300 ILF524300 IVB524300 JEX524300 JOT524300 JYP524300 KIL524300 KSH524300 LCD524300 LLZ524300 LVV524300 MFR524300 MPN524300 MZJ524300 NJF524300 NTB524300 OCX524300 OMT524300 OWP524300 PGL524300 PQH524300 QAD524300 QJZ524300 QTV524300 RDR524300 RNN524300 RXJ524300 SHF524300 SRB524300 TAX524300 TKT524300 TUP524300 UEL524300 UOH524300 UYD524300 VHZ524300 VRV524300 WBR524300 WLN524300 WVJ524300 IX589836 ST589836 ACP589836 AML589836 AWH589836 BGD589836 BPZ589836 BZV589836 CJR589836 CTN589836 DDJ589836 DNF589836 DXB589836 EGX589836 EQT589836 FAP589836 FKL589836 FUH589836 GED589836 GNZ589836 GXV589836 HHR589836 HRN589836 IBJ589836 ILF589836 IVB589836 JEX589836 JOT589836 JYP589836 KIL589836 KSH589836 LCD589836 LLZ589836 LVV589836 MFR589836 MPN589836 MZJ589836 NJF589836 NTB589836 OCX589836 OMT589836 OWP589836 PGL589836 PQH589836 QAD589836 QJZ589836 QTV589836 RDR589836 RNN589836 RXJ589836 SHF589836 SRB589836 TAX589836 TKT589836 TUP589836 UEL589836 UOH589836 UYD589836 VHZ589836 VRV589836 WBR589836 WLN589836 WVJ589836 IX655372 ST655372 ACP655372 AML655372 AWH655372 BGD655372 BPZ655372 BZV655372 CJR655372 CTN655372 DDJ655372 DNF655372 DXB655372 EGX655372 EQT655372 FAP655372 FKL655372 FUH655372 GED655372 GNZ655372 GXV655372 HHR655372 HRN655372 IBJ655372 ILF655372 IVB655372 JEX655372 JOT655372 JYP655372 KIL655372 KSH655372 LCD655372 LLZ655372 LVV655372 MFR655372 MPN655372 MZJ655372 NJF655372 NTB655372 OCX655372 OMT655372 OWP655372 PGL655372 PQH655372 QAD655372 QJZ655372 QTV655372 RDR655372 RNN655372 RXJ655372 SHF655372 SRB655372 TAX655372 TKT655372 TUP655372 UEL655372 UOH655372 UYD655372 VHZ655372 VRV655372 WBR655372 WLN655372 WVJ655372 IX720908 ST720908 ACP720908 AML720908 AWH720908 BGD720908 BPZ720908 BZV720908 CJR720908 CTN720908 DDJ720908 DNF720908 DXB720908 EGX720908 EQT720908 FAP720908 FKL720908 FUH720908 GED720908 GNZ720908 GXV720908 HHR720908 HRN720908 IBJ720908 ILF720908 IVB720908 JEX720908 JOT720908 JYP720908 KIL720908 KSH720908 LCD720908 LLZ720908 LVV720908 MFR720908 MPN720908 MZJ720908 NJF720908 NTB720908 OCX720908 OMT720908 OWP720908 PGL720908 PQH720908 QAD720908 QJZ720908 QTV720908 RDR720908 RNN720908 RXJ720908 SHF720908 SRB720908 TAX720908 TKT720908 TUP720908 UEL720908 UOH720908 UYD720908 VHZ720908 VRV720908 WBR720908 WLN720908 WVJ720908 IX786444 ST786444 ACP786444 AML786444 AWH786444 BGD786444 BPZ786444 BZV786444 CJR786444 CTN786444 DDJ786444 DNF786444 DXB786444 EGX786444 EQT786444 FAP786444 FKL786444 FUH786444 GED786444 GNZ786444 GXV786444 HHR786444 HRN786444 IBJ786444 ILF786444 IVB786444 JEX786444 JOT786444 JYP786444 KIL786444 KSH786444 LCD786444 LLZ786444 LVV786444 MFR786444 MPN786444 MZJ786444 NJF786444 NTB786444 OCX786444 OMT786444 OWP786444 PGL786444 PQH786444 QAD786444 QJZ786444 QTV786444 RDR786444 RNN786444 RXJ786444 SHF786444 SRB786444 TAX786444 TKT786444 TUP786444 UEL786444 UOH786444 UYD786444 VHZ786444 VRV786444 WBR786444 WLN786444 WVJ786444 IX851980 ST851980 ACP851980 AML851980 AWH851980 BGD851980 BPZ851980 BZV851980 CJR851980 CTN851980 DDJ851980 DNF851980 DXB851980 EGX851980 EQT851980 FAP851980 FKL851980 FUH851980 GED851980 GNZ851980 GXV851980 HHR851980 HRN851980 IBJ851980 ILF851980 IVB851980 JEX851980 JOT851980 JYP851980 KIL851980 KSH851980 LCD851980 LLZ851980 LVV851980 MFR851980 MPN851980 MZJ851980 NJF851980 NTB851980 OCX851980 OMT851980 OWP851980 PGL851980 PQH851980 QAD851980 QJZ851980 QTV851980 RDR851980 RNN851980 RXJ851980 SHF851980 SRB851980 TAX851980 TKT851980 TUP851980 UEL851980 UOH851980 UYD851980 VHZ851980 VRV851980 WBR851980 WLN851980 WVJ851980 IX917516 ST917516 ACP917516 AML917516 AWH917516 BGD917516 BPZ917516 BZV917516 CJR917516 CTN917516 DDJ917516 DNF917516 DXB917516 EGX917516 EQT917516 FAP917516 FKL917516 FUH917516 GED917516 GNZ917516 GXV917516 HHR917516 HRN917516 IBJ917516 ILF917516 IVB917516 JEX917516 JOT917516 JYP917516 KIL917516 KSH917516 LCD917516 LLZ917516 LVV917516 MFR917516 MPN917516 MZJ917516 NJF917516 NTB917516 OCX917516 OMT917516 OWP917516 PGL917516 PQH917516 QAD917516 QJZ917516 QTV917516 RDR917516 RNN917516 RXJ917516 SHF917516 SRB917516 TAX917516 TKT917516 TUP917516 UEL917516 UOH917516 UYD917516 VHZ917516 VRV917516 WBR917516 WLN917516 WVJ917516 IX983052 ST983052 ACP983052 AML983052 AWH983052 BGD983052 BPZ983052 BZV983052 CJR983052 CTN983052 DDJ983052 DNF983052 DXB983052 EGX983052 EQT983052 FAP983052 FKL983052 FUH983052 GED983052 GNZ983052 GXV983052 HHR983052 HRN983052 IBJ983052 ILF983052 IVB983052 JEX983052 JOT983052 JYP983052 KIL983052 KSH983052 LCD983052 LLZ983052 LVV983052 MFR983052 MPN983052 MZJ983052 NJF983052 NTB983052 OCX983052 OMT983052 OWP983052 PGL983052 PQH983052 QAD983052 QJZ983052 QTV983052 RDR983052 RNN983052 RXJ983052 SHF983052 SRB983052 TAX983052 TKT983052 TUP983052 UEL983052 UOH983052 UYD983052 VHZ983052 VRV983052 WBR983052 WLN983052 WVJ983052 JA65548 SW65548 ACS65548 AMO65548 AWK65548 BGG65548 BQC65548 BZY65548 CJU65548 CTQ65548 DDM65548 DNI65548 DXE65548 EHA65548 EQW65548 FAS65548 FKO65548 FUK65548 GEG65548 GOC65548 GXY65548 HHU65548 HRQ65548 IBM65548 ILI65548 IVE65548 JFA65548 JOW65548 JYS65548 KIO65548 KSK65548 LCG65548 LMC65548 LVY65548 MFU65548 MPQ65548 MZM65548 NJI65548 NTE65548 ODA65548 OMW65548 OWS65548 PGO65548 PQK65548 QAG65548 QKC65548 QTY65548 RDU65548 RNQ65548 RXM65548 SHI65548 SRE65548 TBA65548 TKW65548 TUS65548 UEO65548 UOK65548 UYG65548 VIC65548 VRY65548 WBU65548 WLQ65548 WVM65548 JA131084 SW131084 ACS131084 AMO131084 AWK131084 BGG131084 BQC131084 BZY131084 CJU131084 CTQ131084 DDM131084 DNI131084 DXE131084 EHA131084 EQW131084 FAS131084 FKO131084 FUK131084 GEG131084 GOC131084 GXY131084 HHU131084 HRQ131084 IBM131084 ILI131084 IVE131084 JFA131084 JOW131084 JYS131084 KIO131084 KSK131084 LCG131084 LMC131084 LVY131084 MFU131084 MPQ131084 MZM131084 NJI131084 NTE131084 ODA131084 OMW131084 OWS131084 PGO131084 PQK131084 QAG131084 QKC131084 QTY131084 RDU131084 RNQ131084 RXM131084 SHI131084 SRE131084 TBA131084 TKW131084 TUS131084 UEO131084 UOK131084 UYG131084 VIC131084 VRY131084 WBU131084 WLQ131084 WVM131084 JA196620 SW196620 ACS196620 AMO196620 AWK196620 BGG196620 BQC196620 BZY196620 CJU196620 CTQ196620 DDM196620 DNI196620 DXE196620 EHA196620 EQW196620 FAS196620 FKO196620 FUK196620 GEG196620 GOC196620 GXY196620 HHU196620 HRQ196620 IBM196620 ILI196620 IVE196620 JFA196620 JOW196620 JYS196620 KIO196620 KSK196620 LCG196620 LMC196620 LVY196620 MFU196620 MPQ196620 MZM196620 NJI196620 NTE196620 ODA196620 OMW196620 OWS196620 PGO196620 PQK196620 QAG196620 QKC196620 QTY196620 RDU196620 RNQ196620 RXM196620 SHI196620 SRE196620 TBA196620 TKW196620 TUS196620 UEO196620 UOK196620 UYG196620 VIC196620 VRY196620 WBU196620 WLQ196620 WVM196620 JA262156 SW262156 ACS262156 AMO262156 AWK262156 BGG262156 BQC262156 BZY262156 CJU262156 CTQ262156 DDM262156 DNI262156 DXE262156 EHA262156 EQW262156 FAS262156 FKO262156 FUK262156 GEG262156 GOC262156 GXY262156 HHU262156 HRQ262156 IBM262156 ILI262156 IVE262156 JFA262156 JOW262156 JYS262156 KIO262156 KSK262156 LCG262156 LMC262156 LVY262156 MFU262156 MPQ262156 MZM262156 NJI262156 NTE262156 ODA262156 OMW262156 OWS262156 PGO262156 PQK262156 QAG262156 QKC262156 QTY262156 RDU262156 RNQ262156 RXM262156 SHI262156 SRE262156 TBA262156 TKW262156 TUS262156 UEO262156 UOK262156 UYG262156 VIC262156 VRY262156 WBU262156 WLQ262156 WVM262156 JA327692 SW327692 ACS327692 AMO327692 AWK327692 BGG327692 BQC327692 BZY327692 CJU327692 CTQ327692 DDM327692 DNI327692 DXE327692 EHA327692 EQW327692 FAS327692 FKO327692 FUK327692 GEG327692 GOC327692 GXY327692 HHU327692 HRQ327692 IBM327692 ILI327692 IVE327692 JFA327692 JOW327692 JYS327692 KIO327692 KSK327692 LCG327692 LMC327692 LVY327692 MFU327692 MPQ327692 MZM327692 NJI327692 NTE327692 ODA327692 OMW327692 OWS327692 PGO327692 PQK327692 QAG327692 QKC327692 QTY327692 RDU327692 RNQ327692 RXM327692 SHI327692 SRE327692 TBA327692 TKW327692 TUS327692 UEO327692 UOK327692 UYG327692 VIC327692 VRY327692 WBU327692 WLQ327692 WVM327692 JA393228 SW393228 ACS393228 AMO393228 AWK393228 BGG393228 BQC393228 BZY393228 CJU393228 CTQ393228 DDM393228 DNI393228 DXE393228 EHA393228 EQW393228 FAS393228 FKO393228 FUK393228 GEG393228 GOC393228 GXY393228 HHU393228 HRQ393228 IBM393228 ILI393228 IVE393228 JFA393228 JOW393228 JYS393228 KIO393228 KSK393228 LCG393228 LMC393228 LVY393228 MFU393228 MPQ393228 MZM393228 NJI393228 NTE393228 ODA393228 OMW393228 OWS393228 PGO393228 PQK393228 QAG393228 QKC393228 QTY393228 RDU393228 RNQ393228 RXM393228 SHI393228 SRE393228 TBA393228 TKW393228 TUS393228 UEO393228 UOK393228 UYG393228 VIC393228 VRY393228 WBU393228 WLQ393228 WVM393228 JA458764 SW458764 ACS458764 AMO458764 AWK458764 BGG458764 BQC458764 BZY458764 CJU458764 CTQ458764 DDM458764 DNI458764 DXE458764 EHA458764 EQW458764 FAS458764 FKO458764 FUK458764 GEG458764 GOC458764 GXY458764 HHU458764 HRQ458764 IBM458764 ILI458764 IVE458764 JFA458764 JOW458764 JYS458764 KIO458764 KSK458764 LCG458764 LMC458764 LVY458764 MFU458764 MPQ458764 MZM458764 NJI458764 NTE458764 ODA458764 OMW458764 OWS458764 PGO458764 PQK458764 QAG458764 QKC458764 QTY458764 RDU458764 RNQ458764 RXM458764 SHI458764 SRE458764 TBA458764 TKW458764 TUS458764 UEO458764 UOK458764 UYG458764 VIC458764 VRY458764 WBU458764 WLQ458764 WVM458764 JA524300 SW524300 ACS524300 AMO524300 AWK524300 BGG524300 BQC524300 BZY524300 CJU524300 CTQ524300 DDM524300 DNI524300 DXE524300 EHA524300 EQW524300 FAS524300 FKO524300 FUK524300 GEG524300 GOC524300 GXY524300 HHU524300 HRQ524300 IBM524300 ILI524300 IVE524300 JFA524300 JOW524300 JYS524300 KIO524300 KSK524300 LCG524300 LMC524300 LVY524300 MFU524300 MPQ524300 MZM524300 NJI524300 NTE524300 ODA524300 OMW524300 OWS524300 PGO524300 PQK524300 QAG524300 QKC524300 QTY524300 RDU524300 RNQ524300 RXM524300 SHI524300 SRE524300 TBA524300 TKW524300 TUS524300 UEO524300 UOK524300 UYG524300 VIC524300 VRY524300 WBU524300 WLQ524300 WVM524300 JA589836 SW589836 ACS589836 AMO589836 AWK589836 BGG589836 BQC589836 BZY589836 CJU589836 CTQ589836 DDM589836 DNI589836 DXE589836 EHA589836 EQW589836 FAS589836 FKO589836 FUK589836 GEG589836 GOC589836 GXY589836 HHU589836 HRQ589836 IBM589836 ILI589836 IVE589836 JFA589836 JOW589836 JYS589836 KIO589836 KSK589836 LCG589836 LMC589836 LVY589836 MFU589836 MPQ589836 MZM589836 NJI589836 NTE589836 ODA589836 OMW589836 OWS589836 PGO589836 PQK589836 QAG589836 QKC589836 QTY589836 RDU589836 RNQ589836 RXM589836 SHI589836 SRE589836 TBA589836 TKW589836 TUS589836 UEO589836 UOK589836 UYG589836 VIC589836 VRY589836 WBU589836 WLQ589836 WVM589836 JA655372 SW655372 ACS655372 AMO655372 AWK655372 BGG655372 BQC655372 BZY655372 CJU655372 CTQ655372 DDM655372 DNI655372 DXE655372 EHA655372 EQW655372 FAS655372 FKO655372 FUK655372 GEG655372 GOC655372 GXY655372 HHU655372 HRQ655372 IBM655372 ILI655372 IVE655372 JFA655372 JOW655372 JYS655372 KIO655372 KSK655372 LCG655372 LMC655372 LVY655372 MFU655372 MPQ655372 MZM655372 NJI655372 NTE655372 ODA655372 OMW655372 OWS655372 PGO655372 PQK655372 QAG655372 QKC655372 QTY655372 RDU655372 RNQ655372 RXM655372 SHI655372 SRE655372 TBA655372 TKW655372 TUS655372 UEO655372 UOK655372 UYG655372 VIC655372 VRY655372 WBU655372 WLQ655372 WVM655372 JA720908 SW720908 ACS720908 AMO720908 AWK720908 BGG720908 BQC720908 BZY720908 CJU720908 CTQ720908 DDM720908 DNI720908 DXE720908 EHA720908 EQW720908 FAS720908 FKO720908 FUK720908 GEG720908 GOC720908 GXY720908 HHU720908 HRQ720908 IBM720908 ILI720908 IVE720908 JFA720908 JOW720908 JYS720908 KIO720908 KSK720908 LCG720908 LMC720908 LVY720908 MFU720908 MPQ720908 MZM720908 NJI720908 NTE720908 ODA720908 OMW720908 OWS720908 PGO720908 PQK720908 QAG720908 QKC720908 QTY720908 RDU720908 RNQ720908 RXM720908 SHI720908 SRE720908 TBA720908 TKW720908 TUS720908 UEO720908 UOK720908 UYG720908 VIC720908 VRY720908 WBU720908 WLQ720908 WVM720908 JA786444 SW786444 ACS786444 AMO786444 AWK786444 BGG786444 BQC786444 BZY786444 CJU786444 CTQ786444 DDM786444 DNI786444 DXE786444 EHA786444 EQW786444 FAS786444 FKO786444 FUK786444 GEG786444 GOC786444 GXY786444 HHU786444 HRQ786444 IBM786444 ILI786444 IVE786444 JFA786444 JOW786444 JYS786444 KIO786444 KSK786444 LCG786444 LMC786444 LVY786444 MFU786444 MPQ786444 MZM786444 NJI786444 NTE786444 ODA786444 OMW786444 OWS786444 PGO786444 PQK786444 QAG786444 QKC786444 QTY786444 RDU786444 RNQ786444 RXM786444 SHI786444 SRE786444 TBA786444 TKW786444 TUS786444 UEO786444 UOK786444 UYG786444 VIC786444 VRY786444 WBU786444 WLQ786444 WVM786444 JA851980 SW851980 ACS851980 AMO851980 AWK851980 BGG851980 BQC851980 BZY851980 CJU851980 CTQ851980 DDM851980 DNI851980 DXE851980 EHA851980 EQW851980 FAS851980 FKO851980 FUK851980 GEG851980 GOC851980 GXY851980 HHU851980 HRQ851980 IBM851980 ILI851980 IVE851980 JFA851980 JOW851980 JYS851980 KIO851980 KSK851980 LCG851980 LMC851980 LVY851980 MFU851980 MPQ851980 MZM851980 NJI851980 NTE851980 ODA851980 OMW851980 OWS851980 PGO851980 PQK851980 QAG851980 QKC851980 QTY851980 RDU851980 RNQ851980 RXM851980 SHI851980 SRE851980 TBA851980 TKW851980 TUS851980 UEO851980 UOK851980 UYG851980 VIC851980 VRY851980 WBU851980 WLQ851980 WVM851980 JA917516 SW917516 ACS917516 AMO917516 AWK917516 BGG917516 BQC917516 BZY917516 CJU917516 CTQ917516 DDM917516 DNI917516 DXE917516 EHA917516 EQW917516 FAS917516 FKO917516 FUK917516 GEG917516 GOC917516 GXY917516 HHU917516 HRQ917516 IBM917516 ILI917516 IVE917516 JFA917516 JOW917516 JYS917516 KIO917516 KSK917516 LCG917516 LMC917516 LVY917516 MFU917516 MPQ917516 MZM917516 NJI917516 NTE917516 ODA917516 OMW917516 OWS917516 PGO917516 PQK917516 QAG917516 QKC917516 QTY917516 RDU917516 RNQ917516 RXM917516 SHI917516 SRE917516 TBA917516 TKW917516 TUS917516 UEO917516 UOK917516 UYG917516 VIC917516 VRY917516 WBU917516 WLQ917516 WVM917516 JA983052 SW983052 ACS983052 AMO983052 AWK983052 BGG983052 BQC983052 BZY983052 CJU983052 CTQ983052 DDM983052 DNI983052 DXE983052 EHA983052 EQW983052 FAS983052 FKO983052 FUK983052 GEG983052 GOC983052 GXY983052 HHU983052 HRQ983052 IBM983052 ILI983052 IVE983052 JFA983052 JOW983052 JYS983052 KIO983052 KSK983052 LCG983052 LMC983052 LVY983052 MFU983052 MPQ983052 MZM983052 NJI983052 NTE983052 ODA983052 OMW983052 OWS983052 PGO983052 PQK983052 QAG983052 QKC983052 QTY983052 RDU983052 RNQ983052 RXM983052 SHI983052 SRE983052 TBA983052 TKW983052 TUS983052 UEO983052 UOK983052 UYG983052 VIC983052 VRY983052 WBU983052" xr:uid="{00000000-0002-0000-0A00-00000C000000}">
      <formula1>Frequency</formula1>
    </dataValidation>
  </dataValidations>
  <pageMargins left="0.75" right="0.75" top="1" bottom="1" header="0.5" footer="0.5"/>
  <pageSetup scale="18" orientation="landscape" r:id="rId1"/>
  <headerFooter alignWithMargins="0"/>
  <pictur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U53"/>
  <sheetViews>
    <sheetView workbookViewId="0">
      <selection activeCell="B2" sqref="B2"/>
    </sheetView>
  </sheetViews>
  <sheetFormatPr defaultRowHeight="12.75"/>
  <cols>
    <col min="1" max="1" width="3.28515625" customWidth="1"/>
    <col min="2" max="2" width="10.42578125" style="113" bestFit="1" customWidth="1"/>
    <col min="3" max="3" width="10.28515625" style="113" bestFit="1" customWidth="1"/>
    <col min="4" max="4" width="24" style="113" bestFit="1" customWidth="1"/>
    <col min="5" max="5" width="15" style="128" bestFit="1" customWidth="1"/>
    <col min="6" max="6" width="17.5703125" style="140" bestFit="1" customWidth="1"/>
    <col min="7" max="8" width="18" style="128" bestFit="1" customWidth="1"/>
    <col min="9" max="10" width="18.5703125" style="126" bestFit="1" customWidth="1"/>
    <col min="11" max="11" width="17.85546875" style="126" bestFit="1" customWidth="1"/>
    <col min="12" max="12" width="25.5703125" style="152" bestFit="1" customWidth="1"/>
    <col min="13" max="13" width="15" style="128" bestFit="1" customWidth="1"/>
    <col min="14" max="14" width="22.28515625" style="152" bestFit="1" customWidth="1"/>
    <col min="15" max="15" width="22.28515625" style="133" bestFit="1" customWidth="1"/>
    <col min="16" max="16" width="14.28515625" style="113" bestFit="1" customWidth="1"/>
    <col min="17" max="17" width="11.7109375" style="113" bestFit="1" customWidth="1"/>
    <col min="18" max="19" width="18" style="128" bestFit="1" customWidth="1"/>
    <col min="20" max="20" width="18.140625" style="140" bestFit="1" customWidth="1"/>
    <col min="21" max="21" width="16.28515625" style="140" bestFit="1" customWidth="1"/>
  </cols>
  <sheetData>
    <row r="1" spans="1:21" ht="13.5" thickBot="1">
      <c r="B1" s="118"/>
      <c r="C1" s="119"/>
      <c r="D1" s="119"/>
      <c r="E1" s="127"/>
      <c r="F1" s="137"/>
      <c r="G1" s="127"/>
      <c r="H1" s="127"/>
      <c r="I1" s="123"/>
      <c r="J1" s="123"/>
      <c r="K1" s="123"/>
      <c r="L1" s="149"/>
      <c r="M1" s="127"/>
      <c r="N1" s="149"/>
      <c r="O1" s="129"/>
      <c r="R1" s="127"/>
      <c r="S1" s="127"/>
      <c r="T1" s="137"/>
      <c r="U1" s="137"/>
    </row>
    <row r="2" spans="1:21" ht="15.75" thickBot="1">
      <c r="A2" s="82"/>
      <c r="B2" s="114" t="str">
        <f t="array" aca="1" ref="B2:Q53" ca="1">_xll.HLV5r3.Financial.Cache.ValueWithDetail(IRSwapPricer2!E32,IRSwapPricer2!L14,IRSwapPricer2!L13,IRSwapPricer2!L16,IRSwapPricer2!L6)</f>
        <v>Leg</v>
      </c>
      <c r="C2" s="115" t="str">
        <f ca="1"/>
        <v>Coupon</v>
      </c>
      <c r="D2" s="115" t="str">
        <f ca="1"/>
        <v>PriceableCouponType</v>
      </c>
      <c r="E2" s="116" t="str">
        <f ca="1"/>
        <v>NotionalAmount</v>
      </c>
      <c r="F2" s="138" t="str">
        <f ca="1"/>
        <v>Rate</v>
      </c>
      <c r="G2" s="116" t="str">
        <f ca="1"/>
        <v>ForecastAmount</v>
      </c>
      <c r="H2" s="116" t="str">
        <f ca="1"/>
        <v>Currency</v>
      </c>
      <c r="I2" s="124" t="str">
        <f ca="1"/>
        <v>AccrualStartDate</v>
      </c>
      <c r="J2" s="124" t="str">
        <f ca="1"/>
        <v>AccrualEndDate</v>
      </c>
      <c r="K2" s="124" t="str">
        <f ca="1"/>
        <v>PaymentDate</v>
      </c>
      <c r="L2" s="150" t="str">
        <f ca="1"/>
        <v>PaymentDiscountFactor</v>
      </c>
      <c r="M2" s="116" t="str">
        <f ca="1"/>
        <v>NPV</v>
      </c>
      <c r="N2" s="150" t="str">
        <f ca="1"/>
        <v>CouponYearFraction</v>
      </c>
      <c r="O2" s="130" t="str">
        <f ca="1"/>
        <v>IsDiscounted</v>
      </c>
      <c r="P2" s="117" t="str">
        <f ca="1"/>
        <v>IsRealised</v>
      </c>
      <c r="Q2" s="117" t="e">
        <f ca="1"/>
        <v>#N/A</v>
      </c>
      <c r="R2" s="116" t="s">
        <v>189</v>
      </c>
      <c r="S2" s="116" t="s">
        <v>188</v>
      </c>
      <c r="T2" s="138" t="s">
        <v>191</v>
      </c>
      <c r="U2" s="138" t="s">
        <v>190</v>
      </c>
    </row>
    <row r="3" spans="1:21">
      <c r="A3" s="82"/>
      <c r="B3" s="120" t="str">
        <f ca="1"/>
        <v>ReceiveLeg</v>
      </c>
      <c r="C3" s="121" t="str">
        <f ca="1"/>
        <v>Coupon_1</v>
      </c>
      <c r="D3" s="121" t="str">
        <f ca="1"/>
        <v>FloatingRate</v>
      </c>
      <c r="E3" s="122">
        <f ca="1"/>
        <v>100000000</v>
      </c>
      <c r="F3" s="139">
        <f ca="1"/>
        <v>4.8978862057778849E-2</v>
      </c>
      <c r="G3" s="122">
        <f ca="1"/>
        <v>2482490.2686819411</v>
      </c>
      <c r="H3" s="122" t="str">
        <f ca="1"/>
        <v>AUD</v>
      </c>
      <c r="I3" s="125">
        <f ca="1"/>
        <v>43647</v>
      </c>
      <c r="J3" s="125">
        <f ca="1"/>
        <v>43832</v>
      </c>
      <c r="K3" s="125">
        <f ca="1"/>
        <v>43832</v>
      </c>
      <c r="L3" s="151">
        <f ca="1"/>
        <v>0.97462718316879404</v>
      </c>
      <c r="M3" s="122">
        <f ca="1"/>
        <v>2419502.4978094222</v>
      </c>
      <c r="N3" s="151">
        <f ca="1"/>
        <v>0.50684931506849296</v>
      </c>
      <c r="O3" s="131" t="b">
        <f ca="1"/>
        <v>0</v>
      </c>
      <c r="P3" s="120" t="b">
        <f ca="1"/>
        <v>0</v>
      </c>
      <c r="Q3" s="120" t="e">
        <f ca="1"/>
        <v>#N/A</v>
      </c>
      <c r="R3" s="122">
        <f t="shared" ref="R3:R42" ca="1" si="0">S3/(1+O3*G3)</f>
        <v>2482490.2686819406</v>
      </c>
      <c r="S3" s="122">
        <f ca="1">E3*F3*N3</f>
        <v>2482490.2686819406</v>
      </c>
      <c r="T3" s="139">
        <f ca="1">G3/N3/(E3-G3)</f>
        <v>5.0225710431620198E-2</v>
      </c>
      <c r="U3" s="139">
        <f ca="1">G3/E3/N3</f>
        <v>4.8978862057778856E-2</v>
      </c>
    </row>
    <row r="4" spans="1:21">
      <c r="A4" s="82"/>
      <c r="B4" s="120" t="str">
        <f ca="1"/>
        <v>ReceiveLeg</v>
      </c>
      <c r="C4" s="120" t="str">
        <f ca="1"/>
        <v>Coupon_2</v>
      </c>
      <c r="D4" s="121" t="str">
        <f ca="1"/>
        <v>FloatingRate</v>
      </c>
      <c r="E4" s="122">
        <f ca="1"/>
        <v>100000000</v>
      </c>
      <c r="F4" s="139">
        <f ca="1"/>
        <v>4.5649339421259802E-2</v>
      </c>
      <c r="G4" s="122">
        <f ca="1"/>
        <v>2276213.6368956924</v>
      </c>
      <c r="H4" s="122" t="str">
        <f ca="1"/>
        <v>AUD</v>
      </c>
      <c r="I4" s="125">
        <f ca="1"/>
        <v>43832</v>
      </c>
      <c r="J4" s="125">
        <f ca="1"/>
        <v>44014</v>
      </c>
      <c r="K4" s="125">
        <f ca="1"/>
        <v>44014</v>
      </c>
      <c r="L4" s="151">
        <f ca="1"/>
        <v>0.95088002622077805</v>
      </c>
      <c r="M4" s="122">
        <f ca="1"/>
        <v>2164406.0827354686</v>
      </c>
      <c r="N4" s="151">
        <f ca="1"/>
        <v>0.49863013698630099</v>
      </c>
      <c r="O4" s="132" t="b">
        <f ca="1"/>
        <v>0</v>
      </c>
      <c r="P4" s="120" t="b">
        <f ca="1"/>
        <v>0</v>
      </c>
      <c r="Q4" s="120" t="e">
        <f ca="1"/>
        <v>#N/A</v>
      </c>
      <c r="R4" s="122">
        <f t="shared" ca="1" si="0"/>
        <v>2276213.6368956924</v>
      </c>
      <c r="S4" s="122">
        <f t="shared" ref="S4:S42" ca="1" si="1">E4*F4*N4</f>
        <v>2276213.6368956924</v>
      </c>
      <c r="T4" s="139">
        <f t="shared" ref="T4:T42" ca="1" si="2">G4/N4/(E4-G4)</f>
        <v>4.6712618411697909E-2</v>
      </c>
      <c r="U4" s="139">
        <f t="shared" ref="U4:U42" ca="1" si="3">G4/E4/N4</f>
        <v>4.5649339421259795E-2</v>
      </c>
    </row>
    <row r="5" spans="1:21">
      <c r="A5" s="82"/>
      <c r="B5" s="120" t="str">
        <f ca="1"/>
        <v>ReceiveLeg</v>
      </c>
      <c r="C5" s="120" t="str">
        <f ca="1"/>
        <v>Coupon_3</v>
      </c>
      <c r="D5" s="121" t="str">
        <f ca="1"/>
        <v>FloatingRate</v>
      </c>
      <c r="E5" s="122">
        <f ca="1"/>
        <v>100000000</v>
      </c>
      <c r="F5" s="139">
        <f ca="1"/>
        <v>4.7997285914653721E-2</v>
      </c>
      <c r="G5" s="122">
        <f ca="1"/>
        <v>2445889.0904453658</v>
      </c>
      <c r="H5" s="122" t="str">
        <f ca="1"/>
        <v>AUD</v>
      </c>
      <c r="I5" s="125">
        <f ca="1"/>
        <v>44014</v>
      </c>
      <c r="J5" s="125">
        <f ca="1"/>
        <v>44200</v>
      </c>
      <c r="K5" s="125">
        <f ca="1"/>
        <v>44200</v>
      </c>
      <c r="L5" s="151">
        <f ca="1"/>
        <v>0.927104665789524</v>
      </c>
      <c r="M5" s="122">
        <f ca="1"/>
        <v>2267595.1877555936</v>
      </c>
      <c r="N5" s="151">
        <f ca="1"/>
        <v>0.50958904109588998</v>
      </c>
      <c r="O5" s="132" t="b">
        <f ca="1"/>
        <v>0</v>
      </c>
      <c r="P5" s="120" t="b">
        <f ca="1"/>
        <v>0</v>
      </c>
      <c r="Q5" s="120" t="e">
        <f ca="1"/>
        <v>#N/A</v>
      </c>
      <c r="R5" s="122">
        <f t="shared" ca="1" si="0"/>
        <v>2445889.0904453658</v>
      </c>
      <c r="S5" s="122">
        <f t="shared" ca="1" si="1"/>
        <v>2445889.0904453658</v>
      </c>
      <c r="T5" s="139">
        <f t="shared" ca="1" si="2"/>
        <v>4.920067997867713E-2</v>
      </c>
      <c r="U5" s="139">
        <f t="shared" ca="1" si="3"/>
        <v>4.7997285914653721E-2</v>
      </c>
    </row>
    <row r="6" spans="1:21">
      <c r="A6" s="82"/>
      <c r="B6" s="120" t="str">
        <f ca="1"/>
        <v>ReceiveLeg</v>
      </c>
      <c r="C6" s="120" t="str">
        <f ca="1"/>
        <v>Coupon_4</v>
      </c>
      <c r="D6" s="121" t="str">
        <f ca="1"/>
        <v>FloatingRate</v>
      </c>
      <c r="E6" s="122">
        <f ca="1"/>
        <v>100000000</v>
      </c>
      <c r="F6" s="139">
        <f ca="1"/>
        <v>4.8818050730106623E-2</v>
      </c>
      <c r="G6" s="122">
        <f ca="1"/>
        <v>2394090.7070381073</v>
      </c>
      <c r="H6" s="122" t="str">
        <f ca="1"/>
        <v>AUD</v>
      </c>
      <c r="I6" s="125">
        <f ca="1"/>
        <v>44200</v>
      </c>
      <c r="J6" s="125">
        <f ca="1"/>
        <v>44379</v>
      </c>
      <c r="K6" s="125">
        <f ca="1"/>
        <v>44379</v>
      </c>
      <c r="L6" s="151">
        <f ca="1"/>
        <v>0.90478467875283597</v>
      </c>
      <c r="M6" s="122">
        <f ca="1"/>
        <v>2166136.5912726237</v>
      </c>
      <c r="N6" s="151">
        <f ca="1"/>
        <v>0.49041095890411002</v>
      </c>
      <c r="O6" s="132" t="b">
        <f ca="1"/>
        <v>0</v>
      </c>
      <c r="P6" s="120" t="b">
        <f ca="1"/>
        <v>0</v>
      </c>
      <c r="Q6" s="120" t="e">
        <f ca="1"/>
        <v>#N/A</v>
      </c>
      <c r="R6" s="122">
        <f t="shared" ca="1" si="0"/>
        <v>2394090.7070381078</v>
      </c>
      <c r="S6" s="122">
        <f t="shared" ca="1" si="1"/>
        <v>2394090.7070381078</v>
      </c>
      <c r="T6" s="139">
        <f t="shared" ca="1" si="2"/>
        <v>5.0015466362369886E-2</v>
      </c>
      <c r="U6" s="139">
        <f t="shared" ca="1" si="3"/>
        <v>4.8818050730106616E-2</v>
      </c>
    </row>
    <row r="7" spans="1:21">
      <c r="A7" s="82"/>
      <c r="B7" s="120" t="str">
        <f ca="1"/>
        <v>ReceiveLeg</v>
      </c>
      <c r="C7" s="120" t="str">
        <f ca="1"/>
        <v>Coupon_5</v>
      </c>
      <c r="D7" s="121" t="str">
        <f ca="1"/>
        <v>FloatingRate</v>
      </c>
      <c r="E7" s="122">
        <f ca="1"/>
        <v>100000000</v>
      </c>
      <c r="F7" s="139">
        <f ca="1"/>
        <v>4.9311158148323361E-2</v>
      </c>
      <c r="G7" s="122">
        <f ca="1"/>
        <v>2512842.5796131887</v>
      </c>
      <c r="H7" s="122" t="str">
        <f ca="1"/>
        <v>AUD</v>
      </c>
      <c r="I7" s="125">
        <f ca="1"/>
        <v>44379</v>
      </c>
      <c r="J7" s="125">
        <f ca="1"/>
        <v>44565</v>
      </c>
      <c r="K7" s="125">
        <f ca="1"/>
        <v>44565</v>
      </c>
      <c r="L7" s="151">
        <f ca="1"/>
        <v>0.88216190713940201</v>
      </c>
      <c r="M7" s="122">
        <f ca="1"/>
        <v>2216734.0023726649</v>
      </c>
      <c r="N7" s="151">
        <f ca="1"/>
        <v>0.50958904109588998</v>
      </c>
      <c r="O7" s="132" t="b">
        <f ca="1"/>
        <v>0</v>
      </c>
      <c r="P7" s="120" t="b">
        <f ca="1"/>
        <v>0</v>
      </c>
      <c r="Q7" s="120" t="e">
        <f ca="1"/>
        <v>#N/A</v>
      </c>
      <c r="R7" s="122">
        <f t="shared" ca="1" si="0"/>
        <v>2512842.5796131883</v>
      </c>
      <c r="S7" s="122">
        <f t="shared" ca="1" si="1"/>
        <v>2512842.5796131883</v>
      </c>
      <c r="T7" s="139">
        <f t="shared" ca="1" si="2"/>
        <v>5.0582209444965595E-2</v>
      </c>
      <c r="U7" s="139">
        <f t="shared" ca="1" si="3"/>
        <v>4.9311158148323375E-2</v>
      </c>
    </row>
    <row r="8" spans="1:21">
      <c r="A8" s="82"/>
      <c r="B8" s="120" t="str">
        <f ca="1"/>
        <v>ReceiveLeg</v>
      </c>
      <c r="C8" s="120" t="str">
        <f ca="1"/>
        <v>Coupon_6</v>
      </c>
      <c r="D8" s="121" t="str">
        <f ca="1"/>
        <v>FloatingRate</v>
      </c>
      <c r="E8" s="122">
        <f ca="1"/>
        <v>100000000</v>
      </c>
      <c r="F8" s="139">
        <f ca="1"/>
        <v>4.9973759179401556E-2</v>
      </c>
      <c r="G8" s="122">
        <f ca="1"/>
        <v>2478150.7976634735</v>
      </c>
      <c r="H8" s="122" t="str">
        <f ca="1"/>
        <v>AUD</v>
      </c>
      <c r="I8" s="125">
        <f ca="1"/>
        <v>44565</v>
      </c>
      <c r="J8" s="125">
        <f ca="1"/>
        <v>44746</v>
      </c>
      <c r="K8" s="125">
        <f ca="1"/>
        <v>44746</v>
      </c>
      <c r="L8" s="151">
        <f ca="1"/>
        <v>0.86069027582778801</v>
      </c>
      <c r="M8" s="122">
        <f ca="1"/>
        <v>2132920.293583828</v>
      </c>
      <c r="N8" s="151">
        <f ca="1"/>
        <v>0.49589041095890402</v>
      </c>
      <c r="O8" s="132" t="b">
        <f ca="1"/>
        <v>0</v>
      </c>
      <c r="P8" s="120" t="b">
        <f ca="1"/>
        <v>0</v>
      </c>
      <c r="Q8" s="120" t="e">
        <f ca="1"/>
        <v>#N/A</v>
      </c>
      <c r="R8" s="122">
        <f t="shared" ca="1" si="0"/>
        <v>2478150.797663474</v>
      </c>
      <c r="S8" s="122">
        <f t="shared" ca="1" si="1"/>
        <v>2478150.797663474</v>
      </c>
      <c r="T8" s="139">
        <f t="shared" ca="1" si="2"/>
        <v>5.1243654204830472E-2</v>
      </c>
      <c r="U8" s="139">
        <f t="shared" ca="1" si="3"/>
        <v>4.9973759179401549E-2</v>
      </c>
    </row>
    <row r="9" spans="1:21">
      <c r="A9" s="82"/>
      <c r="B9" s="120" t="str">
        <f ca="1"/>
        <v>ReceiveLeg</v>
      </c>
      <c r="C9" s="120" t="str">
        <f ca="1"/>
        <v>Coupon_7</v>
      </c>
      <c r="D9" s="121" t="str">
        <f ca="1"/>
        <v>FloatingRate</v>
      </c>
      <c r="E9" s="122">
        <f ca="1"/>
        <v>100000000</v>
      </c>
      <c r="F9" s="139">
        <f ca="1"/>
        <v>5.4093153080037419E-2</v>
      </c>
      <c r="G9" s="122">
        <f ca="1"/>
        <v>2712067.6749717412</v>
      </c>
      <c r="H9" s="122" t="str">
        <f ca="1"/>
        <v>AUD</v>
      </c>
      <c r="I9" s="125">
        <f ca="1"/>
        <v>44746</v>
      </c>
      <c r="J9" s="125">
        <f ca="1"/>
        <v>44929</v>
      </c>
      <c r="K9" s="125">
        <f ca="1"/>
        <v>44929</v>
      </c>
      <c r="L9" s="151">
        <f ca="1"/>
        <v>0.83951275428143701</v>
      </c>
      <c r="M9" s="122">
        <f ca="1"/>
        <v>2276815.403613179</v>
      </c>
      <c r="N9" s="151">
        <f ca="1"/>
        <v>0.50136986301369901</v>
      </c>
      <c r="O9" s="132" t="b">
        <f ca="1"/>
        <v>0</v>
      </c>
      <c r="P9" s="120" t="b">
        <f ca="1"/>
        <v>0</v>
      </c>
      <c r="Q9" s="120" t="e">
        <f ca="1"/>
        <v>#N/A</v>
      </c>
      <c r="R9" s="122">
        <f t="shared" ca="1" si="0"/>
        <v>2712067.6749717412</v>
      </c>
      <c r="S9" s="122">
        <f t="shared" ca="1" si="1"/>
        <v>2712067.6749717412</v>
      </c>
      <c r="T9" s="139">
        <f t="shared" ca="1" si="2"/>
        <v>5.5601092332107707E-2</v>
      </c>
      <c r="U9" s="139">
        <f t="shared" ca="1" si="3"/>
        <v>5.4093153080037419E-2</v>
      </c>
    </row>
    <row r="10" spans="1:21">
      <c r="A10" s="82"/>
      <c r="B10" s="120" t="str">
        <f ca="1"/>
        <v>ReceiveLeg</v>
      </c>
      <c r="C10" s="120" t="str">
        <f ca="1"/>
        <v>Coupon_8</v>
      </c>
      <c r="D10" s="121" t="str">
        <f ca="1"/>
        <v>FloatingRate</v>
      </c>
      <c r="E10" s="122">
        <f ca="1"/>
        <v>100000000</v>
      </c>
      <c r="F10" s="139">
        <f ca="1"/>
        <v>5.5604678147118052E-2</v>
      </c>
      <c r="G10" s="122">
        <f ca="1"/>
        <v>2757382.6697611953</v>
      </c>
      <c r="H10" s="122" t="str">
        <f ca="1"/>
        <v>AUD</v>
      </c>
      <c r="I10" s="125">
        <f ca="1"/>
        <v>44929</v>
      </c>
      <c r="J10" s="125">
        <f ca="1"/>
        <v>45110</v>
      </c>
      <c r="K10" s="125">
        <f ca="1"/>
        <v>45110</v>
      </c>
      <c r="L10" s="151">
        <f ca="1"/>
        <v>0.81907921592260102</v>
      </c>
      <c r="M10" s="122">
        <f ca="1"/>
        <v>2258514.8351465682</v>
      </c>
      <c r="N10" s="151">
        <f ca="1"/>
        <v>0.49589041095890402</v>
      </c>
      <c r="O10" s="132" t="b">
        <f ca="1"/>
        <v>0</v>
      </c>
      <c r="P10" s="120" t="b">
        <f ca="1"/>
        <v>0</v>
      </c>
      <c r="Q10" s="120" t="e">
        <f ca="1"/>
        <v>#N/A</v>
      </c>
      <c r="R10" s="122">
        <f t="shared" ca="1" si="0"/>
        <v>2757382.6697611962</v>
      </c>
      <c r="S10" s="122">
        <f t="shared" ca="1" si="1"/>
        <v>2757382.6697611962</v>
      </c>
      <c r="T10" s="139">
        <f t="shared" ca="1" si="2"/>
        <v>5.7181387825342982E-2</v>
      </c>
      <c r="U10" s="139">
        <f t="shared" ca="1" si="3"/>
        <v>5.5604678147118038E-2</v>
      </c>
    </row>
    <row r="11" spans="1:21">
      <c r="A11" s="82"/>
      <c r="B11" s="120" t="str">
        <f ca="1"/>
        <v>ReceiveLeg</v>
      </c>
      <c r="C11" s="120" t="str">
        <f ca="1"/>
        <v>Coupon_9</v>
      </c>
      <c r="D11" s="121" t="str">
        <f ca="1"/>
        <v>FloatingRate</v>
      </c>
      <c r="E11" s="122">
        <f ca="1"/>
        <v>100000000</v>
      </c>
      <c r="F11" s="139">
        <f ca="1"/>
        <v>5.4529958890552101E-2</v>
      </c>
      <c r="G11" s="122">
        <f ca="1"/>
        <v>2733967.8019098747</v>
      </c>
      <c r="H11" s="122" t="str">
        <f ca="1"/>
        <v>AUD</v>
      </c>
      <c r="I11" s="125">
        <f ca="1"/>
        <v>45110</v>
      </c>
      <c r="J11" s="125">
        <f ca="1"/>
        <v>45293</v>
      </c>
      <c r="K11" s="125">
        <f ca="1"/>
        <v>45293</v>
      </c>
      <c r="L11" s="151">
        <f ca="1"/>
        <v>0.79892582862123895</v>
      </c>
      <c r="M11" s="122">
        <f ca="1"/>
        <v>2184237.4915646338</v>
      </c>
      <c r="N11" s="151">
        <f ca="1"/>
        <v>0.50136986301369901</v>
      </c>
      <c r="O11" s="132" t="b">
        <f ca="1"/>
        <v>0</v>
      </c>
      <c r="P11" s="120" t="b">
        <f ca="1"/>
        <v>0</v>
      </c>
      <c r="Q11" s="120" t="e">
        <f ca="1"/>
        <v>#N/A</v>
      </c>
      <c r="R11" s="122">
        <f t="shared" ca="1" si="0"/>
        <v>2733967.8019098747</v>
      </c>
      <c r="S11" s="122">
        <f t="shared" ca="1" si="1"/>
        <v>2733967.8019098747</v>
      </c>
      <c r="T11" s="139">
        <f t="shared" ca="1" si="2"/>
        <v>5.6062694918507051E-2</v>
      </c>
      <c r="U11" s="139">
        <f t="shared" ca="1" si="3"/>
        <v>5.4529958890552101E-2</v>
      </c>
    </row>
    <row r="12" spans="1:21">
      <c r="A12" s="82"/>
      <c r="B12" s="120" t="str">
        <f ca="1"/>
        <v>ReceiveLeg</v>
      </c>
      <c r="C12" s="120" t="str">
        <f ca="1"/>
        <v>Coupon_10</v>
      </c>
      <c r="D12" s="121" t="str">
        <f ca="1"/>
        <v>FloatingRate</v>
      </c>
      <c r="E12" s="122">
        <f ca="1"/>
        <v>100000000</v>
      </c>
      <c r="F12" s="139">
        <f ca="1"/>
        <v>5.5500927778396485E-2</v>
      </c>
      <c r="G12" s="122">
        <f ca="1"/>
        <v>2767443.5221008635</v>
      </c>
      <c r="H12" s="122" t="str">
        <f ca="1"/>
        <v>AUD</v>
      </c>
      <c r="I12" s="125">
        <f ca="1"/>
        <v>45293</v>
      </c>
      <c r="J12" s="125">
        <f ca="1"/>
        <v>45475</v>
      </c>
      <c r="K12" s="125">
        <f ca="1"/>
        <v>45475</v>
      </c>
      <c r="L12" s="151">
        <f ca="1"/>
        <v>0.77937442502805399</v>
      </c>
      <c r="M12" s="122">
        <f ca="1"/>
        <v>2156874.7038349733</v>
      </c>
      <c r="N12" s="151">
        <f ca="1"/>
        <v>0.49863013698630099</v>
      </c>
      <c r="O12" s="132" t="b">
        <f ca="1"/>
        <v>0</v>
      </c>
      <c r="P12" s="120" t="b">
        <f ca="1"/>
        <v>0</v>
      </c>
      <c r="Q12" s="120" t="e">
        <f ca="1"/>
        <v>#N/A</v>
      </c>
      <c r="R12" s="122">
        <f t="shared" ca="1" si="0"/>
        <v>2767443.5221008635</v>
      </c>
      <c r="S12" s="122">
        <f t="shared" ca="1" si="1"/>
        <v>2767443.5221008635</v>
      </c>
      <c r="T12" s="139">
        <f t="shared" ca="1" si="2"/>
        <v>5.7080601178075362E-2</v>
      </c>
      <c r="U12" s="139">
        <f t="shared" ca="1" si="3"/>
        <v>5.5500927778396485E-2</v>
      </c>
    </row>
    <row r="13" spans="1:21">
      <c r="A13" s="82"/>
      <c r="B13" s="120" t="str">
        <f ca="1"/>
        <v>ReceiveLeg</v>
      </c>
      <c r="C13" s="120" t="str">
        <f ca="1"/>
        <v>Coupon_11</v>
      </c>
      <c r="D13" s="121" t="str">
        <f ca="1"/>
        <v>FloatingRate</v>
      </c>
      <c r="E13" s="122">
        <f ca="1"/>
        <v>100000000</v>
      </c>
      <c r="F13" s="139">
        <f ca="1"/>
        <v>5.5489626411730213E-2</v>
      </c>
      <c r="G13" s="122">
        <f ca="1"/>
        <v>2797285.2766461261</v>
      </c>
      <c r="H13" s="122" t="str">
        <f ca="1"/>
        <v>AUD</v>
      </c>
      <c r="I13" s="125">
        <f ca="1"/>
        <v>45475</v>
      </c>
      <c r="J13" s="125">
        <f ca="1"/>
        <v>45659</v>
      </c>
      <c r="K13" s="125">
        <f ca="1"/>
        <v>45659</v>
      </c>
      <c r="L13" s="151">
        <f ca="1"/>
        <v>0.76009486996202302</v>
      </c>
      <c r="M13" s="122">
        <f ca="1"/>
        <v>2126202.1885990188</v>
      </c>
      <c r="N13" s="151">
        <f ca="1"/>
        <v>0.50410958904109604</v>
      </c>
      <c r="O13" s="132" t="b">
        <f ca="1"/>
        <v>0</v>
      </c>
      <c r="P13" s="120" t="b">
        <f ca="1"/>
        <v>0</v>
      </c>
      <c r="Q13" s="120" t="e">
        <f ca="1"/>
        <v>#N/A</v>
      </c>
      <c r="R13" s="122">
        <f t="shared" ca="1" si="0"/>
        <v>2797285.2766461265</v>
      </c>
      <c r="S13" s="122">
        <f t="shared" ca="1" si="1"/>
        <v>2797285.2766461265</v>
      </c>
      <c r="T13" s="139">
        <f t="shared" ca="1" si="2"/>
        <v>5.7086498632942281E-2</v>
      </c>
      <c r="U13" s="139">
        <f t="shared" ca="1" si="3"/>
        <v>5.5489626411730206E-2</v>
      </c>
    </row>
    <row r="14" spans="1:21">
      <c r="A14" s="82"/>
      <c r="B14" s="120" t="str">
        <f ca="1"/>
        <v>ReceiveLeg</v>
      </c>
      <c r="C14" s="120" t="str">
        <f ca="1"/>
        <v>Coupon_12</v>
      </c>
      <c r="D14" s="121" t="str">
        <f ca="1"/>
        <v>FloatingRate</v>
      </c>
      <c r="E14" s="122">
        <f ca="1"/>
        <v>100000000</v>
      </c>
      <c r="F14" s="139">
        <f ca="1"/>
        <v>5.6272642112525084E-2</v>
      </c>
      <c r="G14" s="122">
        <f ca="1"/>
        <v>2790506.3622923391</v>
      </c>
      <c r="H14" s="122" t="str">
        <f ca="1"/>
        <v>AUD</v>
      </c>
      <c r="I14" s="125">
        <f ca="1"/>
        <v>45659</v>
      </c>
      <c r="J14" s="125">
        <f ca="1"/>
        <v>45840</v>
      </c>
      <c r="K14" s="125">
        <f ca="1"/>
        <v>45840</v>
      </c>
      <c r="L14" s="151">
        <f ca="1"/>
        <v>0.74159511549134804</v>
      </c>
      <c r="M14" s="122">
        <f ca="1"/>
        <v>2069425.8880235283</v>
      </c>
      <c r="N14" s="151">
        <f ca="1"/>
        <v>0.49589041095890402</v>
      </c>
      <c r="O14" s="132" t="b">
        <f ca="1"/>
        <v>0</v>
      </c>
      <c r="P14" s="120" t="b">
        <f ca="1"/>
        <v>0</v>
      </c>
      <c r="Q14" s="120" t="e">
        <f ca="1"/>
        <v>#N/A</v>
      </c>
      <c r="R14" s="122">
        <f t="shared" ca="1" si="0"/>
        <v>2790506.3622923396</v>
      </c>
      <c r="S14" s="122">
        <f t="shared" ca="1" si="1"/>
        <v>2790506.3622923396</v>
      </c>
      <c r="T14" s="139">
        <f t="shared" ca="1" si="2"/>
        <v>5.7888010735092296E-2</v>
      </c>
      <c r="U14" s="139">
        <f t="shared" ca="1" si="3"/>
        <v>5.6272642112525077E-2</v>
      </c>
    </row>
    <row r="15" spans="1:21">
      <c r="A15" s="82"/>
      <c r="B15" s="120" t="str">
        <f ca="1"/>
        <v>ReceiveLeg</v>
      </c>
      <c r="C15" s="120" t="str">
        <f ca="1"/>
        <v>Coupon_13</v>
      </c>
      <c r="D15" s="121" t="str">
        <f ca="1"/>
        <v>FloatingRate</v>
      </c>
      <c r="E15" s="122">
        <f ca="1"/>
        <v>100000000</v>
      </c>
      <c r="F15" s="139">
        <f ca="1"/>
        <v>5.6287813433044696E-2</v>
      </c>
      <c r="G15" s="122">
        <f ca="1"/>
        <v>2837522.6497754045</v>
      </c>
      <c r="H15" s="122" t="str">
        <f ca="1"/>
        <v>AUD</v>
      </c>
      <c r="I15" s="125">
        <f ca="1"/>
        <v>45840</v>
      </c>
      <c r="J15" s="125">
        <f ca="1"/>
        <v>46024</v>
      </c>
      <c r="K15" s="125">
        <f ca="1"/>
        <v>46024</v>
      </c>
      <c r="L15" s="151">
        <f ca="1"/>
        <v>0.72324918610537803</v>
      </c>
      <c r="M15" s="122">
        <f ca="1"/>
        <v>2052235.9470056365</v>
      </c>
      <c r="N15" s="151">
        <f ca="1"/>
        <v>0.50410958904109604</v>
      </c>
      <c r="O15" s="132" t="b">
        <f ca="1"/>
        <v>0</v>
      </c>
      <c r="P15" s="120" t="b">
        <f ca="1"/>
        <v>0</v>
      </c>
      <c r="Q15" s="120" t="e">
        <f ca="1"/>
        <v>#N/A</v>
      </c>
      <c r="R15" s="122">
        <f t="shared" ca="1" si="0"/>
        <v>2837522.6497754045</v>
      </c>
      <c r="S15" s="122">
        <f t="shared" ca="1" si="1"/>
        <v>2837522.6497754045</v>
      </c>
      <c r="T15" s="139">
        <f t="shared" ca="1" si="2"/>
        <v>5.7931636747130116E-2</v>
      </c>
      <c r="U15" s="139">
        <f t="shared" ca="1" si="3"/>
        <v>5.6287813433044696E-2</v>
      </c>
    </row>
    <row r="16" spans="1:21">
      <c r="A16" s="82"/>
      <c r="B16" s="120" t="str">
        <f ca="1"/>
        <v>ReceiveLeg</v>
      </c>
      <c r="C16" s="120" t="str">
        <f ca="1"/>
        <v>Coupon_14</v>
      </c>
      <c r="D16" s="121" t="str">
        <f ca="1"/>
        <v>FloatingRate</v>
      </c>
      <c r="E16" s="122">
        <f ca="1"/>
        <v>100000000</v>
      </c>
      <c r="F16" s="139">
        <f ca="1"/>
        <v>5.6929892321097651E-2</v>
      </c>
      <c r="G16" s="122">
        <f ca="1"/>
        <v>2823098.769895527</v>
      </c>
      <c r="H16" s="122" t="str">
        <f ca="1"/>
        <v>AUD</v>
      </c>
      <c r="I16" s="125">
        <f ca="1"/>
        <v>46024</v>
      </c>
      <c r="J16" s="125">
        <f ca="1"/>
        <v>46205</v>
      </c>
      <c r="K16" s="125">
        <f ca="1"/>
        <v>46205</v>
      </c>
      <c r="L16" s="151">
        <f ca="1"/>
        <v>0.70564515960600405</v>
      </c>
      <c r="M16" s="122">
        <f ca="1"/>
        <v>1992105.9820664427</v>
      </c>
      <c r="N16" s="151">
        <f ca="1"/>
        <v>0.49589041095890402</v>
      </c>
      <c r="O16" s="132" t="b">
        <f ca="1"/>
        <v>0</v>
      </c>
      <c r="P16" s="120" t="b">
        <f ca="1"/>
        <v>0</v>
      </c>
      <c r="Q16" s="120" t="e">
        <f ca="1"/>
        <v>#N/A</v>
      </c>
      <c r="R16" s="122">
        <f t="shared" ca="1" si="0"/>
        <v>2823098.769895527</v>
      </c>
      <c r="S16" s="122">
        <f t="shared" ca="1" si="1"/>
        <v>2823098.769895527</v>
      </c>
      <c r="T16" s="139">
        <f t="shared" ca="1" si="2"/>
        <v>5.8583770011655115E-2</v>
      </c>
      <c r="U16" s="139">
        <f t="shared" ca="1" si="3"/>
        <v>5.6929892321097658E-2</v>
      </c>
    </row>
    <row r="17" spans="1:21">
      <c r="A17" s="82"/>
      <c r="B17" s="120" t="str">
        <f ca="1"/>
        <v>ReceiveLeg</v>
      </c>
      <c r="C17" s="120" t="str">
        <f ca="1"/>
        <v>Coupon_15</v>
      </c>
      <c r="D17" s="121" t="str">
        <f ca="1"/>
        <v>FloatingRate</v>
      </c>
      <c r="E17" s="122">
        <f ca="1"/>
        <v>100000000</v>
      </c>
      <c r="F17" s="139">
        <f ca="1"/>
        <v>5.5857024197263967E-2</v>
      </c>
      <c r="G17" s="122">
        <f ca="1"/>
        <v>2846412.7399153668</v>
      </c>
      <c r="H17" s="122" t="str">
        <f ca="1"/>
        <v>AUD</v>
      </c>
      <c r="I17" s="125">
        <f ca="1"/>
        <v>46205</v>
      </c>
      <c r="J17" s="125">
        <f ca="1"/>
        <v>46391</v>
      </c>
      <c r="K17" s="125">
        <f ca="1"/>
        <v>46391</v>
      </c>
      <c r="L17" s="151">
        <f ca="1"/>
        <v>0.68800122540401598</v>
      </c>
      <c r="M17" s="122">
        <f ca="1"/>
        <v>1958335.4530673751</v>
      </c>
      <c r="N17" s="151">
        <f ca="1"/>
        <v>0.50958904109588998</v>
      </c>
      <c r="O17" s="132" t="b">
        <f ca="1"/>
        <v>0</v>
      </c>
      <c r="P17" s="120" t="b">
        <f ca="1"/>
        <v>0</v>
      </c>
      <c r="Q17" s="120" t="e">
        <f ca="1"/>
        <v>#N/A</v>
      </c>
      <c r="R17" s="122">
        <f t="shared" ca="1" si="0"/>
        <v>2846412.7399153672</v>
      </c>
      <c r="S17" s="122">
        <f t="shared" ca="1" si="1"/>
        <v>2846412.7399153672</v>
      </c>
      <c r="T17" s="139">
        <f t="shared" ca="1" si="2"/>
        <v>5.749352728245858E-2</v>
      </c>
      <c r="U17" s="139">
        <f t="shared" ca="1" si="3"/>
        <v>5.5857024197263967E-2</v>
      </c>
    </row>
    <row r="18" spans="1:21">
      <c r="A18" s="82"/>
      <c r="B18" s="120" t="str">
        <f ca="1"/>
        <v>ReceiveLeg</v>
      </c>
      <c r="C18" s="120" t="str">
        <f ca="1"/>
        <v>Coupon_16</v>
      </c>
      <c r="D18" s="121" t="str">
        <f ca="1"/>
        <v>FloatingRate</v>
      </c>
      <c r="E18" s="122">
        <f ca="1"/>
        <v>100000000</v>
      </c>
      <c r="F18" s="139">
        <f ca="1"/>
        <v>5.6251177573310801E-2</v>
      </c>
      <c r="G18" s="122">
        <f ca="1"/>
        <v>2758619.3933212715</v>
      </c>
      <c r="H18" s="122" t="str">
        <f ca="1"/>
        <v>AUD</v>
      </c>
      <c r="I18" s="125">
        <f ca="1"/>
        <v>46391</v>
      </c>
      <c r="J18" s="125">
        <f ca="1"/>
        <v>46570</v>
      </c>
      <c r="K18" s="125">
        <f ca="1"/>
        <v>46570</v>
      </c>
      <c r="L18" s="151">
        <f ca="1"/>
        <v>0.67143796462583305</v>
      </c>
      <c r="M18" s="122">
        <f ca="1"/>
        <v>1852241.7906289848</v>
      </c>
      <c r="N18" s="151">
        <f ca="1"/>
        <v>0.49041095890411002</v>
      </c>
      <c r="O18" s="132" t="b">
        <f ca="1"/>
        <v>0</v>
      </c>
      <c r="P18" s="120" t="b">
        <f ca="1"/>
        <v>0</v>
      </c>
      <c r="Q18" s="120" t="e">
        <f ca="1"/>
        <v>#N/A</v>
      </c>
      <c r="R18" s="122">
        <f t="shared" ca="1" si="0"/>
        <v>2758619.3933212715</v>
      </c>
      <c r="S18" s="122">
        <f t="shared" ca="1" si="1"/>
        <v>2758619.3933212715</v>
      </c>
      <c r="T18" s="139">
        <f t="shared" ca="1" si="2"/>
        <v>5.7846954889333772E-2</v>
      </c>
      <c r="U18" s="139">
        <f t="shared" ca="1" si="3"/>
        <v>5.6251177573310794E-2</v>
      </c>
    </row>
    <row r="19" spans="1:21">
      <c r="A19" s="82"/>
      <c r="B19" s="120" t="str">
        <f ca="1"/>
        <v>ReceiveLeg</v>
      </c>
      <c r="C19" s="120" t="str">
        <f ca="1"/>
        <v>Coupon_17</v>
      </c>
      <c r="D19" s="121" t="str">
        <f ca="1"/>
        <v>FloatingRate</v>
      </c>
      <c r="E19" s="122">
        <f ca="1"/>
        <v>100000000</v>
      </c>
      <c r="F19" s="139">
        <f ca="1"/>
        <v>5.5541513559168094E-2</v>
      </c>
      <c r="G19" s="122">
        <f ca="1"/>
        <v>2830334.6635630839</v>
      </c>
      <c r="H19" s="122" t="str">
        <f ca="1"/>
        <v>AUD</v>
      </c>
      <c r="I19" s="125">
        <f ca="1"/>
        <v>46570</v>
      </c>
      <c r="J19" s="125">
        <f ca="1"/>
        <v>46756</v>
      </c>
      <c r="K19" s="125">
        <f ca="1"/>
        <v>46756</v>
      </c>
      <c r="L19" s="151">
        <f ca="1"/>
        <v>0.65464987179402101</v>
      </c>
      <c r="M19" s="122">
        <f ca="1"/>
        <v>1852878.2246357466</v>
      </c>
      <c r="N19" s="151">
        <f ca="1"/>
        <v>0.50958904109588998</v>
      </c>
      <c r="O19" s="132" t="b">
        <f ca="1"/>
        <v>0</v>
      </c>
      <c r="P19" s="120" t="b">
        <f ca="1"/>
        <v>0</v>
      </c>
      <c r="Q19" s="120" t="e">
        <f ca="1"/>
        <v>#N/A</v>
      </c>
      <c r="R19" s="122">
        <f t="shared" ca="1" si="0"/>
        <v>2830334.6635630839</v>
      </c>
      <c r="S19" s="122">
        <f t="shared" ca="1" si="1"/>
        <v>2830334.6635630839</v>
      </c>
      <c r="T19" s="139">
        <f t="shared" ca="1" si="2"/>
        <v>5.7159313420359188E-2</v>
      </c>
      <c r="U19" s="139">
        <f t="shared" ca="1" si="3"/>
        <v>5.5541513559168094E-2</v>
      </c>
    </row>
    <row r="20" spans="1:21">
      <c r="A20" s="82"/>
      <c r="B20" s="120" t="str">
        <f ca="1"/>
        <v>ReceiveLeg</v>
      </c>
      <c r="C20" s="120" t="str">
        <f ca="1"/>
        <v>Coupon_18</v>
      </c>
      <c r="D20" s="121" t="str">
        <f ca="1"/>
        <v>FloatingRate</v>
      </c>
      <c r="E20" s="122">
        <f ca="1"/>
        <v>100000000</v>
      </c>
      <c r="F20" s="139">
        <f ca="1"/>
        <v>5.5817383221908885E-2</v>
      </c>
      <c r="G20" s="122">
        <f ca="1"/>
        <v>2767930.5104563031</v>
      </c>
      <c r="H20" s="122" t="str">
        <f ca="1"/>
        <v>AUD</v>
      </c>
      <c r="I20" s="125">
        <f ca="1"/>
        <v>46756</v>
      </c>
      <c r="J20" s="125">
        <f ca="1"/>
        <v>46937</v>
      </c>
      <c r="K20" s="125">
        <f ca="1"/>
        <v>46937</v>
      </c>
      <c r="L20" s="151">
        <f ca="1"/>
        <v>0.63871615445976604</v>
      </c>
      <c r="M20" s="122">
        <f ca="1"/>
        <v>1767921.9314505069</v>
      </c>
      <c r="N20" s="151">
        <f ca="1"/>
        <v>0.49589041095890402</v>
      </c>
      <c r="O20" s="132" t="b">
        <f ca="1"/>
        <v>0</v>
      </c>
      <c r="P20" s="120" t="b">
        <f ca="1"/>
        <v>0</v>
      </c>
      <c r="Q20" s="120" t="e">
        <f ca="1"/>
        <v>#N/A</v>
      </c>
      <c r="R20" s="122">
        <f t="shared" ca="1" si="0"/>
        <v>2767930.5104563031</v>
      </c>
      <c r="S20" s="122">
        <f t="shared" ca="1" si="1"/>
        <v>2767930.5104563031</v>
      </c>
      <c r="T20" s="139">
        <f t="shared" ca="1" si="2"/>
        <v>5.7406351129769453E-2</v>
      </c>
      <c r="U20" s="139">
        <f t="shared" ca="1" si="3"/>
        <v>5.5817383221908885E-2</v>
      </c>
    </row>
    <row r="21" spans="1:21">
      <c r="A21" s="82"/>
      <c r="B21" s="120" t="str">
        <f ca="1"/>
        <v>ReceiveLeg</v>
      </c>
      <c r="C21" s="120" t="str">
        <f ca="1"/>
        <v>Coupon_19</v>
      </c>
      <c r="D21" s="121" t="str">
        <f ca="1"/>
        <v>FloatingRate</v>
      </c>
      <c r="E21" s="122">
        <f ca="1"/>
        <v>100000000</v>
      </c>
      <c r="F21" s="139">
        <f ca="1"/>
        <v>5.5912564922645312E-2</v>
      </c>
      <c r="G21" s="122">
        <f ca="1"/>
        <v>2803287.5016011233</v>
      </c>
      <c r="H21" s="122" t="str">
        <f ca="1"/>
        <v>AUD</v>
      </c>
      <c r="I21" s="125">
        <f ca="1"/>
        <v>46937</v>
      </c>
      <c r="J21" s="125">
        <f ca="1"/>
        <v>47120</v>
      </c>
      <c r="K21" s="125">
        <f ca="1"/>
        <v>47120</v>
      </c>
      <c r="L21" s="151">
        <f ca="1"/>
        <v>0.62300034426745599</v>
      </c>
      <c r="M21" s="122">
        <f ca="1"/>
        <v>1746449.0785781564</v>
      </c>
      <c r="N21" s="151">
        <f ca="1"/>
        <v>0.50136986301369901</v>
      </c>
      <c r="O21" s="132" t="b">
        <f ca="1"/>
        <v>0</v>
      </c>
      <c r="P21" s="120" t="b">
        <f ca="1"/>
        <v>0</v>
      </c>
      <c r="Q21" s="120" t="e">
        <f ca="1"/>
        <v>#N/A</v>
      </c>
      <c r="R21" s="122">
        <f t="shared" ca="1" si="0"/>
        <v>2803287.5016011233</v>
      </c>
      <c r="S21" s="122">
        <f t="shared" ca="1" si="1"/>
        <v>2803287.5016011233</v>
      </c>
      <c r="T21" s="139">
        <f t="shared" ca="1" si="2"/>
        <v>5.7525160558868048E-2</v>
      </c>
      <c r="U21" s="139">
        <f t="shared" ca="1" si="3"/>
        <v>5.5912564922645312E-2</v>
      </c>
    </row>
    <row r="22" spans="1:21">
      <c r="A22" s="82"/>
      <c r="B22" s="120" t="str">
        <f ca="1"/>
        <v>ReceiveLeg</v>
      </c>
      <c r="C22" s="120" t="str">
        <f ca="1"/>
        <v>Coupon_20</v>
      </c>
      <c r="D22" s="121" t="str">
        <f ca="1"/>
        <v>FloatingRate</v>
      </c>
      <c r="E22" s="122">
        <f ca="1"/>
        <v>100000000</v>
      </c>
      <c r="F22" s="139">
        <f ca="1"/>
        <v>5.6171760816843753E-2</v>
      </c>
      <c r="G22" s="122">
        <f ca="1"/>
        <v>2785503.755574991</v>
      </c>
      <c r="H22" s="122" t="str">
        <f ca="1"/>
        <v>AUD</v>
      </c>
      <c r="I22" s="125">
        <f ca="1"/>
        <v>47120</v>
      </c>
      <c r="J22" s="125">
        <f ca="1"/>
        <v>47301</v>
      </c>
      <c r="K22" s="125">
        <f ca="1"/>
        <v>47301</v>
      </c>
      <c r="L22" s="151">
        <f ca="1"/>
        <v>0.60783669043212496</v>
      </c>
      <c r="M22" s="122">
        <f ca="1"/>
        <v>1693131.3839749573</v>
      </c>
      <c r="N22" s="151">
        <f ca="1"/>
        <v>0.49589041095890402</v>
      </c>
      <c r="O22" s="132" t="b">
        <f ca="1"/>
        <v>0</v>
      </c>
      <c r="P22" s="120" t="b">
        <f ca="1"/>
        <v>0</v>
      </c>
      <c r="Q22" s="120" t="e">
        <f ca="1"/>
        <v>#N/A</v>
      </c>
      <c r="R22" s="122">
        <f t="shared" ca="1" si="0"/>
        <v>2785503.755574991</v>
      </c>
      <c r="S22" s="122">
        <f t="shared" ca="1" si="1"/>
        <v>2785503.755574991</v>
      </c>
      <c r="T22" s="139">
        <f t="shared" ca="1" si="2"/>
        <v>5.7781259983708498E-2</v>
      </c>
      <c r="U22" s="139">
        <f t="shared" ca="1" si="3"/>
        <v>5.6171760816843753E-2</v>
      </c>
    </row>
    <row r="23" spans="1:21">
      <c r="A23" s="82"/>
      <c r="B23" s="120" t="str">
        <f ca="1"/>
        <v>PayLeg</v>
      </c>
      <c r="C23" s="120" t="str">
        <f ca="1"/>
        <v>Coupon_1</v>
      </c>
      <c r="D23" s="121" t="str">
        <f ca="1"/>
        <v>FixedRate</v>
      </c>
      <c r="E23" s="122">
        <f ca="1"/>
        <v>-100000000</v>
      </c>
      <c r="F23" s="139">
        <f ca="1"/>
        <v>0.05</v>
      </c>
      <c r="G23" s="122">
        <f ca="1"/>
        <v>-2534246.5753424652</v>
      </c>
      <c r="H23" s="122" t="str">
        <f ca="1"/>
        <v>AUD</v>
      </c>
      <c r="I23" s="125">
        <f ca="1"/>
        <v>43647</v>
      </c>
      <c r="J23" s="125">
        <f ca="1"/>
        <v>43832</v>
      </c>
      <c r="K23" s="125">
        <f ca="1"/>
        <v>43832</v>
      </c>
      <c r="L23" s="151">
        <f ca="1"/>
        <v>0.97462718316879404</v>
      </c>
      <c r="M23" s="122">
        <f ca="1"/>
        <v>-2469945.6011811895</v>
      </c>
      <c r="N23" s="151">
        <f ca="1"/>
        <v>0.50684931506849296</v>
      </c>
      <c r="O23" s="132" t="b">
        <f ca="1"/>
        <v>0</v>
      </c>
      <c r="P23" s="120" t="b">
        <f ca="1"/>
        <v>0</v>
      </c>
      <c r="Q23" s="120" t="e">
        <f ca="1"/>
        <v>#N/A</v>
      </c>
      <c r="R23" s="122">
        <f t="shared" ca="1" si="0"/>
        <v>-2534246.5753424647</v>
      </c>
      <c r="S23" s="122">
        <f t="shared" ca="1" si="1"/>
        <v>-2534246.5753424647</v>
      </c>
      <c r="T23" s="139">
        <f t="shared" ca="1" si="2"/>
        <v>5.1300070274068875E-2</v>
      </c>
      <c r="U23" s="139">
        <f t="shared" ca="1" si="3"/>
        <v>0.05</v>
      </c>
    </row>
    <row r="24" spans="1:21">
      <c r="A24" s="82"/>
      <c r="B24" s="120" t="str">
        <f ca="1"/>
        <v>PayLeg</v>
      </c>
      <c r="C24" s="120" t="str">
        <f ca="1"/>
        <v>Coupon_2</v>
      </c>
      <c r="D24" s="121" t="str">
        <f ca="1"/>
        <v>FixedRate</v>
      </c>
      <c r="E24" s="122">
        <f ca="1"/>
        <v>-100000000</v>
      </c>
      <c r="F24" s="139">
        <f ca="1"/>
        <v>0.05</v>
      </c>
      <c r="G24" s="122">
        <f ca="1"/>
        <v>-2493150.684931505</v>
      </c>
      <c r="H24" s="122" t="str">
        <f ca="1"/>
        <v>AUD</v>
      </c>
      <c r="I24" s="125">
        <f ca="1"/>
        <v>43832</v>
      </c>
      <c r="J24" s="125">
        <f ca="1"/>
        <v>44014</v>
      </c>
      <c r="K24" s="125">
        <f ca="1"/>
        <v>44014</v>
      </c>
      <c r="L24" s="151">
        <f ca="1"/>
        <v>0.95088002622077805</v>
      </c>
      <c r="M24" s="122">
        <f ca="1"/>
        <v>-2370687.1886600205</v>
      </c>
      <c r="N24" s="151">
        <f ca="1"/>
        <v>0.49863013698630099</v>
      </c>
      <c r="O24" s="132" t="b">
        <f ca="1"/>
        <v>0</v>
      </c>
      <c r="P24" s="120" t="b">
        <f ca="1"/>
        <v>0</v>
      </c>
      <c r="Q24" s="120" t="e">
        <f ca="1"/>
        <v>#N/A</v>
      </c>
      <c r="R24" s="122">
        <f t="shared" ca="1" si="0"/>
        <v>-2493150.684931505</v>
      </c>
      <c r="S24" s="122">
        <f t="shared" ca="1" si="1"/>
        <v>-2493150.684931505</v>
      </c>
      <c r="T24" s="139">
        <f t="shared" ca="1" si="2"/>
        <v>5.12784490025288E-2</v>
      </c>
      <c r="U24" s="139">
        <f t="shared" ca="1" si="3"/>
        <v>0.05</v>
      </c>
    </row>
    <row r="25" spans="1:21">
      <c r="A25" s="82"/>
      <c r="B25" s="120" t="str">
        <f ca="1"/>
        <v>PayLeg</v>
      </c>
      <c r="C25" s="120" t="str">
        <f ca="1"/>
        <v>Coupon_3</v>
      </c>
      <c r="D25" s="121" t="str">
        <f ca="1"/>
        <v>FixedRate</v>
      </c>
      <c r="E25" s="122">
        <f ca="1"/>
        <v>-100000000</v>
      </c>
      <c r="F25" s="139">
        <f ca="1"/>
        <v>0.05</v>
      </c>
      <c r="G25" s="122">
        <f ca="1"/>
        <v>-2547945.2054794501</v>
      </c>
      <c r="H25" s="122" t="str">
        <f ca="1"/>
        <v>AUD</v>
      </c>
      <c r="I25" s="125">
        <f ca="1"/>
        <v>44014</v>
      </c>
      <c r="J25" s="125">
        <f ca="1"/>
        <v>44200</v>
      </c>
      <c r="K25" s="125">
        <f ca="1"/>
        <v>44200</v>
      </c>
      <c r="L25" s="151">
        <f ca="1"/>
        <v>0.927104665789524</v>
      </c>
      <c r="M25" s="122">
        <f ca="1"/>
        <v>-2362211.8881760458</v>
      </c>
      <c r="N25" s="151">
        <f ca="1"/>
        <v>0.50958904109588998</v>
      </c>
      <c r="O25" s="132" t="b">
        <f ca="1"/>
        <v>0</v>
      </c>
      <c r="P25" s="120" t="b">
        <f ca="1"/>
        <v>0</v>
      </c>
      <c r="Q25" s="120" t="e">
        <f ca="1"/>
        <v>#N/A</v>
      </c>
      <c r="R25" s="122">
        <f t="shared" ca="1" si="0"/>
        <v>-2547945.2054794501</v>
      </c>
      <c r="S25" s="122">
        <f t="shared" ca="1" si="1"/>
        <v>-2547945.2054794501</v>
      </c>
      <c r="T25" s="139">
        <f t="shared" ca="1" si="2"/>
        <v>5.1307281416924366E-2</v>
      </c>
      <c r="U25" s="139">
        <f t="shared" ca="1" si="3"/>
        <v>0.05</v>
      </c>
    </row>
    <row r="26" spans="1:21">
      <c r="A26" s="82"/>
      <c r="B26" s="120" t="str">
        <f ca="1"/>
        <v>PayLeg</v>
      </c>
      <c r="C26" s="120" t="str">
        <f ca="1"/>
        <v>Coupon_4</v>
      </c>
      <c r="D26" s="121" t="str">
        <f ca="1"/>
        <v>FixedRate</v>
      </c>
      <c r="E26" s="122">
        <f ca="1"/>
        <v>-100000000</v>
      </c>
      <c r="F26" s="139">
        <f ca="1"/>
        <v>0.05</v>
      </c>
      <c r="G26" s="122">
        <f ca="1"/>
        <v>-2452054.7945205499</v>
      </c>
      <c r="H26" s="122" t="str">
        <f ca="1"/>
        <v>AUD</v>
      </c>
      <c r="I26" s="125">
        <f ca="1"/>
        <v>44200</v>
      </c>
      <c r="J26" s="125">
        <f ca="1"/>
        <v>44379</v>
      </c>
      <c r="K26" s="125">
        <f ca="1"/>
        <v>44379</v>
      </c>
      <c r="L26" s="151">
        <f ca="1"/>
        <v>0.90478467875283597</v>
      </c>
      <c r="M26" s="122">
        <f ca="1"/>
        <v>-2218581.6095446269</v>
      </c>
      <c r="N26" s="151">
        <f ca="1"/>
        <v>0.49041095890411002</v>
      </c>
      <c r="O26" s="132" t="b">
        <f ca="1"/>
        <v>0</v>
      </c>
      <c r="P26" s="120" t="b">
        <f ca="1"/>
        <v>0</v>
      </c>
      <c r="Q26" s="120" t="e">
        <f ca="1"/>
        <v>#N/A</v>
      </c>
      <c r="R26" s="122">
        <f t="shared" ca="1" si="0"/>
        <v>-2452054.7945205499</v>
      </c>
      <c r="S26" s="122">
        <f t="shared" ca="1" si="1"/>
        <v>-2452054.7945205499</v>
      </c>
      <c r="T26" s="139">
        <f t="shared" ca="1" si="2"/>
        <v>5.1256845948602726E-2</v>
      </c>
      <c r="U26" s="139">
        <f t="shared" ca="1" si="3"/>
        <v>0.05</v>
      </c>
    </row>
    <row r="27" spans="1:21">
      <c r="A27" s="82"/>
      <c r="B27" s="120" t="str">
        <f ca="1"/>
        <v>PayLeg</v>
      </c>
      <c r="C27" s="120" t="str">
        <f ca="1"/>
        <v>Coupon_5</v>
      </c>
      <c r="D27" s="121" t="str">
        <f ca="1"/>
        <v>FixedRate</v>
      </c>
      <c r="E27" s="122">
        <f ca="1"/>
        <v>-100000000</v>
      </c>
      <c r="F27" s="139">
        <f ca="1"/>
        <v>0.05</v>
      </c>
      <c r="G27" s="122">
        <f ca="1"/>
        <v>-2547945.2054794501</v>
      </c>
      <c r="H27" s="122" t="str">
        <f ca="1"/>
        <v>AUD</v>
      </c>
      <c r="I27" s="125">
        <f ca="1"/>
        <v>44379</v>
      </c>
      <c r="J27" s="125">
        <f ca="1"/>
        <v>44565</v>
      </c>
      <c r="K27" s="125">
        <f ca="1"/>
        <v>44565</v>
      </c>
      <c r="L27" s="151">
        <f ca="1"/>
        <v>0.88216190713940201</v>
      </c>
      <c r="M27" s="122">
        <f ca="1"/>
        <v>-2247700.2017524471</v>
      </c>
      <c r="N27" s="151">
        <f ca="1"/>
        <v>0.50958904109588998</v>
      </c>
      <c r="O27" s="132" t="b">
        <f ca="1"/>
        <v>0</v>
      </c>
      <c r="P27" s="120" t="b">
        <f ca="1"/>
        <v>0</v>
      </c>
      <c r="Q27" s="120" t="e">
        <f ca="1"/>
        <v>#N/A</v>
      </c>
      <c r="R27" s="122">
        <f t="shared" ca="1" si="0"/>
        <v>-2547945.2054794501</v>
      </c>
      <c r="S27" s="122">
        <f t="shared" ca="1" si="1"/>
        <v>-2547945.2054794501</v>
      </c>
      <c r="T27" s="139">
        <f t="shared" ca="1" si="2"/>
        <v>5.1307281416924366E-2</v>
      </c>
      <c r="U27" s="139">
        <f t="shared" ca="1" si="3"/>
        <v>0.05</v>
      </c>
    </row>
    <row r="28" spans="1:21">
      <c r="A28" s="82"/>
      <c r="B28" s="120" t="str">
        <f ca="1"/>
        <v>PayLeg</v>
      </c>
      <c r="C28" s="120" t="str">
        <f ca="1"/>
        <v>Coupon_6</v>
      </c>
      <c r="D28" s="121" t="str">
        <f ca="1"/>
        <v>FixedRate</v>
      </c>
      <c r="E28" s="122">
        <f ca="1"/>
        <v>-100000000</v>
      </c>
      <c r="F28" s="139">
        <f ca="1"/>
        <v>0.05</v>
      </c>
      <c r="G28" s="122">
        <f ca="1"/>
        <v>-2479452.0547945201</v>
      </c>
      <c r="H28" s="122" t="str">
        <f ca="1"/>
        <v>AUD</v>
      </c>
      <c r="I28" s="125">
        <f ca="1"/>
        <v>44565</v>
      </c>
      <c r="J28" s="125">
        <f ca="1"/>
        <v>44746</v>
      </c>
      <c r="K28" s="125">
        <f ca="1"/>
        <v>44746</v>
      </c>
      <c r="L28" s="151">
        <f ca="1"/>
        <v>0.86069027582778801</v>
      </c>
      <c r="M28" s="122">
        <f ca="1"/>
        <v>-2134040.2729428709</v>
      </c>
      <c r="N28" s="151">
        <f ca="1"/>
        <v>0.49589041095890402</v>
      </c>
      <c r="O28" s="132" t="b">
        <f ca="1"/>
        <v>0</v>
      </c>
      <c r="P28" s="120" t="b">
        <f ca="1"/>
        <v>0</v>
      </c>
      <c r="Q28" s="120" t="e">
        <f ca="1"/>
        <v>#N/A</v>
      </c>
      <c r="R28" s="122">
        <f t="shared" ca="1" si="0"/>
        <v>-2479452.0547945201</v>
      </c>
      <c r="S28" s="122">
        <f t="shared" ca="1" si="1"/>
        <v>-2479452.0547945201</v>
      </c>
      <c r="T28" s="139">
        <f t="shared" ca="1" si="2"/>
        <v>5.1271245961511447E-2</v>
      </c>
      <c r="U28" s="139">
        <f t="shared" ca="1" si="3"/>
        <v>4.9999999999999996E-2</v>
      </c>
    </row>
    <row r="29" spans="1:21">
      <c r="A29" s="82"/>
      <c r="B29" s="120" t="str">
        <f ca="1"/>
        <v>PayLeg</v>
      </c>
      <c r="C29" s="120" t="str">
        <f ca="1"/>
        <v>Coupon_7</v>
      </c>
      <c r="D29" s="121" t="str">
        <f ca="1"/>
        <v>FixedRate</v>
      </c>
      <c r="E29" s="122">
        <f ca="1"/>
        <v>-100000000</v>
      </c>
      <c r="F29" s="139">
        <f ca="1"/>
        <v>0.05</v>
      </c>
      <c r="G29" s="122">
        <f ca="1"/>
        <v>-2506849.315068495</v>
      </c>
      <c r="H29" s="122" t="str">
        <f ca="1"/>
        <v>AUD</v>
      </c>
      <c r="I29" s="125">
        <f ca="1"/>
        <v>44746</v>
      </c>
      <c r="J29" s="125">
        <f ca="1"/>
        <v>44929</v>
      </c>
      <c r="K29" s="125">
        <f ca="1"/>
        <v>44929</v>
      </c>
      <c r="L29" s="151">
        <f ca="1"/>
        <v>0.83951275428143701</v>
      </c>
      <c r="M29" s="122">
        <f ca="1"/>
        <v>-2104531.9730616859</v>
      </c>
      <c r="N29" s="151">
        <f ca="1"/>
        <v>0.50136986301369901</v>
      </c>
      <c r="O29" s="132" t="b">
        <f ca="1"/>
        <v>0</v>
      </c>
      <c r="P29" s="120" t="b">
        <f ca="1"/>
        <v>0</v>
      </c>
      <c r="Q29" s="120" t="e">
        <f ca="1"/>
        <v>#N/A</v>
      </c>
      <c r="R29" s="122">
        <f t="shared" ca="1" si="0"/>
        <v>-2506849.315068495</v>
      </c>
      <c r="S29" s="122">
        <f t="shared" ca="1" si="1"/>
        <v>-2506849.315068495</v>
      </c>
      <c r="T29" s="139">
        <f t="shared" ca="1" si="2"/>
        <v>5.1285654067725166E-2</v>
      </c>
      <c r="U29" s="139">
        <f t="shared" ca="1" si="3"/>
        <v>0.05</v>
      </c>
    </row>
    <row r="30" spans="1:21">
      <c r="A30" s="82"/>
      <c r="B30" s="120" t="str">
        <f ca="1"/>
        <v>PayLeg</v>
      </c>
      <c r="C30" s="120" t="str">
        <f ca="1"/>
        <v>Coupon_8</v>
      </c>
      <c r="D30" s="121" t="str">
        <f ca="1"/>
        <v>FixedRate</v>
      </c>
      <c r="E30" s="122">
        <f ca="1"/>
        <v>-100000000</v>
      </c>
      <c r="F30" s="139">
        <f ca="1"/>
        <v>0.05</v>
      </c>
      <c r="G30" s="122">
        <f ca="1"/>
        <v>-2479452.0547945201</v>
      </c>
      <c r="H30" s="122" t="str">
        <f ca="1"/>
        <v>AUD</v>
      </c>
      <c r="I30" s="125">
        <f ca="1"/>
        <v>44929</v>
      </c>
      <c r="J30" s="125">
        <f ca="1"/>
        <v>45110</v>
      </c>
      <c r="K30" s="125">
        <f ca="1"/>
        <v>45110</v>
      </c>
      <c r="L30" s="151">
        <f ca="1"/>
        <v>0.81907921592260102</v>
      </c>
      <c r="M30" s="122">
        <f ca="1"/>
        <v>-2030867.6449587774</v>
      </c>
      <c r="N30" s="151">
        <f ca="1"/>
        <v>0.49589041095890402</v>
      </c>
      <c r="O30" s="132" t="b">
        <f ca="1"/>
        <v>0</v>
      </c>
      <c r="P30" s="120" t="b">
        <f ca="1"/>
        <v>0</v>
      </c>
      <c r="Q30" s="120" t="e">
        <f ca="1"/>
        <v>#N/A</v>
      </c>
      <c r="R30" s="122">
        <f t="shared" ca="1" si="0"/>
        <v>-2479452.0547945201</v>
      </c>
      <c r="S30" s="122">
        <f t="shared" ca="1" si="1"/>
        <v>-2479452.0547945201</v>
      </c>
      <c r="T30" s="139">
        <f t="shared" ca="1" si="2"/>
        <v>5.1271245961511447E-2</v>
      </c>
      <c r="U30" s="139">
        <f t="shared" ca="1" si="3"/>
        <v>4.9999999999999996E-2</v>
      </c>
    </row>
    <row r="31" spans="1:21">
      <c r="A31" s="82"/>
      <c r="B31" s="120" t="str">
        <f ca="1"/>
        <v>PayLeg</v>
      </c>
      <c r="C31" s="120" t="str">
        <f ca="1"/>
        <v>Coupon_9</v>
      </c>
      <c r="D31" s="121" t="str">
        <f ca="1"/>
        <v>FixedRate</v>
      </c>
      <c r="E31" s="122">
        <f ca="1"/>
        <v>-100000000</v>
      </c>
      <c r="F31" s="139">
        <f ca="1"/>
        <v>0.05</v>
      </c>
      <c r="G31" s="122">
        <f ca="1"/>
        <v>-2506849.315068495</v>
      </c>
      <c r="H31" s="122" t="str">
        <f ca="1"/>
        <v>AUD</v>
      </c>
      <c r="I31" s="125">
        <f ca="1"/>
        <v>45110</v>
      </c>
      <c r="J31" s="125">
        <f ca="1"/>
        <v>45293</v>
      </c>
      <c r="K31" s="125">
        <f ca="1"/>
        <v>45293</v>
      </c>
      <c r="L31" s="151">
        <f ca="1"/>
        <v>0.79892582862123895</v>
      </c>
      <c r="M31" s="122">
        <f ca="1"/>
        <v>-2002786.6662696828</v>
      </c>
      <c r="N31" s="151">
        <f ca="1"/>
        <v>0.50136986301369901</v>
      </c>
      <c r="O31" s="132" t="b">
        <f ca="1"/>
        <v>0</v>
      </c>
      <c r="P31" s="120" t="b">
        <f ca="1"/>
        <v>0</v>
      </c>
      <c r="Q31" s="120" t="e">
        <f ca="1"/>
        <v>#N/A</v>
      </c>
      <c r="R31" s="122">
        <f t="shared" ca="1" si="0"/>
        <v>-2506849.315068495</v>
      </c>
      <c r="S31" s="122">
        <f t="shared" ca="1" si="1"/>
        <v>-2506849.315068495</v>
      </c>
      <c r="T31" s="139">
        <f t="shared" ca="1" si="2"/>
        <v>5.1285654067725166E-2</v>
      </c>
      <c r="U31" s="139">
        <f t="shared" ca="1" si="3"/>
        <v>0.05</v>
      </c>
    </row>
    <row r="32" spans="1:21">
      <c r="A32" s="82"/>
      <c r="B32" s="120" t="str">
        <f ca="1"/>
        <v>PayLeg</v>
      </c>
      <c r="C32" s="120" t="str">
        <f ca="1"/>
        <v>Coupon_10</v>
      </c>
      <c r="D32" s="121" t="str">
        <f ca="1"/>
        <v>FixedRate</v>
      </c>
      <c r="E32" s="122">
        <f ca="1"/>
        <v>-100000000</v>
      </c>
      <c r="F32" s="139">
        <f ca="1"/>
        <v>0.05</v>
      </c>
      <c r="G32" s="122">
        <f ca="1"/>
        <v>-2493150.684931505</v>
      </c>
      <c r="H32" s="122" t="str">
        <f ca="1"/>
        <v>AUD</v>
      </c>
      <c r="I32" s="125">
        <f ca="1"/>
        <v>45293</v>
      </c>
      <c r="J32" s="125">
        <f ca="1"/>
        <v>45475</v>
      </c>
      <c r="K32" s="125">
        <f ca="1"/>
        <v>45475</v>
      </c>
      <c r="L32" s="151">
        <f ca="1"/>
        <v>0.77937442502805399</v>
      </c>
      <c r="M32" s="122">
        <f ca="1"/>
        <v>-1943097.8815767907</v>
      </c>
      <c r="N32" s="151">
        <f ca="1"/>
        <v>0.49863013698630099</v>
      </c>
      <c r="O32" s="132" t="b">
        <f ca="1"/>
        <v>0</v>
      </c>
      <c r="P32" s="120" t="b">
        <f ca="1"/>
        <v>0</v>
      </c>
      <c r="Q32" s="120" t="e">
        <f ca="1"/>
        <v>#N/A</v>
      </c>
      <c r="R32" s="122">
        <f t="shared" ca="1" si="0"/>
        <v>-2493150.684931505</v>
      </c>
      <c r="S32" s="122">
        <f t="shared" ca="1" si="1"/>
        <v>-2493150.684931505</v>
      </c>
      <c r="T32" s="139">
        <f t="shared" ca="1" si="2"/>
        <v>5.12784490025288E-2</v>
      </c>
      <c r="U32" s="139">
        <f t="shared" ca="1" si="3"/>
        <v>0.05</v>
      </c>
    </row>
    <row r="33" spans="1:21">
      <c r="A33" s="82"/>
      <c r="B33" s="120" t="str">
        <f ca="1"/>
        <v>PayLeg</v>
      </c>
      <c r="C33" s="120" t="str">
        <f ca="1"/>
        <v>Coupon_11</v>
      </c>
      <c r="D33" s="121" t="str">
        <f ca="1"/>
        <v>FixedRate</v>
      </c>
      <c r="E33" s="122">
        <f ca="1"/>
        <v>-100000000</v>
      </c>
      <c r="F33" s="139">
        <f ca="1"/>
        <v>0.05</v>
      </c>
      <c r="G33" s="122">
        <f ca="1"/>
        <v>-2520547.9452054799</v>
      </c>
      <c r="H33" s="122" t="str">
        <f ca="1"/>
        <v>AUD</v>
      </c>
      <c r="I33" s="125">
        <f ca="1"/>
        <v>45475</v>
      </c>
      <c r="J33" s="125">
        <f ca="1"/>
        <v>45659</v>
      </c>
      <c r="K33" s="125">
        <f ca="1"/>
        <v>45659</v>
      </c>
      <c r="L33" s="151">
        <f ca="1"/>
        <v>0.76009486996202302</v>
      </c>
      <c r="M33" s="122">
        <f ca="1"/>
        <v>-1915855.5626440034</v>
      </c>
      <c r="N33" s="151">
        <f ca="1"/>
        <v>0.50410958904109604</v>
      </c>
      <c r="O33" s="132" t="b">
        <f ca="1"/>
        <v>0</v>
      </c>
      <c r="P33" s="120" t="b">
        <f ca="1"/>
        <v>0</v>
      </c>
      <c r="Q33" s="120" t="e">
        <f ca="1"/>
        <v>#N/A</v>
      </c>
      <c r="R33" s="122">
        <f t="shared" ca="1" si="0"/>
        <v>-2520547.9452054803</v>
      </c>
      <c r="S33" s="122">
        <f t="shared" ca="1" si="1"/>
        <v>-2520547.9452054803</v>
      </c>
      <c r="T33" s="139">
        <f t="shared" ca="1" si="2"/>
        <v>5.1292861157953895E-2</v>
      </c>
      <c r="U33" s="139">
        <f t="shared" ca="1" si="3"/>
        <v>4.9999999999999996E-2</v>
      </c>
    </row>
    <row r="34" spans="1:21">
      <c r="A34" s="82"/>
      <c r="B34" s="120" t="str">
        <f ca="1"/>
        <v>PayLeg</v>
      </c>
      <c r="C34" s="120" t="str">
        <f ca="1"/>
        <v>Coupon_12</v>
      </c>
      <c r="D34" s="121" t="str">
        <f ca="1"/>
        <v>FixedRate</v>
      </c>
      <c r="E34" s="122">
        <f ca="1"/>
        <v>-100000000</v>
      </c>
      <c r="F34" s="139">
        <f ca="1"/>
        <v>0.05</v>
      </c>
      <c r="G34" s="122">
        <f ca="1"/>
        <v>-2479452.0547945201</v>
      </c>
      <c r="H34" s="122" t="str">
        <f ca="1"/>
        <v>AUD</v>
      </c>
      <c r="I34" s="125">
        <f ca="1"/>
        <v>45659</v>
      </c>
      <c r="J34" s="125">
        <f ca="1"/>
        <v>45840</v>
      </c>
      <c r="K34" s="125">
        <f ca="1"/>
        <v>45840</v>
      </c>
      <c r="L34" s="151">
        <f ca="1"/>
        <v>0.74159511549134804</v>
      </c>
      <c r="M34" s="122">
        <f ca="1"/>
        <v>-1838749.5329306023</v>
      </c>
      <c r="N34" s="151">
        <f ca="1"/>
        <v>0.49589041095890402</v>
      </c>
      <c r="O34" s="132" t="b">
        <f ca="1"/>
        <v>0</v>
      </c>
      <c r="P34" s="120" t="b">
        <f ca="1"/>
        <v>0</v>
      </c>
      <c r="Q34" s="120" t="e">
        <f ca="1"/>
        <v>#N/A</v>
      </c>
      <c r="R34" s="122">
        <f t="shared" ca="1" si="0"/>
        <v>-2479452.0547945201</v>
      </c>
      <c r="S34" s="122">
        <f t="shared" ca="1" si="1"/>
        <v>-2479452.0547945201</v>
      </c>
      <c r="T34" s="139">
        <f t="shared" ca="1" si="2"/>
        <v>5.1271245961511447E-2</v>
      </c>
      <c r="U34" s="139">
        <f t="shared" ca="1" si="3"/>
        <v>4.9999999999999996E-2</v>
      </c>
    </row>
    <row r="35" spans="1:21">
      <c r="A35" s="82"/>
      <c r="B35" s="120" t="str">
        <f ca="1"/>
        <v>PayLeg</v>
      </c>
      <c r="C35" s="120" t="str">
        <f ca="1"/>
        <v>Coupon_13</v>
      </c>
      <c r="D35" s="121" t="str">
        <f ca="1"/>
        <v>FixedRate</v>
      </c>
      <c r="E35" s="122">
        <f ca="1"/>
        <v>-100000000</v>
      </c>
      <c r="F35" s="139">
        <f ca="1"/>
        <v>0.05</v>
      </c>
      <c r="G35" s="122">
        <f ca="1"/>
        <v>-2520547.9452054799</v>
      </c>
      <c r="H35" s="122" t="str">
        <f ca="1"/>
        <v>AUD</v>
      </c>
      <c r="I35" s="125">
        <f ca="1"/>
        <v>45840</v>
      </c>
      <c r="J35" s="125">
        <f ca="1"/>
        <v>46024</v>
      </c>
      <c r="K35" s="125">
        <f ca="1"/>
        <v>46024</v>
      </c>
      <c r="L35" s="151">
        <f ca="1"/>
        <v>0.72324918610537803</v>
      </c>
      <c r="M35" s="122">
        <f ca="1"/>
        <v>-1822984.2499094463</v>
      </c>
      <c r="N35" s="151">
        <f ca="1"/>
        <v>0.50410958904109604</v>
      </c>
      <c r="O35" s="132" t="b">
        <f ca="1"/>
        <v>0</v>
      </c>
      <c r="P35" s="120" t="b">
        <f ca="1"/>
        <v>0</v>
      </c>
      <c r="Q35" s="120" t="e">
        <f ca="1"/>
        <v>#N/A</v>
      </c>
      <c r="R35" s="122">
        <f t="shared" ca="1" si="0"/>
        <v>-2520547.9452054803</v>
      </c>
      <c r="S35" s="122">
        <f t="shared" ca="1" si="1"/>
        <v>-2520547.9452054803</v>
      </c>
      <c r="T35" s="139">
        <f t="shared" ca="1" si="2"/>
        <v>5.1292861157953895E-2</v>
      </c>
      <c r="U35" s="139">
        <f t="shared" ca="1" si="3"/>
        <v>4.9999999999999996E-2</v>
      </c>
    </row>
    <row r="36" spans="1:21">
      <c r="A36" s="82"/>
      <c r="B36" s="120" t="str">
        <f ca="1"/>
        <v>PayLeg</v>
      </c>
      <c r="C36" s="120" t="str">
        <f ca="1"/>
        <v>Coupon_14</v>
      </c>
      <c r="D36" s="121" t="str">
        <f ca="1"/>
        <v>FixedRate</v>
      </c>
      <c r="E36" s="122">
        <f ca="1"/>
        <v>-100000000</v>
      </c>
      <c r="F36" s="139">
        <f ca="1"/>
        <v>0.05</v>
      </c>
      <c r="G36" s="122">
        <f ca="1"/>
        <v>-2479452.0547945201</v>
      </c>
      <c r="H36" s="122" t="str">
        <f ca="1"/>
        <v>AUD</v>
      </c>
      <c r="I36" s="125">
        <f ca="1"/>
        <v>46024</v>
      </c>
      <c r="J36" s="125">
        <f ca="1"/>
        <v>46205</v>
      </c>
      <c r="K36" s="125">
        <f ca="1"/>
        <v>46205</v>
      </c>
      <c r="L36" s="151">
        <f ca="1"/>
        <v>0.70564515960600405</v>
      </c>
      <c r="M36" s="122">
        <f ca="1"/>
        <v>-1749613.3409409137</v>
      </c>
      <c r="N36" s="151">
        <f ca="1"/>
        <v>0.49589041095890402</v>
      </c>
      <c r="O36" s="132" t="b">
        <f ca="1"/>
        <v>0</v>
      </c>
      <c r="P36" s="120" t="b">
        <f ca="1"/>
        <v>0</v>
      </c>
      <c r="Q36" s="120" t="e">
        <f ca="1"/>
        <v>#N/A</v>
      </c>
      <c r="R36" s="122">
        <f t="shared" ca="1" si="0"/>
        <v>-2479452.0547945201</v>
      </c>
      <c r="S36" s="122">
        <f t="shared" ca="1" si="1"/>
        <v>-2479452.0547945201</v>
      </c>
      <c r="T36" s="139">
        <f t="shared" ca="1" si="2"/>
        <v>5.1271245961511447E-2</v>
      </c>
      <c r="U36" s="139">
        <f t="shared" ca="1" si="3"/>
        <v>4.9999999999999996E-2</v>
      </c>
    </row>
    <row r="37" spans="1:21">
      <c r="A37" s="82"/>
      <c r="B37" s="120" t="str">
        <f ca="1"/>
        <v>PayLeg</v>
      </c>
      <c r="C37" s="120" t="str">
        <f ca="1"/>
        <v>Coupon_15</v>
      </c>
      <c r="D37" s="121" t="str">
        <f ca="1"/>
        <v>FixedRate</v>
      </c>
      <c r="E37" s="122">
        <f ca="1"/>
        <v>-100000000</v>
      </c>
      <c r="F37" s="139">
        <f ca="1"/>
        <v>0.05</v>
      </c>
      <c r="G37" s="122">
        <f ca="1"/>
        <v>-2547945.2054794501</v>
      </c>
      <c r="H37" s="122" t="str">
        <f ca="1"/>
        <v>AUD</v>
      </c>
      <c r="I37" s="125">
        <f ca="1"/>
        <v>46205</v>
      </c>
      <c r="J37" s="125">
        <f ca="1"/>
        <v>46391</v>
      </c>
      <c r="K37" s="125">
        <f ca="1"/>
        <v>46391</v>
      </c>
      <c r="L37" s="151">
        <f ca="1"/>
        <v>0.68800122540401598</v>
      </c>
      <c r="M37" s="122">
        <f ca="1"/>
        <v>-1752989.4236321489</v>
      </c>
      <c r="N37" s="151">
        <f ca="1"/>
        <v>0.50958904109588998</v>
      </c>
      <c r="O37" s="132" t="b">
        <f ca="1"/>
        <v>0</v>
      </c>
      <c r="P37" s="120" t="b">
        <f ca="1"/>
        <v>0</v>
      </c>
      <c r="Q37" s="120" t="e">
        <f ca="1"/>
        <v>#N/A</v>
      </c>
      <c r="R37" s="122">
        <f t="shared" ca="1" si="0"/>
        <v>-2547945.2054794501</v>
      </c>
      <c r="S37" s="122">
        <f t="shared" ca="1" si="1"/>
        <v>-2547945.2054794501</v>
      </c>
      <c r="T37" s="139">
        <f t="shared" ca="1" si="2"/>
        <v>5.1307281416924366E-2</v>
      </c>
      <c r="U37" s="139">
        <f t="shared" ca="1" si="3"/>
        <v>0.05</v>
      </c>
    </row>
    <row r="38" spans="1:21">
      <c r="A38" s="82"/>
      <c r="B38" s="120" t="str">
        <f ca="1"/>
        <v>PayLeg</v>
      </c>
      <c r="C38" s="120" t="str">
        <f ca="1"/>
        <v>Coupon_16</v>
      </c>
      <c r="D38" s="121" t="str">
        <f ca="1"/>
        <v>FixedRate</v>
      </c>
      <c r="E38" s="122">
        <f ca="1"/>
        <v>-100000000</v>
      </c>
      <c r="F38" s="139">
        <f ca="1"/>
        <v>0.05</v>
      </c>
      <c r="G38" s="122">
        <f ca="1"/>
        <v>-2452054.7945205499</v>
      </c>
      <c r="H38" s="122" t="str">
        <f ca="1"/>
        <v>AUD</v>
      </c>
      <c r="I38" s="125">
        <f ca="1"/>
        <v>46391</v>
      </c>
      <c r="J38" s="125">
        <f ca="1"/>
        <v>46570</v>
      </c>
      <c r="K38" s="125">
        <f ca="1"/>
        <v>46570</v>
      </c>
      <c r="L38" s="151">
        <f ca="1"/>
        <v>0.67143796462583305</v>
      </c>
      <c r="M38" s="122">
        <f ca="1"/>
        <v>-1646402.6803838932</v>
      </c>
      <c r="N38" s="151">
        <f ca="1"/>
        <v>0.49041095890411002</v>
      </c>
      <c r="O38" s="132" t="b">
        <f ca="1"/>
        <v>0</v>
      </c>
      <c r="P38" s="120" t="b">
        <f ca="1"/>
        <v>0</v>
      </c>
      <c r="Q38" s="120" t="e">
        <f ca="1"/>
        <v>#N/A</v>
      </c>
      <c r="R38" s="122">
        <f t="shared" ca="1" si="0"/>
        <v>-2452054.7945205499</v>
      </c>
      <c r="S38" s="122">
        <f t="shared" ca="1" si="1"/>
        <v>-2452054.7945205499</v>
      </c>
      <c r="T38" s="139">
        <f t="shared" ca="1" si="2"/>
        <v>5.1256845948602726E-2</v>
      </c>
      <c r="U38" s="139">
        <f t="shared" ca="1" si="3"/>
        <v>0.05</v>
      </c>
    </row>
    <row r="39" spans="1:21">
      <c r="A39" s="82"/>
      <c r="B39" s="120" t="str">
        <f ca="1"/>
        <v>PayLeg</v>
      </c>
      <c r="C39" s="120" t="str">
        <f ca="1"/>
        <v>Coupon_17</v>
      </c>
      <c r="D39" s="121" t="str">
        <f ca="1"/>
        <v>FixedRate</v>
      </c>
      <c r="E39" s="122">
        <f ca="1"/>
        <v>-100000000</v>
      </c>
      <c r="F39" s="139">
        <f ca="1"/>
        <v>0.05</v>
      </c>
      <c r="G39" s="122">
        <f ca="1"/>
        <v>-2547945.2054794501</v>
      </c>
      <c r="H39" s="122" t="str">
        <f ca="1"/>
        <v>AUD</v>
      </c>
      <c r="I39" s="125">
        <f ca="1"/>
        <v>46570</v>
      </c>
      <c r="J39" s="125">
        <f ca="1"/>
        <v>46756</v>
      </c>
      <c r="K39" s="125">
        <f ca="1"/>
        <v>46756</v>
      </c>
      <c r="L39" s="151">
        <f ca="1"/>
        <v>0.65464987179402101</v>
      </c>
      <c r="M39" s="122">
        <f ca="1"/>
        <v>-1668012.0021053124</v>
      </c>
      <c r="N39" s="151">
        <f ca="1"/>
        <v>0.50958904109588998</v>
      </c>
      <c r="O39" s="132" t="b">
        <f ca="1"/>
        <v>0</v>
      </c>
      <c r="P39" s="120" t="b">
        <f ca="1"/>
        <v>0</v>
      </c>
      <c r="Q39" s="120" t="e">
        <f ca="1"/>
        <v>#N/A</v>
      </c>
      <c r="R39" s="122">
        <f t="shared" ca="1" si="0"/>
        <v>-2547945.2054794501</v>
      </c>
      <c r="S39" s="122">
        <f t="shared" ca="1" si="1"/>
        <v>-2547945.2054794501</v>
      </c>
      <c r="T39" s="139">
        <f t="shared" ca="1" si="2"/>
        <v>5.1307281416924366E-2</v>
      </c>
      <c r="U39" s="139">
        <f t="shared" ca="1" si="3"/>
        <v>0.05</v>
      </c>
    </row>
    <row r="40" spans="1:21">
      <c r="A40" s="82"/>
      <c r="B40" s="120" t="str">
        <f ca="1"/>
        <v>PayLeg</v>
      </c>
      <c r="C40" s="120" t="str">
        <f ca="1"/>
        <v>Coupon_18</v>
      </c>
      <c r="D40" s="121" t="str">
        <f ca="1"/>
        <v>FixedRate</v>
      </c>
      <c r="E40" s="122">
        <f ca="1"/>
        <v>-100000000</v>
      </c>
      <c r="F40" s="139">
        <f ca="1"/>
        <v>0.05</v>
      </c>
      <c r="G40" s="122">
        <f ca="1"/>
        <v>-2479452.0547945201</v>
      </c>
      <c r="H40" s="122" t="str">
        <f ca="1"/>
        <v>AUD</v>
      </c>
      <c r="I40" s="125">
        <f ca="1"/>
        <v>46756</v>
      </c>
      <c r="J40" s="125">
        <f ca="1"/>
        <v>46937</v>
      </c>
      <c r="K40" s="125">
        <f ca="1"/>
        <v>46937</v>
      </c>
      <c r="L40" s="151">
        <f ca="1"/>
        <v>0.63871615445976604</v>
      </c>
      <c r="M40" s="122">
        <f ca="1"/>
        <v>-1583666.0816057208</v>
      </c>
      <c r="N40" s="151">
        <f ca="1"/>
        <v>0.49589041095890402</v>
      </c>
      <c r="O40" s="132" t="b">
        <f ca="1"/>
        <v>0</v>
      </c>
      <c r="P40" s="120" t="b">
        <f ca="1"/>
        <v>0</v>
      </c>
      <c r="Q40" s="120" t="e">
        <f ca="1"/>
        <v>#N/A</v>
      </c>
      <c r="R40" s="122">
        <f t="shared" ca="1" si="0"/>
        <v>-2479452.0547945201</v>
      </c>
      <c r="S40" s="122">
        <f t="shared" ca="1" si="1"/>
        <v>-2479452.0547945201</v>
      </c>
      <c r="T40" s="139">
        <f t="shared" ca="1" si="2"/>
        <v>5.1271245961511447E-2</v>
      </c>
      <c r="U40" s="139">
        <f t="shared" ca="1" si="3"/>
        <v>4.9999999999999996E-2</v>
      </c>
    </row>
    <row r="41" spans="1:21">
      <c r="A41" s="82"/>
      <c r="B41" s="120" t="str">
        <f ca="1"/>
        <v>PayLeg</v>
      </c>
      <c r="C41" s="120" t="str">
        <f ca="1"/>
        <v>Coupon_19</v>
      </c>
      <c r="D41" s="121" t="str">
        <f ca="1"/>
        <v>FixedRate</v>
      </c>
      <c r="E41" s="122">
        <f ca="1"/>
        <v>-100000000</v>
      </c>
      <c r="F41" s="139">
        <f ca="1"/>
        <v>0.05</v>
      </c>
      <c r="G41" s="122">
        <f ca="1"/>
        <v>-2506849.315068495</v>
      </c>
      <c r="H41" s="122" t="str">
        <f ca="1"/>
        <v>AUD</v>
      </c>
      <c r="I41" s="125">
        <f ca="1"/>
        <v>46937</v>
      </c>
      <c r="J41" s="125">
        <f ca="1"/>
        <v>47120</v>
      </c>
      <c r="K41" s="125">
        <f ca="1"/>
        <v>47120</v>
      </c>
      <c r="L41" s="151">
        <f ca="1"/>
        <v>0.62300034426745599</v>
      </c>
      <c r="M41" s="122">
        <f ca="1"/>
        <v>-1561767.9863143086</v>
      </c>
      <c r="N41" s="151">
        <f ca="1"/>
        <v>0.50136986301369901</v>
      </c>
      <c r="O41" s="132" t="b">
        <f ca="1"/>
        <v>0</v>
      </c>
      <c r="P41" s="120" t="b">
        <f ca="1"/>
        <v>0</v>
      </c>
      <c r="Q41" s="120" t="e">
        <f ca="1"/>
        <v>#N/A</v>
      </c>
      <c r="R41" s="122">
        <f t="shared" ca="1" si="0"/>
        <v>-2506849.315068495</v>
      </c>
      <c r="S41" s="122">
        <f t="shared" ca="1" si="1"/>
        <v>-2506849.315068495</v>
      </c>
      <c r="T41" s="139">
        <f t="shared" ca="1" si="2"/>
        <v>5.1285654067725166E-2</v>
      </c>
      <c r="U41" s="139">
        <f t="shared" ca="1" si="3"/>
        <v>0.05</v>
      </c>
    </row>
    <row r="42" spans="1:21">
      <c r="A42" s="82"/>
      <c r="B42" s="120" t="str">
        <f ca="1"/>
        <v>PayLeg</v>
      </c>
      <c r="C42" s="120" t="str">
        <f ca="1"/>
        <v>Coupon_20</v>
      </c>
      <c r="D42" s="121" t="str">
        <f ca="1"/>
        <v>FixedRate</v>
      </c>
      <c r="E42" s="122">
        <f ca="1"/>
        <v>-100000000</v>
      </c>
      <c r="F42" s="139">
        <f ca="1"/>
        <v>0.05</v>
      </c>
      <c r="G42" s="122">
        <f ca="1"/>
        <v>-2479452.0547945201</v>
      </c>
      <c r="H42" s="122" t="str">
        <f ca="1"/>
        <v>AUD</v>
      </c>
      <c r="I42" s="125">
        <f ca="1"/>
        <v>47120</v>
      </c>
      <c r="J42" s="125">
        <f ca="1"/>
        <v>47301</v>
      </c>
      <c r="K42" s="125">
        <f ca="1"/>
        <v>47301</v>
      </c>
      <c r="L42" s="151">
        <f ca="1"/>
        <v>0.60783669043212496</v>
      </c>
      <c r="M42" s="122">
        <f ca="1"/>
        <v>-1507101.931071433</v>
      </c>
      <c r="N42" s="151">
        <f ca="1"/>
        <v>0.49589041095890402</v>
      </c>
      <c r="O42" s="132" t="b">
        <f ca="1"/>
        <v>0</v>
      </c>
      <c r="P42" s="120" t="b">
        <f ca="1"/>
        <v>0</v>
      </c>
      <c r="Q42" s="120" t="e">
        <f ca="1"/>
        <v>#N/A</v>
      </c>
      <c r="R42" s="122">
        <f t="shared" ca="1" si="0"/>
        <v>-2479452.0547945201</v>
      </c>
      <c r="S42" s="122">
        <f t="shared" ca="1" si="1"/>
        <v>-2479452.0547945201</v>
      </c>
      <c r="T42" s="139">
        <f t="shared" ca="1" si="2"/>
        <v>5.1271245961511447E-2</v>
      </c>
      <c r="U42" s="139">
        <f t="shared" ca="1" si="3"/>
        <v>4.9999999999999996E-2</v>
      </c>
    </row>
    <row r="43" spans="1:21">
      <c r="A43" s="82"/>
      <c r="B43" s="120" t="str">
        <f ca="1"/>
        <v>ReceiveLeg</v>
      </c>
      <c r="C43" s="120" t="str">
        <f ca="1"/>
        <v>Principal_1</v>
      </c>
      <c r="D43" s="121" t="str">
        <f ca="1"/>
        <v>PrincipalExchange</v>
      </c>
      <c r="E43" s="122">
        <f ca="1"/>
        <v>-100000000</v>
      </c>
      <c r="F43" s="139">
        <f ca="1"/>
        <v>0</v>
      </c>
      <c r="G43" s="122">
        <f ca="1"/>
        <v>-100000000</v>
      </c>
      <c r="H43" s="122" t="str">
        <f ca="1"/>
        <v>AUD</v>
      </c>
      <c r="I43" s="125">
        <f ca="1"/>
        <v>43647</v>
      </c>
      <c r="J43" s="125">
        <f ca="1"/>
        <v>43647</v>
      </c>
      <c r="K43" s="125">
        <f ca="1"/>
        <v>43647</v>
      </c>
      <c r="L43" s="151">
        <f ca="1"/>
        <v>0.99958917240548195</v>
      </c>
      <c r="M43" s="122">
        <f ca="1"/>
        <v>-99958917.240548193</v>
      </c>
      <c r="N43" s="151">
        <f ca="1"/>
        <v>8.21917808219178E-3</v>
      </c>
      <c r="O43" s="132" t="b">
        <f ca="1"/>
        <v>0</v>
      </c>
      <c r="P43" s="120" t="b">
        <f ca="1"/>
        <v>0</v>
      </c>
      <c r="Q43" s="120" t="e">
        <f ca="1"/>
        <v>#N/A</v>
      </c>
      <c r="R43" s="122"/>
      <c r="S43" s="122"/>
      <c r="T43" s="139"/>
      <c r="U43" s="139"/>
    </row>
    <row r="44" spans="1:21">
      <c r="A44" s="82"/>
      <c r="B44" s="120" t="str">
        <f ca="1"/>
        <v>ReceiveLeg</v>
      </c>
      <c r="C44" s="120" t="str">
        <f ca="1"/>
        <v>Principal_2</v>
      </c>
      <c r="D44" s="121" t="str">
        <f ca="1"/>
        <v>PrincipalExchange</v>
      </c>
      <c r="E44" s="122">
        <f ca="1"/>
        <v>100000000</v>
      </c>
      <c r="F44" s="139">
        <f ca="1"/>
        <v>0</v>
      </c>
      <c r="G44" s="122">
        <f ca="1"/>
        <v>100000000</v>
      </c>
      <c r="H44" s="122" t="str">
        <f ca="1"/>
        <v>AUD</v>
      </c>
      <c r="I44" s="125">
        <f ca="1"/>
        <v>47301</v>
      </c>
      <c r="J44" s="125">
        <f ca="1"/>
        <v>47301</v>
      </c>
      <c r="K44" s="125">
        <f ca="1"/>
        <v>47301</v>
      </c>
      <c r="L44" s="151">
        <f ca="1"/>
        <v>0.60783669043212496</v>
      </c>
      <c r="M44" s="122">
        <f ca="1"/>
        <v>60783669.043212503</v>
      </c>
      <c r="N44" s="151">
        <f ca="1"/>
        <v>10.0191780821918</v>
      </c>
      <c r="O44" s="132" t="b">
        <f ca="1"/>
        <v>0</v>
      </c>
      <c r="P44" s="120" t="b">
        <f ca="1"/>
        <v>0</v>
      </c>
      <c r="Q44" s="120" t="e">
        <f ca="1"/>
        <v>#N/A</v>
      </c>
      <c r="R44" s="122"/>
      <c r="S44" s="122"/>
      <c r="T44" s="139"/>
      <c r="U44" s="139"/>
    </row>
    <row r="45" spans="1:21">
      <c r="A45" s="82"/>
      <c r="B45" s="120" t="str">
        <f ca="1"/>
        <v>PayLeg</v>
      </c>
      <c r="C45" s="120" t="str">
        <f ca="1"/>
        <v>Principal_1</v>
      </c>
      <c r="D45" s="121" t="str">
        <f ca="1"/>
        <v>PrincipalExchange</v>
      </c>
      <c r="E45" s="122">
        <f ca="1"/>
        <v>100000000</v>
      </c>
      <c r="F45" s="139">
        <f ca="1"/>
        <v>0</v>
      </c>
      <c r="G45" s="122">
        <f ca="1"/>
        <v>100000000</v>
      </c>
      <c r="H45" s="122" t="str">
        <f ca="1"/>
        <v>AUD</v>
      </c>
      <c r="I45" s="125">
        <f ca="1"/>
        <v>43647</v>
      </c>
      <c r="J45" s="125">
        <f ca="1"/>
        <v>43647</v>
      </c>
      <c r="K45" s="125">
        <f ca="1"/>
        <v>43647</v>
      </c>
      <c r="L45" s="151">
        <f ca="1"/>
        <v>0.99958917240548195</v>
      </c>
      <c r="M45" s="122">
        <f ca="1"/>
        <v>99958917.240548193</v>
      </c>
      <c r="N45" s="151">
        <f ca="1"/>
        <v>8.21917808219178E-3</v>
      </c>
      <c r="O45" s="132" t="b">
        <f ca="1"/>
        <v>0</v>
      </c>
      <c r="P45" s="120" t="b">
        <f ca="1"/>
        <v>0</v>
      </c>
      <c r="Q45" s="120" t="e">
        <f ca="1"/>
        <v>#N/A</v>
      </c>
      <c r="R45" s="122"/>
      <c r="S45" s="122"/>
      <c r="T45" s="139"/>
      <c r="U45" s="139"/>
    </row>
    <row r="46" spans="1:21">
      <c r="A46" s="82"/>
      <c r="B46" s="120" t="str">
        <f ca="1"/>
        <v>PayLeg</v>
      </c>
      <c r="C46" s="120" t="str">
        <f ca="1"/>
        <v>Principal_2</v>
      </c>
      <c r="D46" s="121" t="str">
        <f ca="1"/>
        <v>PrincipalExchange</v>
      </c>
      <c r="E46" s="122">
        <f ca="1"/>
        <v>-100000000</v>
      </c>
      <c r="F46" s="139">
        <f ca="1"/>
        <v>0</v>
      </c>
      <c r="G46" s="122">
        <f ca="1"/>
        <v>-100000000</v>
      </c>
      <c r="H46" s="122" t="str">
        <f ca="1"/>
        <v>AUD</v>
      </c>
      <c r="I46" s="125">
        <f ca="1"/>
        <v>47301</v>
      </c>
      <c r="J46" s="125">
        <f ca="1"/>
        <v>47301</v>
      </c>
      <c r="K46" s="125">
        <f ca="1"/>
        <v>47301</v>
      </c>
      <c r="L46" s="151">
        <f ca="1"/>
        <v>0.60783669043212496</v>
      </c>
      <c r="M46" s="122">
        <f ca="1"/>
        <v>-60783669.043212503</v>
      </c>
      <c r="N46" s="151">
        <f ca="1"/>
        <v>10.0191780821918</v>
      </c>
      <c r="O46" s="132" t="b">
        <f ca="1"/>
        <v>0</v>
      </c>
      <c r="P46" s="120" t="b">
        <f ca="1"/>
        <v>0</v>
      </c>
      <c r="Q46" s="120" t="e">
        <f ca="1"/>
        <v>#N/A</v>
      </c>
      <c r="R46" s="122"/>
      <c r="S46" s="122"/>
      <c r="T46" s="139"/>
      <c r="U46" s="139"/>
    </row>
    <row r="47" spans="1:21">
      <c r="A47" s="82"/>
      <c r="B47" s="120" t="e">
        <f ca="1"/>
        <v>#N/A</v>
      </c>
      <c r="C47" s="120" t="e">
        <f ca="1"/>
        <v>#N/A</v>
      </c>
      <c r="D47" s="121" t="e">
        <f ca="1"/>
        <v>#N/A</v>
      </c>
      <c r="E47" s="122" t="e">
        <f ca="1"/>
        <v>#N/A</v>
      </c>
      <c r="F47" s="139" t="e">
        <f ca="1"/>
        <v>#N/A</v>
      </c>
      <c r="G47" s="122" t="e">
        <f ca="1"/>
        <v>#N/A</v>
      </c>
      <c r="H47" s="122" t="e">
        <f ca="1"/>
        <v>#N/A</v>
      </c>
      <c r="I47" s="125" t="e">
        <f ca="1"/>
        <v>#N/A</v>
      </c>
      <c r="J47" s="125" t="e">
        <f ca="1"/>
        <v>#N/A</v>
      </c>
      <c r="K47" s="125" t="e">
        <f ca="1"/>
        <v>#N/A</v>
      </c>
      <c r="L47" s="151" t="e">
        <f ca="1"/>
        <v>#N/A</v>
      </c>
      <c r="M47" s="122" t="e">
        <f ca="1"/>
        <v>#N/A</v>
      </c>
      <c r="N47" s="151" t="e">
        <f ca="1"/>
        <v>#N/A</v>
      </c>
      <c r="O47" s="132" t="e">
        <f ca="1"/>
        <v>#N/A</v>
      </c>
      <c r="P47" s="120" t="e">
        <f ca="1"/>
        <v>#N/A</v>
      </c>
      <c r="Q47" s="120" t="e">
        <f ca="1"/>
        <v>#N/A</v>
      </c>
      <c r="R47" s="122"/>
      <c r="S47" s="122"/>
      <c r="T47" s="139"/>
      <c r="U47" s="139"/>
    </row>
    <row r="48" spans="1:21">
      <c r="A48" s="82"/>
      <c r="B48" s="120" t="e">
        <f ca="1"/>
        <v>#N/A</v>
      </c>
      <c r="C48" s="120" t="e">
        <f ca="1"/>
        <v>#N/A</v>
      </c>
      <c r="D48" s="121" t="e">
        <f ca="1"/>
        <v>#N/A</v>
      </c>
      <c r="E48" s="122" t="e">
        <f ca="1"/>
        <v>#N/A</v>
      </c>
      <c r="F48" s="139" t="e">
        <f ca="1"/>
        <v>#N/A</v>
      </c>
      <c r="G48" s="122" t="e">
        <f ca="1"/>
        <v>#N/A</v>
      </c>
      <c r="H48" s="122" t="e">
        <f ca="1"/>
        <v>#N/A</v>
      </c>
      <c r="I48" s="125" t="e">
        <f ca="1"/>
        <v>#N/A</v>
      </c>
      <c r="J48" s="125" t="e">
        <f ca="1"/>
        <v>#N/A</v>
      </c>
      <c r="K48" s="125" t="e">
        <f ca="1"/>
        <v>#N/A</v>
      </c>
      <c r="L48" s="151" t="e">
        <f ca="1"/>
        <v>#N/A</v>
      </c>
      <c r="M48" s="122" t="e">
        <f ca="1"/>
        <v>#N/A</v>
      </c>
      <c r="N48" s="151" t="e">
        <f ca="1"/>
        <v>#N/A</v>
      </c>
      <c r="O48" s="132" t="e">
        <f ca="1"/>
        <v>#N/A</v>
      </c>
      <c r="P48" s="120" t="e">
        <f ca="1"/>
        <v>#N/A</v>
      </c>
      <c r="Q48" s="120" t="e">
        <f ca="1"/>
        <v>#N/A</v>
      </c>
      <c r="R48" s="122"/>
      <c r="S48" s="122"/>
      <c r="T48" s="139"/>
      <c r="U48" s="139"/>
    </row>
    <row r="49" spans="1:21">
      <c r="A49" s="82"/>
      <c r="B49" s="120" t="e">
        <f ca="1"/>
        <v>#N/A</v>
      </c>
      <c r="C49" s="120" t="e">
        <f ca="1"/>
        <v>#N/A</v>
      </c>
      <c r="D49" s="121" t="e">
        <f ca="1"/>
        <v>#N/A</v>
      </c>
      <c r="E49" s="122" t="e">
        <f ca="1"/>
        <v>#N/A</v>
      </c>
      <c r="F49" s="139" t="e">
        <f ca="1"/>
        <v>#N/A</v>
      </c>
      <c r="G49" s="122" t="e">
        <f ca="1"/>
        <v>#N/A</v>
      </c>
      <c r="H49" s="122" t="e">
        <f ca="1"/>
        <v>#N/A</v>
      </c>
      <c r="I49" s="125" t="e">
        <f ca="1"/>
        <v>#N/A</v>
      </c>
      <c r="J49" s="125" t="e">
        <f ca="1"/>
        <v>#N/A</v>
      </c>
      <c r="K49" s="125" t="e">
        <f ca="1"/>
        <v>#N/A</v>
      </c>
      <c r="L49" s="151" t="e">
        <f ca="1"/>
        <v>#N/A</v>
      </c>
      <c r="M49" s="122" t="e">
        <f ca="1"/>
        <v>#N/A</v>
      </c>
      <c r="N49" s="151" t="e">
        <f ca="1"/>
        <v>#N/A</v>
      </c>
      <c r="O49" s="132" t="e">
        <f ca="1"/>
        <v>#N/A</v>
      </c>
      <c r="P49" s="120" t="e">
        <f ca="1"/>
        <v>#N/A</v>
      </c>
      <c r="Q49" s="120" t="e">
        <f ca="1"/>
        <v>#N/A</v>
      </c>
      <c r="R49" s="122"/>
      <c r="S49" s="122"/>
      <c r="T49" s="139"/>
      <c r="U49" s="139"/>
    </row>
    <row r="50" spans="1:21">
      <c r="A50" s="82"/>
      <c r="B50" s="120" t="e">
        <f ca="1"/>
        <v>#N/A</v>
      </c>
      <c r="C50" s="120" t="e">
        <f ca="1"/>
        <v>#N/A</v>
      </c>
      <c r="D50" s="121" t="e">
        <f ca="1"/>
        <v>#N/A</v>
      </c>
      <c r="E50" s="122" t="e">
        <f ca="1"/>
        <v>#N/A</v>
      </c>
      <c r="F50" s="139" t="e">
        <f ca="1"/>
        <v>#N/A</v>
      </c>
      <c r="G50" s="122" t="e">
        <f ca="1"/>
        <v>#N/A</v>
      </c>
      <c r="H50" s="122" t="e">
        <f ca="1"/>
        <v>#N/A</v>
      </c>
      <c r="I50" s="125" t="e">
        <f ca="1"/>
        <v>#N/A</v>
      </c>
      <c r="J50" s="125" t="e">
        <f ca="1"/>
        <v>#N/A</v>
      </c>
      <c r="K50" s="125" t="e">
        <f ca="1"/>
        <v>#N/A</v>
      </c>
      <c r="L50" s="151" t="e">
        <f ca="1"/>
        <v>#N/A</v>
      </c>
      <c r="M50" s="122" t="e">
        <f ca="1"/>
        <v>#N/A</v>
      </c>
      <c r="N50" s="151" t="e">
        <f ca="1"/>
        <v>#N/A</v>
      </c>
      <c r="O50" s="132" t="e">
        <f ca="1"/>
        <v>#N/A</v>
      </c>
      <c r="P50" s="120" t="e">
        <f ca="1"/>
        <v>#N/A</v>
      </c>
      <c r="Q50" s="120" t="e">
        <f ca="1"/>
        <v>#N/A</v>
      </c>
      <c r="R50" s="122"/>
      <c r="S50" s="122"/>
      <c r="T50" s="139"/>
      <c r="U50" s="139"/>
    </row>
    <row r="51" spans="1:21">
      <c r="A51" s="82"/>
      <c r="B51" s="120" t="e">
        <f ca="1"/>
        <v>#N/A</v>
      </c>
      <c r="C51" s="120" t="e">
        <f ca="1"/>
        <v>#N/A</v>
      </c>
      <c r="D51" s="121" t="e">
        <f ca="1"/>
        <v>#N/A</v>
      </c>
      <c r="E51" s="122" t="e">
        <f ca="1"/>
        <v>#N/A</v>
      </c>
      <c r="F51" s="139" t="e">
        <f ca="1"/>
        <v>#N/A</v>
      </c>
      <c r="G51" s="122" t="e">
        <f ca="1"/>
        <v>#N/A</v>
      </c>
      <c r="H51" s="122" t="e">
        <f ca="1"/>
        <v>#N/A</v>
      </c>
      <c r="I51" s="125" t="e">
        <f ca="1"/>
        <v>#N/A</v>
      </c>
      <c r="J51" s="125" t="e">
        <f ca="1"/>
        <v>#N/A</v>
      </c>
      <c r="K51" s="125" t="e">
        <f ca="1"/>
        <v>#N/A</v>
      </c>
      <c r="L51" s="151" t="e">
        <f ca="1"/>
        <v>#N/A</v>
      </c>
      <c r="M51" s="122" t="e">
        <f ca="1"/>
        <v>#N/A</v>
      </c>
      <c r="N51" s="151" t="e">
        <f ca="1"/>
        <v>#N/A</v>
      </c>
      <c r="O51" s="132" t="e">
        <f ca="1"/>
        <v>#N/A</v>
      </c>
      <c r="P51" s="120" t="e">
        <f ca="1"/>
        <v>#N/A</v>
      </c>
      <c r="Q51" s="120" t="e">
        <f ca="1"/>
        <v>#N/A</v>
      </c>
      <c r="R51" s="122"/>
      <c r="S51" s="122"/>
      <c r="T51" s="139"/>
      <c r="U51" s="139"/>
    </row>
    <row r="52" spans="1:21">
      <c r="A52" s="82"/>
      <c r="B52" s="120" t="e">
        <f ca="1"/>
        <v>#N/A</v>
      </c>
      <c r="C52" s="120" t="e">
        <f ca="1"/>
        <v>#N/A</v>
      </c>
      <c r="D52" s="121" t="e">
        <f ca="1"/>
        <v>#N/A</v>
      </c>
      <c r="E52" s="122" t="e">
        <f ca="1"/>
        <v>#N/A</v>
      </c>
      <c r="F52" s="139" t="e">
        <f ca="1"/>
        <v>#N/A</v>
      </c>
      <c r="G52" s="122" t="e">
        <f ca="1"/>
        <v>#N/A</v>
      </c>
      <c r="H52" s="122" t="e">
        <f ca="1"/>
        <v>#N/A</v>
      </c>
      <c r="I52" s="125" t="e">
        <f ca="1"/>
        <v>#N/A</v>
      </c>
      <c r="J52" s="125" t="e">
        <f ca="1"/>
        <v>#N/A</v>
      </c>
      <c r="K52" s="125" t="e">
        <f ca="1"/>
        <v>#N/A</v>
      </c>
      <c r="L52" s="151" t="e">
        <f ca="1"/>
        <v>#N/A</v>
      </c>
      <c r="M52" s="122" t="e">
        <f ca="1"/>
        <v>#N/A</v>
      </c>
      <c r="N52" s="151" t="e">
        <f ca="1"/>
        <v>#N/A</v>
      </c>
      <c r="O52" s="132" t="e">
        <f ca="1"/>
        <v>#N/A</v>
      </c>
      <c r="P52" s="120" t="e">
        <f ca="1"/>
        <v>#N/A</v>
      </c>
      <c r="Q52" s="120" t="e">
        <f ca="1"/>
        <v>#N/A</v>
      </c>
      <c r="R52" s="122"/>
      <c r="S52" s="122"/>
      <c r="T52" s="139"/>
      <c r="U52" s="139"/>
    </row>
    <row r="53" spans="1:21">
      <c r="A53" s="82"/>
      <c r="B53" s="120" t="e">
        <f ca="1"/>
        <v>#N/A</v>
      </c>
      <c r="C53" s="120" t="e">
        <f ca="1"/>
        <v>#N/A</v>
      </c>
      <c r="D53" s="121" t="e">
        <f ca="1"/>
        <v>#N/A</v>
      </c>
      <c r="E53" s="122" t="e">
        <f ca="1"/>
        <v>#N/A</v>
      </c>
      <c r="F53" s="139" t="e">
        <f ca="1"/>
        <v>#N/A</v>
      </c>
      <c r="G53" s="122" t="e">
        <f ca="1"/>
        <v>#N/A</v>
      </c>
      <c r="H53" s="122" t="e">
        <f ca="1"/>
        <v>#N/A</v>
      </c>
      <c r="I53" s="125" t="e">
        <f ca="1"/>
        <v>#N/A</v>
      </c>
      <c r="J53" s="125" t="e">
        <f ca="1"/>
        <v>#N/A</v>
      </c>
      <c r="K53" s="125" t="e">
        <f ca="1"/>
        <v>#N/A</v>
      </c>
      <c r="L53" s="151" t="e">
        <f ca="1"/>
        <v>#N/A</v>
      </c>
      <c r="M53" s="122" t="e">
        <f ca="1"/>
        <v>#N/A</v>
      </c>
      <c r="N53" s="151" t="e">
        <f ca="1"/>
        <v>#N/A</v>
      </c>
      <c r="O53" s="132" t="e">
        <f ca="1"/>
        <v>#N/A</v>
      </c>
      <c r="P53" s="120" t="e">
        <f ca="1"/>
        <v>#N/A</v>
      </c>
      <c r="Q53" s="120" t="e">
        <f ca="1"/>
        <v>#N/A</v>
      </c>
      <c r="R53" s="122"/>
      <c r="S53" s="122"/>
      <c r="T53" s="139"/>
      <c r="U53" s="13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250"/>
  <sheetViews>
    <sheetView workbookViewId="0">
      <selection activeCell="I2" sqref="I2"/>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 min="10" max="10" width="16.140625" bestFit="1" customWidth="1"/>
    <col min="11" max="11" width="39.85546875" bestFit="1" customWidth="1"/>
    <col min="12" max="12" width="15.7109375" bestFit="1" customWidth="1"/>
  </cols>
  <sheetData>
    <row r="1" spans="1:12">
      <c r="A1" s="43" t="s">
        <v>125</v>
      </c>
      <c r="B1" s="43" t="s">
        <v>126</v>
      </c>
      <c r="C1" s="62" t="s">
        <v>127</v>
      </c>
      <c r="D1" s="62" t="s">
        <v>128</v>
      </c>
      <c r="E1" s="62" t="s">
        <v>129</v>
      </c>
      <c r="F1" s="62" t="s">
        <v>130</v>
      </c>
      <c r="G1" s="62" t="s">
        <v>166</v>
      </c>
      <c r="H1" s="62" t="s">
        <v>131</v>
      </c>
      <c r="I1" s="62" t="s">
        <v>132</v>
      </c>
      <c r="J1" s="62" t="s">
        <v>161</v>
      </c>
      <c r="K1" s="62" t="s">
        <v>224</v>
      </c>
      <c r="L1" s="62" t="s">
        <v>225</v>
      </c>
    </row>
    <row r="2" spans="1:12">
      <c r="A2" t="s">
        <v>133</v>
      </c>
      <c r="B2" t="s">
        <v>134</v>
      </c>
      <c r="C2" t="s">
        <v>36</v>
      </c>
      <c r="D2" s="63" t="s">
        <v>101</v>
      </c>
      <c r="E2" t="s">
        <v>87</v>
      </c>
      <c r="F2" t="s">
        <v>135</v>
      </c>
      <c r="G2" t="s">
        <v>213</v>
      </c>
      <c r="H2" t="s">
        <v>136</v>
      </c>
      <c r="I2" s="64">
        <v>1</v>
      </c>
      <c r="J2" t="s">
        <v>226</v>
      </c>
      <c r="K2" t="str">
        <f t="array" ref="K2:K250">_xll.HLV5r3.Financial.Cache.SupportedFloatingRates()</f>
        <v>AUD-AONIA-OIS-COMPOUND</v>
      </c>
      <c r="L2" t="s">
        <v>186</v>
      </c>
    </row>
    <row r="3" spans="1:12">
      <c r="A3" t="s">
        <v>137</v>
      </c>
      <c r="B3" t="s">
        <v>138</v>
      </c>
      <c r="C3" t="s">
        <v>37</v>
      </c>
      <c r="D3" s="63" t="s">
        <v>121</v>
      </c>
      <c r="E3" t="s">
        <v>139</v>
      </c>
      <c r="F3" t="s">
        <v>140</v>
      </c>
      <c r="G3" t="s">
        <v>214</v>
      </c>
      <c r="H3" t="s">
        <v>120</v>
      </c>
      <c r="I3" s="64">
        <v>2</v>
      </c>
      <c r="J3" t="s">
        <v>162</v>
      </c>
      <c r="K3" t="str">
        <v>AUD-AONIA-OIS-COMPOUND-SwapMarker</v>
      </c>
      <c r="L3" t="s">
        <v>227</v>
      </c>
    </row>
    <row r="4" spans="1:12">
      <c r="A4" t="s">
        <v>141</v>
      </c>
      <c r="C4" t="s">
        <v>20</v>
      </c>
      <c r="D4" s="63" t="s">
        <v>142</v>
      </c>
      <c r="E4" t="s">
        <v>143</v>
      </c>
      <c r="H4" t="s">
        <v>144</v>
      </c>
      <c r="I4" s="64">
        <v>3</v>
      </c>
      <c r="J4" t="s">
        <v>216</v>
      </c>
      <c r="K4" t="str">
        <v>AUD-BBR-AUBBSW</v>
      </c>
      <c r="L4" t="s">
        <v>228</v>
      </c>
    </row>
    <row r="5" spans="1:12">
      <c r="C5" t="s">
        <v>229</v>
      </c>
      <c r="D5" s="63" t="s">
        <v>145</v>
      </c>
      <c r="E5" t="s">
        <v>146</v>
      </c>
      <c r="I5" s="64">
        <v>4</v>
      </c>
      <c r="K5" t="str">
        <v>AUD-BBR-BBSW</v>
      </c>
      <c r="L5" t="s">
        <v>230</v>
      </c>
    </row>
    <row r="6" spans="1:12">
      <c r="B6" s="43" t="s">
        <v>126</v>
      </c>
      <c r="C6" t="s">
        <v>231</v>
      </c>
      <c r="D6" s="63" t="s">
        <v>147</v>
      </c>
      <c r="E6" t="s">
        <v>95</v>
      </c>
      <c r="I6" s="64">
        <v>5</v>
      </c>
      <c r="K6" t="str">
        <v>AUD-BBR-BBSW-Bloomberg</v>
      </c>
    </row>
    <row r="7" spans="1:12">
      <c r="B7" t="s">
        <v>148</v>
      </c>
      <c r="C7" t="s">
        <v>232</v>
      </c>
      <c r="D7" s="63" t="s">
        <v>149</v>
      </c>
      <c r="I7" s="64">
        <v>6</v>
      </c>
      <c r="K7" t="str">
        <v>AUD-BBR-BBSY-BID</v>
      </c>
    </row>
    <row r="8" spans="1:12">
      <c r="B8" t="s">
        <v>150</v>
      </c>
      <c r="C8" t="s">
        <v>233</v>
      </c>
      <c r="D8" s="63" t="s">
        <v>151</v>
      </c>
      <c r="I8" s="64">
        <v>7</v>
      </c>
      <c r="K8" t="str">
        <v>AUD-BBR-ISDC</v>
      </c>
    </row>
    <row r="9" spans="1:12">
      <c r="D9" s="63" t="s">
        <v>152</v>
      </c>
      <c r="I9" s="64">
        <v>8</v>
      </c>
      <c r="K9" t="str">
        <v>AUD-LIBOR-BBA</v>
      </c>
    </row>
    <row r="10" spans="1:12">
      <c r="I10" s="64">
        <v>9</v>
      </c>
      <c r="K10" t="str">
        <v>AUD-LIBOR-BBA-Bloomberg</v>
      </c>
    </row>
    <row r="11" spans="1:12">
      <c r="I11" s="64">
        <v>10</v>
      </c>
      <c r="K11" t="str">
        <v>AUD-LIBOR-Reference Banks</v>
      </c>
    </row>
    <row r="12" spans="1:12">
      <c r="I12" s="64">
        <v>11</v>
      </c>
      <c r="K12" t="str">
        <v>AUD-Swap Rate-Reuters</v>
      </c>
    </row>
    <row r="13" spans="1:12">
      <c r="I13" s="64">
        <v>12</v>
      </c>
      <c r="K13" t="str">
        <v>CAD-BA-ISDD</v>
      </c>
    </row>
    <row r="14" spans="1:12">
      <c r="I14" s="64">
        <v>13</v>
      </c>
      <c r="K14" t="str">
        <v>CAD-BA-CDOR</v>
      </c>
    </row>
    <row r="15" spans="1:12">
      <c r="I15" s="64">
        <v>14</v>
      </c>
      <c r="K15" t="str">
        <v>CAD-BA-CDOR-Bloomberg</v>
      </c>
    </row>
    <row r="16" spans="1:12">
      <c r="I16" s="64">
        <v>15</v>
      </c>
      <c r="K16" t="str">
        <v>CAD-BA-Reuters</v>
      </c>
    </row>
    <row r="17" spans="1:11">
      <c r="I17" s="64">
        <v>16</v>
      </c>
      <c r="K17" t="str">
        <v>CAD-BA-Telerate</v>
      </c>
    </row>
    <row r="18" spans="1:11">
      <c r="I18" s="64">
        <v>17</v>
      </c>
      <c r="K18" t="str">
        <v>CAD-BA-Reference Banks</v>
      </c>
    </row>
    <row r="19" spans="1:11">
      <c r="I19" s="64">
        <v>18</v>
      </c>
      <c r="K19" t="str">
        <v>CAD-TBILL-ISDD</v>
      </c>
    </row>
    <row r="20" spans="1:11">
      <c r="I20" s="64">
        <v>19</v>
      </c>
      <c r="K20" t="str">
        <v>CAD-TBILL-Reuters</v>
      </c>
    </row>
    <row r="21" spans="1:11">
      <c r="I21" s="64">
        <v>20</v>
      </c>
      <c r="K21" t="str">
        <v>CAD-TBILL-Telerate</v>
      </c>
    </row>
    <row r="22" spans="1:11">
      <c r="I22" s="64">
        <v>21</v>
      </c>
      <c r="K22" t="str">
        <v>CAD-TBILL-Reference Banks</v>
      </c>
    </row>
    <row r="23" spans="1:11">
      <c r="I23" s="64">
        <v>22</v>
      </c>
      <c r="K23" t="str">
        <v>CAD-LIBOR-BBA</v>
      </c>
    </row>
    <row r="24" spans="1:11">
      <c r="I24" s="64">
        <v>23</v>
      </c>
      <c r="K24" t="str">
        <v>CAD-LIBOR-BBA-Bloomberg</v>
      </c>
    </row>
    <row r="25" spans="1:11">
      <c r="I25" s="64">
        <v>24</v>
      </c>
      <c r="K25" t="str">
        <v>CAD-LIBOR-BBA-SwapMarker</v>
      </c>
    </row>
    <row r="26" spans="1:11">
      <c r="I26" s="64">
        <v>25</v>
      </c>
      <c r="K26" t="str">
        <v>CAD-LIBOR-Reference Banks</v>
      </c>
    </row>
    <row r="27" spans="1:11">
      <c r="I27" s="64">
        <v>26</v>
      </c>
      <c r="K27" t="str">
        <v>CAD-REPO-CORRA</v>
      </c>
    </row>
    <row r="28" spans="1:11">
      <c r="I28" s="64">
        <v>27</v>
      </c>
      <c r="K28" t="str">
        <v>CAD-CORRA-OIS-COMPOUND</v>
      </c>
    </row>
    <row r="29" spans="1:11">
      <c r="A29" s="1"/>
      <c r="B29" s="1"/>
      <c r="C29" s="1"/>
      <c r="I29" s="64">
        <v>28</v>
      </c>
      <c r="K29" t="str">
        <v>CAD-ISDA-Swap Rate</v>
      </c>
    </row>
    <row r="30" spans="1:11">
      <c r="I30" s="64">
        <v>29</v>
      </c>
      <c r="K30" t="str">
        <v>CL-CLICP-Bloomberg</v>
      </c>
    </row>
    <row r="31" spans="1:11">
      <c r="I31" s="64">
        <v>30</v>
      </c>
      <c r="K31" t="str">
        <v>CZK-PRIBOR-PRBO</v>
      </c>
    </row>
    <row r="32" spans="1:11">
      <c r="I32" s="64">
        <v>31</v>
      </c>
      <c r="K32" t="str">
        <v>CZK-PRIBOR-Reference Banks</v>
      </c>
    </row>
    <row r="33" spans="9:11">
      <c r="I33" s="64" t="s">
        <v>153</v>
      </c>
      <c r="K33" t="str">
        <v>DKK-CIBOR-DKNA13</v>
      </c>
    </row>
    <row r="34" spans="9:11">
      <c r="K34" t="str">
        <v>DKK-CIBOR-DKNA13-Bloomberg</v>
      </c>
    </row>
    <row r="35" spans="9:11">
      <c r="K35" t="str">
        <v>DKK-CIBOR2-DKNA13</v>
      </c>
    </row>
    <row r="36" spans="9:11">
      <c r="K36" t="str">
        <v>DKK-CITA-DKNA14-COMPOUND</v>
      </c>
    </row>
    <row r="37" spans="9:11">
      <c r="K37" t="str">
        <v>DKK-CIBOR-Reference Banks</v>
      </c>
    </row>
    <row r="38" spans="9:11">
      <c r="K38" t="str">
        <v>DKK-DKKOIS-OIS-COMPOUND</v>
      </c>
    </row>
    <row r="39" spans="9:11">
      <c r="K39" t="str">
        <v>EUR-EURIBOR-Reuters</v>
      </c>
    </row>
    <row r="40" spans="9:11">
      <c r="K40" t="str">
        <v>EUR-EURIBOR-Telerate</v>
      </c>
    </row>
    <row r="41" spans="9:11">
      <c r="K41" t="str">
        <v>EUR-EURIBOR-Act/365</v>
      </c>
    </row>
    <row r="42" spans="9:11">
      <c r="K42" t="str">
        <v>EUR-EURIBOR-Act/365-Bloomberg</v>
      </c>
    </row>
    <row r="43" spans="9:11">
      <c r="K43" t="str">
        <v>EUR-EURIBOR-Reference Banks</v>
      </c>
    </row>
    <row r="44" spans="9:11">
      <c r="K44" t="str">
        <v>EUR-LIBOR-BBA</v>
      </c>
    </row>
    <row r="45" spans="9:11">
      <c r="K45" t="str">
        <v>EUR-LIBOR-BBA-Bloomberg</v>
      </c>
    </row>
    <row r="46" spans="9:11">
      <c r="K46" t="str">
        <v>EUR-LIBOR-Reference Banks</v>
      </c>
    </row>
    <row r="47" spans="9:11">
      <c r="K47" t="str">
        <v>EUR-EONIA-OIS-COMPOUND</v>
      </c>
    </row>
    <row r="48" spans="9:11">
      <c r="K48" t="str">
        <v>EUR-EONIA-OIS-COMPOUND-Bloomberg</v>
      </c>
    </row>
    <row r="49" spans="1:11">
      <c r="K49" t="str">
        <v>EUR-EURONIA-OIS-COMPOUND</v>
      </c>
    </row>
    <row r="50" spans="1:11">
      <c r="K50" t="str">
        <v>EUR-TAM-CDC</v>
      </c>
    </row>
    <row r="51" spans="1:11">
      <c r="A51" s="54"/>
      <c r="K51" t="str">
        <v>EUR-TMM-CDC-COMPOUND</v>
      </c>
    </row>
    <row r="52" spans="1:11">
      <c r="A52" s="54"/>
      <c r="K52" t="str">
        <v>EUR-EONIA-AVERAGE</v>
      </c>
    </row>
    <row r="53" spans="1:11">
      <c r="A53" s="54"/>
      <c r="K53" t="str">
        <v>EUR-TEC10-CNO</v>
      </c>
    </row>
    <row r="54" spans="1:11">
      <c r="A54" s="54"/>
      <c r="K54" t="str">
        <v>EUR-TEC10-CNO-SwapMarker</v>
      </c>
    </row>
    <row r="55" spans="1:11">
      <c r="A55" s="54"/>
      <c r="K55" t="str">
        <v>EUR-TEC10-Reference Banks</v>
      </c>
    </row>
    <row r="56" spans="1:11">
      <c r="A56" s="54"/>
      <c r="K56" t="str">
        <v>EUR-TEC5-CNO</v>
      </c>
    </row>
    <row r="57" spans="1:11">
      <c r="A57" s="153"/>
      <c r="B57" s="153"/>
      <c r="C57" s="153"/>
      <c r="D57" s="153"/>
      <c r="E57" s="153"/>
      <c r="F57" s="153"/>
      <c r="G57" s="153"/>
      <c r="H57" s="153"/>
      <c r="I57" s="153"/>
      <c r="K57" t="str">
        <v>EUR-TEC5-CNO-SwapMarker</v>
      </c>
    </row>
    <row r="58" spans="1:11">
      <c r="A58" s="153"/>
      <c r="B58" s="153"/>
      <c r="C58" s="153"/>
      <c r="D58" s="153"/>
      <c r="E58" s="153"/>
      <c r="F58" s="153"/>
      <c r="G58" s="153"/>
      <c r="H58" s="153"/>
      <c r="I58" s="153"/>
      <c r="K58" t="str">
        <v>EUR-TEC5-Reference Banks</v>
      </c>
    </row>
    <row r="59" spans="1:11">
      <c r="A59" s="153"/>
      <c r="B59" s="153"/>
      <c r="C59" s="153"/>
      <c r="D59" s="153"/>
      <c r="E59" s="153"/>
      <c r="F59" s="153"/>
      <c r="G59" s="153"/>
      <c r="H59" s="153"/>
      <c r="I59" s="153"/>
      <c r="K59" t="str">
        <v>EUR-Annual Swap Rate-10:00</v>
      </c>
    </row>
    <row r="60" spans="1:11">
      <c r="A60" s="153"/>
      <c r="B60" s="153"/>
      <c r="C60" s="153"/>
      <c r="D60" s="153"/>
      <c r="E60" s="153"/>
      <c r="F60" s="153"/>
      <c r="G60" s="153"/>
      <c r="H60" s="153"/>
      <c r="I60" s="153"/>
      <c r="K60" t="str">
        <v>EUR-Annual Swap Rate-10:00-Bloomberg</v>
      </c>
    </row>
    <row r="61" spans="1:11">
      <c r="K61" t="str">
        <v>EUR-Annual Swap Rate-10:00-SwapMarker</v>
      </c>
    </row>
    <row r="62" spans="1:11">
      <c r="K62" t="str">
        <v>EUR-Annual Swap Rate-11:00</v>
      </c>
    </row>
    <row r="63" spans="1:11">
      <c r="K63" t="str">
        <v>EUR-Annual Swap Rate-11:00-Bloomberg</v>
      </c>
    </row>
    <row r="64" spans="1:11">
      <c r="K64" t="str">
        <v>EUR-Annual Swap Rate-11:00-SwapMarker</v>
      </c>
    </row>
    <row r="65" spans="11:11">
      <c r="K65" t="str">
        <v>EUR-Annual Swap Rate-3 Month</v>
      </c>
    </row>
    <row r="66" spans="11:11">
      <c r="K66" t="str">
        <v>EUR-Annual Swap Rate-3 Month-SwapMarker</v>
      </c>
    </row>
    <row r="67" spans="11:11">
      <c r="K67" t="str">
        <v>EUR-ISDA-EURIBOR Swap Rate-11:00</v>
      </c>
    </row>
    <row r="68" spans="11:11">
      <c r="K68" t="str">
        <v>EUR-ISDA-EURIBOR Swap Rate-12:00</v>
      </c>
    </row>
    <row r="69" spans="11:11">
      <c r="K69" t="str">
        <v>EUR-ISDA-LIBOR Swap Rate-10:00</v>
      </c>
    </row>
    <row r="70" spans="11:11">
      <c r="K70" t="str">
        <v>EUR-ISDA-LIBOR Swap Rate-11:00</v>
      </c>
    </row>
    <row r="71" spans="11:11">
      <c r="K71" t="str">
        <v>EUR-EONIA-Swap-Index</v>
      </c>
    </row>
    <row r="72" spans="11:11">
      <c r="K72" t="str">
        <v>EUR-Annual Swap Rate-Reference Banks</v>
      </c>
    </row>
    <row r="73" spans="11:11">
      <c r="K73" t="str">
        <v>GRD-ATHIBOR-ATHIBOR</v>
      </c>
    </row>
    <row r="74" spans="11:11">
      <c r="K74" t="str">
        <v>GRD-ATHIBOR-Telerate</v>
      </c>
    </row>
    <row r="75" spans="11:11">
      <c r="K75" t="str">
        <v>GRD-ATHIBOR-Reference Banks</v>
      </c>
    </row>
    <row r="76" spans="11:11">
      <c r="K76" t="str">
        <v>GRD-ATHIMID-Reuters</v>
      </c>
    </row>
    <row r="77" spans="11:11">
      <c r="K77" t="str">
        <v>GRD-ATHIMID-Reference Banks</v>
      </c>
    </row>
    <row r="78" spans="11:11">
      <c r="K78" t="str">
        <v>HKD-HIBOR-ISDC</v>
      </c>
    </row>
    <row r="79" spans="11:11">
      <c r="K79" t="str">
        <v>HKD-HIBOR-HIBOR=</v>
      </c>
    </row>
    <row r="80" spans="11:11">
      <c r="K80" t="str">
        <v>HKD-HIBOR-HIBOR-Bloomberg</v>
      </c>
    </row>
    <row r="81" spans="11:11">
      <c r="K81" t="str">
        <v>HKD-HIBOR-HKAB</v>
      </c>
    </row>
    <row r="82" spans="11:11">
      <c r="K82" t="str">
        <v>HKD-HIBOR-HKAB-Bloomberg</v>
      </c>
    </row>
    <row r="83" spans="11:11">
      <c r="K83" t="str">
        <v>HKD-HIBOR-Reference Banks</v>
      </c>
    </row>
    <row r="84" spans="11:11">
      <c r="K84" t="str">
        <v>HKD-HONIX-OIS-COMPOUND</v>
      </c>
    </row>
    <row r="85" spans="11:11">
      <c r="K85" t="str">
        <v>HKD-ISDA-Swap Rate-11:00</v>
      </c>
    </row>
    <row r="86" spans="11:11">
      <c r="K86" t="str">
        <v>HKD-ISDA-Swap Rate-4:00</v>
      </c>
    </row>
    <row r="87" spans="11:11">
      <c r="K87" t="str">
        <v>HUF-BUBOR-Reuters</v>
      </c>
    </row>
    <row r="88" spans="11:11">
      <c r="K88" t="str">
        <v>HUF-BUBOR-Reference Banks</v>
      </c>
    </row>
    <row r="89" spans="11:11">
      <c r="K89" t="str">
        <v>INR-MIBOR-OIS-COMPOUND</v>
      </c>
    </row>
    <row r="90" spans="11:11">
      <c r="K90" t="str">
        <v>INR-MITOR-OIS-COMPOUND</v>
      </c>
    </row>
    <row r="91" spans="11:11">
      <c r="K91" t="str">
        <v>INR-MIFOR</v>
      </c>
    </row>
    <row r="92" spans="11:11">
      <c r="K92" t="str">
        <v>INR-MIOIS</v>
      </c>
    </row>
    <row r="93" spans="11:11">
      <c r="K93" t="str">
        <v>INR-BMK</v>
      </c>
    </row>
    <row r="94" spans="11:11">
      <c r="K94" t="str">
        <v>INR-INBMK-REUTERS</v>
      </c>
    </row>
    <row r="95" spans="11:11">
      <c r="K95" t="str">
        <v>INR-CMT</v>
      </c>
    </row>
    <row r="96" spans="11:11">
      <c r="K96" t="str">
        <v>INR-Reference Banks</v>
      </c>
    </row>
    <row r="97" spans="11:11">
      <c r="K97" t="str">
        <v>IDR-IDRFIX</v>
      </c>
    </row>
    <row r="98" spans="11:11">
      <c r="K98" t="str">
        <v>IDR-IDMA-Bloomberg</v>
      </c>
    </row>
    <row r="99" spans="11:11">
      <c r="K99" t="str">
        <v>IDR-SBI-Reuters</v>
      </c>
    </row>
    <row r="100" spans="11:11">
      <c r="K100" t="str">
        <v>IDR-SOR-Reuters</v>
      </c>
    </row>
    <row r="101" spans="11:11">
      <c r="K101" t="str">
        <v>IDR-SOR-Telerate</v>
      </c>
    </row>
    <row r="102" spans="11:11">
      <c r="K102" t="str">
        <v>IDR-SOR-Reference Banks</v>
      </c>
    </row>
    <row r="103" spans="11:11">
      <c r="K103" t="str">
        <v>ILS-TELBOR01-Reuters</v>
      </c>
    </row>
    <row r="104" spans="11:11">
      <c r="K104" t="str">
        <v>ILS-TELBOR-Reference Banks</v>
      </c>
    </row>
    <row r="105" spans="11:11">
      <c r="K105" t="str">
        <v>JPY-BBSF-Bloomberg-10:00</v>
      </c>
    </row>
    <row r="106" spans="11:11">
      <c r="K106" t="str">
        <v>JPY-BBSF-Bloomberg-15:00</v>
      </c>
    </row>
    <row r="107" spans="11:11">
      <c r="K107" t="str">
        <v>JPY-LIBOR-FRASETT</v>
      </c>
    </row>
    <row r="108" spans="11:11">
      <c r="K108" t="str">
        <v>JPY-LIBOR-ISDA</v>
      </c>
    </row>
    <row r="109" spans="11:11">
      <c r="K109" t="str">
        <v>JPY-LIBOR-BBA</v>
      </c>
    </row>
    <row r="110" spans="11:11">
      <c r="K110" t="str">
        <v>JPY-LIBOR-BBA-Bloomberg</v>
      </c>
    </row>
    <row r="111" spans="11:11">
      <c r="K111" t="str">
        <v>JPY-LIBOR-Reference Banks</v>
      </c>
    </row>
    <row r="112" spans="11:11">
      <c r="K112" t="str">
        <v>JPY-MUTANCALL-TONAR</v>
      </c>
    </row>
    <row r="113" spans="11:11">
      <c r="K113" t="str">
        <v>JPY-TIBOR-TIBM (10 Banks)</v>
      </c>
    </row>
    <row r="114" spans="11:11">
      <c r="K114" t="str">
        <v>JPY-TIBOR-TIBM (5 Banks)</v>
      </c>
    </row>
    <row r="115" spans="11:11">
      <c r="K115" t="str">
        <v>JPY-TIBOR-TIBM (All Banks)</v>
      </c>
    </row>
    <row r="116" spans="11:11">
      <c r="K116" t="str">
        <v>JPY-TIBOR-TIBM (All Banks)-Bloomberg</v>
      </c>
    </row>
    <row r="117" spans="11:11">
      <c r="K117" t="str">
        <v>JPY-TIBOR-ZTIBOR</v>
      </c>
    </row>
    <row r="118" spans="11:11">
      <c r="K118" t="str">
        <v>JPY-TIBOR-TIBM-Reference Banks</v>
      </c>
    </row>
    <row r="119" spans="11:11">
      <c r="K119" t="str">
        <v>JPY-TSR-Reuters-10:00</v>
      </c>
    </row>
    <row r="120" spans="11:11">
      <c r="K120" t="str">
        <v>JPY-TSR-Telerate-10:00</v>
      </c>
    </row>
    <row r="121" spans="11:11">
      <c r="K121" t="str">
        <v>JPY-ISDA-Swap Rate-10:00</v>
      </c>
    </row>
    <row r="122" spans="11:11">
      <c r="K122" t="str">
        <v>JPY-TSR-Reuters-15:00</v>
      </c>
    </row>
    <row r="123" spans="11:11">
      <c r="K123" t="str">
        <v>JPY-TSR-Telerate-15:00</v>
      </c>
    </row>
    <row r="124" spans="11:11">
      <c r="K124" t="str">
        <v>JPY-ISDA-Swap Rate-15:00</v>
      </c>
    </row>
    <row r="125" spans="11:11">
      <c r="K125" t="str">
        <v>JPY-TSR-Reference Banks</v>
      </c>
    </row>
    <row r="126" spans="11:11">
      <c r="K126" t="str">
        <v>JPY-TONA-OIS-COMPOUND</v>
      </c>
    </row>
    <row r="127" spans="11:11">
      <c r="K127" t="str">
        <v>JPY-TIBOR-17096</v>
      </c>
    </row>
    <row r="128" spans="11:11">
      <c r="K128" t="str">
        <v>JPY-TIBOR-17097</v>
      </c>
    </row>
    <row r="129" spans="11:11">
      <c r="K129" t="str">
        <v>KRW-CD-KSDA-Bloomberg</v>
      </c>
    </row>
    <row r="130" spans="11:11">
      <c r="K130" t="str">
        <v>KRW-CD-3220</v>
      </c>
    </row>
    <row r="131" spans="11:11">
      <c r="K131" t="str">
        <v>MYR-KLIBOR-BNM</v>
      </c>
    </row>
    <row r="132" spans="11:11">
      <c r="K132" t="str">
        <v>MYR-KLIBOR-Reference Banks</v>
      </c>
    </row>
    <row r="133" spans="11:11">
      <c r="K133" t="str">
        <v>MXN-TIIE-Banxico</v>
      </c>
    </row>
    <row r="134" spans="11:11">
      <c r="K134" t="str">
        <v>MXN-TIIE-Banxico-Bloomberg</v>
      </c>
    </row>
    <row r="135" spans="11:11">
      <c r="K135" t="str">
        <v>MXN-TIIE-Banxico-Reference Banks</v>
      </c>
    </row>
    <row r="136" spans="11:11">
      <c r="K136" t="str">
        <v>NZD-BBR-BID</v>
      </c>
    </row>
    <row r="137" spans="11:11">
      <c r="K137" t="str">
        <v>NZD-BBR-ISDC</v>
      </c>
    </row>
    <row r="138" spans="11:11">
      <c r="K138" t="str">
        <v>NZD-BBR-FRA</v>
      </c>
    </row>
    <row r="139" spans="11:11">
      <c r="K139" t="str">
        <v>NZD-BBR-Telerate</v>
      </c>
    </row>
    <row r="140" spans="11:11">
      <c r="K140" t="str">
        <v>NZD-BBR-Reference Banks</v>
      </c>
    </row>
    <row r="141" spans="11:11">
      <c r="K141" t="str">
        <v>NZD-NZIONA-OIS-COMPOUND</v>
      </c>
    </row>
    <row r="142" spans="11:11">
      <c r="K142" t="str">
        <v>NOK-NIBOR-NIBR</v>
      </c>
    </row>
    <row r="143" spans="11:11">
      <c r="K143" t="str">
        <v>NOK-NIBOR-NIBR-Reference Banks</v>
      </c>
    </row>
    <row r="144" spans="11:11">
      <c r="K144" t="str">
        <v>NOK-NIBOR-Reference Banks</v>
      </c>
    </row>
    <row r="145" spans="11:11">
      <c r="K145" t="str">
        <v>PLN-WIBOR-WIBO</v>
      </c>
    </row>
    <row r="146" spans="11:11">
      <c r="K146" t="str">
        <v>PLN-WIBOR-Reference Banks</v>
      </c>
    </row>
    <row r="147" spans="11:11">
      <c r="K147" t="str">
        <v>PLZ-WIBOR-WIBO</v>
      </c>
    </row>
    <row r="148" spans="11:11">
      <c r="K148" t="str">
        <v>PLZ-WIBOR-Reference Banks</v>
      </c>
    </row>
    <row r="149" spans="11:11">
      <c r="K149" t="str">
        <v>SAR-SRIOR-SUAA</v>
      </c>
    </row>
    <row r="150" spans="11:11">
      <c r="K150" t="str">
        <v>SAR-SRIOR-Reference Banks</v>
      </c>
    </row>
    <row r="151" spans="11:11">
      <c r="K151" t="str">
        <v>SGD-SIBOR-Reuters</v>
      </c>
    </row>
    <row r="152" spans="11:11">
      <c r="K152" t="str">
        <v>SGD-SIBOR-Telerate</v>
      </c>
    </row>
    <row r="153" spans="11:11">
      <c r="K153" t="str">
        <v>SGD-SIBOR-Reference Banks</v>
      </c>
    </row>
    <row r="154" spans="11:11">
      <c r="K154" t="str">
        <v>SGD-SOR-Reuters</v>
      </c>
    </row>
    <row r="155" spans="11:11">
      <c r="K155" t="str">
        <v>SGD-SOR-Telerate</v>
      </c>
    </row>
    <row r="156" spans="11:11">
      <c r="K156" t="str">
        <v>SGD-SOR-Reference Banks</v>
      </c>
    </row>
    <row r="157" spans="11:11">
      <c r="K157" t="str">
        <v>SGD-SONAR-OIS-COMPOUND</v>
      </c>
    </row>
    <row r="158" spans="11:11">
      <c r="K158" t="str">
        <v>SKK-BRIBOR-NBSK07</v>
      </c>
    </row>
    <row r="159" spans="11:11">
      <c r="K159" t="str">
        <v>SKK-BRIBOR-BRBO</v>
      </c>
    </row>
    <row r="160" spans="11:11">
      <c r="K160" t="str">
        <v>SKK-BRIBOR-Bloomberg</v>
      </c>
    </row>
    <row r="161" spans="11:11">
      <c r="K161" t="str">
        <v>SKK-BRIBOR-Reference Banks</v>
      </c>
    </row>
    <row r="162" spans="11:11">
      <c r="K162" t="str">
        <v>ZAR-JIBAR-SAFEX</v>
      </c>
    </row>
    <row r="163" spans="11:11">
      <c r="K163" t="str">
        <v>ZAR-JIBAR-Reference Banks</v>
      </c>
    </row>
    <row r="164" spans="11:11">
      <c r="K164" t="str">
        <v>ZAR-PRIME-AVERAGE</v>
      </c>
    </row>
    <row r="165" spans="11:11">
      <c r="K165" t="str">
        <v>ZAR-PRIME-AVERAGE-Reference Banks</v>
      </c>
    </row>
    <row r="166" spans="11:11">
      <c r="K166" t="str">
        <v>ZAR-DEPOSIT-SAFEX</v>
      </c>
    </row>
    <row r="167" spans="11:11">
      <c r="K167" t="str">
        <v>ZAR-DEPOSIT-Reference Banks</v>
      </c>
    </row>
    <row r="168" spans="11:11">
      <c r="K168" t="str">
        <v>GBP-LIBOR-ISDA</v>
      </c>
    </row>
    <row r="169" spans="11:11">
      <c r="K169" t="str">
        <v>GBP-LIBOR-BBA</v>
      </c>
    </row>
    <row r="170" spans="11:11">
      <c r="K170" t="str">
        <v>GBP-LIBOR-BBA-Bloomberg</v>
      </c>
    </row>
    <row r="171" spans="11:11">
      <c r="K171" t="str">
        <v>GBP-LIBOR-Reference Banks</v>
      </c>
    </row>
    <row r="172" spans="11:11">
      <c r="K172" t="str">
        <v>GBP-ISDA-Swap Rate</v>
      </c>
    </row>
    <row r="173" spans="11:11">
      <c r="K173" t="str">
        <v>GBP-Semi-Annual Swap Rate</v>
      </c>
    </row>
    <row r="174" spans="11:11">
      <c r="K174" t="str">
        <v>GBP-Semi-Annual Swap Rate-Reference Banks</v>
      </c>
    </row>
    <row r="175" spans="11:11">
      <c r="K175" t="str">
        <v>GBP-WMBA-SONIA-COMPOUND</v>
      </c>
    </row>
    <row r="176" spans="11:11">
      <c r="K176" t="str">
        <v>SEK-Annual Swap Rate</v>
      </c>
    </row>
    <row r="177" spans="11:11">
      <c r="K177" t="str">
        <v>SEK-STIBOR-SIDE</v>
      </c>
    </row>
    <row r="178" spans="11:11">
      <c r="K178" t="str">
        <v>SEK-STIBOR-Bloomberg</v>
      </c>
    </row>
    <row r="179" spans="11:11">
      <c r="K179" t="str">
        <v>SEK-STIBOR-Reference Banks</v>
      </c>
    </row>
    <row r="180" spans="11:11">
      <c r="K180" t="str">
        <v>SEK-SIOR-OIS-COMPOUND</v>
      </c>
    </row>
    <row r="181" spans="11:11">
      <c r="K181" t="str">
        <v>CHF-LIBOR-ISDA</v>
      </c>
    </row>
    <row r="182" spans="11:11">
      <c r="K182" t="str">
        <v>CHF-LIBOR-BBA</v>
      </c>
    </row>
    <row r="183" spans="11:11">
      <c r="K183" t="str">
        <v>CHF-LIBOR-BBA-Bloomberg</v>
      </c>
    </row>
    <row r="184" spans="11:11">
      <c r="K184" t="str">
        <v>CHF-LIBOR-Reference Banks</v>
      </c>
    </row>
    <row r="185" spans="11:11">
      <c r="K185" t="str">
        <v>CHF-TOIS-OIS-COMPOUND</v>
      </c>
    </row>
    <row r="186" spans="11:11">
      <c r="K186" t="str">
        <v>CHF-Annual Swap Rate</v>
      </c>
    </row>
    <row r="187" spans="11:11">
      <c r="K187" t="str">
        <v>CHF-ISDAFIX-Swap Rate</v>
      </c>
    </row>
    <row r="188" spans="11:11">
      <c r="K188" t="str">
        <v>CHF-Annual Swap Rate-Reference Banks</v>
      </c>
    </row>
    <row r="189" spans="11:11">
      <c r="K189" t="str">
        <v>TWD-Reuters-6165</v>
      </c>
    </row>
    <row r="190" spans="11:11">
      <c r="K190" t="str">
        <v>TWD-Telerate-6165</v>
      </c>
    </row>
    <row r="191" spans="11:11">
      <c r="K191" t="str">
        <v>TWD-TWCPBA</v>
      </c>
    </row>
    <row r="192" spans="11:11">
      <c r="K192" t="str">
        <v>TWD-Reference Dealers</v>
      </c>
    </row>
    <row r="193" spans="11:11">
      <c r="K193" t="str">
        <v>THB-SOR-Reuters</v>
      </c>
    </row>
    <row r="194" spans="11:11">
      <c r="K194" t="str">
        <v>THB-SOR-Telerate</v>
      </c>
    </row>
    <row r="195" spans="11:11">
      <c r="K195" t="str">
        <v>THB-SOR-Reference Banks</v>
      </c>
    </row>
    <row r="196" spans="11:11">
      <c r="K196" t="str">
        <v>THB-THBFIX-Reuters</v>
      </c>
    </row>
    <row r="197" spans="11:11">
      <c r="K197" t="str">
        <v>USD-BA-H.15</v>
      </c>
    </row>
    <row r="198" spans="11:11">
      <c r="K198" t="str">
        <v>USD-BA-Reference Dealers</v>
      </c>
    </row>
    <row r="199" spans="11:11">
      <c r="K199" t="str">
        <v>USD-CD-H.15</v>
      </c>
    </row>
    <row r="200" spans="11:11">
      <c r="K200" t="str">
        <v>USD-CD-Reference Dealers</v>
      </c>
    </row>
    <row r="201" spans="11:11">
      <c r="K201" t="str">
        <v>USD-CMS-Reuters</v>
      </c>
    </row>
    <row r="202" spans="11:11">
      <c r="K202" t="str">
        <v>USD-CMS-Telerate</v>
      </c>
    </row>
    <row r="203" spans="11:11">
      <c r="K203" t="str">
        <v>USD-ISDA-Swap Rate</v>
      </c>
    </row>
    <row r="204" spans="11:11">
      <c r="K204" t="str">
        <v>USD-ISDA-Swap Rate-3:00</v>
      </c>
    </row>
    <row r="205" spans="11:11">
      <c r="K205" t="str">
        <v>USD-ISDAFIX3-Swap Rate</v>
      </c>
    </row>
    <row r="206" spans="11:11">
      <c r="K206" t="str">
        <v>USD-ISDAFIX3-Swap Rate-3:00</v>
      </c>
    </row>
    <row r="207" spans="11:11">
      <c r="K207" t="str">
        <v>USD-CMS-Reference Banks</v>
      </c>
    </row>
    <row r="208" spans="11:11">
      <c r="K208" t="str">
        <v>USD-CMS-Reference Banks-ICAP SwapPX</v>
      </c>
    </row>
    <row r="209" spans="11:11">
      <c r="K209" t="str">
        <v>USD-CMT-T7051</v>
      </c>
    </row>
    <row r="210" spans="11:11">
      <c r="K210" t="str">
        <v>USD-CMT-T7052</v>
      </c>
    </row>
    <row r="211" spans="11:11">
      <c r="K211" t="str">
        <v>USD-COF11-Reuters</v>
      </c>
    </row>
    <row r="212" spans="11:11">
      <c r="K212" t="str">
        <v>USD-COF11-Telerate</v>
      </c>
    </row>
    <row r="213" spans="11:11">
      <c r="K213" t="str">
        <v>USD-COF11-FHLBSF</v>
      </c>
    </row>
    <row r="214" spans="11:11">
      <c r="K214" t="str">
        <v>USD-CP-H.15</v>
      </c>
    </row>
    <row r="215" spans="11:11">
      <c r="K215" t="str">
        <v>USD-CP-Reference Dealers</v>
      </c>
    </row>
    <row r="216" spans="11:11">
      <c r="K216" t="str">
        <v>USD-Federal Funds-H.15</v>
      </c>
    </row>
    <row r="217" spans="11:11">
      <c r="K217" t="str">
        <v>USD-Federal Funds-H.15-Bloomberg</v>
      </c>
    </row>
    <row r="218" spans="11:11">
      <c r="K218" t="str">
        <v>USD-Federal Funds-Reference Dealers</v>
      </c>
    </row>
    <row r="219" spans="11:11">
      <c r="K219" t="str">
        <v>USD-FFCB-DISCO</v>
      </c>
    </row>
    <row r="220" spans="11:11">
      <c r="K220" t="str">
        <v>USD-LIBOR-BBA</v>
      </c>
    </row>
    <row r="221" spans="11:11">
      <c r="K221" t="str">
        <v>USD-LIBOR-BBA-Bloomberg</v>
      </c>
    </row>
    <row r="222" spans="11:11">
      <c r="K222" t="str">
        <v>USD-LIBOR-ISDA</v>
      </c>
    </row>
    <row r="223" spans="11:11">
      <c r="K223" t="str">
        <v>USD-LIBOR-LIBO</v>
      </c>
    </row>
    <row r="224" spans="11:11">
      <c r="K224" t="str">
        <v>USD-LIBOR-Reference Banks</v>
      </c>
    </row>
    <row r="225" spans="11:11">
      <c r="K225" t="str">
        <v>USD-Prime-H.15</v>
      </c>
    </row>
    <row r="226" spans="11:11">
      <c r="K226" t="str">
        <v>USD-Prime-Reference Banks</v>
      </c>
    </row>
    <row r="227" spans="11:11">
      <c r="K227" t="str">
        <v>USD-SIBOR-SIBO</v>
      </c>
    </row>
    <row r="228" spans="11:11">
      <c r="K228" t="str">
        <v>USD-SIBOR-Reference Banks</v>
      </c>
    </row>
    <row r="229" spans="11:11">
      <c r="K229" t="str">
        <v>USD-TBILL-H.15</v>
      </c>
    </row>
    <row r="230" spans="11:11">
      <c r="K230" t="str">
        <v>USD-TBILL-H.15-Bloomberg</v>
      </c>
    </row>
    <row r="231" spans="11:11">
      <c r="K231" t="str">
        <v>USD-TBILL-Secondary Market</v>
      </c>
    </row>
    <row r="232" spans="11:11">
      <c r="K232" t="str">
        <v>USD-TIBOR-ISDC</v>
      </c>
    </row>
    <row r="233" spans="11:11">
      <c r="K233" t="str">
        <v>USD-TIBOR-Reference Banks</v>
      </c>
    </row>
    <row r="234" spans="11:11">
      <c r="K234" t="str">
        <v>USD-Treasury Rate-T500</v>
      </c>
    </row>
    <row r="235" spans="11:11">
      <c r="K235" t="str">
        <v>USD-Treasury Rate-ICAP BrokerTec</v>
      </c>
    </row>
    <row r="236" spans="11:11">
      <c r="K236" t="str">
        <v>USD-Treasury Rate-SwapMarker99</v>
      </c>
    </row>
    <row r="237" spans="11:11">
      <c r="K237" t="str">
        <v>USD-Treasury Rate-T19901</v>
      </c>
    </row>
    <row r="238" spans="11:11">
      <c r="K238" t="str">
        <v>USD-Treasury Rate-SwapMarker100</v>
      </c>
    </row>
    <row r="239" spans="11:11">
      <c r="K239" t="str">
        <v>USD-Federal Funds-H.15-OIS-COMPOUND</v>
      </c>
    </row>
    <row r="240" spans="11:11">
      <c r="K240" t="str">
        <v>USD-SIFMA Municipal Swap Index</v>
      </c>
    </row>
    <row r="241" spans="11:11">
      <c r="K241" t="str">
        <v>USD-BMA Municipal Swap Index</v>
      </c>
    </row>
    <row r="242" spans="11:11">
      <c r="K242" t="str">
        <v>USD-S&amp;P Index-High Grade</v>
      </c>
    </row>
    <row r="243" spans="11:11">
      <c r="K243" t="e">
        <v>#N/A</v>
      </c>
    </row>
    <row r="244" spans="11:11">
      <c r="K244" t="e">
        <v>#N/A</v>
      </c>
    </row>
    <row r="245" spans="11:11">
      <c r="K245" t="e">
        <v>#N/A</v>
      </c>
    </row>
    <row r="246" spans="11:11">
      <c r="K246" t="e">
        <v>#N/A</v>
      </c>
    </row>
    <row r="247" spans="11:11">
      <c r="K247" t="e">
        <v>#N/A</v>
      </c>
    </row>
    <row r="248" spans="11:11">
      <c r="K248" t="e">
        <v>#N/A</v>
      </c>
    </row>
    <row r="249" spans="11:11">
      <c r="K249" t="e">
        <v>#N/A</v>
      </c>
    </row>
    <row r="250" spans="11:11">
      <c r="K250" t="e">
        <v>#N/A</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GetInfo &amp; GetInstrumentInfo</vt:lpstr>
      <vt:lpstr>Calendars</vt:lpstr>
      <vt:lpstr>AUDCurve3M</vt:lpstr>
      <vt:lpstr>TermDeposit</vt:lpstr>
      <vt:lpstr>TermDeposit1</vt:lpstr>
      <vt:lpstr>TermDeposit2</vt:lpstr>
      <vt:lpstr>BulletPayment1</vt:lpstr>
      <vt:lpstr>FRA1</vt:lpstr>
      <vt:lpstr>FRA2</vt:lpstr>
      <vt:lpstr>IRSwapPricer1</vt:lpstr>
      <vt:lpstr>IRSwapPricer2</vt:lpstr>
      <vt:lpstr>SwapCashflows (2)</vt:lpstr>
      <vt:lpstr>Config (2)</vt:lpstr>
      <vt:lpstr>CurveList</vt:lpstr>
      <vt:lpstr>DiscountingType</vt:lpstr>
      <vt:lpstr>FirstCouponType</vt:lpstr>
      <vt:lpstr>ForecastIndex</vt:lpstr>
      <vt:lpstr>HLInstruments</vt:lpstr>
      <vt:lpstr>Rates</vt:lpstr>
      <vt:lpstr>Spreads</vt:lpstr>
      <vt:lpstr>ValidIndex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2011-06-12T23:00:04Z</dcterms:created>
  <dcterms:modified xsi:type="dcterms:W3CDTF">2019-06-27T23:55:14Z</dcterms:modified>
</cp:coreProperties>
</file>