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Rates\"/>
    </mc:Choice>
  </mc:AlternateContent>
  <bookViews>
    <workbookView xWindow="7185" yWindow="-15" windowWidth="7305" windowHeight="11670" tabRatio="740" xr2:uid="{00000000-000D-0000-FFFF-FFFF00000000}"/>
  </bookViews>
  <sheets>
    <sheet name="Table of Contents" sheetId="29" r:id="rId1"/>
    <sheet name="IRBootstrapDiscount" sheetId="50" r:id="rId2"/>
    <sheet name="IRBootstrapOIS" sheetId="47" r:id="rId3"/>
    <sheet name="IRBootstrap1m" sheetId="45" r:id="rId4"/>
    <sheet name="IRBootstrap3m" sheetId="40" r:id="rId5"/>
    <sheet name="IRBootstrap6m" sheetId="44" r:id="rId6"/>
    <sheet name="Config" sheetId="46" r:id="rId7"/>
    <sheet name="MarketData" sheetId="49" r:id="rId8"/>
    <sheet name="RawMarketData" sheetId="48" r:id="rId9"/>
  </sheets>
  <externalReferences>
    <externalReference r:id="rId10"/>
    <externalReference r:id="rId11"/>
  </externalReferences>
  <definedNames>
    <definedName name="Algorithms">Config!$G$23:$G$28</definedName>
    <definedName name="Assets">Config!$C$16:$C$22</definedName>
    <definedName name="DayCount" localSheetId="7">[1]Config!$D$6:$D$13</definedName>
    <definedName name="DayCount" localSheetId="8">[1]Config!$D$6:$D$13</definedName>
    <definedName name="DayCount">Config!$D$6:$D$13</definedName>
    <definedName name="Frequency" localSheetId="7">[1]Config!$C$6:$C$12</definedName>
    <definedName name="Frequency" localSheetId="8">[1]Config!$C$6:$C$12</definedName>
    <definedName name="Frequency">Config!$C$6:$C$12</definedName>
    <definedName name="FullFutCode">Config!$H$6:$H$17</definedName>
    <definedName name="FuturesCodes">Config!$G$6:$G$13</definedName>
    <definedName name="FuturesCurrencyMap">Config!$E$16:$F$20</definedName>
    <definedName name="IRCurve1m" localSheetId="7">[1]IRBootstrap1m!$D$5</definedName>
    <definedName name="IRCurve1m" localSheetId="8">[1]IRBootstrap1m!$D$5</definedName>
    <definedName name="IRCurve1m">IRBootstrap1m!$D$5</definedName>
    <definedName name="IRCurve3m" localSheetId="1">IRBootstrapDiscount!$D$5</definedName>
    <definedName name="IRCurve3m" localSheetId="7">[1]IRBootstrap3m!$D$5</definedName>
    <definedName name="IRCurve3m" localSheetId="8">[1]IRBootstrap3m!$D$5</definedName>
    <definedName name="IRCurve3m">IRBootstrap3m!$D$5</definedName>
    <definedName name="IRCurve6m" localSheetId="7">[1]IRBootstrap6m!$D$5</definedName>
    <definedName name="IRCurve6m" localSheetId="8">[1]IRBootstrap6m!$D$5</definedName>
    <definedName name="IRCurve6m">IRBootstrap6m!$D$5</definedName>
    <definedName name="IRCurveOIS">IRBootstrapOIS!$D$5</definedName>
  </definedNames>
  <calcPr calcId="171027" calcOnSave="0"/>
</workbook>
</file>

<file path=xl/calcChain.xml><?xml version="1.0" encoding="utf-8"?>
<calcChain xmlns="http://schemas.openxmlformats.org/spreadsheetml/2006/main">
  <c r="D49" i="45" l="1"/>
  <c r="D49" i="50"/>
  <c r="D49" i="44" s="1"/>
  <c r="D48" i="50"/>
  <c r="G43" i="50"/>
  <c r="G42" i="50"/>
  <c r="E42" i="50"/>
  <c r="G41" i="50"/>
  <c r="G40" i="50"/>
  <c r="E40" i="50"/>
  <c r="G39" i="50"/>
  <c r="G38" i="50"/>
  <c r="E38" i="50"/>
  <c r="E36" i="50"/>
  <c r="G35" i="50"/>
  <c r="E34" i="50"/>
  <c r="G33" i="50"/>
  <c r="G32" i="50"/>
  <c r="E32" i="50"/>
  <c r="G31" i="50"/>
  <c r="H29" i="50"/>
  <c r="H28" i="50"/>
  <c r="H27" i="50"/>
  <c r="H26" i="50"/>
  <c r="H25" i="50"/>
  <c r="H24" i="50"/>
  <c r="D12" i="50"/>
  <c r="D13" i="50" s="1"/>
  <c r="D7" i="50"/>
  <c r="B50" i="50" s="1"/>
  <c r="C45" i="50"/>
  <c r="D49" i="47" l="1"/>
  <c r="G34" i="50"/>
  <c r="D49" i="40"/>
  <c r="G36" i="50"/>
  <c r="D8" i="50"/>
  <c r="G37" i="50"/>
  <c r="E19" i="50"/>
  <c r="E20" i="50"/>
  <c r="E21" i="50"/>
  <c r="E22" i="50"/>
  <c r="E31" i="50"/>
  <c r="E33" i="50"/>
  <c r="E35" i="50"/>
  <c r="E37" i="50"/>
  <c r="E39" i="50"/>
  <c r="E41" i="50"/>
  <c r="E43" i="50"/>
  <c r="F3" i="50"/>
  <c r="H40" i="45"/>
  <c r="H41" i="45"/>
  <c r="H42" i="45"/>
  <c r="H43" i="45"/>
  <c r="H40" i="44"/>
  <c r="H41" i="44"/>
  <c r="H42" i="44"/>
  <c r="H43" i="44"/>
  <c r="G39" i="40"/>
  <c r="M5" i="49"/>
  <c r="M6" i="49"/>
  <c r="M7" i="49"/>
  <c r="M16" i="49"/>
  <c r="M17" i="49"/>
  <c r="M18" i="49"/>
  <c r="M19" i="49"/>
  <c r="M20" i="49"/>
  <c r="M21" i="49"/>
  <c r="M22" i="49"/>
  <c r="M23" i="49"/>
  <c r="M25" i="49"/>
  <c r="M26" i="49"/>
  <c r="M27" i="49"/>
  <c r="M28" i="49"/>
  <c r="M4" i="49"/>
  <c r="H5" i="49"/>
  <c r="H6" i="49"/>
  <c r="H7" i="49"/>
  <c r="H16" i="49"/>
  <c r="H17" i="49"/>
  <c r="H18" i="49"/>
  <c r="H19" i="49"/>
  <c r="H20" i="49"/>
  <c r="H21" i="49"/>
  <c r="H22" i="49"/>
  <c r="H23" i="49"/>
  <c r="H25" i="49"/>
  <c r="H26" i="49"/>
  <c r="H27" i="49"/>
  <c r="H28" i="49"/>
  <c r="H4" i="49"/>
  <c r="C9" i="49"/>
  <c r="H9" i="49" s="1"/>
  <c r="C10" i="49"/>
  <c r="H10" i="49" s="1"/>
  <c r="C11" i="49"/>
  <c r="H11" i="49" s="1"/>
  <c r="C12" i="49"/>
  <c r="H12" i="49" s="1"/>
  <c r="C13" i="49"/>
  <c r="H13" i="49" s="1"/>
  <c r="C14" i="49"/>
  <c r="H14" i="49" s="1"/>
  <c r="C15" i="49"/>
  <c r="H15" i="49" s="1"/>
  <c r="C8" i="49"/>
  <c r="H8" i="49" s="1"/>
  <c r="E36" i="48"/>
  <c r="E48" i="48"/>
  <c r="D35" i="48"/>
  <c r="D36" i="48"/>
  <c r="E2" i="48"/>
  <c r="L78" i="48"/>
  <c r="D37" i="48"/>
  <c r="D40" i="48"/>
  <c r="E45" i="48"/>
  <c r="E35" i="48"/>
  <c r="D48" i="48"/>
  <c r="E41" i="48"/>
  <c r="E37" i="48"/>
  <c r="D45" i="48"/>
  <c r="D39" i="48"/>
  <c r="D41" i="48"/>
  <c r="E39" i="48"/>
  <c r="D46" i="48"/>
  <c r="E47" i="48"/>
  <c r="E7" i="48"/>
  <c r="D47" i="48"/>
  <c r="E5" i="48"/>
  <c r="E46" i="48"/>
  <c r="D38" i="48"/>
  <c r="E6" i="48"/>
  <c r="D42" i="48"/>
  <c r="D44" i="48"/>
  <c r="D43" i="48"/>
  <c r="E43" i="48"/>
  <c r="E44" i="48"/>
  <c r="E40" i="48"/>
  <c r="E42" i="48"/>
  <c r="K78" i="48"/>
  <c r="E38" i="48"/>
  <c r="E4" i="49" l="1"/>
  <c r="D19" i="50" s="1"/>
  <c r="E6" i="49"/>
  <c r="D21" i="50" s="1"/>
  <c r="E5" i="49"/>
  <c r="D20" i="50" s="1"/>
  <c r="E7" i="49"/>
  <c r="D22" i="50" s="1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35" i="48"/>
  <c r="M15" i="49"/>
  <c r="M13" i="49"/>
  <c r="M11" i="49"/>
  <c r="M9" i="49"/>
  <c r="M14" i="49"/>
  <c r="M12" i="49"/>
  <c r="M10" i="49"/>
  <c r="M8" i="49"/>
  <c r="M78" i="48"/>
  <c r="T21" i="49" s="1"/>
  <c r="D36" i="47" s="1"/>
  <c r="L77" i="48"/>
  <c r="K77" i="48"/>
  <c r="J4" i="49" l="1"/>
  <c r="D19" i="44" s="1"/>
  <c r="J6" i="49"/>
  <c r="D21" i="44" s="1"/>
  <c r="J7" i="49"/>
  <c r="D22" i="44" s="1"/>
  <c r="O5" i="49"/>
  <c r="D20" i="45" s="1"/>
  <c r="D20" i="40"/>
  <c r="O4" i="49"/>
  <c r="D19" i="40"/>
  <c r="D22" i="40"/>
  <c r="D21" i="40"/>
  <c r="J5" i="49"/>
  <c r="D20" i="44" s="1"/>
  <c r="M77" i="48"/>
  <c r="T19" i="49" s="1"/>
  <c r="K76" i="48"/>
  <c r="L76" i="48"/>
  <c r="D34" i="47" l="1"/>
  <c r="T20" i="49"/>
  <c r="D35" i="47" s="1"/>
  <c r="G19" i="45"/>
  <c r="D19" i="45"/>
  <c r="M76" i="48"/>
  <c r="T17" i="49" s="1"/>
  <c r="K75" i="48"/>
  <c r="L75" i="48"/>
  <c r="D32" i="47" l="1"/>
  <c r="T18" i="49"/>
  <c r="D33" i="47" s="1"/>
  <c r="M75" i="48"/>
  <c r="T14" i="49" s="1"/>
  <c r="L74" i="48"/>
  <c r="K74" i="48"/>
  <c r="T16" i="49" l="1"/>
  <c r="D31" i="47" s="1"/>
  <c r="D29" i="47"/>
  <c r="T15" i="49"/>
  <c r="D30" i="47" s="1"/>
  <c r="M74" i="48"/>
  <c r="T11" i="49" s="1"/>
  <c r="L73" i="48"/>
  <c r="K73" i="48"/>
  <c r="D26" i="47" l="1"/>
  <c r="T13" i="49"/>
  <c r="D28" i="47" s="1"/>
  <c r="T12" i="49"/>
  <c r="D27" i="47" s="1"/>
  <c r="M73" i="48"/>
  <c r="T10" i="49" s="1"/>
  <c r="D25" i="47" s="1"/>
  <c r="L72" i="48"/>
  <c r="K72" i="48"/>
  <c r="M72" i="48" l="1"/>
  <c r="T9" i="49" s="1"/>
  <c r="D24" i="47" s="1"/>
  <c r="L71" i="48"/>
  <c r="K71" i="48"/>
  <c r="M71" i="48" l="1"/>
  <c r="T8" i="49" s="1"/>
  <c r="D23" i="47" s="1"/>
  <c r="L70" i="48"/>
  <c r="K70" i="48"/>
  <c r="M70" i="48" l="1"/>
  <c r="T7" i="49" s="1"/>
  <c r="D22" i="47" s="1"/>
  <c r="K69" i="48"/>
  <c r="L69" i="48"/>
  <c r="M69" i="48" l="1"/>
  <c r="T6" i="49" s="1"/>
  <c r="D21" i="47" s="1"/>
  <c r="K65" i="48"/>
  <c r="K68" i="48"/>
  <c r="L68" i="48"/>
  <c r="L65" i="48"/>
  <c r="M68" i="48" l="1"/>
  <c r="M65" i="48"/>
  <c r="J26" i="49" s="1"/>
  <c r="K64" i="48"/>
  <c r="L64" i="48"/>
  <c r="T5" i="49" l="1"/>
  <c r="D20" i="47" s="1"/>
  <c r="T4" i="49"/>
  <c r="D19" i="47" s="1"/>
  <c r="J27" i="49"/>
  <c r="D41" i="44"/>
  <c r="M64" i="48"/>
  <c r="J25" i="49" s="1"/>
  <c r="D40" i="44" s="1"/>
  <c r="L63" i="48"/>
  <c r="K63" i="48"/>
  <c r="J28" i="49" l="1"/>
  <c r="D43" i="44" s="1"/>
  <c r="D42" i="44"/>
  <c r="M63" i="48"/>
  <c r="J24" i="49" s="1"/>
  <c r="D39" i="44" s="1"/>
  <c r="K62" i="48"/>
  <c r="L62" i="48"/>
  <c r="M62" i="48" l="1"/>
  <c r="J23" i="49" s="1"/>
  <c r="D38" i="44" s="1"/>
  <c r="L61" i="48"/>
  <c r="K61" i="48"/>
  <c r="M61" i="48" l="1"/>
  <c r="J22" i="49" s="1"/>
  <c r="D37" i="44" s="1"/>
  <c r="K60" i="48"/>
  <c r="L60" i="48"/>
  <c r="M60" i="48" l="1"/>
  <c r="J21" i="49" s="1"/>
  <c r="D36" i="44" s="1"/>
  <c r="L59" i="48"/>
  <c r="K59" i="48"/>
  <c r="M59" i="48" l="1"/>
  <c r="J20" i="49" s="1"/>
  <c r="D35" i="44" s="1"/>
  <c r="K58" i="48"/>
  <c r="L58" i="48"/>
  <c r="M58" i="48" l="1"/>
  <c r="J19" i="49" s="1"/>
  <c r="D34" i="44" s="1"/>
  <c r="K57" i="48"/>
  <c r="L57" i="48"/>
  <c r="M57" i="48" l="1"/>
  <c r="J18" i="49" s="1"/>
  <c r="D33" i="44" s="1"/>
  <c r="K56" i="48"/>
  <c r="L56" i="48"/>
  <c r="M56" i="48" l="1"/>
  <c r="J17" i="49" s="1"/>
  <c r="D32" i="44" s="1"/>
  <c r="L55" i="48"/>
  <c r="K55" i="48"/>
  <c r="M55" i="48" l="1"/>
  <c r="E16" i="49" s="1"/>
  <c r="D31" i="50" s="1"/>
  <c r="L54" i="48"/>
  <c r="K54" i="48"/>
  <c r="D31" i="40" l="1"/>
  <c r="M54" i="48"/>
  <c r="K50" i="48"/>
  <c r="L50" i="48"/>
  <c r="L53" i="48"/>
  <c r="K53" i="48"/>
  <c r="M50" i="48" l="1"/>
  <c r="N23" i="49" s="1"/>
  <c r="N24" i="49" s="1"/>
  <c r="N25" i="49" s="1"/>
  <c r="N26" i="49" s="1"/>
  <c r="N27" i="49" s="1"/>
  <c r="N28" i="49" s="1"/>
  <c r="M53" i="48"/>
  <c r="L36" i="48"/>
  <c r="L25" i="48"/>
  <c r="L35" i="48"/>
  <c r="L43" i="48"/>
  <c r="L27" i="48"/>
  <c r="K36" i="48"/>
  <c r="K47" i="48"/>
  <c r="K28" i="48"/>
  <c r="L41" i="48"/>
  <c r="K43" i="48"/>
  <c r="K35" i="48"/>
  <c r="K37" i="48"/>
  <c r="L26" i="48"/>
  <c r="L45" i="48"/>
  <c r="K27" i="48"/>
  <c r="K26" i="48"/>
  <c r="L30" i="48"/>
  <c r="L37" i="48"/>
  <c r="L28" i="48"/>
  <c r="K41" i="48"/>
  <c r="L24" i="48"/>
  <c r="L33" i="48"/>
  <c r="K42" i="48"/>
  <c r="K30" i="48"/>
  <c r="L47" i="48"/>
  <c r="K38" i="48"/>
  <c r="K33" i="48"/>
  <c r="K25" i="48"/>
  <c r="K44" i="48"/>
  <c r="L38" i="48"/>
  <c r="K45" i="48"/>
  <c r="L42" i="48"/>
  <c r="L44" i="48"/>
  <c r="K24" i="48"/>
  <c r="M24" i="48" l="1"/>
  <c r="M38" i="48"/>
  <c r="D28" i="49" s="1"/>
  <c r="M37" i="48"/>
  <c r="D27" i="49" s="1"/>
  <c r="M36" i="48"/>
  <c r="D26" i="49" s="1"/>
  <c r="E26" i="49" s="1"/>
  <c r="D41" i="50" s="1"/>
  <c r="M35" i="48"/>
  <c r="D25" i="49" s="1"/>
  <c r="E25" i="49" s="1"/>
  <c r="D40" i="50" s="1"/>
  <c r="M33" i="48"/>
  <c r="D23" i="49" s="1"/>
  <c r="E23" i="49" s="1"/>
  <c r="D38" i="50" s="1"/>
  <c r="M30" i="48"/>
  <c r="D20" i="49" s="1"/>
  <c r="E20" i="49" s="1"/>
  <c r="D35" i="50" s="1"/>
  <c r="M28" i="48"/>
  <c r="D18" i="49" s="1"/>
  <c r="E18" i="49" s="1"/>
  <c r="D33" i="50" s="1"/>
  <c r="M27" i="48"/>
  <c r="D17" i="49" s="1"/>
  <c r="E17" i="49" s="1"/>
  <c r="D32" i="50" s="1"/>
  <c r="M26" i="48"/>
  <c r="I16" i="49" s="1"/>
  <c r="J16" i="49" s="1"/>
  <c r="D31" i="44" s="1"/>
  <c r="M25" i="48"/>
  <c r="M41" i="48"/>
  <c r="M42" i="48"/>
  <c r="M43" i="48"/>
  <c r="N16" i="49" s="1"/>
  <c r="O16" i="49" s="1"/>
  <c r="D31" i="45" s="1"/>
  <c r="M44" i="48"/>
  <c r="N17" i="49" s="1"/>
  <c r="M45" i="48"/>
  <c r="N18" i="49" s="1"/>
  <c r="M47" i="48"/>
  <c r="N20" i="49" s="1"/>
  <c r="C31" i="48"/>
  <c r="N10" i="49" l="1"/>
  <c r="N8" i="49"/>
  <c r="N9" i="49"/>
  <c r="N11" i="49"/>
  <c r="D33" i="40"/>
  <c r="O18" i="49"/>
  <c r="D33" i="45" s="1"/>
  <c r="D38" i="40"/>
  <c r="O23" i="49"/>
  <c r="D38" i="45" s="1"/>
  <c r="D41" i="40"/>
  <c r="O26" i="49"/>
  <c r="D41" i="45" s="1"/>
  <c r="E27" i="49"/>
  <c r="D42" i="50" s="1"/>
  <c r="N14" i="49"/>
  <c r="N12" i="49"/>
  <c r="N13" i="49"/>
  <c r="N15" i="49"/>
  <c r="I14" i="49"/>
  <c r="I12" i="49"/>
  <c r="I13" i="49"/>
  <c r="I15" i="49"/>
  <c r="D32" i="40"/>
  <c r="O17" i="49"/>
  <c r="D32" i="45" s="1"/>
  <c r="D35" i="40"/>
  <c r="O20" i="49"/>
  <c r="D35" i="45" s="1"/>
  <c r="D40" i="40"/>
  <c r="O25" i="49"/>
  <c r="D40" i="45" s="1"/>
  <c r="I10" i="49"/>
  <c r="I8" i="49"/>
  <c r="I9" i="49"/>
  <c r="I11" i="49"/>
  <c r="M34" i="48"/>
  <c r="D24" i="49" s="1"/>
  <c r="E24" i="49" s="1"/>
  <c r="D39" i="50" s="1"/>
  <c r="M49" i="48"/>
  <c r="N22" i="49" s="1"/>
  <c r="M48" i="48"/>
  <c r="N21" i="49" s="1"/>
  <c r="M32" i="48"/>
  <c r="D22" i="49" s="1"/>
  <c r="E22" i="49" s="1"/>
  <c r="D37" i="50" s="1"/>
  <c r="M31" i="48"/>
  <c r="D21" i="49" s="1"/>
  <c r="E21" i="49" s="1"/>
  <c r="D36" i="50" s="1"/>
  <c r="M46" i="48"/>
  <c r="N19" i="49" s="1"/>
  <c r="M29" i="48"/>
  <c r="D19" i="49" s="1"/>
  <c r="E19" i="49" s="1"/>
  <c r="D34" i="50" s="1"/>
  <c r="F31" i="48"/>
  <c r="C30" i="48"/>
  <c r="N6" i="49" l="1"/>
  <c r="O6" i="49" s="1"/>
  <c r="D21" i="45" s="1"/>
  <c r="N7" i="49"/>
  <c r="O7" i="49" s="1"/>
  <c r="D22" i="45" s="1"/>
  <c r="D37" i="40"/>
  <c r="O22" i="49"/>
  <c r="D37" i="45" s="1"/>
  <c r="O27" i="49"/>
  <c r="D42" i="45" s="1"/>
  <c r="D42" i="40"/>
  <c r="E28" i="49"/>
  <c r="D43" i="50" s="1"/>
  <c r="D34" i="40"/>
  <c r="O19" i="49"/>
  <c r="D34" i="45" s="1"/>
  <c r="D36" i="40"/>
  <c r="O21" i="49"/>
  <c r="D36" i="45" s="1"/>
  <c r="D39" i="40"/>
  <c r="O24" i="49"/>
  <c r="D39" i="45" s="1"/>
  <c r="F30" i="48"/>
  <c r="C29" i="48"/>
  <c r="O28" i="49" l="1"/>
  <c r="D43" i="45" s="1"/>
  <c r="D43" i="40"/>
  <c r="F29" i="48"/>
  <c r="C28" i="48"/>
  <c r="F28" i="48" l="1"/>
  <c r="C27" i="48"/>
  <c r="F27" i="48" l="1"/>
  <c r="C26" i="48"/>
  <c r="E26" i="48"/>
  <c r="F26" i="48" l="1"/>
  <c r="C24" i="48"/>
  <c r="E24" i="48"/>
  <c r="D24" i="48"/>
  <c r="F24" i="48" l="1"/>
  <c r="E23" i="48"/>
  <c r="D23" i="48"/>
  <c r="C23" i="48"/>
  <c r="F23" i="48" l="1"/>
  <c r="C22" i="48"/>
  <c r="D22" i="48"/>
  <c r="E22" i="48"/>
  <c r="F22" i="48" l="1"/>
  <c r="C21" i="48"/>
  <c r="E21" i="48"/>
  <c r="D21" i="48"/>
  <c r="F21" i="48" l="1"/>
  <c r="E20" i="48"/>
  <c r="C20" i="48"/>
  <c r="D20" i="48"/>
  <c r="F20" i="48" l="1"/>
  <c r="E15" i="49" s="1"/>
  <c r="D30" i="50" s="1"/>
  <c r="C19" i="48"/>
  <c r="E19" i="48"/>
  <c r="D19" i="48"/>
  <c r="J15" i="49" l="1"/>
  <c r="D30" i="44" s="1"/>
  <c r="D30" i="40"/>
  <c r="O15" i="49"/>
  <c r="D30" i="45" s="1"/>
  <c r="F19" i="48"/>
  <c r="E14" i="49" s="1"/>
  <c r="D29" i="50" s="1"/>
  <c r="D18" i="48"/>
  <c r="C18" i="48"/>
  <c r="E18" i="48"/>
  <c r="J14" i="49" l="1"/>
  <c r="D29" i="44" s="1"/>
  <c r="D29" i="40"/>
  <c r="O14" i="49"/>
  <c r="D29" i="45" s="1"/>
  <c r="F18" i="48"/>
  <c r="E13" i="49" s="1"/>
  <c r="D28" i="50" s="1"/>
  <c r="E17" i="48"/>
  <c r="D17" i="48"/>
  <c r="C17" i="48"/>
  <c r="J13" i="49" l="1"/>
  <c r="D28" i="44" s="1"/>
  <c r="D28" i="40"/>
  <c r="O13" i="49"/>
  <c r="D28" i="45" s="1"/>
  <c r="F17" i="48"/>
  <c r="E12" i="49" s="1"/>
  <c r="D27" i="50" s="1"/>
  <c r="C16" i="48"/>
  <c r="E16" i="48"/>
  <c r="D16" i="48"/>
  <c r="J12" i="49" l="1"/>
  <c r="D27" i="44" s="1"/>
  <c r="D27" i="40"/>
  <c r="O12" i="49"/>
  <c r="D27" i="45" s="1"/>
  <c r="F16" i="48"/>
  <c r="E11" i="49" s="1"/>
  <c r="D26" i="50" s="1"/>
  <c r="K15" i="48"/>
  <c r="L15" i="48"/>
  <c r="D26" i="40" l="1"/>
  <c r="J11" i="49"/>
  <c r="D26" i="44" s="1"/>
  <c r="O11" i="49"/>
  <c r="D26" i="45" s="1"/>
  <c r="M15" i="48"/>
  <c r="E15" i="48"/>
  <c r="D15" i="48"/>
  <c r="C15" i="48"/>
  <c r="F15" i="48" l="1"/>
  <c r="E10" i="49" s="1"/>
  <c r="D25" i="50" s="1"/>
  <c r="L14" i="48"/>
  <c r="K14" i="48"/>
  <c r="J10" i="49" l="1"/>
  <c r="D25" i="44" s="1"/>
  <c r="D25" i="40"/>
  <c r="O10" i="49"/>
  <c r="D25" i="45" s="1"/>
  <c r="M14" i="48"/>
  <c r="C14" i="48"/>
  <c r="D14" i="48"/>
  <c r="E14" i="48"/>
  <c r="F14" i="48" l="1"/>
  <c r="E9" i="49" s="1"/>
  <c r="L13" i="48"/>
  <c r="K13" i="48"/>
  <c r="O9" i="49" l="1"/>
  <c r="D24" i="45" s="1"/>
  <c r="D24" i="50"/>
  <c r="D24" i="40"/>
  <c r="J9" i="49"/>
  <c r="D24" i="44" s="1"/>
  <c r="M13" i="48"/>
  <c r="D13" i="48"/>
  <c r="C13" i="48"/>
  <c r="E13" i="48"/>
  <c r="F13" i="48" l="1"/>
  <c r="E8" i="49" s="1"/>
  <c r="K12" i="48"/>
  <c r="L12" i="48"/>
  <c r="O8" i="49" l="1"/>
  <c r="D23" i="45" s="1"/>
  <c r="D23" i="50"/>
  <c r="J8" i="49"/>
  <c r="D23" i="44" s="1"/>
  <c r="D23" i="40"/>
  <c r="M12" i="48"/>
  <c r="K11" i="48"/>
  <c r="L11" i="48"/>
  <c r="M11" i="48" l="1"/>
  <c r="L10" i="48"/>
  <c r="K10" i="48"/>
  <c r="M10" i="48" l="1"/>
  <c r="K9" i="48"/>
  <c r="L9" i="48"/>
  <c r="M9" i="48" l="1"/>
  <c r="K8" i="48"/>
  <c r="L8" i="48"/>
  <c r="M8" i="48" l="1"/>
  <c r="K7" i="48"/>
  <c r="L7" i="48"/>
  <c r="M7" i="48" l="1"/>
  <c r="L6" i="48"/>
  <c r="K6" i="48"/>
  <c r="M6" i="48" l="1"/>
  <c r="E4" i="48"/>
  <c r="K5" i="48"/>
  <c r="L5" i="48"/>
  <c r="M5" i="48" l="1"/>
  <c r="B4" i="48"/>
  <c r="D7" i="44"/>
  <c r="B50" i="44" s="1"/>
  <c r="H39" i="44"/>
  <c r="H38" i="44"/>
  <c r="G38" i="44" s="1"/>
  <c r="H35" i="44"/>
  <c r="H33" i="44"/>
  <c r="H32" i="44"/>
  <c r="H31" i="44"/>
  <c r="G31" i="44" s="1"/>
  <c r="H30" i="44"/>
  <c r="H29" i="44" s="1"/>
  <c r="D15" i="44"/>
  <c r="E33" i="44" s="1"/>
  <c r="D15" i="45"/>
  <c r="E37" i="45" s="1"/>
  <c r="D12" i="44"/>
  <c r="D13" i="44" s="1"/>
  <c r="D48" i="44"/>
  <c r="D7" i="40"/>
  <c r="D8" i="40" s="1"/>
  <c r="G43" i="40"/>
  <c r="G42" i="40"/>
  <c r="G41" i="40"/>
  <c r="G40" i="40"/>
  <c r="G38" i="40"/>
  <c r="G35" i="40"/>
  <c r="G33" i="40"/>
  <c r="G32" i="40"/>
  <c r="G31" i="40"/>
  <c r="H29" i="40"/>
  <c r="H28" i="40"/>
  <c r="H27" i="40"/>
  <c r="H26" i="40"/>
  <c r="H25" i="40"/>
  <c r="H24" i="40"/>
  <c r="D15" i="40"/>
  <c r="E39" i="40" s="1"/>
  <c r="D12" i="40"/>
  <c r="D13" i="40" s="1"/>
  <c r="D48" i="40"/>
  <c r="D7" i="45"/>
  <c r="H39" i="45"/>
  <c r="G39" i="45" s="1"/>
  <c r="H38" i="45"/>
  <c r="G38" i="45" s="1"/>
  <c r="H35" i="45"/>
  <c r="H33" i="45"/>
  <c r="H32" i="45"/>
  <c r="H31" i="45"/>
  <c r="G31" i="45" s="1"/>
  <c r="H29" i="45"/>
  <c r="H28" i="45"/>
  <c r="H27" i="45"/>
  <c r="H26" i="45"/>
  <c r="H25" i="45"/>
  <c r="H24" i="45"/>
  <c r="D12" i="45"/>
  <c r="D13" i="45" s="1"/>
  <c r="D48" i="45"/>
  <c r="D7" i="47"/>
  <c r="H35" i="47"/>
  <c r="H33" i="47"/>
  <c r="H32" i="47"/>
  <c r="H31" i="47"/>
  <c r="G31" i="47" s="1"/>
  <c r="D15" i="47"/>
  <c r="E36" i="47" s="1"/>
  <c r="E30" i="47"/>
  <c r="D12" i="47"/>
  <c r="D13" i="47" s="1"/>
  <c r="D48" i="47"/>
  <c r="H29" i="47"/>
  <c r="H28" i="47"/>
  <c r="H27" i="47"/>
  <c r="H26" i="47"/>
  <c r="H25" i="47"/>
  <c r="H24" i="47"/>
  <c r="F3" i="47"/>
  <c r="D3" i="46"/>
  <c r="F3" i="45"/>
  <c r="F3" i="44"/>
  <c r="F3" i="40"/>
  <c r="B49" i="29"/>
  <c r="E21" i="47"/>
  <c r="E33" i="47"/>
  <c r="G36" i="47"/>
  <c r="E3" i="48"/>
  <c r="E21" i="45" l="1"/>
  <c r="G37" i="40"/>
  <c r="E19" i="45"/>
  <c r="E31" i="45"/>
  <c r="E35" i="45"/>
  <c r="E39" i="45"/>
  <c r="E33" i="45"/>
  <c r="E29" i="47"/>
  <c r="E25" i="47"/>
  <c r="E22" i="47"/>
  <c r="E32" i="44"/>
  <c r="E36" i="44"/>
  <c r="D8" i="44"/>
  <c r="E38" i="44"/>
  <c r="E34" i="44"/>
  <c r="E35" i="47"/>
  <c r="E31" i="47"/>
  <c r="E27" i="47"/>
  <c r="E23" i="47"/>
  <c r="E19" i="47"/>
  <c r="E26" i="47"/>
  <c r="E34" i="47"/>
  <c r="E22" i="46"/>
  <c r="H6" i="46" s="1"/>
  <c r="F23" i="50" s="1"/>
  <c r="E23" i="50" s="1"/>
  <c r="E40" i="45"/>
  <c r="E41" i="45"/>
  <c r="E42" i="45"/>
  <c r="E43" i="45"/>
  <c r="E20" i="47"/>
  <c r="E24" i="47"/>
  <c r="E28" i="47"/>
  <c r="E32" i="47"/>
  <c r="G33" i="47"/>
  <c r="G35" i="47"/>
  <c r="E20" i="45"/>
  <c r="E22" i="45"/>
  <c r="E32" i="45"/>
  <c r="E34" i="45"/>
  <c r="E36" i="45"/>
  <c r="E38" i="45"/>
  <c r="G35" i="45"/>
  <c r="G36" i="45" s="1"/>
  <c r="E21" i="44"/>
  <c r="D8" i="47"/>
  <c r="B50" i="47"/>
  <c r="G32" i="47"/>
  <c r="E40" i="44"/>
  <c r="E41" i="44"/>
  <c r="E42" i="44"/>
  <c r="E43" i="44"/>
  <c r="E19" i="44"/>
  <c r="E37" i="44"/>
  <c r="G34" i="40"/>
  <c r="E20" i="40"/>
  <c r="E22" i="40"/>
  <c r="E32" i="40"/>
  <c r="E34" i="40"/>
  <c r="E36" i="40"/>
  <c r="E38" i="40"/>
  <c r="E41" i="40"/>
  <c r="E43" i="40"/>
  <c r="G36" i="40"/>
  <c r="E19" i="40"/>
  <c r="E21" i="40"/>
  <c r="E31" i="40"/>
  <c r="E33" i="40"/>
  <c r="E35" i="40"/>
  <c r="E37" i="40"/>
  <c r="E40" i="40"/>
  <c r="E42" i="40"/>
  <c r="G41" i="45"/>
  <c r="G43" i="45"/>
  <c r="G40" i="45"/>
  <c r="G42" i="45"/>
  <c r="G33" i="45"/>
  <c r="G41" i="44"/>
  <c r="G43" i="44"/>
  <c r="G40" i="44"/>
  <c r="G42" i="44"/>
  <c r="H26" i="44"/>
  <c r="G32" i="44"/>
  <c r="G39" i="44"/>
  <c r="H24" i="44"/>
  <c r="H28" i="44"/>
  <c r="H25" i="44"/>
  <c r="H27" i="44"/>
  <c r="G33" i="44"/>
  <c r="G35" i="44"/>
  <c r="G37" i="44" s="1"/>
  <c r="B50" i="40"/>
  <c r="D8" i="45"/>
  <c r="B50" i="45"/>
  <c r="G32" i="45"/>
  <c r="E20" i="44"/>
  <c r="E22" i="44"/>
  <c r="E31" i="44"/>
  <c r="E35" i="44"/>
  <c r="E39" i="44"/>
  <c r="D5" i="47"/>
  <c r="G37" i="45" l="1"/>
  <c r="G34" i="47"/>
  <c r="G34" i="45"/>
  <c r="D50" i="47"/>
  <c r="H9" i="46"/>
  <c r="F26" i="44" s="1"/>
  <c r="E26" i="44" s="1"/>
  <c r="H14" i="46"/>
  <c r="H13" i="46"/>
  <c r="F30" i="45" s="1"/>
  <c r="E30" i="45" s="1"/>
  <c r="H7" i="46"/>
  <c r="F24" i="50" s="1"/>
  <c r="E24" i="50" s="1"/>
  <c r="H16" i="46"/>
  <c r="H12" i="46"/>
  <c r="F29" i="50" s="1"/>
  <c r="E29" i="50" s="1"/>
  <c r="G36" i="44"/>
  <c r="H17" i="46"/>
  <c r="H10" i="46"/>
  <c r="F27" i="45" s="1"/>
  <c r="E27" i="45" s="1"/>
  <c r="H11" i="46"/>
  <c r="F28" i="50" s="1"/>
  <c r="E28" i="50" s="1"/>
  <c r="H15" i="46"/>
  <c r="H8" i="46"/>
  <c r="F25" i="50" s="1"/>
  <c r="E25" i="50" s="1"/>
  <c r="G34" i="44"/>
  <c r="F23" i="44"/>
  <c r="E23" i="44" s="1"/>
  <c r="F23" i="40"/>
  <c r="E23" i="40" s="1"/>
  <c r="F23" i="45"/>
  <c r="E23" i="45" s="1"/>
  <c r="C44" i="47"/>
  <c r="F27" i="44" l="1"/>
  <c r="E27" i="44" s="1"/>
  <c r="F30" i="40"/>
  <c r="E30" i="40" s="1"/>
  <c r="F29" i="44"/>
  <c r="E29" i="44" s="1"/>
  <c r="F28" i="40"/>
  <c r="E28" i="40" s="1"/>
  <c r="F25" i="40"/>
  <c r="E25" i="40" s="1"/>
  <c r="F28" i="45"/>
  <c r="E28" i="45" s="1"/>
  <c r="F29" i="45"/>
  <c r="E29" i="45" s="1"/>
  <c r="F24" i="45"/>
  <c r="E24" i="45" s="1"/>
  <c r="F27" i="40"/>
  <c r="E27" i="40" s="1"/>
  <c r="F27" i="50"/>
  <c r="E27" i="50" s="1"/>
  <c r="F30" i="44"/>
  <c r="E30" i="44" s="1"/>
  <c r="F30" i="50"/>
  <c r="E30" i="50" s="1"/>
  <c r="F26" i="45"/>
  <c r="E26" i="45" s="1"/>
  <c r="F26" i="50"/>
  <c r="E26" i="50" s="1"/>
  <c r="F25" i="45"/>
  <c r="E25" i="45" s="1"/>
  <c r="F25" i="44"/>
  <c r="E25" i="44" s="1"/>
  <c r="F28" i="44"/>
  <c r="E28" i="44" s="1"/>
  <c r="F29" i="40"/>
  <c r="E29" i="40" s="1"/>
  <c r="F24" i="40"/>
  <c r="E24" i="40" s="1"/>
  <c r="F24" i="44"/>
  <c r="E24" i="44" s="1"/>
  <c r="F26" i="40"/>
  <c r="E26" i="40" s="1"/>
  <c r="D5" i="40"/>
  <c r="D5" i="44"/>
  <c r="D5" i="45"/>
  <c r="D50" i="45" l="1"/>
  <c r="D50" i="44"/>
  <c r="D50" i="40"/>
  <c r="C45" i="44"/>
  <c r="C45" i="45"/>
  <c r="C45" i="40"/>
</calcChain>
</file>

<file path=xl/sharedStrings.xml><?xml version="1.0" encoding="utf-8"?>
<sst xmlns="http://schemas.openxmlformats.org/spreadsheetml/2006/main" count="719" uniqueCount="282">
  <si>
    <t>Tenor</t>
  </si>
  <si>
    <t>Contact</t>
  </si>
  <si>
    <t>Email:</t>
  </si>
  <si>
    <t>Generated Discount Curve</t>
  </si>
  <si>
    <t>Select on the link below for examples of individual examples.</t>
  </si>
  <si>
    <t>Calibrating IR Curves</t>
  </si>
  <si>
    <t>IR Term Structure</t>
  </si>
  <si>
    <t>Boostrapping a Discount Curve</t>
  </si>
  <si>
    <t>This spreadsheet shows examples of creating and using interest rate curves.</t>
  </si>
  <si>
    <t>nabCapital IR Curve Toolkit</t>
  </si>
  <si>
    <t>nabCapital Toolkit © 2006 nabCapital All rights reserved.</t>
  </si>
  <si>
    <t>3m</t>
  </si>
  <si>
    <t>alex.watt@nab.com.au</t>
  </si>
  <si>
    <t>Instrument</t>
  </si>
  <si>
    <t>MktRate</t>
  </si>
  <si>
    <t>AdjRate</t>
  </si>
  <si>
    <t>Spreads</t>
  </si>
  <si>
    <t>BasisAjd</t>
  </si>
  <si>
    <t>IndexName</t>
  </si>
  <si>
    <t>IndexTenor</t>
  </si>
  <si>
    <t>3M</t>
  </si>
  <si>
    <t>Algorithm</t>
  </si>
  <si>
    <t>6M</t>
  </si>
  <si>
    <t>1M</t>
  </si>
  <si>
    <t>Sydney</t>
  </si>
  <si>
    <t>London</t>
  </si>
  <si>
    <t>ACT/365.FIXED</t>
  </si>
  <si>
    <t>London-Sydney</t>
  </si>
  <si>
    <t>Frequency</t>
  </si>
  <si>
    <t>DayCountConventions</t>
  </si>
  <si>
    <t>Calendars</t>
  </si>
  <si>
    <t>ACT/360</t>
  </si>
  <si>
    <t>30E/360</t>
  </si>
  <si>
    <t>30/360</t>
  </si>
  <si>
    <t>1/1</t>
  </si>
  <si>
    <t>ACT/ACT.AFB</t>
  </si>
  <si>
    <t>ACT/ACT.ISDA</t>
  </si>
  <si>
    <t>ACT/ACT.ISMA</t>
  </si>
  <si>
    <t>Configuration</t>
  </si>
  <si>
    <t>1D</t>
  </si>
  <si>
    <t>2M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</si>
  <si>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</si>
  <si>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</si>
  <si>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</si>
  <si>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</si>
  <si>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</si>
  <si>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</si>
  <si>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</si>
  <si>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</si>
  <si>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</si>
  <si>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</si>
  <si>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4M</t>
  </si>
  <si>
    <t>12M</t>
  </si>
  <si>
    <t>1Y</t>
  </si>
  <si>
    <t>25Y</t>
  </si>
  <si>
    <t>30Y</t>
  </si>
  <si>
    <t>FORMATS for Curves</t>
  </si>
  <si>
    <t>PricingStructureType</t>
  </si>
  <si>
    <t>RateCurve</t>
  </si>
  <si>
    <t>BuildDateTime</t>
  </si>
  <si>
    <t>BaseDate</t>
  </si>
  <si>
    <t>AUD-LIBOR-BBA</t>
  </si>
  <si>
    <t>CurveName</t>
  </si>
  <si>
    <t>Identifier</t>
  </si>
  <si>
    <t>FastLinearZero</t>
  </si>
  <si>
    <t>Currency</t>
  </si>
  <si>
    <t>Assets</t>
  </si>
  <si>
    <t>Deposit</t>
  </si>
  <si>
    <t>IRFuture</t>
  </si>
  <si>
    <t>Xibor</t>
  </si>
  <si>
    <t>IRSwap</t>
  </si>
  <si>
    <t>OIS</t>
  </si>
  <si>
    <t>Fra</t>
  </si>
  <si>
    <t>IRFutureCodes</t>
  </si>
  <si>
    <t>IR</t>
  </si>
  <si>
    <t>AUD</t>
  </si>
  <si>
    <t>GBP</t>
  </si>
  <si>
    <t>L</t>
  </si>
  <si>
    <t>USD</t>
  </si>
  <si>
    <t>ED</t>
  </si>
  <si>
    <t>JPY</t>
  </si>
  <si>
    <t>EY</t>
  </si>
  <si>
    <t>EUR</t>
  </si>
  <si>
    <t>ER</t>
  </si>
  <si>
    <t>Code</t>
  </si>
  <si>
    <t>FutureExpiry</t>
  </si>
  <si>
    <t>Additional</t>
  </si>
  <si>
    <t>AUD-AONIA-OIS-COMPOUND</t>
  </si>
  <si>
    <t>1W</t>
  </si>
  <si>
    <t>5M</t>
  </si>
  <si>
    <t>8M</t>
  </si>
  <si>
    <t>9M</t>
  </si>
  <si>
    <t>10M</t>
  </si>
  <si>
    <t>11M</t>
  </si>
  <si>
    <t>7M</t>
  </si>
  <si>
    <t>18M</t>
  </si>
  <si>
    <t>15M</t>
  </si>
  <si>
    <t>21M</t>
  </si>
  <si>
    <t>24M</t>
  </si>
  <si>
    <t>MarketName</t>
  </si>
  <si>
    <t>Algorithms</t>
  </si>
  <si>
    <t>FlatForward</t>
  </si>
  <si>
    <t>LinearZero</t>
  </si>
  <si>
    <t>Base algorithm</t>
  </si>
  <si>
    <t>COE</t>
  </si>
  <si>
    <t>SimpleGapStep</t>
  </si>
  <si>
    <t>DayCountFraction</t>
  </si>
  <si>
    <t>FloatingRateIndex</t>
  </si>
  <si>
    <t>BusinessDayConvention</t>
  </si>
  <si>
    <t>BusinessCenters</t>
  </si>
  <si>
    <t>SpotInterval</t>
  </si>
  <si>
    <t>SpotDayType</t>
  </si>
  <si>
    <t>SpotBusinessDayConvention</t>
  </si>
  <si>
    <t>SpotBusinessCenters</t>
  </si>
  <si>
    <t>SpotRelativeTo</t>
  </si>
  <si>
    <t>AssetId</t>
  </si>
  <si>
    <t>ExtraItem</t>
  </si>
  <si>
    <t>UniqueInstrumentId</t>
  </si>
  <si>
    <t>Properties</t>
  </si>
  <si>
    <t>DataGroup</t>
  </si>
  <si>
    <t>Type</t>
  </si>
  <si>
    <t>PropertyIdentifier</t>
  </si>
  <si>
    <t>LAST_PRICE</t>
  </si>
  <si>
    <t>1d</t>
  </si>
  <si>
    <t>RBACOR Index</t>
  </si>
  <si>
    <t>1w</t>
  </si>
  <si>
    <t>ADDR1Z CMPL Curncy</t>
  </si>
  <si>
    <t>AUD FRA</t>
  </si>
  <si>
    <t>2w</t>
  </si>
  <si>
    <t>ADDR2Z CMPL Curncy</t>
  </si>
  <si>
    <t>BID</t>
  </si>
  <si>
    <t>ASK</t>
  </si>
  <si>
    <t>MID</t>
  </si>
  <si>
    <t>1m</t>
  </si>
  <si>
    <t>BBSW1M Index</t>
  </si>
  <si>
    <t>ADSF2Q IAUS Curncy</t>
  </si>
  <si>
    <t>2m</t>
  </si>
  <si>
    <t>BBSW2M Index</t>
  </si>
  <si>
    <t>ADSF3Q IAUS Curncy</t>
  </si>
  <si>
    <t>BBSW3M Index</t>
  </si>
  <si>
    <t>ADSF4 IAUS Curncy</t>
  </si>
  <si>
    <t>PX_SETTLE_LAST_DT</t>
  </si>
  <si>
    <t>ADSF5 IAUS Curncy</t>
  </si>
  <si>
    <t>FUT_PX</t>
  </si>
  <si>
    <t>FUT_LONG_NAME</t>
  </si>
  <si>
    <t>FUT_ACT_DAYS_EXP</t>
  </si>
  <si>
    <t>FUT_ROLL_DT</t>
  </si>
  <si>
    <t>ADSF7 IAUS Curncy</t>
  </si>
  <si>
    <t>ADSF10 IAUS Curncy</t>
  </si>
  <si>
    <t>ADSF15 IAUS Curncy</t>
  </si>
  <si>
    <t>IRZ0 Comdty</t>
  </si>
  <si>
    <t>ADSF20 IAUS Curncy</t>
  </si>
  <si>
    <t>IRH1 Comdty</t>
  </si>
  <si>
    <t>ADSF25 IAUS Curncy</t>
  </si>
  <si>
    <t>IRM1 Comdty</t>
  </si>
  <si>
    <t>bills</t>
  </si>
  <si>
    <t>ADSF30 IAUS Curncy</t>
  </si>
  <si>
    <t>IRU1 Comdty</t>
  </si>
  <si>
    <t>IRZ1 Comdty</t>
  </si>
  <si>
    <t>IRH2 Comdty</t>
  </si>
  <si>
    <t>IRM2 Comdty</t>
  </si>
  <si>
    <t>IRU2 Comdty</t>
  </si>
  <si>
    <t>YM1 Comdty</t>
  </si>
  <si>
    <t>YMH7 Comdty</t>
  </si>
  <si>
    <t>YMM7 Comdty</t>
  </si>
  <si>
    <t>XM1 Comdty</t>
  </si>
  <si>
    <t>XMH7 Comdty</t>
  </si>
  <si>
    <t>XMM7 Comdty</t>
  </si>
  <si>
    <t>3M Curve</t>
  </si>
  <si>
    <t>6M Curve</t>
  </si>
  <si>
    <t>1M Curve</t>
  </si>
  <si>
    <t>OIS Curve</t>
  </si>
  <si>
    <t>basis swaps</t>
  </si>
  <si>
    <t>ADBBCF1 IAUS Curncy</t>
  </si>
  <si>
    <t>ADBBCF2 IAUS Curncy</t>
  </si>
  <si>
    <t>ADBBCF3 IAUS Curncy</t>
  </si>
  <si>
    <t>ADBBCF4 IAUS Curncy</t>
  </si>
  <si>
    <t>ADBBCF5 IAUS Curncy</t>
  </si>
  <si>
    <t>ADBBCF7 IAUS Curncy</t>
  </si>
  <si>
    <t>ADBBCF10 IAUS Curncy</t>
  </si>
  <si>
    <t>ADBBCF15 IAUS Curncy</t>
  </si>
  <si>
    <t>ADBBCF20 IAUS Curncy</t>
  </si>
  <si>
    <t>ADBBCF25 IAUS Curncy</t>
  </si>
  <si>
    <t>ADBBCF30 IAUS Curncy</t>
  </si>
  <si>
    <t>3M/6M</t>
  </si>
  <si>
    <t>1M/3M</t>
  </si>
  <si>
    <t>ADBBCA1 IAUS Curncy</t>
  </si>
  <si>
    <t>ADBBCA2 IAUS Curncy</t>
  </si>
  <si>
    <t>ADBBCA3 IAUS Curncy</t>
  </si>
  <si>
    <t>ADBBCA4 IAUS Curncy</t>
  </si>
  <si>
    <t>ADBBCA5 IAUS Curncy</t>
  </si>
  <si>
    <t>ADBBCA7 IAUS Curncy</t>
  </si>
  <si>
    <t>ADBBCA10 IAUS Curncy</t>
  </si>
  <si>
    <t>Swaps</t>
  </si>
  <si>
    <t>ADSWAP1Q IAUS Curncy</t>
  </si>
  <si>
    <t>ADSWAP2Q IAUS Curncy</t>
  </si>
  <si>
    <t>ADSWAP3Q IAUS Curncy</t>
  </si>
  <si>
    <t>ADSWAP4 IAUS Curncy</t>
  </si>
  <si>
    <t>ADSWAP5 IAUS Curncy</t>
  </si>
  <si>
    <t>ADSWAP6 IAUS Curncy</t>
  </si>
  <si>
    <t>ADSWAP7 IAUS Curncy</t>
  </si>
  <si>
    <t>ADSWAP8 IAUS Curncy</t>
  </si>
  <si>
    <t>ADSWAP9 IAUS Curncy</t>
  </si>
  <si>
    <t>ADSWAP10 IAUS Curncy</t>
  </si>
  <si>
    <t>ADSWAP12 IAUS Curncy</t>
  </si>
  <si>
    <t>ADSWAP15 IAUS Curncy</t>
  </si>
  <si>
    <t>ADSWAP20 IAUS Curncy</t>
  </si>
  <si>
    <t>ADSO1Z IAUS Curncy</t>
  </si>
  <si>
    <t>ADSOA IAUS Curncy</t>
  </si>
  <si>
    <t>ADSOB IAUS Curncy</t>
  </si>
  <si>
    <t>ADSOC IAUS Curncy</t>
  </si>
  <si>
    <t>ADSOD IAUS Curncy</t>
  </si>
  <si>
    <t>ADSOE IAUS Curncy</t>
  </si>
  <si>
    <t>ADSOF IAUS Curncy</t>
  </si>
  <si>
    <t>ADSOI IAUS Curncy</t>
  </si>
  <si>
    <t>ADSO1 IAUS Curncy</t>
  </si>
  <si>
    <t>ADSO1F IAUS Curncy</t>
  </si>
  <si>
    <t>ADSOB2 IAUS Curncy</t>
  </si>
  <si>
    <t>12Y</t>
  </si>
  <si>
    <t>AUD-Deposit-1D</t>
  </si>
  <si>
    <t>AUD-Deposit-1M</t>
  </si>
  <si>
    <t>AUD-Deposit-2M</t>
  </si>
  <si>
    <t>AUD-Deposit-3M</t>
  </si>
  <si>
    <t>AUD-IRSwap-3Y</t>
  </si>
  <si>
    <t>AUD-IRSwap-4Y</t>
  </si>
  <si>
    <t>AUD-IRSwap-5Y</t>
  </si>
  <si>
    <t>AUD-IRSwap-6Y</t>
  </si>
  <si>
    <t>AUD-IRSwap-7Y</t>
  </si>
  <si>
    <t>AUD-IRSwap-8Y</t>
  </si>
  <si>
    <t>AUD-IRSwap-9Y</t>
  </si>
  <si>
    <t>AUD-IRSwap-10Y</t>
  </si>
  <si>
    <t>AUD-IRSwap-15Y</t>
  </si>
  <si>
    <t>AUD-IRSwap-20Y</t>
  </si>
  <si>
    <t>AUD-IRSwap-25Y</t>
  </si>
  <si>
    <t>AUD-IRSwap-30Y</t>
  </si>
  <si>
    <t>Swaps EFP</t>
  </si>
  <si>
    <t>ADSF6 IAUS Curncy</t>
  </si>
  <si>
    <t>ADSF8 IAUS Curncy</t>
  </si>
  <si>
    <t>ADSF9 IAUS Curncy</t>
  </si>
  <si>
    <t>ADSF12 IAUS Curncy</t>
  </si>
  <si>
    <t>Spread</t>
  </si>
  <si>
    <t>AUD-OIS-1D</t>
  </si>
  <si>
    <t>AUD-OIS-1W</t>
  </si>
  <si>
    <t>AUD-OIS-1M</t>
  </si>
  <si>
    <t>AUD-OIS-2M</t>
  </si>
  <si>
    <t>AUD-OIS-3M</t>
  </si>
  <si>
    <t>AUD-OIS-4M</t>
  </si>
  <si>
    <t>AUD-OIS-5M</t>
  </si>
  <si>
    <t>AUD-OIS-6M</t>
  </si>
  <si>
    <t>AUD-OIS-7M</t>
  </si>
  <si>
    <t>AUD-OIS-8M</t>
  </si>
  <si>
    <t>AUD-OIS-9M</t>
  </si>
  <si>
    <t>AUD-OIS-10M</t>
  </si>
  <si>
    <t>AUD-OIS-11M</t>
  </si>
  <si>
    <t>AUD-OIS-12M</t>
  </si>
  <si>
    <t>AUD-OIS-15M</t>
  </si>
  <si>
    <t>AUD-OIS-18M</t>
  </si>
  <si>
    <t>AUD-OIS-21M</t>
  </si>
  <si>
    <t>AUD-OIS-24M</t>
  </si>
  <si>
    <t>Basis</t>
  </si>
  <si>
    <t>AUD-IRSwap-12Y</t>
  </si>
  <si>
    <t>IRM0 Comdty</t>
  </si>
  <si>
    <t>IRU0 Comdty</t>
  </si>
  <si>
    <t>UniqueIdentifier</t>
  </si>
  <si>
    <t>IRZ2 Comdty</t>
  </si>
  <si>
    <t>DiscountCurve</t>
  </si>
  <si>
    <t>CreditInstrumentId</t>
  </si>
  <si>
    <t>LIBOR</t>
  </si>
  <si>
    <t>CreditSeniority</t>
  </si>
  <si>
    <t>SENIOR</t>
  </si>
  <si>
    <t>Highlander.Market.LIVE.DiscountCurve.AUD-LIBOR-SENIOR</t>
  </si>
  <si>
    <t>TimeToLive</t>
  </si>
  <si>
    <t>Page 1. Bootstrapping a Discount Curve</t>
  </si>
  <si>
    <t>Page 2. Bootstrapping an OIS Curve</t>
  </si>
  <si>
    <t>Page 3. Bootstrapping a 1M Forward Curve</t>
  </si>
  <si>
    <t>Page 4. Bootstrapping a 3M Forward Curve</t>
  </si>
  <si>
    <t>Page 5. Bootstrapping a 6M Forward Curve</t>
  </si>
  <si>
    <t>Page 6. Configuration Data</t>
  </si>
  <si>
    <t>Page 7. Market Data</t>
  </si>
  <si>
    <t>QR_LIVE</t>
  </si>
  <si>
    <t>IRH3 Comdty</t>
  </si>
  <si>
    <t>CreateCurve_Old( C6:D15, E19:E43, D19:D43, I19:I43)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</si>
</sst>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"/>
    <numFmt numFmtId="165" formatCode="d/m/yyyy;@"/>
    <numFmt numFmtId="166" formatCode="&quot;$&quot;#,##0\ ;\(&quot;$&quot;#,##0\)"/>
    <numFmt numFmtId="167" formatCode="0.00_)"/>
    <numFmt numFmtId="168" formatCode="0.000%"/>
    <numFmt numFmtId="169" formatCode="#,##0.0;#,##0.0"/>
    <numFmt numFmtId="170" formatCode="\+#,##0.00;\-#,##0.00"/>
    <numFmt numFmtId="171" formatCode="dd/mm/yyyy;@"/>
    <numFmt numFmtId="172" formatCode="[$-C09]dd\-mmm\-yy;@"/>
    <numFmt numFmtId="173" formatCode="0.0000%"/>
    <numFmt numFmtId="174" formatCode="d/mm/yyyy;@"/>
  </numFmts>
  <fonts count="55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color indexed="18"/>
      <name val="Times New Roman"/>
      <family val="1"/>
    </font>
    <font>
      <u/>
      <sz val="10"/>
      <color indexed="12"/>
      <name val="Times New Roman"/>
      <family val="1"/>
    </font>
    <font>
      <b/>
      <i/>
      <sz val="10"/>
      <color indexed="9"/>
      <name val="Times New Roman"/>
      <family val="1"/>
    </font>
    <font>
      <sz val="12"/>
      <name val="Times New Roman"/>
      <family val="1"/>
    </font>
    <font>
      <i/>
      <sz val="8"/>
      <color indexed="23"/>
      <name val="Times New Roman"/>
      <family val="1"/>
    </font>
    <font>
      <b/>
      <u/>
      <sz val="8"/>
      <color indexed="18"/>
      <name val="Times New Roman"/>
      <family val="1"/>
    </font>
    <font>
      <b/>
      <sz val="18"/>
      <color indexed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b/>
      <sz val="10"/>
      <name val="Arial"/>
      <family val="2"/>
      <charset val="204"/>
    </font>
    <font>
      <b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n">
        <color indexed="55"/>
      </top>
      <bottom/>
      <diagonal/>
    </border>
    <border>
      <left style="medium">
        <color indexed="31"/>
      </left>
      <right/>
      <top style="medium">
        <color indexed="31"/>
      </top>
      <bottom/>
      <diagonal/>
    </border>
    <border>
      <left/>
      <right/>
      <top style="medium">
        <color indexed="31"/>
      </top>
      <bottom/>
      <diagonal/>
    </border>
    <border>
      <left style="medium">
        <color indexed="31"/>
      </left>
      <right/>
      <top style="medium">
        <color indexed="31"/>
      </top>
      <bottom style="medium">
        <color indexed="64"/>
      </bottom>
      <diagonal/>
    </border>
    <border>
      <left/>
      <right style="medium">
        <color indexed="64"/>
      </right>
      <top style="medium">
        <color indexed="31"/>
      </top>
      <bottom style="medium">
        <color indexed="64"/>
      </bottom>
      <diagonal/>
    </border>
    <border>
      <left style="medium">
        <color indexed="3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3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3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7">
    <xf numFmtId="0" fontId="0" fillId="2" borderId="0"/>
    <xf numFmtId="0" fontId="1" fillId="0" borderId="0" applyNumberFormat="0" applyFill="0" applyBorder="0" applyAlignment="0" applyProtection="0">
      <alignment horizontal="left" wrapText="1"/>
    </xf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34" fillId="21" borderId="0" applyAlignment="0"/>
    <xf numFmtId="0" fontId="19" fillId="4" borderId="0" applyNumberFormat="0" applyBorder="0" applyAlignment="0" applyProtection="0"/>
    <xf numFmtId="0" fontId="20" fillId="22" borderId="1" applyNumberFormat="0" applyAlignment="0" applyProtection="0"/>
    <xf numFmtId="0" fontId="21" fillId="23" borderId="2" applyNumberFormat="0" applyAlignment="0" applyProtection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5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35" fillId="24" borderId="0" applyNumberFormat="0" applyBorder="0">
      <alignment horizontal="right" vertical="center"/>
    </xf>
    <xf numFmtId="19" fontId="35" fillId="24" borderId="6" applyNumberFormat="0" applyBorder="0">
      <alignment horizontal="left" vertical="center"/>
    </xf>
    <xf numFmtId="2" fontId="36" fillId="25" borderId="0">
      <alignment horizontal="center" vertical="center"/>
    </xf>
    <xf numFmtId="2" fontId="36" fillId="25" borderId="7" applyBorder="0">
      <alignment horizontal="left" vertical="center"/>
    </xf>
    <xf numFmtId="0" fontId="35" fillId="24" borderId="0">
      <alignment horizontal="right" vertical="center"/>
    </xf>
    <xf numFmtId="19" fontId="37" fillId="24" borderId="8" applyNumberFormat="0" applyBorder="0">
      <alignment horizontal="left" vertical="center" indent="1"/>
    </xf>
    <xf numFmtId="2" fontId="38" fillId="25" borderId="9" applyBorder="0">
      <alignment horizontal="left" vertical="center" indent="1"/>
    </xf>
    <xf numFmtId="2" fontId="38" fillId="25" borderId="10" applyBorder="0">
      <alignment horizontal="center" vertical="center"/>
    </xf>
    <xf numFmtId="0" fontId="27" fillId="8" borderId="1" applyNumberFormat="0" applyAlignment="0" applyProtection="0"/>
    <xf numFmtId="2" fontId="39" fillId="26" borderId="11" applyBorder="0">
      <alignment horizontal="left" vertical="center" indent="1"/>
    </xf>
    <xf numFmtId="0" fontId="39" fillId="26" borderId="0">
      <alignment horizontal="right" vertical="center"/>
    </xf>
    <xf numFmtId="2" fontId="39" fillId="26" borderId="6" applyNumberFormat="0" applyBorder="0">
      <alignment horizontal="right" vertical="center"/>
    </xf>
    <xf numFmtId="2" fontId="40" fillId="27" borderId="8" applyBorder="0">
      <alignment horizontal="left" vertical="center" indent="1"/>
    </xf>
    <xf numFmtId="2" fontId="40" fillId="27" borderId="0">
      <alignment horizontal="right" vertical="center"/>
    </xf>
    <xf numFmtId="2" fontId="40" fillId="27" borderId="7" applyBorder="0">
      <alignment horizontal="left" vertical="center"/>
    </xf>
    <xf numFmtId="2" fontId="40" fillId="27" borderId="12" applyBorder="0">
      <alignment horizontal="center" vertical="center"/>
    </xf>
    <xf numFmtId="19" fontId="37" fillId="28" borderId="13" applyNumberFormat="0" applyBorder="0">
      <alignment horizontal="left" vertical="center"/>
    </xf>
    <xf numFmtId="15" fontId="37" fillId="28" borderId="10" applyNumberFormat="0" applyBorder="0">
      <alignment horizontal="right" vertical="center"/>
    </xf>
    <xf numFmtId="19" fontId="37" fillId="28" borderId="14" applyNumberFormat="0" applyBorder="0">
      <alignment horizontal="right" vertical="center"/>
    </xf>
    <xf numFmtId="2" fontId="38" fillId="29" borderId="15" applyBorder="0">
      <alignment horizontal="left" vertical="center" indent="1"/>
    </xf>
    <xf numFmtId="2" fontId="38" fillId="29" borderId="7" applyNumberFormat="0">
      <alignment horizontal="center" vertical="center"/>
    </xf>
    <xf numFmtId="2" fontId="38" fillId="29" borderId="7" applyNumberFormat="0" applyBorder="0">
      <alignment horizontal="left" vertical="center"/>
    </xf>
    <xf numFmtId="2" fontId="39" fillId="30" borderId="14" applyNumberFormat="0" applyBorder="0">
      <alignment horizontal="right" vertical="center"/>
    </xf>
    <xf numFmtId="0" fontId="28" fillId="0" borderId="16" applyNumberFormat="0" applyFill="0" applyAlignment="0" applyProtection="0"/>
    <xf numFmtId="0" fontId="29" fillId="31" borderId="0" applyNumberFormat="0" applyBorder="0" applyAlignment="0" applyProtection="0"/>
    <xf numFmtId="0" fontId="1" fillId="0" borderId="0" applyNumberFormat="0" applyFont="0" applyFill="0" applyBorder="0" applyAlignment="0"/>
    <xf numFmtId="167" fontId="41" fillId="0" borderId="0"/>
    <xf numFmtId="0" fontId="1" fillId="2" borderId="0"/>
    <xf numFmtId="0" fontId="1" fillId="32" borderId="0"/>
    <xf numFmtId="0" fontId="1" fillId="0" borderId="0"/>
    <xf numFmtId="0" fontId="1" fillId="2" borderId="0"/>
    <xf numFmtId="0" fontId="39" fillId="2" borderId="0"/>
    <xf numFmtId="0" fontId="39" fillId="2" borderId="0"/>
    <xf numFmtId="0" fontId="1" fillId="0" borderId="0"/>
    <xf numFmtId="0" fontId="1" fillId="33" borderId="17" applyNumberFormat="0" applyFont="0" applyAlignment="0" applyProtection="0"/>
    <xf numFmtId="0" fontId="42" fillId="34" borderId="18" applyNumberFormat="0" applyBorder="0">
      <alignment horizontal="left" vertical="center"/>
    </xf>
    <xf numFmtId="2" fontId="42" fillId="34" borderId="7" applyNumberFormat="0" applyBorder="0">
      <alignment horizontal="left" vertical="center"/>
    </xf>
    <xf numFmtId="2" fontId="40" fillId="27" borderId="19" applyNumberFormat="0" applyBorder="0">
      <alignment horizontal="left" vertical="center"/>
    </xf>
    <xf numFmtId="2" fontId="40" fillId="27" borderId="7" applyNumberFormat="0" applyBorder="0">
      <alignment horizontal="left" vertical="center"/>
    </xf>
    <xf numFmtId="0" fontId="30" fillId="22" borderId="20" applyNumberFormat="0" applyAlignment="0" applyProtection="0"/>
    <xf numFmtId="19" fontId="39" fillId="35" borderId="21" applyNumberFormat="0" applyBorder="0">
      <alignment horizontal="left" vertical="center" indent="1"/>
    </xf>
    <xf numFmtId="0" fontId="39" fillId="35" borderId="0">
      <alignment horizontal="right" vertical="center"/>
    </xf>
    <xf numFmtId="19" fontId="39" fillId="35" borderId="14" applyNumberFormat="0" applyBorder="0">
      <alignment horizontal="right" vertical="center"/>
    </xf>
    <xf numFmtId="2" fontId="43" fillId="36" borderId="9" applyBorder="0">
      <alignment horizontal="left" vertical="center" indent="1"/>
    </xf>
    <xf numFmtId="2" fontId="43" fillId="36" borderId="0">
      <alignment horizontal="center" vertical="center"/>
    </xf>
    <xf numFmtId="2" fontId="43" fillId="36" borderId="22">
      <alignment horizontal="left" vertical="center"/>
    </xf>
    <xf numFmtId="0" fontId="44" fillId="37" borderId="12">
      <alignment horizontal="center"/>
    </xf>
    <xf numFmtId="9" fontId="1" fillId="0" borderId="0" applyFont="0" applyFill="0" applyBorder="0" applyAlignment="0" applyProtection="0"/>
    <xf numFmtId="168" fontId="45" fillId="38" borderId="0" applyNumberFormat="0" applyBorder="0">
      <alignment horizontal="right" vertical="center"/>
    </xf>
    <xf numFmtId="168" fontId="45" fillId="38" borderId="0" applyNumberFormat="0" applyBorder="0">
      <alignment horizontal="right" vertical="center"/>
    </xf>
    <xf numFmtId="0" fontId="46" fillId="39" borderId="12" applyNumberFormat="0">
      <alignment horizontal="center" vertical="center"/>
    </xf>
    <xf numFmtId="0" fontId="46" fillId="39" borderId="0" applyNumberFormat="0" applyBorder="0">
      <alignment horizontal="left" vertical="center" indent="1"/>
    </xf>
    <xf numFmtId="169" fontId="47" fillId="40" borderId="0">
      <alignment horizontal="center" vertical="center"/>
    </xf>
    <xf numFmtId="170" fontId="48" fillId="41" borderId="0">
      <alignment horizontal="center" vertical="center"/>
      <protection locked="0"/>
    </xf>
    <xf numFmtId="0" fontId="1" fillId="0" borderId="0">
      <alignment horizontal="left" wrapText="1"/>
    </xf>
    <xf numFmtId="2" fontId="49" fillId="42" borderId="18" applyNumberFormat="0" applyFill="0" applyBorder="0" applyAlignment="0">
      <alignment horizontal="center"/>
      <protection locked="0"/>
    </xf>
    <xf numFmtId="2" fontId="39" fillId="43" borderId="7" applyNumberFormat="0" applyBorder="0">
      <alignment horizontal="right" vertical="center"/>
    </xf>
    <xf numFmtId="2" fontId="39" fillId="43" borderId="0">
      <alignment horizontal="right" vertical="center"/>
    </xf>
    <xf numFmtId="2" fontId="40" fillId="44" borderId="12">
      <alignment horizontal="center" vertical="center"/>
    </xf>
    <xf numFmtId="2" fontId="40" fillId="44" borderId="0" applyNumberFormat="0" applyBorder="0">
      <alignment horizontal="left" vertical="center"/>
    </xf>
    <xf numFmtId="2" fontId="40" fillId="44" borderId="12">
      <alignment horizontal="center" vertical="center"/>
    </xf>
    <xf numFmtId="0" fontId="31" fillId="0" borderId="0" applyNumberFormat="0" applyFill="0" applyBorder="0" applyAlignment="0" applyProtection="0"/>
    <xf numFmtId="0" fontId="32" fillId="0" borderId="23" applyNumberFormat="0" applyFill="0" applyAlignment="0" applyProtection="0"/>
    <xf numFmtId="0" fontId="33" fillId="0" borderId="0" applyNumberFormat="0" applyFill="0" applyBorder="0" applyAlignment="0" applyProtection="0"/>
    <xf numFmtId="38" fontId="50" fillId="0" borderId="0" applyFont="0" applyFill="0" applyBorder="0" applyAlignment="0" applyProtection="0"/>
    <xf numFmtId="0" fontId="50" fillId="0" borderId="0"/>
  </cellStyleXfs>
  <cellXfs count="108">
    <xf numFmtId="0" fontId="0" fillId="2" borderId="0" xfId="0"/>
    <xf numFmtId="0" fontId="2" fillId="0" borderId="0" xfId="0" applyFont="1" applyFill="1" applyBorder="1"/>
    <xf numFmtId="0" fontId="4" fillId="0" borderId="0" xfId="0" applyFont="1" applyFill="1" applyBorder="1"/>
    <xf numFmtId="0" fontId="2" fillId="32" borderId="0" xfId="0" applyFont="1" applyFill="1"/>
    <xf numFmtId="0" fontId="2" fillId="43" borderId="0" xfId="0" applyFont="1" applyFill="1"/>
    <xf numFmtId="0" fontId="10" fillId="0" borderId="0" xfId="40" applyFont="1" applyFill="1" applyBorder="1" applyAlignment="1" applyProtection="1"/>
    <xf numFmtId="0" fontId="11" fillId="0" borderId="0" xfId="40" applyFont="1" applyFill="1" applyBorder="1" applyAlignment="1" applyProtection="1"/>
    <xf numFmtId="0" fontId="2" fillId="32" borderId="0" xfId="0" applyFont="1" applyFill="1" applyBorder="1"/>
    <xf numFmtId="14" fontId="2" fillId="32" borderId="0" xfId="0" applyNumberFormat="1" applyFont="1" applyFill="1" applyBorder="1"/>
    <xf numFmtId="0" fontId="3" fillId="32" borderId="0" xfId="0" applyFont="1" applyFill="1" applyBorder="1" applyAlignment="1">
      <alignment horizontal="center"/>
    </xf>
    <xf numFmtId="10" fontId="3" fillId="32" borderId="0" xfId="88" applyNumberFormat="1" applyFont="1" applyFill="1" applyBorder="1" applyAlignment="1">
      <alignment horizontal="center"/>
    </xf>
    <xf numFmtId="164" fontId="2" fillId="32" borderId="0" xfId="0" applyNumberFormat="1" applyFont="1" applyFill="1" applyBorder="1"/>
    <xf numFmtId="10" fontId="2" fillId="32" borderId="0" xfId="88" applyNumberFormat="1" applyFont="1" applyFill="1" applyBorder="1"/>
    <xf numFmtId="0" fontId="13" fillId="0" borderId="0" xfId="0" applyFont="1" applyFill="1" applyBorder="1"/>
    <xf numFmtId="0" fontId="2" fillId="45" borderId="21" xfId="0" applyFont="1" applyFill="1" applyBorder="1" applyAlignment="1">
      <alignment horizontal="left"/>
    </xf>
    <xf numFmtId="10" fontId="2" fillId="45" borderId="21" xfId="0" applyNumberFormat="1" applyFont="1" applyFill="1" applyBorder="1" applyAlignment="1">
      <alignment horizontal="right"/>
    </xf>
    <xf numFmtId="10" fontId="2" fillId="45" borderId="24" xfId="0" applyNumberFormat="1" applyFont="1" applyFill="1" applyBorder="1" applyAlignment="1">
      <alignment horizontal="right"/>
    </xf>
    <xf numFmtId="0" fontId="3" fillId="0" borderId="0" xfId="69" applyFont="1" applyFill="1" applyBorder="1"/>
    <xf numFmtId="0" fontId="15" fillId="0" borderId="0" xfId="40" applyFont="1" applyFill="1" applyBorder="1" applyAlignment="1" applyProtection="1">
      <alignment horizontal="left"/>
    </xf>
    <xf numFmtId="0" fontId="2" fillId="0" borderId="25" xfId="0" applyFont="1" applyFill="1" applyBorder="1"/>
    <xf numFmtId="0" fontId="14" fillId="0" borderId="25" xfId="68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6" fillId="47" borderId="26" xfId="69" applyFont="1" applyFill="1" applyBorder="1"/>
    <xf numFmtId="0" fontId="16" fillId="47" borderId="4" xfId="70" applyFont="1" applyFill="1" applyBorder="1" applyAlignment="1">
      <alignment vertical="center"/>
    </xf>
    <xf numFmtId="0" fontId="8" fillId="0" borderId="0" xfId="40" applyFill="1" applyBorder="1" applyAlignment="1" applyProtection="1"/>
    <xf numFmtId="0" fontId="5" fillId="47" borderId="27" xfId="0" applyFont="1" applyFill="1" applyBorder="1"/>
    <xf numFmtId="0" fontId="5" fillId="47" borderId="31" xfId="0" applyFont="1" applyFill="1" applyBorder="1" applyAlignment="1">
      <alignment horizontal="center"/>
    </xf>
    <xf numFmtId="0" fontId="5" fillId="47" borderId="32" xfId="0" applyFont="1" applyFill="1" applyBorder="1" applyAlignment="1">
      <alignment horizontal="center"/>
    </xf>
    <xf numFmtId="0" fontId="5" fillId="47" borderId="29" xfId="69" applyFont="1" applyFill="1" applyBorder="1"/>
    <xf numFmtId="0" fontId="5" fillId="47" borderId="33" xfId="69" applyFont="1" applyFill="1" applyBorder="1"/>
    <xf numFmtId="0" fontId="8" fillId="0" borderId="0" xfId="40" applyFill="1" applyBorder="1" applyAlignment="1" applyProtection="1">
      <alignment horizontal="left"/>
    </xf>
    <xf numFmtId="0" fontId="5" fillId="47" borderId="0" xfId="0" applyFont="1" applyFill="1" applyBorder="1" applyAlignment="1">
      <alignment horizontal="center"/>
    </xf>
    <xf numFmtId="165" fontId="2" fillId="32" borderId="0" xfId="0" applyNumberFormat="1" applyFont="1" applyFill="1"/>
    <xf numFmtId="0" fontId="12" fillId="47" borderId="34" xfId="0" applyFont="1" applyFill="1" applyBorder="1" applyAlignment="1">
      <alignment horizontal="center"/>
    </xf>
    <xf numFmtId="14" fontId="5" fillId="47" borderId="4" xfId="70" applyNumberFormat="1" applyFont="1" applyFill="1" applyBorder="1" applyAlignment="1">
      <alignment vertical="center"/>
    </xf>
    <xf numFmtId="10" fontId="2" fillId="45" borderId="8" xfId="0" applyNumberFormat="1" applyFont="1" applyFill="1" applyBorder="1" applyAlignment="1">
      <alignment horizontal="right"/>
    </xf>
    <xf numFmtId="10" fontId="2" fillId="2" borderId="21" xfId="0" applyNumberFormat="1" applyFont="1" applyFill="1" applyBorder="1" applyAlignment="1">
      <alignment horizontal="right"/>
    </xf>
    <xf numFmtId="10" fontId="2" fillId="2" borderId="24" xfId="0" applyNumberFormat="1" applyFont="1" applyFill="1" applyBorder="1" applyAlignment="1">
      <alignment horizontal="right"/>
    </xf>
    <xf numFmtId="10" fontId="2" fillId="2" borderId="35" xfId="0" applyNumberFormat="1" applyFont="1" applyFill="1" applyBorder="1" applyAlignment="1">
      <alignment horizontal="right"/>
    </xf>
    <xf numFmtId="10" fontId="2" fillId="45" borderId="9" xfId="0" applyNumberFormat="1" applyFont="1" applyFill="1" applyBorder="1" applyAlignment="1">
      <alignment horizontal="right"/>
    </xf>
    <xf numFmtId="0" fontId="1" fillId="0" borderId="0" xfId="74"/>
    <xf numFmtId="0" fontId="51" fillId="0" borderId="0" xfId="74" applyFont="1"/>
    <xf numFmtId="49" fontId="1" fillId="0" borderId="0" xfId="74" applyNumberFormat="1"/>
    <xf numFmtId="0" fontId="1" fillId="0" borderId="0" xfId="74" applyAlignment="1">
      <alignment horizontal="left" vertical="center"/>
    </xf>
    <xf numFmtId="14" fontId="1" fillId="0" borderId="0" xfId="74" applyNumberFormat="1"/>
    <xf numFmtId="10" fontId="2" fillId="32" borderId="0" xfId="0" applyNumberFormat="1" applyFont="1" applyFill="1"/>
    <xf numFmtId="14" fontId="2" fillId="32" borderId="0" xfId="0" applyNumberFormat="1" applyFont="1" applyFill="1"/>
    <xf numFmtId="2" fontId="2" fillId="45" borderId="21" xfId="0" applyNumberFormat="1" applyFont="1" applyFill="1" applyBorder="1" applyAlignment="1">
      <alignment horizontal="right"/>
    </xf>
    <xf numFmtId="0" fontId="1" fillId="0" borderId="0" xfId="74" applyFont="1"/>
    <xf numFmtId="0" fontId="2" fillId="32" borderId="0" xfId="0" applyFont="1" applyFill="1" applyAlignment="1">
      <alignment horizontal="center"/>
    </xf>
    <xf numFmtId="0" fontId="6" fillId="47" borderId="26" xfId="69" applyFont="1" applyFill="1" applyBorder="1" applyAlignment="1">
      <alignment horizontal="center"/>
    </xf>
    <xf numFmtId="0" fontId="16" fillId="47" borderId="4" xfId="7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40" applyFont="1" applyFill="1" applyBorder="1" applyAlignment="1" applyProtection="1">
      <alignment horizontal="center"/>
    </xf>
    <xf numFmtId="0" fontId="2" fillId="45" borderId="21" xfId="0" applyFont="1" applyFill="1" applyBorder="1" applyAlignment="1">
      <alignment horizontal="center"/>
    </xf>
    <xf numFmtId="0" fontId="2" fillId="45" borderId="2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43" borderId="0" xfId="0" applyFont="1" applyFill="1" applyAlignment="1">
      <alignment horizontal="center"/>
    </xf>
    <xf numFmtId="0" fontId="52" fillId="47" borderId="19" xfId="72" applyFont="1" applyFill="1" applyBorder="1" applyAlignment="1">
      <alignment horizontal="center"/>
    </xf>
    <xf numFmtId="0" fontId="52" fillId="47" borderId="10" xfId="71" applyFont="1" applyFill="1" applyBorder="1" applyAlignment="1">
      <alignment horizontal="center"/>
    </xf>
    <xf numFmtId="0" fontId="52" fillId="47" borderId="6" xfId="71" applyFont="1" applyFill="1" applyBorder="1" applyAlignment="1">
      <alignment horizontal="center"/>
    </xf>
    <xf numFmtId="0" fontId="53" fillId="46" borderId="7" xfId="71" applyFont="1" applyFill="1" applyBorder="1" applyAlignment="1">
      <alignment horizontal="center"/>
    </xf>
    <xf numFmtId="171" fontId="53" fillId="45" borderId="6" xfId="71" applyNumberFormat="1" applyFont="1" applyFill="1" applyBorder="1" applyAlignment="1">
      <alignment horizontal="center"/>
    </xf>
    <xf numFmtId="0" fontId="53" fillId="46" borderId="22" xfId="71" applyFont="1" applyFill="1" applyBorder="1" applyAlignment="1">
      <alignment horizontal="center"/>
    </xf>
    <xf numFmtId="171" fontId="53" fillId="45" borderId="14" xfId="71" applyNumberFormat="1" applyFont="1" applyFill="1" applyBorder="1" applyAlignment="1">
      <alignment horizontal="center"/>
    </xf>
    <xf numFmtId="14" fontId="53" fillId="46" borderId="22" xfId="71" applyNumberFormat="1" applyFont="1" applyFill="1" applyBorder="1" applyAlignment="1">
      <alignment horizontal="center"/>
    </xf>
    <xf numFmtId="0" fontId="53" fillId="45" borderId="14" xfId="71" applyFont="1" applyFill="1" applyBorder="1" applyAlignment="1">
      <alignment horizontal="center"/>
    </xf>
    <xf numFmtId="22" fontId="53" fillId="45" borderId="14" xfId="71" applyNumberFormat="1" applyFont="1" applyFill="1" applyBorder="1" applyAlignment="1">
      <alignment horizontal="center"/>
    </xf>
    <xf numFmtId="0" fontId="53" fillId="46" borderId="37" xfId="72" applyFont="1" applyFill="1" applyBorder="1" applyAlignment="1">
      <alignment horizontal="center"/>
    </xf>
    <xf numFmtId="0" fontId="53" fillId="45" borderId="38" xfId="72" applyFont="1" applyFill="1" applyBorder="1" applyAlignment="1">
      <alignment horizontal="center"/>
    </xf>
    <xf numFmtId="0" fontId="5" fillId="47" borderId="0" xfId="0" applyFont="1" applyFill="1" applyBorder="1"/>
    <xf numFmtId="0" fontId="12" fillId="47" borderId="39" xfId="0" applyFont="1" applyFill="1" applyBorder="1" applyAlignment="1">
      <alignment horizontal="center"/>
    </xf>
    <xf numFmtId="0" fontId="1" fillId="48" borderId="0" xfId="74" applyFill="1"/>
    <xf numFmtId="0" fontId="5" fillId="47" borderId="39" xfId="0" applyFont="1" applyFill="1" applyBorder="1" applyAlignment="1">
      <alignment horizontal="center"/>
    </xf>
    <xf numFmtId="10" fontId="2" fillId="0" borderId="35" xfId="0" applyNumberFormat="1" applyFont="1" applyFill="1" applyBorder="1" applyAlignment="1">
      <alignment horizontal="right"/>
    </xf>
    <xf numFmtId="10" fontId="2" fillId="0" borderId="21" xfId="0" applyNumberFormat="1" applyFont="1" applyFill="1" applyBorder="1" applyAlignment="1">
      <alignment horizontal="right"/>
    </xf>
    <xf numFmtId="10" fontId="2" fillId="0" borderId="24" xfId="0" applyNumberFormat="1" applyFont="1" applyFill="1" applyBorder="1" applyAlignment="1">
      <alignment horizontal="right"/>
    </xf>
    <xf numFmtId="0" fontId="39" fillId="0" borderId="0" xfId="74" applyFont="1"/>
    <xf numFmtId="0" fontId="5" fillId="47" borderId="40" xfId="0" applyFont="1" applyFill="1" applyBorder="1" applyAlignment="1">
      <alignment horizontal="center"/>
    </xf>
    <xf numFmtId="0" fontId="12" fillId="47" borderId="36" xfId="0" applyFont="1" applyFill="1" applyBorder="1" applyAlignment="1">
      <alignment horizontal="center"/>
    </xf>
    <xf numFmtId="0" fontId="12" fillId="47" borderId="41" xfId="0" applyFont="1" applyFill="1" applyBorder="1" applyAlignment="1">
      <alignment horizontal="center"/>
    </xf>
    <xf numFmtId="0" fontId="5" fillId="47" borderId="42" xfId="0" applyFont="1" applyFill="1" applyBorder="1" applyAlignment="1">
      <alignment horizontal="center"/>
    </xf>
    <xf numFmtId="0" fontId="2" fillId="45" borderId="8" xfId="0" applyFont="1" applyFill="1" applyBorder="1" applyAlignment="1">
      <alignment horizontal="center"/>
    </xf>
    <xf numFmtId="14" fontId="53" fillId="46" borderId="7" xfId="71" applyNumberFormat="1" applyFont="1" applyFill="1" applyBorder="1" applyAlignment="1">
      <alignment horizontal="center"/>
    </xf>
    <xf numFmtId="0" fontId="53" fillId="45" borderId="6" xfId="71" applyFont="1" applyFill="1" applyBorder="1" applyAlignment="1">
      <alignment horizontal="center"/>
    </xf>
    <xf numFmtId="14" fontId="53" fillId="46" borderId="37" xfId="71" applyNumberFormat="1" applyFont="1" applyFill="1" applyBorder="1" applyAlignment="1">
      <alignment horizontal="center"/>
    </xf>
    <xf numFmtId="0" fontId="0" fillId="2" borderId="38" xfId="0" applyBorder="1" applyAlignment="1">
      <alignment horizontal="center"/>
    </xf>
    <xf numFmtId="0" fontId="53" fillId="45" borderId="8" xfId="73" applyFont="1" applyFill="1" applyBorder="1" applyAlignment="1">
      <alignment horizontal="center"/>
    </xf>
    <xf numFmtId="0" fontId="53" fillId="45" borderId="21" xfId="73" applyFont="1" applyFill="1" applyBorder="1" applyAlignment="1">
      <alignment horizontal="center"/>
    </xf>
    <xf numFmtId="0" fontId="0" fillId="2" borderId="21" xfId="0" applyBorder="1" applyAlignment="1">
      <alignment horizontal="center"/>
    </xf>
    <xf numFmtId="0" fontId="53" fillId="45" borderId="24" xfId="73" applyFont="1" applyFill="1" applyBorder="1" applyAlignment="1">
      <alignment horizontal="center"/>
    </xf>
    <xf numFmtId="0" fontId="42" fillId="2" borderId="0" xfId="0" applyFont="1"/>
    <xf numFmtId="14" fontId="0" fillId="2" borderId="0" xfId="0" applyNumberFormat="1"/>
    <xf numFmtId="172" fontId="0" fillId="2" borderId="0" xfId="0" applyNumberFormat="1"/>
    <xf numFmtId="0" fontId="0" fillId="0" borderId="0" xfId="74" applyFont="1"/>
    <xf numFmtId="173" fontId="0" fillId="2" borderId="0" xfId="88" applyNumberFormat="1" applyFont="1" applyFill="1"/>
    <xf numFmtId="0" fontId="39" fillId="2" borderId="0" xfId="0" applyFont="1"/>
    <xf numFmtId="174" fontId="2" fillId="32" borderId="0" xfId="0" applyNumberFormat="1" applyFont="1" applyFill="1"/>
    <xf numFmtId="10" fontId="2" fillId="45" borderId="8" xfId="0" applyNumberFormat="1" applyFont="1" applyFill="1" applyBorder="1" applyAlignment="1">
      <alignment horizontal="center"/>
    </xf>
    <xf numFmtId="10" fontId="2" fillId="45" borderId="21" xfId="0" applyNumberFormat="1" applyFont="1" applyFill="1" applyBorder="1" applyAlignment="1">
      <alignment horizontal="center"/>
    </xf>
    <xf numFmtId="10" fontId="2" fillId="45" borderId="24" xfId="0" applyNumberFormat="1" applyFont="1" applyFill="1" applyBorder="1" applyAlignment="1">
      <alignment horizontal="center"/>
    </xf>
    <xf numFmtId="0" fontId="6" fillId="47" borderId="30" xfId="0" applyFont="1" applyFill="1" applyBorder="1" applyAlignment="1">
      <alignment horizontal="center"/>
    </xf>
    <xf numFmtId="0" fontId="5" fillId="47" borderId="28" xfId="0" applyFont="1" applyFill="1" applyBorder="1" applyAlignment="1">
      <alignment horizontal="center"/>
    </xf>
    <xf numFmtId="0" fontId="5" fillId="47" borderId="27" xfId="0" applyFont="1" applyFill="1" applyBorder="1" applyAlignment="1">
      <alignment horizontal="center"/>
    </xf>
    <xf numFmtId="0" fontId="5" fillId="47" borderId="29" xfId="0" applyFont="1" applyFill="1" applyBorder="1" applyAlignment="1">
      <alignment horizontal="center"/>
    </xf>
    <xf numFmtId="0" fontId="53" fillId="46" borderId="22" xfId="72" applyFont="1" applyFill="1" applyBorder="1" applyAlignment="1">
      <alignment horizontal="center"/>
    </xf>
  </cellXfs>
  <cellStyles count="107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_Calibrating IR Curves" xfId="68" xr:uid="{00000000-0005-0000-0000-000044000000}"/>
    <cellStyle name="Normal_CDS Pricer" xfId="69" xr:uid="{00000000-0005-0000-0000-000045000000}"/>
    <cellStyle name="Normal_Models" xfId="70" xr:uid="{00000000-0005-0000-0000-000046000000}"/>
    <cellStyle name="Normal_Sheet1" xfId="71" xr:uid="{00000000-0005-0000-0000-000047000000}"/>
    <cellStyle name="Normal_Sheet1 2" xfId="72" xr:uid="{00000000-0005-0000-0000-000048000000}"/>
    <cellStyle name="Normal_Sheet1 2_RateVols Examples" xfId="73" xr:uid="{00000000-0005-0000-0000-000049000000}"/>
    <cellStyle name="Normal_TestCurve5" xfId="74" xr:uid="{00000000-0005-0000-0000-00004A000000}"/>
    <cellStyle name="Note" xfId="75" builtinId="10" customBuiltin="1"/>
    <cellStyle name="ObjectDataColumn" xfId="76" xr:uid="{00000000-0005-0000-0000-00004C000000}"/>
    <cellStyle name="ObjectDataRow" xfId="77" xr:uid="{00000000-0005-0000-0000-00004D000000}"/>
    <cellStyle name="ObjectLabelColumn" xfId="78" xr:uid="{00000000-0005-0000-0000-00004E000000}"/>
    <cellStyle name="ObjectLabelRow" xfId="79" xr:uid="{00000000-0005-0000-0000-00004F000000}"/>
    <cellStyle name="Output" xfId="80" builtinId="21" customBuiltin="1"/>
    <cellStyle name="OutputData" xfId="81" xr:uid="{00000000-0005-0000-0000-000051000000}"/>
    <cellStyle name="OutputDataColumn" xfId="82" xr:uid="{00000000-0005-0000-0000-000052000000}"/>
    <cellStyle name="OutputDataRow" xfId="83" xr:uid="{00000000-0005-0000-0000-000053000000}"/>
    <cellStyle name="OutputLabel" xfId="84" xr:uid="{00000000-0005-0000-0000-000054000000}"/>
    <cellStyle name="OutputLabelColumn" xfId="85" xr:uid="{00000000-0005-0000-0000-000055000000}"/>
    <cellStyle name="OutputLabelRow" xfId="86" xr:uid="{00000000-0005-0000-0000-000056000000}"/>
    <cellStyle name="PanelLabel" xfId="87" xr:uid="{00000000-0005-0000-0000-000057000000}"/>
    <cellStyle name="Percent" xfId="88" builtinId="5"/>
    <cellStyle name="PersonalDataColumn" xfId="89" xr:uid="{00000000-0005-0000-0000-000059000000}"/>
    <cellStyle name="PersonalDataRow" xfId="90" xr:uid="{00000000-0005-0000-0000-00005A000000}"/>
    <cellStyle name="PersonalLabelColumn" xfId="91" xr:uid="{00000000-0005-0000-0000-00005B000000}"/>
    <cellStyle name="PersonalLabelRow" xfId="92" xr:uid="{00000000-0005-0000-0000-00005C000000}"/>
    <cellStyle name="result" xfId="93" xr:uid="{00000000-0005-0000-0000-00005D000000}"/>
    <cellStyle name="spreads" xfId="94" xr:uid="{00000000-0005-0000-0000-00005E000000}"/>
    <cellStyle name="Style 1" xfId="95" xr:uid="{00000000-0005-0000-0000-00005F000000}"/>
    <cellStyle name="swaptn" xfId="96" xr:uid="{00000000-0005-0000-0000-000060000000}"/>
    <cellStyle name="TableDataColumn" xfId="97" xr:uid="{00000000-0005-0000-0000-000061000000}"/>
    <cellStyle name="TableDataRow" xfId="98" xr:uid="{00000000-0005-0000-0000-000062000000}"/>
    <cellStyle name="TableLabelColumn" xfId="99" xr:uid="{00000000-0005-0000-0000-000063000000}"/>
    <cellStyle name="TableLabelRow" xfId="100" xr:uid="{00000000-0005-0000-0000-000064000000}"/>
    <cellStyle name="TableLabelTop" xfId="101" xr:uid="{00000000-0005-0000-0000-000065000000}"/>
    <cellStyle name="Title" xfId="102" builtinId="15" customBuiltin="1"/>
    <cellStyle name="Total" xfId="103" builtinId="25" customBuiltin="1"/>
    <cellStyle name="Warning Text" xfId="104" builtinId="11" customBuiltin="1"/>
    <cellStyle name="桁区切り_NewDemo" xfId="105" xr:uid="{00000000-0005-0000-0000-000069000000}"/>
    <cellStyle name="標準_NewDemo" xfId="106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QRSC/Main/Source/Components/ExcelWrapper/ExcelWrapper/Resources/Highlander%20Excel%20Interface/Templates/nabCapital%20IR%20Curves%20Simple%20v3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dde/Bl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NewCurve"/>
      <sheetName val="IRBootstrap1m"/>
      <sheetName val="IRBootstrap3m"/>
      <sheetName val="IRBootstrap6m"/>
      <sheetName val="Config"/>
      <sheetName val="MarketData"/>
    </sheetNames>
    <sheetDataSet>
      <sheetData sheetId="0" refreshError="1"/>
      <sheetData sheetId="1" refreshError="1"/>
      <sheetData sheetId="2">
        <row r="5">
          <cell r="D5" t="str">
            <v>LIVE.AUDSwap.1M.LPMTest.SydSwapDesk.11/06/2008</v>
          </cell>
        </row>
      </sheetData>
      <sheetData sheetId="3">
        <row r="5">
          <cell r="D5" t="e">
            <v>#VALUE!</v>
          </cell>
        </row>
      </sheetData>
      <sheetData sheetId="4">
        <row r="5">
          <cell r="D5" t="str">
            <v>LIVE.AUDSwap.6M.LPMTest.SydSwapDesk.11/06/2008</v>
          </cell>
        </row>
      </sheetData>
      <sheetData sheetId="5">
        <row r="6">
          <cell r="C6" t="str">
            <v>1M</v>
          </cell>
          <cell r="D6" t="str">
            <v>ACT/360</v>
          </cell>
        </row>
        <row r="7">
          <cell r="C7" t="str">
            <v>2M</v>
          </cell>
          <cell r="D7" t="str">
            <v>ACT/365.FIXED</v>
          </cell>
        </row>
        <row r="8">
          <cell r="C8" t="str">
            <v>3M</v>
          </cell>
          <cell r="D8" t="str">
            <v>30E/360</v>
          </cell>
        </row>
        <row r="9">
          <cell r="C9" t="str">
            <v>4M</v>
          </cell>
          <cell r="D9" t="str">
            <v>30/360</v>
          </cell>
        </row>
        <row r="10">
          <cell r="C10" t="str">
            <v>6M</v>
          </cell>
          <cell r="D10" t="str">
            <v>1/1</v>
          </cell>
        </row>
        <row r="11">
          <cell r="C11" t="str">
            <v>12M</v>
          </cell>
          <cell r="D11" t="str">
            <v>ACT/ACT.AFB</v>
          </cell>
        </row>
        <row r="12">
          <cell r="C12" t="str">
            <v>1Y</v>
          </cell>
          <cell r="D12" t="str">
            <v>ACT/ACT.ISDA</v>
          </cell>
        </row>
        <row r="13">
          <cell r="D13" t="str">
            <v>ACT/ACT.ISMA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p"/>
    </sheetNames>
    <definedNames>
      <definedName name="blp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.watt@nab.com.a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ex.watt@nab.com.a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lex.watt@nab.com.a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lex.watt@nab.com.a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lex.watt@nab.com.a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V150"/>
  <sheetViews>
    <sheetView showGridLines="0" tabSelected="1" zoomScale="80" workbookViewId="0">
      <selection activeCell="C17" sqref="C17"/>
    </sheetView>
  </sheetViews>
  <sheetFormatPr defaultColWidth="7.85546875" defaultRowHeight="12.75"/>
  <cols>
    <col min="1" max="2" width="1.42578125" style="3" customWidth="1"/>
    <col min="3" max="3" width="45.7109375" style="3" customWidth="1"/>
    <col min="4" max="4" width="15.7109375" style="3" customWidth="1"/>
    <col min="5" max="5" width="16.42578125" style="3" customWidth="1"/>
    <col min="6" max="6" width="7.42578125" style="3" customWidth="1"/>
    <col min="7" max="7" width="15.85546875" style="3" customWidth="1"/>
    <col min="8" max="8" width="12.7109375" style="3" customWidth="1"/>
    <col min="9" max="9" width="15.28515625" style="3" customWidth="1"/>
    <col min="10" max="10" width="7.42578125" style="3" customWidth="1"/>
    <col min="11" max="11" width="39.28515625" style="3" customWidth="1"/>
    <col min="12" max="12" width="0.85546875" style="3" customWidth="1"/>
    <col min="13" max="13" width="1" style="3" customWidth="1"/>
    <col min="14" max="18" width="7.85546875" style="3" customWidth="1"/>
    <col min="19" max="19" width="10.85546875" style="3" bestFit="1" customWidth="1"/>
    <col min="20" max="20" width="9.85546875" style="3" bestFit="1" customWidth="1"/>
    <col min="21" max="21" width="11.42578125" style="3" bestFit="1" customWidth="1"/>
    <col min="22" max="16384" width="7.85546875" style="3"/>
  </cols>
  <sheetData>
    <row r="1" spans="2:22" ht="6" customHeight="1"/>
    <row r="2" spans="2:22" ht="9.75" customHeight="1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2:22" ht="30" customHeight="1" thickBot="1">
      <c r="B3" s="24"/>
      <c r="C3" s="24" t="s">
        <v>5</v>
      </c>
      <c r="D3" s="24"/>
      <c r="E3" s="24"/>
      <c r="F3" s="24"/>
      <c r="G3" s="24"/>
      <c r="H3" s="24"/>
      <c r="I3" s="24"/>
      <c r="J3" s="24"/>
      <c r="K3" s="24"/>
      <c r="L3" s="24"/>
      <c r="M3" s="4"/>
    </row>
    <row r="4" spans="2:22" ht="13.5" thickTop="1">
      <c r="B4" s="19"/>
      <c r="C4" s="19"/>
      <c r="D4" s="19"/>
      <c r="E4" s="19"/>
      <c r="F4" s="19"/>
      <c r="G4" s="19"/>
      <c r="H4" s="19"/>
      <c r="I4" s="19"/>
      <c r="J4" s="19"/>
      <c r="K4" s="20" t="s">
        <v>10</v>
      </c>
      <c r="L4" s="19"/>
      <c r="M4" s="4"/>
    </row>
    <row r="5" spans="2:22" ht="15.75">
      <c r="B5" s="1"/>
      <c r="C5" s="13" t="s">
        <v>9</v>
      </c>
      <c r="D5" s="2"/>
      <c r="E5" s="2"/>
      <c r="F5" s="2"/>
      <c r="G5" s="2"/>
      <c r="H5" s="2"/>
      <c r="I5" s="1"/>
      <c r="J5" s="1"/>
      <c r="K5" s="1"/>
      <c r="L5" s="1"/>
      <c r="M5" s="4"/>
    </row>
    <row r="6" spans="2:22">
      <c r="B6" s="1"/>
      <c r="C6" s="1"/>
      <c r="D6" s="2"/>
      <c r="E6" s="2"/>
      <c r="F6" s="2"/>
      <c r="G6" s="2"/>
      <c r="H6" s="2"/>
      <c r="I6" s="1"/>
      <c r="J6" s="1"/>
      <c r="K6" s="1"/>
      <c r="L6" s="1"/>
      <c r="M6" s="4"/>
    </row>
    <row r="7" spans="2:22">
      <c r="B7" s="1"/>
      <c r="C7" s="2" t="s">
        <v>8</v>
      </c>
      <c r="D7" s="1"/>
      <c r="E7" s="1"/>
      <c r="F7" s="1"/>
      <c r="G7" s="1"/>
      <c r="H7" s="1"/>
      <c r="I7" s="1"/>
      <c r="J7" s="1"/>
      <c r="K7" s="1"/>
      <c r="L7" s="1"/>
      <c r="M7" s="4"/>
    </row>
    <row r="8" spans="2:22"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4"/>
    </row>
    <row r="9" spans="2:22">
      <c r="B9" s="1"/>
      <c r="C9" s="1"/>
      <c r="D9" s="6"/>
      <c r="E9" s="6"/>
      <c r="F9" s="6"/>
      <c r="G9" s="6"/>
      <c r="H9" s="6"/>
      <c r="I9" s="1"/>
      <c r="J9" s="1"/>
      <c r="K9" s="1"/>
      <c r="L9" s="1"/>
      <c r="M9" s="4"/>
      <c r="S9" s="47"/>
      <c r="T9" s="46"/>
      <c r="U9" s="46"/>
      <c r="V9" s="46"/>
    </row>
    <row r="10" spans="2:22">
      <c r="B10" s="1"/>
      <c r="C10" s="1" t="s">
        <v>4</v>
      </c>
      <c r="D10" s="6"/>
      <c r="E10" s="6"/>
      <c r="F10" s="1"/>
      <c r="G10" s="6"/>
      <c r="H10" s="6"/>
      <c r="I10" s="1"/>
      <c r="J10" s="1"/>
      <c r="K10" s="1"/>
      <c r="L10" s="1"/>
      <c r="M10" s="4"/>
      <c r="S10" s="47"/>
      <c r="T10" s="46"/>
      <c r="U10" s="46"/>
      <c r="V10" s="46"/>
    </row>
    <row r="11" spans="2:22">
      <c r="B11" s="1"/>
      <c r="C11" s="25" t="s">
        <v>272</v>
      </c>
      <c r="D11" s="6"/>
      <c r="E11" s="6"/>
      <c r="F11" s="6"/>
      <c r="G11" s="6"/>
      <c r="H11" s="6"/>
      <c r="I11" s="1"/>
      <c r="J11" s="1"/>
      <c r="K11" s="1"/>
      <c r="L11" s="1"/>
      <c r="M11" s="4"/>
      <c r="S11" s="47"/>
      <c r="T11" s="46"/>
      <c r="U11" s="46"/>
      <c r="V11" s="46"/>
    </row>
    <row r="12" spans="2:22">
      <c r="B12" s="1"/>
      <c r="C12" s="25" t="s">
        <v>273</v>
      </c>
      <c r="D12" s="6"/>
      <c r="E12" s="6"/>
      <c r="F12" s="6"/>
      <c r="G12" s="6"/>
      <c r="H12" s="6"/>
      <c r="I12" s="1"/>
      <c r="J12" s="1"/>
      <c r="K12" s="1"/>
      <c r="L12" s="1"/>
      <c r="M12" s="4"/>
      <c r="S12" s="47"/>
      <c r="T12" s="46"/>
      <c r="U12" s="46"/>
      <c r="V12" s="46"/>
    </row>
    <row r="13" spans="2:22">
      <c r="B13" s="1"/>
      <c r="C13" s="25" t="s">
        <v>274</v>
      </c>
      <c r="D13" s="6"/>
      <c r="E13" s="6"/>
      <c r="F13" s="6"/>
      <c r="G13" s="6"/>
      <c r="H13" s="6"/>
      <c r="I13" s="1"/>
      <c r="J13" s="1"/>
      <c r="K13" s="1"/>
      <c r="L13" s="1"/>
      <c r="M13" s="4"/>
      <c r="S13" s="47"/>
      <c r="T13" s="46"/>
      <c r="U13" s="46"/>
      <c r="V13" s="46"/>
    </row>
    <row r="14" spans="2:22">
      <c r="B14" s="1"/>
      <c r="C14" s="25" t="s">
        <v>275</v>
      </c>
      <c r="D14" s="6"/>
      <c r="E14" s="6"/>
      <c r="F14" s="6"/>
      <c r="G14" s="6"/>
      <c r="H14" s="6"/>
      <c r="I14" s="1"/>
      <c r="J14" s="1"/>
      <c r="K14" s="1"/>
      <c r="L14" s="1"/>
      <c r="M14" s="4"/>
      <c r="S14" s="47"/>
      <c r="T14" s="46"/>
      <c r="U14" s="46"/>
      <c r="V14" s="46"/>
    </row>
    <row r="15" spans="2:22">
      <c r="B15" s="1"/>
      <c r="C15" s="25" t="s">
        <v>276</v>
      </c>
      <c r="D15" s="6"/>
      <c r="E15" s="6"/>
      <c r="F15" s="6"/>
      <c r="G15" s="6"/>
      <c r="H15" s="6"/>
      <c r="I15" s="1"/>
      <c r="J15" s="1"/>
      <c r="K15" s="1"/>
      <c r="L15" s="1"/>
      <c r="M15" s="4"/>
      <c r="S15" s="47"/>
      <c r="T15" s="46"/>
      <c r="U15" s="46"/>
      <c r="V15" s="46"/>
    </row>
    <row r="16" spans="2:22">
      <c r="B16" s="1"/>
      <c r="C16" s="25" t="s">
        <v>277</v>
      </c>
      <c r="D16" s="6"/>
      <c r="E16" s="6"/>
      <c r="F16" s="1"/>
      <c r="G16" s="6"/>
      <c r="H16" s="6"/>
      <c r="I16" s="1"/>
      <c r="J16" s="1"/>
      <c r="K16" s="1"/>
      <c r="L16" s="1"/>
      <c r="M16" s="4"/>
      <c r="S16" s="47"/>
      <c r="T16" s="46"/>
      <c r="U16" s="46"/>
      <c r="V16" s="46"/>
    </row>
    <row r="17" spans="2:22">
      <c r="B17" s="1"/>
      <c r="C17" s="25" t="s">
        <v>278</v>
      </c>
      <c r="D17" s="6"/>
      <c r="E17" s="6"/>
      <c r="F17" s="6"/>
      <c r="G17" s="6"/>
      <c r="H17" s="6"/>
      <c r="I17" s="1"/>
      <c r="J17" s="1"/>
      <c r="K17" s="1"/>
      <c r="L17" s="1"/>
      <c r="M17" s="4"/>
      <c r="S17" s="47"/>
      <c r="T17" s="46"/>
      <c r="U17" s="46"/>
      <c r="V17" s="46"/>
    </row>
    <row r="18" spans="2:22">
      <c r="B18" s="1"/>
      <c r="C18" s="25"/>
      <c r="D18" s="6"/>
      <c r="E18" s="6"/>
      <c r="F18" s="6"/>
      <c r="G18" s="6"/>
      <c r="H18" s="6"/>
      <c r="I18" s="1"/>
      <c r="J18" s="1"/>
      <c r="K18" s="1"/>
      <c r="L18" s="1"/>
      <c r="M18" s="4"/>
      <c r="S18" s="47"/>
      <c r="T18" s="46"/>
      <c r="U18" s="46"/>
      <c r="V18" s="46"/>
    </row>
    <row r="19" spans="2:22">
      <c r="B19" s="1"/>
      <c r="C19" s="25"/>
      <c r="D19" s="6"/>
      <c r="E19" s="6"/>
      <c r="F19" s="6"/>
      <c r="G19" s="6"/>
      <c r="H19" s="6"/>
      <c r="I19" s="1"/>
      <c r="J19" s="1"/>
      <c r="K19" s="1"/>
      <c r="L19" s="1"/>
      <c r="M19" s="4"/>
      <c r="S19" s="47"/>
      <c r="T19" s="46"/>
      <c r="U19" s="46"/>
      <c r="V19" s="46"/>
    </row>
    <row r="20" spans="2:22">
      <c r="B20" s="1"/>
      <c r="C20" s="25"/>
      <c r="D20" s="6"/>
      <c r="E20" s="6"/>
      <c r="F20" s="6"/>
      <c r="G20" s="6"/>
      <c r="H20" s="6"/>
      <c r="I20" s="1"/>
      <c r="J20" s="1"/>
      <c r="K20" s="1"/>
      <c r="L20" s="1"/>
      <c r="M20" s="4"/>
      <c r="S20" s="47"/>
      <c r="T20" s="46"/>
      <c r="U20" s="46"/>
      <c r="V20" s="46"/>
    </row>
    <row r="21" spans="2:22">
      <c r="B21" s="1"/>
      <c r="C21" s="25"/>
      <c r="D21" s="6"/>
      <c r="E21" s="6"/>
      <c r="F21" s="6"/>
      <c r="G21" s="6"/>
      <c r="H21" s="6"/>
      <c r="I21" s="1"/>
      <c r="J21" s="1"/>
      <c r="K21" s="1"/>
      <c r="L21" s="1"/>
      <c r="M21" s="4"/>
      <c r="S21" s="47"/>
      <c r="T21" s="46"/>
      <c r="U21" s="46"/>
      <c r="V21" s="46"/>
    </row>
    <row r="22" spans="2:22">
      <c r="B22" s="1"/>
      <c r="C22" s="25"/>
      <c r="D22" s="6"/>
      <c r="E22" s="6"/>
      <c r="F22" s="6"/>
      <c r="G22" s="6"/>
      <c r="H22" s="6"/>
      <c r="I22" s="1"/>
      <c r="J22" s="1"/>
      <c r="K22" s="1"/>
      <c r="L22" s="1"/>
      <c r="M22" s="4"/>
      <c r="S22" s="47"/>
      <c r="T22" s="46"/>
      <c r="U22" s="46"/>
      <c r="V22" s="46"/>
    </row>
    <row r="23" spans="2:22">
      <c r="B23" s="1"/>
      <c r="C23" s="25"/>
      <c r="D23" s="6"/>
      <c r="E23" s="6"/>
      <c r="F23" s="6"/>
      <c r="G23" s="6"/>
      <c r="H23" s="6"/>
      <c r="I23" s="1"/>
      <c r="J23" s="1"/>
      <c r="K23" s="1"/>
      <c r="L23" s="1"/>
      <c r="M23" s="4"/>
      <c r="S23" s="47"/>
      <c r="T23" s="46"/>
      <c r="U23" s="46"/>
      <c r="V23" s="46"/>
    </row>
    <row r="24" spans="2:22">
      <c r="B24" s="1"/>
      <c r="C24" s="25"/>
      <c r="D24" s="6"/>
      <c r="E24" s="6"/>
      <c r="F24" s="6"/>
      <c r="G24" s="6"/>
      <c r="H24" s="6"/>
      <c r="I24" s="1"/>
      <c r="J24" s="1"/>
      <c r="K24" s="1"/>
      <c r="L24" s="1"/>
      <c r="M24" s="4"/>
      <c r="S24" s="47"/>
      <c r="T24" s="46"/>
      <c r="U24" s="46"/>
      <c r="V24" s="46"/>
    </row>
    <row r="25" spans="2:22">
      <c r="B25" s="1"/>
      <c r="C25" s="25"/>
      <c r="D25" s="6"/>
      <c r="E25" s="6"/>
      <c r="F25" s="6"/>
      <c r="G25" s="6"/>
      <c r="H25" s="6"/>
      <c r="I25" s="1"/>
      <c r="J25" s="1"/>
      <c r="K25" s="1"/>
      <c r="L25" s="1"/>
      <c r="M25" s="4"/>
      <c r="S25" s="47"/>
      <c r="T25" s="46"/>
      <c r="U25" s="46"/>
      <c r="V25" s="46"/>
    </row>
    <row r="26" spans="2:22">
      <c r="B26" s="1"/>
      <c r="C26" s="25"/>
      <c r="D26" s="6"/>
      <c r="E26" s="6"/>
      <c r="F26" s="6"/>
      <c r="G26" s="6"/>
      <c r="H26" s="6"/>
      <c r="I26" s="1"/>
      <c r="J26" s="1"/>
      <c r="K26" s="1"/>
      <c r="L26" s="1"/>
      <c r="M26" s="4"/>
      <c r="S26" s="47"/>
      <c r="T26" s="46"/>
      <c r="U26" s="46"/>
      <c r="V26" s="46"/>
    </row>
    <row r="27" spans="2:22">
      <c r="B27" s="1"/>
      <c r="C27" s="25"/>
      <c r="D27" s="6"/>
      <c r="E27" s="6"/>
      <c r="F27" s="6"/>
      <c r="G27" s="6"/>
      <c r="H27" s="6"/>
      <c r="I27" s="1"/>
      <c r="J27" s="1"/>
      <c r="K27" s="1"/>
      <c r="L27" s="1"/>
      <c r="M27" s="4"/>
      <c r="S27" s="47"/>
      <c r="T27" s="46"/>
      <c r="U27" s="46"/>
      <c r="V27" s="46"/>
    </row>
    <row r="28" spans="2:22">
      <c r="B28" s="1"/>
      <c r="C28" s="25"/>
      <c r="D28" s="6"/>
      <c r="E28" s="6"/>
      <c r="F28" s="6"/>
      <c r="G28" s="6"/>
      <c r="H28" s="6"/>
      <c r="I28" s="1"/>
      <c r="J28" s="1"/>
      <c r="K28" s="1"/>
      <c r="L28" s="1"/>
      <c r="M28" s="4"/>
      <c r="S28" s="47"/>
      <c r="T28" s="46"/>
      <c r="U28" s="46"/>
      <c r="V28" s="46"/>
    </row>
    <row r="29" spans="2:22">
      <c r="B29" s="1"/>
      <c r="C29" s="25"/>
      <c r="D29" s="6"/>
      <c r="E29" s="6"/>
      <c r="F29" s="6"/>
      <c r="G29" s="6"/>
      <c r="H29" s="6"/>
      <c r="I29" s="1"/>
      <c r="J29" s="1"/>
      <c r="K29" s="1"/>
      <c r="L29" s="1"/>
      <c r="M29" s="4"/>
      <c r="S29" s="47"/>
      <c r="T29" s="46"/>
      <c r="U29" s="46"/>
      <c r="V29" s="46"/>
    </row>
    <row r="30" spans="2:22">
      <c r="B30" s="1"/>
      <c r="C30" s="25"/>
      <c r="D30" s="6"/>
      <c r="E30" s="6"/>
      <c r="F30" s="6"/>
      <c r="G30" s="6"/>
      <c r="H30" s="6"/>
      <c r="I30" s="1"/>
      <c r="J30" s="1"/>
      <c r="K30" s="1"/>
      <c r="L30" s="1"/>
      <c r="M30" s="4"/>
      <c r="S30" s="47"/>
      <c r="T30" s="46"/>
      <c r="U30" s="46"/>
      <c r="V30" s="46"/>
    </row>
    <row r="31" spans="2:22">
      <c r="B31" s="1"/>
      <c r="C31" s="25"/>
      <c r="D31" s="6"/>
      <c r="E31" s="6"/>
      <c r="F31" s="6"/>
      <c r="G31" s="6"/>
      <c r="H31" s="6"/>
      <c r="I31" s="1"/>
      <c r="J31" s="1"/>
      <c r="K31" s="1"/>
      <c r="L31" s="1"/>
      <c r="M31" s="4"/>
      <c r="S31" s="47"/>
      <c r="T31" s="46"/>
      <c r="U31" s="46"/>
      <c r="V31" s="46"/>
    </row>
    <row r="32" spans="2:22">
      <c r="B32" s="1"/>
      <c r="C32" s="25"/>
      <c r="D32" s="6"/>
      <c r="E32" s="6"/>
      <c r="F32" s="6"/>
      <c r="G32" s="6"/>
      <c r="H32" s="6"/>
      <c r="I32" s="1"/>
      <c r="J32" s="1"/>
      <c r="K32" s="1"/>
      <c r="L32" s="1"/>
      <c r="M32" s="4"/>
      <c r="S32" s="47"/>
      <c r="T32" s="46"/>
      <c r="U32" s="46"/>
      <c r="V32" s="46"/>
    </row>
    <row r="33" spans="2:22">
      <c r="B33" s="1"/>
      <c r="C33" s="25"/>
      <c r="D33" s="6"/>
      <c r="E33" s="6"/>
      <c r="F33" s="6"/>
      <c r="G33" s="6"/>
      <c r="H33" s="6"/>
      <c r="I33" s="1"/>
      <c r="J33" s="1"/>
      <c r="K33" s="1"/>
      <c r="L33" s="1"/>
      <c r="M33" s="4"/>
      <c r="S33" s="47"/>
      <c r="T33" s="46"/>
      <c r="U33" s="46"/>
      <c r="V33" s="46"/>
    </row>
    <row r="34" spans="2:22">
      <c r="B34" s="1"/>
      <c r="C34" s="25"/>
      <c r="D34" s="6"/>
      <c r="E34" s="6"/>
      <c r="F34" s="6"/>
      <c r="G34" s="6"/>
      <c r="H34" s="6"/>
      <c r="I34" s="1"/>
      <c r="J34" s="1"/>
      <c r="K34" s="1"/>
      <c r="L34" s="1"/>
      <c r="M34" s="4"/>
      <c r="S34" s="47"/>
      <c r="T34" s="46"/>
      <c r="U34" s="46"/>
      <c r="V34" s="46"/>
    </row>
    <row r="35" spans="2:22">
      <c r="B35" s="1"/>
      <c r="C35" s="25"/>
      <c r="D35" s="6"/>
      <c r="E35" s="6"/>
      <c r="F35" s="6"/>
      <c r="G35" s="6"/>
      <c r="H35" s="6"/>
      <c r="I35" s="1"/>
      <c r="J35" s="1"/>
      <c r="K35" s="1"/>
      <c r="L35" s="1"/>
      <c r="M35" s="4"/>
      <c r="S35" s="47"/>
      <c r="T35" s="46"/>
      <c r="U35" s="46"/>
      <c r="V35" s="46"/>
    </row>
    <row r="36" spans="2:22">
      <c r="B36" s="1"/>
      <c r="C36" s="25"/>
      <c r="D36" s="6"/>
      <c r="E36" s="6"/>
      <c r="F36" s="6"/>
      <c r="G36" s="6"/>
      <c r="H36" s="6"/>
      <c r="I36" s="1"/>
      <c r="J36" s="1"/>
      <c r="K36" s="1"/>
      <c r="L36" s="1"/>
      <c r="M36" s="4"/>
      <c r="S36" s="47"/>
      <c r="T36" s="46"/>
      <c r="U36" s="46"/>
      <c r="V36" s="46"/>
    </row>
    <row r="37" spans="2:22">
      <c r="B37" s="1"/>
      <c r="C37" s="5"/>
      <c r="D37" s="6"/>
      <c r="E37" s="6"/>
      <c r="F37" s="6"/>
      <c r="G37" s="6"/>
      <c r="H37" s="6"/>
      <c r="I37" s="1"/>
      <c r="J37" s="1"/>
      <c r="K37" s="1"/>
      <c r="L37" s="1"/>
      <c r="M37" s="4"/>
      <c r="S37" s="47"/>
      <c r="T37" s="46"/>
      <c r="U37" s="46"/>
      <c r="V37" s="46"/>
    </row>
    <row r="38" spans="2:22">
      <c r="B38" s="1"/>
      <c r="C38" s="5"/>
      <c r="D38" s="6"/>
      <c r="E38" s="6"/>
      <c r="F38" s="6"/>
      <c r="G38" s="6"/>
      <c r="H38" s="6"/>
      <c r="I38" s="1"/>
      <c r="J38" s="1"/>
      <c r="K38" s="1"/>
      <c r="L38" s="1"/>
      <c r="M38" s="4"/>
      <c r="S38" s="47"/>
      <c r="T38" s="46"/>
      <c r="U38" s="46"/>
      <c r="V38" s="46"/>
    </row>
    <row r="39" spans="2:22">
      <c r="B39" s="1"/>
      <c r="C39" s="5"/>
      <c r="D39" s="6"/>
      <c r="E39" s="6"/>
      <c r="F39" s="6"/>
      <c r="G39" s="6"/>
      <c r="H39" s="6"/>
      <c r="I39" s="1"/>
      <c r="J39" s="1"/>
      <c r="K39" s="1"/>
      <c r="L39" s="1"/>
      <c r="M39" s="4"/>
      <c r="S39" s="47"/>
      <c r="T39" s="46"/>
      <c r="U39" s="46"/>
      <c r="V39" s="46"/>
    </row>
    <row r="40" spans="2:22">
      <c r="B40" s="1"/>
      <c r="C40" s="5"/>
      <c r="D40" s="6"/>
      <c r="E40" s="6"/>
      <c r="F40" s="6"/>
      <c r="G40" s="6"/>
      <c r="H40" s="6"/>
      <c r="I40" s="1"/>
      <c r="J40" s="1"/>
      <c r="K40" s="1"/>
      <c r="L40" s="1"/>
      <c r="M40" s="4"/>
      <c r="S40" s="47"/>
      <c r="T40" s="46"/>
      <c r="U40" s="46"/>
      <c r="V40" s="46"/>
    </row>
    <row r="41" spans="2:22">
      <c r="B41" s="1"/>
      <c r="C41" s="5"/>
      <c r="D41" s="6"/>
      <c r="E41" s="6"/>
      <c r="F41" s="6"/>
      <c r="G41" s="6"/>
      <c r="H41" s="6"/>
      <c r="I41" s="1"/>
      <c r="J41" s="1"/>
      <c r="K41" s="1"/>
      <c r="L41" s="1"/>
      <c r="M41" s="4"/>
      <c r="S41" s="47"/>
      <c r="T41" s="46"/>
      <c r="U41" s="46"/>
      <c r="V41" s="46"/>
    </row>
    <row r="42" spans="2:22">
      <c r="B42" s="1"/>
      <c r="C42" s="5"/>
      <c r="D42" s="6"/>
      <c r="E42" s="6"/>
      <c r="F42" s="6"/>
      <c r="G42" s="6"/>
      <c r="H42" s="6"/>
      <c r="I42" s="1"/>
      <c r="J42" s="1"/>
      <c r="K42" s="1"/>
      <c r="L42" s="1"/>
      <c r="M42" s="4"/>
      <c r="S42" s="47"/>
      <c r="T42" s="46"/>
      <c r="U42" s="46"/>
      <c r="V42" s="46"/>
    </row>
    <row r="43" spans="2:22">
      <c r="B43" s="1"/>
      <c r="C43" s="5"/>
      <c r="D43" s="6"/>
      <c r="E43" s="6"/>
      <c r="F43" s="6"/>
      <c r="G43" s="6"/>
      <c r="H43" s="6"/>
      <c r="I43" s="1"/>
      <c r="J43" s="1"/>
      <c r="K43" s="1"/>
      <c r="L43" s="1"/>
      <c r="M43" s="4"/>
      <c r="S43" s="47"/>
      <c r="T43" s="46"/>
      <c r="U43" s="46"/>
      <c r="V43" s="46"/>
    </row>
    <row r="44" spans="2:22">
      <c r="B44" s="1"/>
      <c r="C44" s="5"/>
      <c r="D44" s="6"/>
      <c r="E44" s="6"/>
      <c r="F44" s="6"/>
      <c r="G44" s="6"/>
      <c r="H44" s="6"/>
      <c r="I44" s="1"/>
      <c r="J44" s="1"/>
      <c r="K44" s="1"/>
      <c r="L44" s="1"/>
      <c r="M44" s="4"/>
      <c r="S44" s="47"/>
      <c r="T44" s="46"/>
      <c r="U44" s="46"/>
      <c r="V44" s="46"/>
    </row>
    <row r="45" spans="2:22">
      <c r="B45" s="1"/>
      <c r="C45" s="5"/>
      <c r="D45" s="6"/>
      <c r="E45" s="6"/>
      <c r="F45" s="6"/>
      <c r="G45" s="6"/>
      <c r="H45" s="6"/>
      <c r="I45" s="1"/>
      <c r="J45" s="1"/>
      <c r="K45" s="1"/>
      <c r="L45" s="1"/>
      <c r="M45" s="4"/>
      <c r="S45" s="47"/>
      <c r="T45" s="46"/>
      <c r="U45" s="46"/>
      <c r="V45" s="46"/>
    </row>
    <row r="46" spans="2:22">
      <c r="B46" s="1"/>
      <c r="C46" s="5"/>
      <c r="D46" s="6"/>
      <c r="E46" s="6"/>
      <c r="F46" s="6"/>
      <c r="G46" s="6"/>
      <c r="H46" s="6"/>
      <c r="I46" s="1"/>
      <c r="J46" s="1"/>
      <c r="K46" s="1"/>
      <c r="L46" s="1"/>
      <c r="M46" s="4"/>
      <c r="S46" s="47"/>
      <c r="T46" s="46"/>
      <c r="U46" s="46"/>
      <c r="V46" s="46"/>
    </row>
    <row r="47" spans="2:22">
      <c r="B47" s="1"/>
      <c r="C47" s="5"/>
      <c r="D47" s="6"/>
      <c r="E47" s="6"/>
      <c r="F47" s="6"/>
      <c r="G47" s="6"/>
      <c r="H47" s="6"/>
      <c r="I47" s="1"/>
      <c r="J47" s="1"/>
      <c r="K47" s="1"/>
      <c r="L47" s="1"/>
      <c r="M47" s="4"/>
      <c r="S47" s="47"/>
      <c r="T47" s="46"/>
      <c r="U47" s="46"/>
      <c r="V47" s="46"/>
    </row>
    <row r="48" spans="2:22">
      <c r="B48" s="1"/>
      <c r="C48" s="5"/>
      <c r="D48" s="6"/>
      <c r="E48" s="6"/>
      <c r="F48" s="6"/>
      <c r="G48" s="6"/>
      <c r="H48" s="6"/>
      <c r="I48" s="1"/>
      <c r="J48" s="1"/>
      <c r="K48" s="1"/>
      <c r="L48" s="1"/>
      <c r="M48" s="4"/>
      <c r="S48" s="47"/>
      <c r="T48" s="46"/>
      <c r="U48" s="46"/>
      <c r="V48" s="46"/>
    </row>
    <row r="49" spans="2:22">
      <c r="B49" s="22" t="str">
        <f ca="1">"Last Update "&amp;TEXT(TODAY(),"dd-mmm-yy")</f>
        <v>Last Update 03-Feb-18</v>
      </c>
      <c r="C49" s="1"/>
      <c r="D49" s="1"/>
      <c r="E49" s="1"/>
      <c r="F49" s="1"/>
      <c r="G49" s="1"/>
      <c r="H49" s="1"/>
      <c r="I49" s="1"/>
      <c r="J49" s="1"/>
      <c r="K49" s="1"/>
      <c r="L49" s="21"/>
      <c r="M49" s="4"/>
      <c r="S49" s="47"/>
      <c r="T49" s="46"/>
      <c r="U49" s="46"/>
      <c r="V49" s="46"/>
    </row>
    <row r="50" spans="2:22" ht="6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S50" s="47"/>
      <c r="T50" s="46"/>
      <c r="U50" s="46"/>
      <c r="V50" s="46"/>
    </row>
    <row r="51" spans="2:22">
      <c r="S51" s="47"/>
      <c r="T51" s="46"/>
      <c r="U51" s="46"/>
      <c r="V51" s="46"/>
    </row>
    <row r="52" spans="2:22">
      <c r="S52" s="47"/>
      <c r="T52" s="46"/>
      <c r="U52" s="46"/>
      <c r="V52" s="46"/>
    </row>
    <row r="53" spans="2:22">
      <c r="S53" s="47"/>
      <c r="T53" s="46"/>
      <c r="U53" s="46"/>
      <c r="V53" s="46"/>
    </row>
    <row r="54" spans="2:22">
      <c r="S54" s="47"/>
      <c r="T54" s="46"/>
      <c r="U54" s="46"/>
      <c r="V54" s="46"/>
    </row>
    <row r="55" spans="2:22">
      <c r="S55" s="47"/>
      <c r="T55" s="46"/>
      <c r="U55" s="46"/>
      <c r="V55" s="46"/>
    </row>
    <row r="56" spans="2:22">
      <c r="S56" s="47"/>
      <c r="T56" s="46"/>
      <c r="U56" s="46"/>
      <c r="V56" s="46"/>
    </row>
    <row r="57" spans="2:22">
      <c r="S57" s="47"/>
      <c r="T57" s="46"/>
      <c r="U57" s="46"/>
      <c r="V57" s="46"/>
    </row>
    <row r="58" spans="2:22">
      <c r="S58" s="47"/>
      <c r="T58" s="46"/>
      <c r="U58" s="46"/>
      <c r="V58" s="46"/>
    </row>
    <row r="59" spans="2:22">
      <c r="S59" s="47"/>
      <c r="T59" s="46"/>
      <c r="U59" s="46"/>
      <c r="V59" s="46"/>
    </row>
    <row r="60" spans="2:22">
      <c r="S60" s="47"/>
      <c r="T60" s="46"/>
      <c r="U60" s="46"/>
      <c r="V60" s="46"/>
    </row>
    <row r="61" spans="2:22">
      <c r="S61" s="47"/>
      <c r="T61" s="46"/>
      <c r="U61" s="46"/>
      <c r="V61" s="46"/>
    </row>
    <row r="62" spans="2:22">
      <c r="S62" s="47"/>
      <c r="T62" s="46"/>
      <c r="U62" s="46"/>
      <c r="V62" s="46"/>
    </row>
    <row r="63" spans="2:22">
      <c r="S63" s="47"/>
      <c r="T63" s="46"/>
      <c r="U63" s="46"/>
      <c r="V63" s="46"/>
    </row>
    <row r="64" spans="2:22">
      <c r="S64" s="47"/>
      <c r="T64" s="46"/>
      <c r="U64" s="46"/>
      <c r="V64" s="46"/>
    </row>
    <row r="65" spans="19:22">
      <c r="S65" s="47"/>
      <c r="T65" s="46"/>
      <c r="U65" s="46"/>
      <c r="V65" s="46"/>
    </row>
    <row r="66" spans="19:22">
      <c r="S66" s="47"/>
      <c r="T66" s="46"/>
      <c r="U66" s="46"/>
      <c r="V66" s="46"/>
    </row>
    <row r="67" spans="19:22">
      <c r="S67" s="47"/>
      <c r="T67" s="46"/>
      <c r="U67" s="46"/>
      <c r="V67" s="46"/>
    </row>
    <row r="68" spans="19:22">
      <c r="S68" s="47"/>
      <c r="T68" s="46"/>
      <c r="U68" s="46"/>
      <c r="V68" s="46"/>
    </row>
    <row r="69" spans="19:22">
      <c r="S69" s="47"/>
      <c r="T69" s="46"/>
      <c r="U69" s="46"/>
      <c r="V69" s="46"/>
    </row>
    <row r="70" spans="19:22">
      <c r="S70" s="47"/>
      <c r="T70" s="46"/>
      <c r="U70" s="46"/>
      <c r="V70" s="46"/>
    </row>
    <row r="71" spans="19:22">
      <c r="S71" s="47"/>
      <c r="T71" s="46"/>
      <c r="U71" s="46"/>
      <c r="V71" s="46"/>
    </row>
    <row r="72" spans="19:22">
      <c r="S72" s="47"/>
      <c r="T72" s="46"/>
      <c r="U72" s="46"/>
      <c r="V72" s="46"/>
    </row>
    <row r="73" spans="19:22">
      <c r="S73" s="47"/>
      <c r="T73" s="46"/>
      <c r="U73" s="46"/>
      <c r="V73" s="46"/>
    </row>
    <row r="74" spans="19:22">
      <c r="S74" s="47"/>
      <c r="T74" s="46"/>
      <c r="U74" s="46"/>
      <c r="V74" s="46"/>
    </row>
    <row r="75" spans="19:22">
      <c r="S75" s="47"/>
      <c r="T75" s="46"/>
      <c r="U75" s="46"/>
      <c r="V75" s="46"/>
    </row>
    <row r="76" spans="19:22">
      <c r="S76" s="47"/>
      <c r="T76" s="46"/>
      <c r="U76" s="46"/>
      <c r="V76" s="46"/>
    </row>
    <row r="77" spans="19:22">
      <c r="S77" s="47"/>
      <c r="T77" s="46"/>
      <c r="U77" s="46"/>
      <c r="V77" s="46"/>
    </row>
    <row r="78" spans="19:22">
      <c r="S78" s="47"/>
      <c r="T78" s="46"/>
      <c r="U78" s="46"/>
      <c r="V78" s="46"/>
    </row>
    <row r="79" spans="19:22">
      <c r="S79" s="47"/>
      <c r="T79" s="46"/>
      <c r="U79" s="46"/>
      <c r="V79" s="46"/>
    </row>
    <row r="80" spans="19:22">
      <c r="S80" s="47"/>
      <c r="T80" s="46"/>
      <c r="U80" s="46"/>
      <c r="V80" s="46"/>
    </row>
    <row r="81" spans="19:22">
      <c r="S81" s="47"/>
      <c r="T81" s="46"/>
      <c r="U81" s="46"/>
      <c r="V81" s="46"/>
    </row>
    <row r="82" spans="19:22">
      <c r="S82" s="47"/>
      <c r="T82" s="46"/>
      <c r="U82" s="46"/>
      <c r="V82" s="46"/>
    </row>
    <row r="83" spans="19:22">
      <c r="S83" s="47"/>
      <c r="T83" s="46"/>
      <c r="U83" s="46"/>
      <c r="V83" s="46"/>
    </row>
    <row r="84" spans="19:22">
      <c r="S84" s="47"/>
      <c r="T84" s="46"/>
      <c r="U84" s="46"/>
      <c r="V84" s="46"/>
    </row>
    <row r="85" spans="19:22">
      <c r="S85" s="47"/>
      <c r="T85" s="46"/>
      <c r="U85" s="46"/>
      <c r="V85" s="46"/>
    </row>
    <row r="86" spans="19:22">
      <c r="S86" s="47"/>
      <c r="T86" s="46"/>
      <c r="U86" s="46"/>
      <c r="V86" s="46"/>
    </row>
    <row r="87" spans="19:22">
      <c r="S87" s="47"/>
      <c r="T87" s="46"/>
      <c r="U87" s="46"/>
      <c r="V87" s="46"/>
    </row>
    <row r="88" spans="19:22">
      <c r="S88" s="47"/>
      <c r="T88" s="46"/>
      <c r="U88" s="46"/>
      <c r="V88" s="46"/>
    </row>
    <row r="89" spans="19:22">
      <c r="S89" s="47"/>
      <c r="T89" s="46"/>
      <c r="U89" s="46"/>
      <c r="V89" s="46"/>
    </row>
    <row r="90" spans="19:22">
      <c r="S90" s="47"/>
      <c r="T90" s="46"/>
      <c r="U90" s="46"/>
      <c r="V90" s="46"/>
    </row>
    <row r="91" spans="19:22">
      <c r="S91" s="47"/>
      <c r="T91" s="46"/>
      <c r="U91" s="46"/>
      <c r="V91" s="46"/>
    </row>
    <row r="92" spans="19:22">
      <c r="S92" s="47"/>
      <c r="T92" s="46"/>
      <c r="U92" s="46"/>
      <c r="V92" s="46"/>
    </row>
    <row r="93" spans="19:22">
      <c r="S93" s="47"/>
      <c r="T93" s="46"/>
      <c r="U93" s="46"/>
      <c r="V93" s="46"/>
    </row>
    <row r="94" spans="19:22">
      <c r="S94" s="47"/>
      <c r="T94" s="46"/>
      <c r="U94" s="46"/>
      <c r="V94" s="46"/>
    </row>
    <row r="95" spans="19:22">
      <c r="S95" s="47"/>
      <c r="T95" s="46"/>
      <c r="U95" s="46"/>
      <c r="V95" s="46"/>
    </row>
    <row r="96" spans="19:22">
      <c r="S96" s="47"/>
      <c r="T96" s="46"/>
      <c r="U96" s="46"/>
      <c r="V96" s="46"/>
    </row>
    <row r="97" spans="19:22">
      <c r="S97" s="47"/>
      <c r="T97" s="46"/>
      <c r="U97" s="46"/>
      <c r="V97" s="46"/>
    </row>
    <row r="98" spans="19:22">
      <c r="S98" s="47"/>
      <c r="T98" s="46"/>
      <c r="U98" s="46"/>
      <c r="V98" s="46"/>
    </row>
    <row r="99" spans="19:22">
      <c r="S99" s="47"/>
      <c r="T99" s="46"/>
      <c r="U99" s="46"/>
      <c r="V99" s="46"/>
    </row>
    <row r="100" spans="19:22">
      <c r="S100" s="47"/>
      <c r="T100" s="46"/>
      <c r="U100" s="46"/>
      <c r="V100" s="46"/>
    </row>
    <row r="101" spans="19:22">
      <c r="S101" s="47"/>
      <c r="T101" s="46"/>
      <c r="U101" s="46"/>
      <c r="V101" s="46"/>
    </row>
    <row r="102" spans="19:22">
      <c r="S102" s="47"/>
      <c r="T102" s="46"/>
      <c r="U102" s="46"/>
      <c r="V102" s="46"/>
    </row>
    <row r="103" spans="19:22">
      <c r="S103" s="47"/>
      <c r="T103" s="46"/>
      <c r="U103" s="46"/>
      <c r="V103" s="46"/>
    </row>
    <row r="104" spans="19:22">
      <c r="S104" s="47"/>
      <c r="T104" s="46"/>
      <c r="U104" s="46"/>
      <c r="V104" s="46"/>
    </row>
    <row r="105" spans="19:22">
      <c r="S105" s="47"/>
      <c r="T105" s="46"/>
      <c r="U105" s="46"/>
      <c r="V105" s="46"/>
    </row>
    <row r="106" spans="19:22">
      <c r="S106" s="47"/>
      <c r="T106" s="46"/>
      <c r="U106" s="46"/>
      <c r="V106" s="46"/>
    </row>
    <row r="107" spans="19:22">
      <c r="S107" s="47"/>
      <c r="T107" s="46"/>
      <c r="U107" s="46"/>
      <c r="V107" s="46"/>
    </row>
    <row r="108" spans="19:22">
      <c r="S108" s="47"/>
      <c r="T108" s="46"/>
      <c r="U108" s="46"/>
      <c r="V108" s="46"/>
    </row>
    <row r="109" spans="19:22">
      <c r="S109" s="47"/>
      <c r="T109" s="46"/>
      <c r="U109" s="46"/>
      <c r="V109" s="46"/>
    </row>
    <row r="110" spans="19:22">
      <c r="S110" s="47"/>
      <c r="T110" s="46"/>
      <c r="U110" s="46"/>
      <c r="V110" s="46"/>
    </row>
    <row r="111" spans="19:22">
      <c r="S111" s="47"/>
      <c r="T111" s="46"/>
      <c r="U111" s="46"/>
      <c r="V111" s="46"/>
    </row>
    <row r="112" spans="19:22">
      <c r="S112" s="47"/>
      <c r="T112" s="46"/>
      <c r="U112" s="46"/>
      <c r="V112" s="46"/>
    </row>
    <row r="113" spans="19:22">
      <c r="S113" s="47"/>
      <c r="T113" s="46"/>
      <c r="U113" s="46"/>
      <c r="V113" s="46"/>
    </row>
    <row r="114" spans="19:22">
      <c r="S114" s="47"/>
      <c r="T114" s="46"/>
      <c r="U114" s="46"/>
      <c r="V114" s="46"/>
    </row>
    <row r="115" spans="19:22">
      <c r="S115" s="47"/>
      <c r="T115" s="46"/>
      <c r="U115" s="46"/>
      <c r="V115" s="46"/>
    </row>
    <row r="116" spans="19:22">
      <c r="S116" s="47"/>
      <c r="T116" s="46"/>
      <c r="U116" s="46"/>
      <c r="V116" s="46"/>
    </row>
    <row r="117" spans="19:22">
      <c r="S117" s="47"/>
      <c r="T117" s="46"/>
      <c r="U117" s="46"/>
      <c r="V117" s="46"/>
    </row>
    <row r="118" spans="19:22">
      <c r="S118" s="47"/>
      <c r="T118" s="46"/>
      <c r="U118" s="46"/>
      <c r="V118" s="46"/>
    </row>
    <row r="119" spans="19:22">
      <c r="S119" s="47"/>
      <c r="T119" s="46"/>
      <c r="U119" s="46"/>
      <c r="V119" s="46"/>
    </row>
    <row r="120" spans="19:22">
      <c r="S120" s="47"/>
      <c r="T120" s="46"/>
      <c r="U120" s="46"/>
      <c r="V120" s="46"/>
    </row>
    <row r="121" spans="19:22">
      <c r="S121" s="47"/>
      <c r="T121" s="46"/>
      <c r="U121" s="46"/>
      <c r="V121" s="46"/>
    </row>
    <row r="122" spans="19:22">
      <c r="S122" s="47"/>
      <c r="T122" s="46"/>
      <c r="U122" s="46"/>
      <c r="V122" s="46"/>
    </row>
    <row r="123" spans="19:22">
      <c r="S123" s="47"/>
      <c r="T123" s="46"/>
      <c r="U123" s="46"/>
      <c r="V123" s="46"/>
    </row>
    <row r="124" spans="19:22">
      <c r="S124" s="47"/>
      <c r="T124" s="46"/>
      <c r="U124" s="46"/>
      <c r="V124" s="46"/>
    </row>
    <row r="125" spans="19:22">
      <c r="S125" s="47"/>
      <c r="T125" s="46"/>
      <c r="U125" s="46"/>
      <c r="V125" s="46"/>
    </row>
    <row r="126" spans="19:22">
      <c r="S126" s="47"/>
      <c r="T126" s="46"/>
      <c r="U126" s="46"/>
      <c r="V126" s="46"/>
    </row>
    <row r="127" spans="19:22">
      <c r="S127" s="47"/>
      <c r="T127" s="46"/>
      <c r="U127" s="46"/>
      <c r="V127" s="46"/>
    </row>
    <row r="128" spans="19:22">
      <c r="S128" s="47"/>
      <c r="T128" s="46"/>
      <c r="U128" s="46"/>
      <c r="V128" s="46"/>
    </row>
    <row r="129" spans="20:22">
      <c r="T129" s="46"/>
      <c r="U129" s="46"/>
      <c r="V129" s="46"/>
    </row>
    <row r="130" spans="20:22">
      <c r="T130" s="46"/>
      <c r="U130" s="46"/>
      <c r="V130" s="46"/>
    </row>
    <row r="131" spans="20:22">
      <c r="T131" s="46"/>
      <c r="U131" s="46"/>
      <c r="V131" s="46"/>
    </row>
    <row r="132" spans="20:22">
      <c r="T132" s="46"/>
      <c r="U132" s="46"/>
      <c r="V132" s="46"/>
    </row>
    <row r="133" spans="20:22">
      <c r="T133" s="46"/>
      <c r="U133" s="46"/>
      <c r="V133" s="46"/>
    </row>
    <row r="134" spans="20:22">
      <c r="T134" s="46"/>
      <c r="U134" s="46"/>
      <c r="V134" s="46"/>
    </row>
    <row r="135" spans="20:22">
      <c r="T135" s="46"/>
      <c r="U135" s="46"/>
      <c r="V135" s="46"/>
    </row>
    <row r="136" spans="20:22">
      <c r="T136" s="46"/>
      <c r="U136" s="46"/>
      <c r="V136" s="46"/>
    </row>
    <row r="137" spans="20:22">
      <c r="T137" s="46"/>
      <c r="U137" s="46"/>
      <c r="V137" s="46"/>
    </row>
    <row r="138" spans="20:22">
      <c r="T138" s="46"/>
      <c r="U138" s="46"/>
      <c r="V138" s="46"/>
    </row>
    <row r="139" spans="20:22">
      <c r="T139" s="46"/>
      <c r="U139" s="46"/>
      <c r="V139" s="46"/>
    </row>
    <row r="140" spans="20:22">
      <c r="T140" s="46"/>
      <c r="U140" s="46"/>
      <c r="V140" s="46"/>
    </row>
    <row r="141" spans="20:22">
      <c r="T141" s="46"/>
      <c r="U141" s="46"/>
      <c r="V141" s="46"/>
    </row>
    <row r="142" spans="20:22">
      <c r="T142" s="46"/>
      <c r="U142" s="46"/>
      <c r="V142" s="46"/>
    </row>
    <row r="143" spans="20:22">
      <c r="T143" s="46"/>
      <c r="U143" s="46"/>
      <c r="V143" s="46"/>
    </row>
    <row r="144" spans="20:22">
      <c r="T144" s="46"/>
      <c r="U144" s="46"/>
      <c r="V144" s="46"/>
    </row>
    <row r="145" spans="20:22">
      <c r="T145" s="46"/>
      <c r="U145" s="46"/>
      <c r="V145" s="46"/>
    </row>
    <row r="146" spans="20:22">
      <c r="T146" s="46"/>
      <c r="U146" s="46"/>
      <c r="V146" s="46"/>
    </row>
    <row r="147" spans="20:22">
      <c r="T147" s="46"/>
      <c r="U147" s="46"/>
      <c r="V147" s="46"/>
    </row>
    <row r="148" spans="20:22">
      <c r="T148" s="46"/>
      <c r="U148" s="46"/>
      <c r="V148" s="46"/>
    </row>
    <row r="149" spans="20:22">
      <c r="T149" s="46"/>
      <c r="U149" s="46"/>
      <c r="V149" s="46"/>
    </row>
    <row r="150" spans="20:22">
      <c r="T150" s="46"/>
      <c r="U150" s="46"/>
      <c r="V150" s="46"/>
    </row>
  </sheetData>
  <phoneticPr fontId="9" type="noConversion"/>
  <hyperlinks>
    <hyperlink ref="C12" location="IRBootstrapOIS!A1" display="Page 2. Bootstrapping an OIS Curve" xr:uid="{00000000-0004-0000-0000-000000000000}"/>
    <hyperlink ref="C13" location="IRBootstrap1m!A1" display="Page 3. Bootstrapping a 1M Forward Curve" xr:uid="{00000000-0004-0000-0000-000001000000}"/>
    <hyperlink ref="C14" location="IRBootstrap3m!A1" display="Page 4. Bootstrapping a 3M Forward Curve" xr:uid="{00000000-0004-0000-0000-000002000000}"/>
    <hyperlink ref="C15" location="IRBootstrap6m!A1" display="Page 5. Bootstrapping a 6M Forward Curve" xr:uid="{00000000-0004-0000-0000-000003000000}"/>
    <hyperlink ref="C16" location="Config!A1" display="Page 6. Configuration Data" xr:uid="{00000000-0004-0000-0000-000004000000}"/>
    <hyperlink ref="C11" location="IRBootstrapDiscount!A1" display="Page 1. Bootstrapping a Discount Curve" xr:uid="{00000000-0004-0000-0000-000005000000}"/>
    <hyperlink ref="C17" location="MarketData!A1" display="Page 7. Market Data" xr:uid="{00000000-0004-0000-0000-000006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02"/>
  <sheetViews>
    <sheetView showGridLines="0" zoomScale="80" workbookViewId="0">
      <selection activeCell="F14" sqref="F14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50" customWidth="1"/>
    <col min="4" max="4" width="28.85546875" style="50" customWidth="1"/>
    <col min="5" max="5" width="20" style="3" bestFit="1" customWidth="1"/>
    <col min="6" max="6" width="14.28515625" style="3" customWidth="1"/>
    <col min="7" max="7" width="8.5703125" style="3" bestFit="1" customWidth="1"/>
    <col min="8" max="8" width="11.85546875" style="3" customWidth="1"/>
    <col min="9" max="9" width="8.7109375" style="3" customWidth="1"/>
    <col min="10" max="10" width="6.28515625" style="3" customWidth="1"/>
    <col min="11" max="11" width="1.140625" style="3" customWidth="1"/>
    <col min="12" max="13" width="9.140625" style="3"/>
    <col min="14" max="14" width="22.42578125" style="3" bestFit="1" customWidth="1"/>
    <col min="15" max="15" width="17.85546875" style="3" customWidth="1"/>
    <col min="16" max="16" width="9.5703125" style="3" bestFit="1" customWidth="1"/>
    <col min="17" max="17" width="11" style="3" bestFit="1" customWidth="1"/>
    <col min="18" max="18" width="9.5703125" style="3" bestFit="1" customWidth="1"/>
    <col min="19" max="20" width="9.140625" style="3"/>
    <col min="21" max="21" width="22.5703125" style="3" bestFit="1" customWidth="1"/>
    <col min="22" max="22" width="16.5703125" style="3" bestFit="1" customWidth="1"/>
    <col min="23" max="24" width="16.42578125" style="3" customWidth="1"/>
    <col min="25" max="25" width="9.5703125" style="3" bestFit="1" customWidth="1"/>
    <col min="26" max="16384" width="9.140625" style="3"/>
  </cols>
  <sheetData>
    <row r="1" spans="2:11" ht="6" customHeight="1"/>
    <row r="2" spans="2:11" ht="9.75" customHeight="1">
      <c r="B2" s="23"/>
      <c r="C2" s="51"/>
      <c r="D2" s="51"/>
      <c r="E2" s="23"/>
      <c r="F2" s="23"/>
      <c r="G2" s="23"/>
      <c r="H2" s="23"/>
      <c r="I2" s="23"/>
      <c r="J2" s="23"/>
    </row>
    <row r="3" spans="2:11" ht="30" customHeight="1" thickBot="1">
      <c r="B3" s="24"/>
      <c r="C3" s="52" t="s">
        <v>7</v>
      </c>
      <c r="D3" s="52"/>
      <c r="E3" s="24"/>
      <c r="F3" s="35">
        <f ca="1">TODAY()</f>
        <v>43134</v>
      </c>
      <c r="G3" s="24"/>
      <c r="H3" s="24"/>
      <c r="I3" s="24"/>
      <c r="J3" s="24"/>
      <c r="K3" s="4"/>
    </row>
    <row r="4" spans="2:11" ht="14.25" thickTop="1" thickBot="1">
      <c r="B4" s="19"/>
      <c r="C4" s="53"/>
      <c r="D4" s="53"/>
      <c r="E4" s="19"/>
      <c r="F4" s="19"/>
      <c r="G4" s="19"/>
      <c r="H4" s="19"/>
      <c r="I4" s="19"/>
      <c r="J4" s="19"/>
      <c r="K4" s="4"/>
    </row>
    <row r="5" spans="2:11" ht="13.5" thickBot="1">
      <c r="B5" s="1"/>
      <c r="C5" s="60" t="s">
        <v>56</v>
      </c>
      <c r="D5" s="60" t="s">
        <v>281</v>
      </c>
      <c r="E5" s="2"/>
      <c r="F5" s="1"/>
      <c r="G5" s="1"/>
      <c r="H5" s="2"/>
      <c r="I5" s="2"/>
      <c r="J5" s="1"/>
      <c r="K5" s="4"/>
    </row>
    <row r="6" spans="2:11" ht="13.5" thickBot="1">
      <c r="B6" s="1"/>
      <c r="C6" s="61" t="s">
        <v>57</v>
      </c>
      <c r="D6" s="62" t="s">
        <v>265</v>
      </c>
      <c r="E6" s="2"/>
      <c r="F6" s="1"/>
      <c r="G6" s="1"/>
      <c r="H6" s="2"/>
      <c r="I6" s="2"/>
      <c r="J6" s="1"/>
      <c r="K6" s="4"/>
    </row>
    <row r="7" spans="2:11">
      <c r="B7" s="1"/>
      <c r="C7" s="63" t="s">
        <v>59</v>
      </c>
      <c r="D7" s="64">
        <f ca="1">NOW()</f>
        <v>43134.492830671297</v>
      </c>
      <c r="E7" s="1"/>
      <c r="F7" s="1"/>
      <c r="G7" s="1"/>
      <c r="H7" s="2"/>
      <c r="I7" s="2"/>
      <c r="J7" s="1"/>
      <c r="K7" s="4"/>
    </row>
    <row r="8" spans="2:11">
      <c r="B8" s="1"/>
      <c r="C8" s="65" t="s">
        <v>60</v>
      </c>
      <c r="D8" s="66">
        <f ca="1">D7</f>
        <v>43134.492830671297</v>
      </c>
      <c r="E8" s="1"/>
      <c r="F8" s="1"/>
      <c r="G8" s="1"/>
      <c r="H8" s="2"/>
      <c r="I8" s="2"/>
      <c r="J8" s="1"/>
      <c r="K8" s="4"/>
    </row>
    <row r="9" spans="2:11">
      <c r="B9" s="1"/>
      <c r="C9" s="67" t="s">
        <v>99</v>
      </c>
      <c r="D9" s="68" t="s">
        <v>279</v>
      </c>
      <c r="E9" s="1"/>
      <c r="F9" s="1"/>
      <c r="G9" s="1"/>
      <c r="H9" s="2"/>
      <c r="I9" s="2"/>
      <c r="J9" s="1"/>
      <c r="K9" s="4"/>
    </row>
    <row r="10" spans="2:11">
      <c r="B10" s="1"/>
      <c r="C10" s="107" t="s">
        <v>266</v>
      </c>
      <c r="D10" s="68" t="s">
        <v>267</v>
      </c>
      <c r="E10" s="1"/>
      <c r="F10" s="1"/>
      <c r="G10" s="1"/>
      <c r="H10" s="2"/>
      <c r="I10" s="2"/>
      <c r="J10" s="1"/>
      <c r="K10" s="4"/>
    </row>
    <row r="11" spans="2:11">
      <c r="B11" s="1"/>
      <c r="C11" s="107" t="s">
        <v>268</v>
      </c>
      <c r="D11" s="68" t="s">
        <v>269</v>
      </c>
      <c r="E11" s="6"/>
      <c r="F11" s="1"/>
      <c r="G11" s="1"/>
      <c r="H11" s="2"/>
      <c r="I11" s="2"/>
      <c r="J11" s="1"/>
      <c r="K11" s="4"/>
    </row>
    <row r="12" spans="2:11">
      <c r="B12" s="1"/>
      <c r="C12" s="65" t="s">
        <v>62</v>
      </c>
      <c r="D12" s="68" t="str">
        <f>D15&amp;"-"&amp;D10&amp;"-"&amp;D11</f>
        <v>AUD-LIBOR-SENIOR</v>
      </c>
      <c r="E12" s="6"/>
      <c r="F12" s="1"/>
      <c r="G12" s="1"/>
      <c r="H12" s="2"/>
      <c r="I12" s="2"/>
      <c r="J12" s="1"/>
      <c r="K12" s="4"/>
    </row>
    <row r="13" spans="2:11">
      <c r="B13" s="1"/>
      <c r="C13" s="65" t="s">
        <v>63</v>
      </c>
      <c r="D13" s="68" t="str">
        <f>D6&amp;"."&amp;D12</f>
        <v>DiscountCurve.AUD-LIBOR-SENIOR</v>
      </c>
      <c r="E13" s="6"/>
      <c r="F13" s="1"/>
      <c r="G13" s="1"/>
      <c r="H13" s="2"/>
      <c r="I13" s="2"/>
      <c r="J13" s="1"/>
      <c r="K13" s="4"/>
    </row>
    <row r="14" spans="2:11">
      <c r="B14" s="1"/>
      <c r="C14" s="65" t="s">
        <v>21</v>
      </c>
      <c r="D14" s="68" t="s">
        <v>64</v>
      </c>
      <c r="E14" s="6"/>
      <c r="F14" s="1"/>
      <c r="G14" s="1"/>
      <c r="H14" s="2"/>
      <c r="I14" s="2"/>
      <c r="J14" s="1"/>
      <c r="K14" s="4"/>
    </row>
    <row r="15" spans="2:11" ht="13.5" thickBot="1">
      <c r="B15" s="1"/>
      <c r="C15" s="70" t="s">
        <v>65</v>
      </c>
      <c r="D15" s="71" t="s">
        <v>75</v>
      </c>
      <c r="E15" s="6"/>
      <c r="F15" s="1"/>
      <c r="G15" s="1"/>
      <c r="H15" s="2"/>
      <c r="I15" s="2"/>
      <c r="J15" s="1"/>
      <c r="K15" s="4"/>
    </row>
    <row r="16" spans="2:11" ht="13.5" thickBot="1">
      <c r="B16" s="1"/>
      <c r="C16" s="58"/>
      <c r="D16" s="58"/>
      <c r="E16" s="6"/>
      <c r="F16" s="1"/>
      <c r="G16" s="1"/>
      <c r="H16" s="2"/>
      <c r="I16" s="2"/>
      <c r="J16" s="1"/>
      <c r="K16" s="4"/>
    </row>
    <row r="17" spans="2:11">
      <c r="B17" s="1"/>
      <c r="C17" s="105" t="s">
        <v>6</v>
      </c>
      <c r="D17" s="104"/>
      <c r="E17" s="6"/>
      <c r="F17" s="6"/>
      <c r="G17" s="6"/>
      <c r="H17" s="6"/>
      <c r="I17" s="6"/>
      <c r="J17" s="1"/>
      <c r="K17" s="4"/>
    </row>
    <row r="18" spans="2:11" ht="14.25" thickBot="1">
      <c r="B18" s="1"/>
      <c r="C18" s="27" t="s">
        <v>13</v>
      </c>
      <c r="D18" s="34" t="s">
        <v>15</v>
      </c>
      <c r="E18" s="27" t="s">
        <v>0</v>
      </c>
      <c r="F18" s="75"/>
      <c r="G18" s="28" t="s">
        <v>14</v>
      </c>
      <c r="H18" s="32" t="s">
        <v>16</v>
      </c>
      <c r="I18" s="32" t="s">
        <v>17</v>
      </c>
      <c r="J18" s="1"/>
      <c r="K18" s="4"/>
    </row>
    <row r="19" spans="2:11">
      <c r="B19" s="1"/>
      <c r="C19" s="56" t="s">
        <v>67</v>
      </c>
      <c r="D19" s="101" t="e">
        <f ca="1">MarketData!E4</f>
        <v>#NAME?</v>
      </c>
      <c r="E19" s="15" t="str">
        <f>$D$15&amp;"-"&amp;C19&amp;"-"&amp;F19</f>
        <v>AUD-Deposit-1D</v>
      </c>
      <c r="F19" s="56" t="s">
        <v>39</v>
      </c>
      <c r="G19" s="15">
        <v>0.05</v>
      </c>
      <c r="H19" s="15"/>
      <c r="I19" s="15">
        <v>0</v>
      </c>
      <c r="J19" s="1"/>
      <c r="K19" s="4"/>
    </row>
    <row r="20" spans="2:11">
      <c r="B20" s="1"/>
      <c r="C20" s="56" t="s">
        <v>67</v>
      </c>
      <c r="D20" s="101" t="e">
        <f ca="1">MarketData!E5</f>
        <v>#NAME?</v>
      </c>
      <c r="E20" s="15" t="str">
        <f t="shared" ref="E20:E43" si="0">$D$15&amp;"-"&amp;C20&amp;"-"&amp;F20</f>
        <v>AUD-Deposit-1M</v>
      </c>
      <c r="F20" s="56" t="s">
        <v>23</v>
      </c>
      <c r="G20" s="15">
        <v>0.05</v>
      </c>
      <c r="H20" s="15"/>
      <c r="I20" s="15">
        <v>0</v>
      </c>
      <c r="J20" s="1"/>
      <c r="K20" s="4"/>
    </row>
    <row r="21" spans="2:11">
      <c r="B21" s="1"/>
      <c r="C21" s="56" t="s">
        <v>67</v>
      </c>
      <c r="D21" s="101" t="e">
        <f ca="1">MarketData!E6</f>
        <v>#NAME?</v>
      </c>
      <c r="E21" s="15" t="str">
        <f t="shared" si="0"/>
        <v>AUD-Deposit-2M</v>
      </c>
      <c r="F21" s="56" t="s">
        <v>40</v>
      </c>
      <c r="G21" s="15">
        <v>0.05</v>
      </c>
      <c r="H21" s="15"/>
      <c r="I21" s="15">
        <v>0</v>
      </c>
      <c r="J21" s="1"/>
      <c r="K21" s="4"/>
    </row>
    <row r="22" spans="2:11">
      <c r="B22" s="1"/>
      <c r="C22" s="56" t="s">
        <v>67</v>
      </c>
      <c r="D22" s="101" t="e">
        <f ca="1">MarketData!E7</f>
        <v>#NAME?</v>
      </c>
      <c r="E22" s="15" t="str">
        <f t="shared" si="0"/>
        <v>AUD-Deposit-3M</v>
      </c>
      <c r="F22" s="56" t="s">
        <v>20</v>
      </c>
      <c r="G22" s="15">
        <v>0.05</v>
      </c>
      <c r="H22" s="15"/>
      <c r="I22" s="15">
        <v>0</v>
      </c>
      <c r="J22" s="1"/>
      <c r="K22" s="4"/>
    </row>
    <row r="23" spans="2:11">
      <c r="B23" s="1"/>
      <c r="C23" s="56" t="s">
        <v>68</v>
      </c>
      <c r="D23" s="101" t="e">
        <f ca="1">MarketData!E8</f>
        <v>#NAME?</v>
      </c>
      <c r="E23" s="48" t="str">
        <f t="shared" si="0"/>
        <v>AUD-IRFuture-IR-1</v>
      </c>
      <c r="F23" s="56" t="str">
        <f>Config!H6</f>
        <v>IR-1</v>
      </c>
      <c r="G23" s="15">
        <v>0.95</v>
      </c>
      <c r="H23" s="39">
        <v>0</v>
      </c>
      <c r="I23" s="15">
        <v>0.15</v>
      </c>
      <c r="J23" s="1"/>
      <c r="K23" s="4"/>
    </row>
    <row r="24" spans="2:11">
      <c r="B24" s="1"/>
      <c r="C24" s="56" t="s">
        <v>68</v>
      </c>
      <c r="D24" s="101" t="e">
        <f ca="1">MarketData!E9</f>
        <v>#NAME?</v>
      </c>
      <c r="E24" s="48" t="str">
        <f t="shared" si="0"/>
        <v>AUD-IRFuture-IR-2</v>
      </c>
      <c r="F24" s="56" t="str">
        <f>Config!H7</f>
        <v>IR-2</v>
      </c>
      <c r="G24" s="15">
        <v>0.95</v>
      </c>
      <c r="H24" s="15">
        <f>H23*6/7+H30/7</f>
        <v>0</v>
      </c>
      <c r="I24" s="15">
        <v>0.15</v>
      </c>
      <c r="J24" s="1"/>
      <c r="K24" s="4"/>
    </row>
    <row r="25" spans="2:11">
      <c r="B25" s="1"/>
      <c r="C25" s="56" t="s">
        <v>68</v>
      </c>
      <c r="D25" s="101" t="e">
        <f ca="1">MarketData!E10</f>
        <v>#NAME?</v>
      </c>
      <c r="E25" s="48" t="str">
        <f t="shared" si="0"/>
        <v>AUD-IRFuture-IR-3</v>
      </c>
      <c r="F25" s="56" t="str">
        <f>Config!H8</f>
        <v>IR-3</v>
      </c>
      <c r="G25" s="15">
        <v>0.95</v>
      </c>
      <c r="H25" s="15">
        <f>H23*5/7+H30*2/7</f>
        <v>0</v>
      </c>
      <c r="I25" s="15">
        <v>0.15</v>
      </c>
      <c r="J25" s="1"/>
      <c r="K25" s="4"/>
    </row>
    <row r="26" spans="2:11">
      <c r="B26" s="1"/>
      <c r="C26" s="56" t="s">
        <v>68</v>
      </c>
      <c r="D26" s="101" t="e">
        <f ca="1">MarketData!E11</f>
        <v>#NAME?</v>
      </c>
      <c r="E26" s="48" t="str">
        <f t="shared" si="0"/>
        <v>AUD-IRFuture-IR-4</v>
      </c>
      <c r="F26" s="56" t="str">
        <f>Config!H9</f>
        <v>IR-4</v>
      </c>
      <c r="G26" s="15">
        <v>0.95</v>
      </c>
      <c r="H26" s="15">
        <f>H23*4/7+H30*3/7</f>
        <v>0</v>
      </c>
      <c r="I26" s="15">
        <v>0.15</v>
      </c>
      <c r="J26" s="1"/>
      <c r="K26" s="4"/>
    </row>
    <row r="27" spans="2:11">
      <c r="B27" s="1"/>
      <c r="C27" s="56" t="s">
        <v>68</v>
      </c>
      <c r="D27" s="101" t="e">
        <f ca="1">MarketData!E12</f>
        <v>#NAME?</v>
      </c>
      <c r="E27" s="48" t="str">
        <f t="shared" si="0"/>
        <v>AUD-IRFuture-IR-5</v>
      </c>
      <c r="F27" s="56" t="str">
        <f>Config!H10</f>
        <v>IR-5</v>
      </c>
      <c r="G27" s="15">
        <v>0.95</v>
      </c>
      <c r="H27" s="15">
        <f>H23*3/7+H30*4/7</f>
        <v>0</v>
      </c>
      <c r="I27" s="15">
        <v>0.15</v>
      </c>
      <c r="J27" s="1"/>
      <c r="K27" s="4"/>
    </row>
    <row r="28" spans="2:11">
      <c r="B28" s="1"/>
      <c r="C28" s="56" t="s">
        <v>68</v>
      </c>
      <c r="D28" s="101" t="e">
        <f ca="1">MarketData!E13</f>
        <v>#NAME?</v>
      </c>
      <c r="E28" s="48" t="str">
        <f t="shared" si="0"/>
        <v>AUD-IRFuture-IR-6</v>
      </c>
      <c r="F28" s="56" t="str">
        <f>Config!H11</f>
        <v>IR-6</v>
      </c>
      <c r="G28" s="15">
        <v>0.95</v>
      </c>
      <c r="H28" s="15">
        <f>H23*2/7+H30*5/7</f>
        <v>0</v>
      </c>
      <c r="I28" s="15">
        <v>0.15</v>
      </c>
      <c r="J28" s="1"/>
      <c r="K28" s="4"/>
    </row>
    <row r="29" spans="2:11">
      <c r="B29" s="1"/>
      <c r="C29" s="56" t="s">
        <v>68</v>
      </c>
      <c r="D29" s="101" t="e">
        <f ca="1">MarketData!E14</f>
        <v>#NAME?</v>
      </c>
      <c r="E29" s="48" t="str">
        <f t="shared" si="0"/>
        <v>AUD-IRFuture-IR-7</v>
      </c>
      <c r="F29" s="56" t="str">
        <f>Config!H12</f>
        <v>IR-7</v>
      </c>
      <c r="G29" s="15">
        <v>0.95</v>
      </c>
      <c r="H29" s="15">
        <f>H23/7+H30*6/7</f>
        <v>0</v>
      </c>
      <c r="I29" s="15">
        <v>0.15</v>
      </c>
      <c r="J29" s="1"/>
      <c r="K29" s="4"/>
    </row>
    <row r="30" spans="2:11">
      <c r="B30" s="1"/>
      <c r="C30" s="56" t="s">
        <v>68</v>
      </c>
      <c r="D30" s="101" t="e">
        <f ca="1">MarketData!E15</f>
        <v>#NAME?</v>
      </c>
      <c r="E30" s="48" t="str">
        <f t="shared" si="0"/>
        <v>AUD-IRFuture-IR-8</v>
      </c>
      <c r="F30" s="56" t="str">
        <f>Config!H13</f>
        <v>IR-8</v>
      </c>
      <c r="G30" s="15">
        <v>0.95</v>
      </c>
      <c r="H30" s="39">
        <v>0</v>
      </c>
      <c r="I30" s="15">
        <v>0.15</v>
      </c>
      <c r="J30" s="1"/>
      <c r="K30" s="4"/>
    </row>
    <row r="31" spans="2:11">
      <c r="B31" s="1"/>
      <c r="C31" s="56" t="s">
        <v>70</v>
      </c>
      <c r="D31" s="101" t="e">
        <f ca="1">MarketData!E16</f>
        <v>#NAME?</v>
      </c>
      <c r="E31" s="15" t="str">
        <f t="shared" si="0"/>
        <v>AUD-IRSwap-3Y</v>
      </c>
      <c r="F31" s="56" t="s">
        <v>41</v>
      </c>
      <c r="G31" s="15">
        <f>H31+$G$6</f>
        <v>0</v>
      </c>
      <c r="H31" s="37">
        <v>0</v>
      </c>
      <c r="I31" s="15">
        <v>0</v>
      </c>
      <c r="J31" s="1"/>
      <c r="K31" s="4"/>
    </row>
    <row r="32" spans="2:11">
      <c r="B32" s="1"/>
      <c r="C32" s="56" t="s">
        <v>70</v>
      </c>
      <c r="D32" s="101" t="e">
        <f ca="1">MarketData!E17</f>
        <v>#NAME?</v>
      </c>
      <c r="E32" s="15" t="str">
        <f t="shared" si="0"/>
        <v>AUD-IRSwap-4Y</v>
      </c>
      <c r="F32" s="56" t="s">
        <v>42</v>
      </c>
      <c r="G32" s="15">
        <f>H32+$G$6</f>
        <v>0</v>
      </c>
      <c r="H32" s="37">
        <v>0</v>
      </c>
      <c r="I32" s="15">
        <v>0</v>
      </c>
      <c r="J32" s="1"/>
      <c r="K32" s="4"/>
    </row>
    <row r="33" spans="2:17">
      <c r="B33" s="1"/>
      <c r="C33" s="56" t="s">
        <v>70</v>
      </c>
      <c r="D33" s="101" t="e">
        <f ca="1">MarketData!E18</f>
        <v>#NAME?</v>
      </c>
      <c r="E33" s="15" t="str">
        <f t="shared" si="0"/>
        <v>AUD-IRSwap-5Y</v>
      </c>
      <c r="F33" s="56" t="s">
        <v>43</v>
      </c>
      <c r="G33" s="15">
        <f>H33+$G$6</f>
        <v>0</v>
      </c>
      <c r="H33" s="37">
        <v>0</v>
      </c>
      <c r="I33" s="15">
        <v>0</v>
      </c>
      <c r="J33" s="1"/>
      <c r="K33" s="4"/>
    </row>
    <row r="34" spans="2:17">
      <c r="B34" s="1"/>
      <c r="C34" s="56" t="s">
        <v>70</v>
      </c>
      <c r="D34" s="101" t="e">
        <f ca="1">MarketData!E19</f>
        <v>#NAME?</v>
      </c>
      <c r="E34" s="15" t="str">
        <f t="shared" si="0"/>
        <v>AUD-IRSwap-6Y</v>
      </c>
      <c r="F34" s="56" t="s">
        <v>44</v>
      </c>
      <c r="G34" s="15">
        <f>G33/2+G35/2</f>
        <v>0</v>
      </c>
      <c r="H34" s="36"/>
      <c r="I34" s="15">
        <v>0</v>
      </c>
      <c r="J34" s="1"/>
      <c r="K34" s="4"/>
      <c r="Q34" s="33"/>
    </row>
    <row r="35" spans="2:17">
      <c r="B35" s="1"/>
      <c r="C35" s="56" t="s">
        <v>70</v>
      </c>
      <c r="D35" s="101" t="e">
        <f ca="1">MarketData!E20</f>
        <v>#NAME?</v>
      </c>
      <c r="E35" s="15" t="str">
        <f t="shared" si="0"/>
        <v>AUD-IRSwap-7Y</v>
      </c>
      <c r="F35" s="56" t="s">
        <v>45</v>
      </c>
      <c r="G35" s="15">
        <f>H35+$G$7</f>
        <v>0</v>
      </c>
      <c r="H35" s="37">
        <v>0</v>
      </c>
      <c r="I35" s="15">
        <v>0</v>
      </c>
      <c r="J35" s="1"/>
      <c r="K35" s="4"/>
      <c r="Q35" s="33"/>
    </row>
    <row r="36" spans="2:17">
      <c r="B36" s="1"/>
      <c r="C36" s="56" t="s">
        <v>70</v>
      </c>
      <c r="D36" s="101" t="e">
        <f ca="1">MarketData!E21</f>
        <v>#NAME?</v>
      </c>
      <c r="E36" s="15" t="str">
        <f t="shared" si="0"/>
        <v>AUD-IRSwap-8Y</v>
      </c>
      <c r="F36" s="56" t="s">
        <v>46</v>
      </c>
      <c r="G36" s="40">
        <f>G35*2/3+G38/3</f>
        <v>0</v>
      </c>
      <c r="H36" s="36"/>
      <c r="I36" s="15">
        <v>0</v>
      </c>
      <c r="J36" s="1"/>
      <c r="K36" s="4"/>
      <c r="Q36" s="33"/>
    </row>
    <row r="37" spans="2:17">
      <c r="B37" s="1"/>
      <c r="C37" s="56" t="s">
        <v>70</v>
      </c>
      <c r="D37" s="101" t="e">
        <f ca="1">MarketData!E22</f>
        <v>#NAME?</v>
      </c>
      <c r="E37" s="15" t="str">
        <f t="shared" si="0"/>
        <v>AUD-IRSwap-9Y</v>
      </c>
      <c r="F37" s="56" t="s">
        <v>47</v>
      </c>
      <c r="G37" s="40">
        <f>G35/3+G38*2/3</f>
        <v>0</v>
      </c>
      <c r="H37" s="16"/>
      <c r="I37" s="15">
        <v>0</v>
      </c>
      <c r="J37" s="1"/>
      <c r="K37" s="4"/>
      <c r="Q37" s="33"/>
    </row>
    <row r="38" spans="2:17">
      <c r="B38" s="1"/>
      <c r="C38" s="56" t="s">
        <v>70</v>
      </c>
      <c r="D38" s="101" t="e">
        <f ca="1">MarketData!E23</f>
        <v>#NAME?</v>
      </c>
      <c r="E38" s="15" t="str">
        <f t="shared" si="0"/>
        <v>AUD-IRSwap-10Y</v>
      </c>
      <c r="F38" s="56" t="s">
        <v>48</v>
      </c>
      <c r="G38" s="15">
        <f t="shared" ref="G38:G43" si="1">$G$7+H38</f>
        <v>0</v>
      </c>
      <c r="H38" s="37">
        <v>0</v>
      </c>
      <c r="I38" s="15">
        <v>0</v>
      </c>
      <c r="J38" s="1"/>
      <c r="K38" s="4"/>
      <c r="Q38" s="33"/>
    </row>
    <row r="39" spans="2:17">
      <c r="B39" s="1"/>
      <c r="C39" s="56" t="s">
        <v>70</v>
      </c>
      <c r="D39" s="101" t="e">
        <f ca="1">MarketData!E24</f>
        <v>#NAME?</v>
      </c>
      <c r="E39" s="15" t="str">
        <f t="shared" si="0"/>
        <v>AUD-IRSwap-12Y</v>
      </c>
      <c r="F39" s="56" t="s">
        <v>218</v>
      </c>
      <c r="G39" s="15">
        <f t="shared" si="1"/>
        <v>0</v>
      </c>
      <c r="H39" s="37">
        <v>0</v>
      </c>
      <c r="I39" s="15">
        <v>0</v>
      </c>
      <c r="J39" s="1"/>
      <c r="K39" s="4"/>
      <c r="Q39" s="33"/>
    </row>
    <row r="40" spans="2:17">
      <c r="B40" s="1"/>
      <c r="C40" s="56" t="s">
        <v>70</v>
      </c>
      <c r="D40" s="101" t="e">
        <f ca="1">MarketData!E25</f>
        <v>#NAME?</v>
      </c>
      <c r="E40" s="15" t="str">
        <f t="shared" si="0"/>
        <v>AUD-IRSwap-15Y</v>
      </c>
      <c r="F40" s="56" t="s">
        <v>49</v>
      </c>
      <c r="G40" s="15">
        <f t="shared" si="1"/>
        <v>0</v>
      </c>
      <c r="H40" s="37">
        <v>0</v>
      </c>
      <c r="I40" s="15">
        <v>0</v>
      </c>
      <c r="J40" s="1"/>
      <c r="K40" s="4"/>
      <c r="Q40" s="33"/>
    </row>
    <row r="41" spans="2:17">
      <c r="B41" s="1"/>
      <c r="C41" s="56" t="s">
        <v>70</v>
      </c>
      <c r="D41" s="101" t="e">
        <f ca="1">MarketData!E26</f>
        <v>#NAME?</v>
      </c>
      <c r="E41" s="15" t="str">
        <f t="shared" si="0"/>
        <v>AUD-IRSwap-20Y</v>
      </c>
      <c r="F41" s="56" t="s">
        <v>50</v>
      </c>
      <c r="G41" s="15">
        <f t="shared" si="1"/>
        <v>0</v>
      </c>
      <c r="H41" s="37">
        <v>0</v>
      </c>
      <c r="I41" s="15">
        <v>0</v>
      </c>
      <c r="J41" s="1"/>
      <c r="K41" s="4"/>
      <c r="Q41" s="33"/>
    </row>
    <row r="42" spans="2:17">
      <c r="B42" s="1"/>
      <c r="C42" s="56" t="s">
        <v>70</v>
      </c>
      <c r="D42" s="101" t="e">
        <f ca="1">MarketData!E27</f>
        <v>#NAME?</v>
      </c>
      <c r="E42" s="15" t="str">
        <f t="shared" si="0"/>
        <v>AUD-IRSwap-25Y</v>
      </c>
      <c r="F42" s="56" t="s">
        <v>54</v>
      </c>
      <c r="G42" s="15">
        <f t="shared" si="1"/>
        <v>0</v>
      </c>
      <c r="H42" s="37">
        <v>0</v>
      </c>
      <c r="I42" s="15">
        <v>0</v>
      </c>
      <c r="J42" s="1"/>
      <c r="K42" s="4"/>
    </row>
    <row r="43" spans="2:17" ht="13.5" thickBot="1">
      <c r="B43" s="1"/>
      <c r="C43" s="56" t="s">
        <v>70</v>
      </c>
      <c r="D43" s="101" t="e">
        <f ca="1">MarketData!E28</f>
        <v>#NAME?</v>
      </c>
      <c r="E43" s="16" t="str">
        <f t="shared" si="0"/>
        <v>AUD-IRSwap-30Y</v>
      </c>
      <c r="F43" s="57" t="s">
        <v>55</v>
      </c>
      <c r="G43" s="16">
        <f t="shared" si="1"/>
        <v>0</v>
      </c>
      <c r="H43" s="38">
        <v>0</v>
      </c>
      <c r="I43" s="16">
        <v>0</v>
      </c>
      <c r="J43" s="1"/>
      <c r="K43" s="4"/>
    </row>
    <row r="44" spans="2:17" ht="13.5" thickBot="1">
      <c r="B44" s="1"/>
      <c r="C44" s="55"/>
      <c r="D44" s="55"/>
      <c r="E44" s="29" t="s">
        <v>1</v>
      </c>
      <c r="F44" s="30"/>
      <c r="G44" s="30"/>
      <c r="H44" s="30"/>
      <c r="I44" s="30"/>
      <c r="J44" s="1"/>
      <c r="K44" s="4"/>
      <c r="Q44" s="8"/>
    </row>
    <row r="45" spans="2:17">
      <c r="B45" s="1"/>
      <c r="C45" s="55" t="e">
        <f ca="1">_xll.QR.ExcelAPI.QFN("QR.PubSub.PublishWithProperties", C49:D50)</f>
        <v>#NAME?</v>
      </c>
      <c r="D45" s="55"/>
      <c r="E45" s="17" t="s">
        <v>2</v>
      </c>
      <c r="F45" s="17"/>
      <c r="G45" s="17"/>
      <c r="H45" s="31" t="s">
        <v>12</v>
      </c>
      <c r="I45" s="18"/>
      <c r="J45" s="1"/>
      <c r="K45" s="4"/>
      <c r="Q45" s="8"/>
    </row>
    <row r="46" spans="2:17" ht="13.5" thickBot="1">
      <c r="B46" s="1"/>
      <c r="C46" s="55"/>
      <c r="D46" s="55"/>
      <c r="E46" s="6"/>
      <c r="F46" s="6"/>
      <c r="G46" s="6"/>
      <c r="H46" s="6"/>
      <c r="I46" s="6"/>
      <c r="J46" s="1"/>
      <c r="K46" s="4"/>
      <c r="Q46" s="8"/>
    </row>
    <row r="47" spans="2:17" ht="13.5" thickBot="1">
      <c r="B47" s="1"/>
      <c r="C47" s="106" t="s">
        <v>3</v>
      </c>
      <c r="D47" s="103"/>
      <c r="E47" s="6"/>
      <c r="F47" s="6"/>
      <c r="G47" s="6"/>
      <c r="H47" s="6"/>
      <c r="I47" s="6"/>
      <c r="J47" s="1"/>
      <c r="K47" s="4"/>
      <c r="Q47" s="8"/>
    </row>
    <row r="48" spans="2:17">
      <c r="B48" s="1"/>
      <c r="C48" s="85" t="s">
        <v>99</v>
      </c>
      <c r="D48" s="86" t="str">
        <f>D9</f>
        <v>QR_LIVE</v>
      </c>
      <c r="E48" s="6"/>
      <c r="F48" s="6"/>
      <c r="G48" s="6"/>
      <c r="H48" s="6"/>
      <c r="I48" s="6"/>
      <c r="J48" s="1"/>
      <c r="K48" s="4"/>
      <c r="Q48" s="8"/>
    </row>
    <row r="49" spans="2:18">
      <c r="B49" s="1"/>
      <c r="C49" s="67" t="s">
        <v>271</v>
      </c>
      <c r="D49" s="68">
        <f>24*60*7</f>
        <v>10080</v>
      </c>
      <c r="E49" s="6"/>
      <c r="F49" s="6"/>
      <c r="G49" s="6"/>
      <c r="H49" s="6"/>
      <c r="I49" s="6"/>
      <c r="J49" s="1"/>
      <c r="K49" s="4"/>
      <c r="Q49" s="8"/>
    </row>
    <row r="50" spans="2:18" ht="13.5" thickBot="1">
      <c r="B50" s="22" t="str">
        <f ca="1">"Last Update "&amp;TEXT(D7,"dd-mmm-yy-hh-mm-ss")</f>
        <v>Last Update 03-Feb-18-11-49-41</v>
      </c>
      <c r="C50" s="87" t="s">
        <v>263</v>
      </c>
      <c r="D50" s="88" t="s">
        <v>270</v>
      </c>
      <c r="E50" s="6"/>
      <c r="F50" s="6"/>
      <c r="G50" s="6"/>
      <c r="H50" s="6"/>
      <c r="I50" s="6"/>
      <c r="J50" s="1"/>
      <c r="K50" s="4"/>
    </row>
    <row r="51" spans="2:18">
      <c r="B51" s="6"/>
      <c r="C51" s="58"/>
      <c r="D51" s="55"/>
      <c r="E51" s="6"/>
      <c r="F51" s="6"/>
      <c r="G51" s="6"/>
      <c r="H51" s="1"/>
      <c r="I51" s="1"/>
      <c r="J51" s="1"/>
      <c r="K51" s="4"/>
    </row>
    <row r="52" spans="2:18">
      <c r="B52" s="1"/>
      <c r="C52" s="58"/>
      <c r="D52" s="58"/>
      <c r="E52" s="1"/>
      <c r="F52" s="1"/>
      <c r="G52" s="1"/>
      <c r="H52" s="1"/>
      <c r="I52" s="1"/>
      <c r="J52" s="21"/>
      <c r="K52" s="4"/>
    </row>
    <row r="53" spans="2:18">
      <c r="B53" s="4"/>
      <c r="C53" s="59"/>
      <c r="D53" s="59"/>
      <c r="E53" s="4"/>
      <c r="F53" s="4"/>
      <c r="G53" s="4"/>
      <c r="H53" s="4"/>
      <c r="I53" s="4"/>
      <c r="J53" s="4"/>
      <c r="K53" s="4"/>
    </row>
    <row r="58" spans="2:18">
      <c r="O58" s="9"/>
      <c r="P58" s="9"/>
      <c r="Q58" s="10"/>
      <c r="R58" s="9"/>
    </row>
    <row r="59" spans="2:18">
      <c r="O59" s="8"/>
      <c r="P59" s="11"/>
      <c r="Q59" s="12"/>
      <c r="R59" s="12"/>
    </row>
    <row r="60" spans="2:18">
      <c r="O60" s="8"/>
      <c r="P60" s="11"/>
      <c r="Q60" s="12"/>
      <c r="R60" s="12"/>
    </row>
    <row r="61" spans="2:18">
      <c r="O61" s="8"/>
      <c r="P61" s="11"/>
      <c r="Q61" s="12"/>
      <c r="R61" s="12"/>
    </row>
    <row r="62" spans="2:18">
      <c r="O62" s="8"/>
      <c r="P62" s="11"/>
      <c r="Q62" s="12"/>
      <c r="R62" s="12"/>
    </row>
    <row r="63" spans="2:18">
      <c r="O63" s="8"/>
      <c r="P63" s="11"/>
      <c r="Q63" s="12"/>
      <c r="R63" s="12"/>
    </row>
    <row r="64" spans="2:18">
      <c r="O64" s="8"/>
      <c r="P64" s="11"/>
      <c r="Q64" s="12"/>
      <c r="R64" s="12"/>
    </row>
    <row r="65" spans="15:18">
      <c r="O65" s="8"/>
      <c r="P65" s="11"/>
      <c r="Q65" s="12"/>
      <c r="R65" s="12"/>
    </row>
    <row r="66" spans="15:18">
      <c r="O66" s="8"/>
      <c r="P66" s="11"/>
      <c r="Q66" s="12"/>
      <c r="R66" s="12"/>
    </row>
    <row r="67" spans="15:18">
      <c r="O67" s="8"/>
      <c r="P67" s="11"/>
      <c r="Q67" s="12"/>
      <c r="R67" s="12"/>
    </row>
    <row r="68" spans="15:18">
      <c r="O68" s="8"/>
      <c r="P68" s="11"/>
      <c r="Q68" s="12"/>
      <c r="R68" s="12"/>
    </row>
    <row r="69" spans="15:18">
      <c r="O69" s="8"/>
      <c r="P69" s="11"/>
      <c r="Q69" s="12"/>
      <c r="R69" s="12"/>
    </row>
    <row r="70" spans="15:18">
      <c r="O70" s="8"/>
      <c r="P70" s="11"/>
      <c r="Q70" s="12"/>
      <c r="R70" s="12"/>
    </row>
    <row r="71" spans="15:18">
      <c r="O71" s="8"/>
      <c r="P71" s="11"/>
      <c r="Q71" s="12"/>
      <c r="R71" s="12"/>
    </row>
    <row r="72" spans="15:18">
      <c r="O72" s="8"/>
      <c r="P72" s="11"/>
      <c r="Q72" s="12"/>
      <c r="R72" s="12"/>
    </row>
    <row r="73" spans="15:18">
      <c r="O73" s="8"/>
      <c r="P73" s="11"/>
      <c r="Q73" s="12"/>
      <c r="R73" s="12"/>
    </row>
    <row r="74" spans="15:18">
      <c r="O74" s="8"/>
      <c r="P74" s="11"/>
      <c r="Q74" s="12"/>
      <c r="R74" s="12"/>
    </row>
    <row r="75" spans="15:18">
      <c r="O75" s="8"/>
      <c r="P75" s="11"/>
      <c r="Q75" s="12"/>
      <c r="R75" s="12"/>
    </row>
    <row r="76" spans="15:18">
      <c r="O76" s="8"/>
      <c r="P76" s="11"/>
      <c r="Q76" s="12"/>
      <c r="R76" s="12"/>
    </row>
    <row r="77" spans="15:18">
      <c r="O77" s="8"/>
      <c r="P77" s="11"/>
      <c r="Q77" s="12"/>
      <c r="R77" s="12"/>
    </row>
    <row r="78" spans="15:18">
      <c r="O78" s="8"/>
      <c r="P78" s="11"/>
      <c r="Q78" s="12"/>
      <c r="R78" s="12"/>
    </row>
    <row r="79" spans="15:18">
      <c r="O79" s="8"/>
      <c r="P79" s="11"/>
      <c r="Q79" s="12"/>
      <c r="R79" s="12"/>
    </row>
    <row r="80" spans="15:18">
      <c r="O80" s="8"/>
      <c r="P80" s="11"/>
      <c r="Q80" s="12"/>
      <c r="R80" s="12"/>
    </row>
    <row r="81" spans="15:18">
      <c r="O81" s="8"/>
      <c r="P81" s="11"/>
      <c r="Q81" s="12"/>
      <c r="R81" s="12"/>
    </row>
    <row r="82" spans="15:18">
      <c r="O82" s="8"/>
      <c r="P82" s="11"/>
      <c r="Q82" s="12"/>
      <c r="R82" s="12"/>
    </row>
    <row r="83" spans="15:18">
      <c r="O83" s="8"/>
      <c r="P83" s="11"/>
      <c r="Q83" s="12"/>
      <c r="R83" s="12"/>
    </row>
    <row r="84" spans="15:18">
      <c r="O84" s="8"/>
      <c r="P84" s="11"/>
      <c r="Q84" s="12"/>
      <c r="R84" s="12"/>
    </row>
    <row r="85" spans="15:18">
      <c r="O85" s="8"/>
      <c r="P85" s="11"/>
      <c r="Q85" s="12"/>
      <c r="R85" s="12"/>
    </row>
    <row r="86" spans="15:18">
      <c r="O86" s="8"/>
      <c r="P86" s="11"/>
      <c r="Q86" s="12"/>
      <c r="R86" s="12"/>
    </row>
    <row r="87" spans="15:18">
      <c r="O87" s="8"/>
      <c r="P87" s="11"/>
      <c r="Q87" s="12"/>
      <c r="R87" s="12"/>
    </row>
    <row r="88" spans="15:18">
      <c r="O88" s="8"/>
      <c r="P88" s="11"/>
      <c r="Q88" s="12"/>
      <c r="R88" s="12"/>
    </row>
    <row r="89" spans="15:18">
      <c r="O89" s="8"/>
      <c r="P89" s="11"/>
      <c r="Q89" s="12"/>
      <c r="R89" s="12"/>
    </row>
    <row r="90" spans="15:18">
      <c r="O90" s="8"/>
      <c r="P90" s="11"/>
      <c r="Q90" s="12"/>
      <c r="R90" s="12"/>
    </row>
    <row r="91" spans="15:18">
      <c r="O91" s="8"/>
      <c r="P91" s="11"/>
      <c r="Q91" s="12"/>
      <c r="R91" s="12"/>
    </row>
    <row r="92" spans="15:18">
      <c r="O92" s="8"/>
      <c r="P92" s="11"/>
      <c r="Q92" s="12"/>
      <c r="R92" s="12"/>
    </row>
    <row r="93" spans="15:18">
      <c r="O93" s="8"/>
      <c r="P93" s="11"/>
      <c r="Q93" s="12"/>
      <c r="R93" s="12"/>
    </row>
    <row r="94" spans="15:18">
      <c r="O94" s="8"/>
      <c r="P94" s="11"/>
      <c r="Q94" s="12"/>
      <c r="R94" s="12"/>
    </row>
    <row r="95" spans="15:18">
      <c r="O95" s="8"/>
      <c r="P95" s="11"/>
      <c r="Q95" s="12"/>
      <c r="R95" s="12"/>
    </row>
    <row r="96" spans="15:18">
      <c r="O96" s="8"/>
      <c r="P96" s="11"/>
      <c r="Q96" s="12"/>
      <c r="R96" s="12"/>
    </row>
    <row r="97" spans="15:18">
      <c r="O97" s="8"/>
      <c r="P97" s="11"/>
      <c r="Q97" s="12"/>
      <c r="R97" s="12"/>
    </row>
    <row r="98" spans="15:18">
      <c r="O98" s="8"/>
      <c r="P98" s="11"/>
      <c r="Q98" s="12"/>
      <c r="R98" s="12"/>
    </row>
    <row r="99" spans="15:18">
      <c r="O99" s="8"/>
      <c r="P99" s="11"/>
      <c r="Q99" s="12"/>
      <c r="R99" s="12"/>
    </row>
    <row r="100" spans="15:18">
      <c r="O100" s="8"/>
      <c r="P100" s="11"/>
      <c r="Q100" s="12"/>
      <c r="R100" s="12"/>
    </row>
    <row r="101" spans="15:18">
      <c r="O101" s="8"/>
      <c r="P101" s="11"/>
      <c r="Q101" s="12"/>
      <c r="R101" s="12"/>
    </row>
    <row r="102" spans="15:18">
      <c r="O102" s="8"/>
      <c r="P102" s="11"/>
      <c r="Q102" s="12"/>
      <c r="R102" s="12"/>
    </row>
    <row r="103" spans="15:18">
      <c r="O103" s="8"/>
      <c r="P103" s="11"/>
      <c r="Q103" s="12"/>
      <c r="R103" s="12"/>
    </row>
    <row r="104" spans="15:18">
      <c r="O104" s="8"/>
      <c r="P104" s="11"/>
      <c r="Q104" s="12"/>
      <c r="R104" s="12"/>
    </row>
    <row r="105" spans="15:18">
      <c r="O105" s="8"/>
      <c r="P105" s="11"/>
      <c r="Q105" s="12"/>
      <c r="R105" s="12"/>
    </row>
    <row r="106" spans="15:18">
      <c r="O106" s="8"/>
      <c r="P106" s="11"/>
      <c r="Q106" s="12"/>
      <c r="R106" s="12"/>
    </row>
    <row r="107" spans="15:18">
      <c r="O107" s="8"/>
      <c r="P107" s="11"/>
      <c r="Q107" s="12"/>
      <c r="R107" s="12"/>
    </row>
    <row r="108" spans="15:18">
      <c r="O108" s="8"/>
      <c r="P108" s="11"/>
      <c r="Q108" s="12"/>
      <c r="R108" s="12"/>
    </row>
    <row r="109" spans="15:18">
      <c r="O109" s="8"/>
      <c r="P109" s="11"/>
      <c r="Q109" s="12"/>
      <c r="R109" s="12"/>
    </row>
    <row r="110" spans="15:18">
      <c r="O110" s="8"/>
      <c r="P110" s="11"/>
      <c r="Q110" s="12"/>
      <c r="R110" s="12"/>
    </row>
    <row r="111" spans="15:18">
      <c r="O111" s="8"/>
      <c r="P111" s="11"/>
      <c r="Q111" s="12"/>
      <c r="R111" s="12"/>
    </row>
    <row r="112" spans="15:18">
      <c r="O112" s="8"/>
      <c r="P112" s="11"/>
      <c r="Q112" s="12"/>
      <c r="R112" s="12"/>
    </row>
    <row r="113" spans="15:18">
      <c r="O113" s="8"/>
      <c r="P113" s="11"/>
      <c r="Q113" s="12"/>
      <c r="R113" s="12"/>
    </row>
    <row r="114" spans="15:18">
      <c r="O114" s="8"/>
      <c r="P114" s="11"/>
      <c r="Q114" s="12"/>
      <c r="R114" s="12"/>
    </row>
    <row r="115" spans="15:18">
      <c r="O115" s="8"/>
      <c r="P115" s="11"/>
      <c r="Q115" s="12"/>
      <c r="R115" s="12"/>
    </row>
    <row r="116" spans="15:18">
      <c r="O116" s="8"/>
      <c r="P116" s="11"/>
      <c r="Q116" s="12"/>
      <c r="R116" s="12"/>
    </row>
    <row r="117" spans="15:18">
      <c r="O117" s="8"/>
      <c r="P117" s="11"/>
      <c r="Q117" s="12"/>
      <c r="R117" s="12"/>
    </row>
    <row r="118" spans="15:18">
      <c r="O118" s="8"/>
      <c r="P118" s="11"/>
      <c r="Q118" s="12"/>
      <c r="R118" s="12"/>
    </row>
    <row r="119" spans="15:18">
      <c r="O119" s="8"/>
      <c r="P119" s="11"/>
      <c r="Q119" s="12"/>
      <c r="R119" s="12"/>
    </row>
    <row r="120" spans="15:18">
      <c r="O120" s="8"/>
      <c r="P120" s="11"/>
      <c r="Q120" s="12"/>
      <c r="R120" s="12"/>
    </row>
    <row r="121" spans="15:18">
      <c r="O121" s="8"/>
      <c r="P121" s="11"/>
      <c r="Q121" s="12"/>
      <c r="R121" s="12"/>
    </row>
    <row r="122" spans="15:18">
      <c r="O122" s="8"/>
      <c r="P122" s="11"/>
      <c r="Q122" s="12"/>
      <c r="R122" s="12"/>
    </row>
    <row r="123" spans="15:18">
      <c r="O123" s="8"/>
      <c r="P123" s="11"/>
      <c r="Q123" s="12"/>
      <c r="R123" s="12"/>
    </row>
    <row r="124" spans="15:18">
      <c r="O124" s="8"/>
      <c r="P124" s="11"/>
      <c r="Q124" s="12"/>
      <c r="R124" s="12"/>
    </row>
    <row r="125" spans="15:18">
      <c r="O125" s="8"/>
      <c r="P125" s="11"/>
      <c r="Q125" s="12"/>
      <c r="R125" s="12"/>
    </row>
    <row r="126" spans="15:18">
      <c r="O126" s="8"/>
      <c r="P126" s="11"/>
      <c r="Q126" s="12"/>
      <c r="R126" s="12"/>
    </row>
    <row r="127" spans="15:18">
      <c r="O127" s="8"/>
      <c r="P127" s="11"/>
      <c r="Q127" s="12"/>
      <c r="R127" s="12"/>
    </row>
    <row r="128" spans="15:18">
      <c r="O128" s="8"/>
      <c r="P128" s="11"/>
      <c r="Q128" s="12"/>
      <c r="R128" s="12"/>
    </row>
    <row r="129" spans="15:18">
      <c r="O129" s="8"/>
      <c r="P129" s="11"/>
      <c r="Q129" s="12"/>
      <c r="R129" s="12"/>
    </row>
    <row r="130" spans="15:18">
      <c r="O130" s="8"/>
      <c r="P130" s="11"/>
      <c r="Q130" s="12"/>
      <c r="R130" s="12"/>
    </row>
    <row r="131" spans="15:18">
      <c r="O131" s="8"/>
      <c r="P131" s="11"/>
      <c r="Q131" s="12"/>
      <c r="R131" s="12"/>
    </row>
    <row r="132" spans="15:18">
      <c r="O132" s="8"/>
      <c r="P132" s="11"/>
      <c r="Q132" s="12"/>
      <c r="R132" s="12"/>
    </row>
    <row r="133" spans="15:18">
      <c r="O133" s="8"/>
      <c r="P133" s="11"/>
      <c r="Q133" s="12"/>
      <c r="R133" s="12"/>
    </row>
    <row r="134" spans="15:18">
      <c r="O134" s="8"/>
      <c r="P134" s="11"/>
      <c r="Q134" s="12"/>
      <c r="R134" s="12"/>
    </row>
    <row r="135" spans="15:18">
      <c r="O135" s="8"/>
      <c r="P135" s="11"/>
      <c r="Q135" s="12"/>
      <c r="R135" s="12"/>
    </row>
    <row r="136" spans="15:18">
      <c r="O136" s="8"/>
      <c r="P136" s="11"/>
      <c r="Q136" s="12"/>
      <c r="R136" s="12"/>
    </row>
    <row r="137" spans="15:18">
      <c r="O137" s="8"/>
      <c r="P137" s="11"/>
      <c r="Q137" s="12"/>
      <c r="R137" s="12"/>
    </row>
    <row r="138" spans="15:18">
      <c r="O138" s="8"/>
      <c r="P138" s="11"/>
      <c r="Q138" s="12"/>
      <c r="R138" s="12"/>
    </row>
    <row r="139" spans="15:18">
      <c r="O139" s="8"/>
      <c r="P139" s="11"/>
      <c r="Q139" s="12"/>
      <c r="R139" s="12"/>
    </row>
    <row r="140" spans="15:18">
      <c r="O140" s="8"/>
      <c r="P140" s="11"/>
      <c r="Q140" s="12"/>
      <c r="R140" s="12"/>
    </row>
    <row r="141" spans="15:18">
      <c r="O141" s="8"/>
      <c r="P141" s="11"/>
      <c r="Q141" s="12"/>
      <c r="R141" s="12"/>
    </row>
    <row r="142" spans="15:18">
      <c r="O142" s="8"/>
      <c r="P142" s="11"/>
      <c r="Q142" s="12"/>
      <c r="R142" s="12"/>
    </row>
    <row r="143" spans="15:18">
      <c r="O143" s="8"/>
      <c r="P143" s="11"/>
      <c r="Q143" s="12"/>
      <c r="R143" s="12"/>
    </row>
    <row r="144" spans="15:18">
      <c r="O144" s="8"/>
      <c r="P144" s="11"/>
      <c r="Q144" s="12"/>
      <c r="R144" s="12"/>
    </row>
    <row r="145" spans="15:18">
      <c r="O145" s="8"/>
      <c r="P145" s="11"/>
      <c r="Q145" s="12"/>
      <c r="R145" s="12"/>
    </row>
    <row r="146" spans="15:18">
      <c r="O146" s="8"/>
      <c r="P146" s="11"/>
      <c r="Q146" s="12"/>
      <c r="R146" s="12"/>
    </row>
    <row r="147" spans="15:18">
      <c r="O147" s="8"/>
      <c r="P147" s="11"/>
      <c r="Q147" s="12"/>
      <c r="R147" s="12"/>
    </row>
    <row r="148" spans="15:18">
      <c r="O148" s="8"/>
      <c r="P148" s="11"/>
      <c r="Q148" s="12"/>
      <c r="R148" s="12"/>
    </row>
    <row r="149" spans="15:18">
      <c r="O149" s="8"/>
      <c r="P149" s="11"/>
      <c r="Q149" s="12"/>
      <c r="R149" s="12"/>
    </row>
    <row r="150" spans="15:18">
      <c r="O150" s="8"/>
      <c r="P150" s="11"/>
      <c r="Q150" s="12"/>
      <c r="R150" s="12"/>
    </row>
    <row r="151" spans="15:18">
      <c r="O151" s="8"/>
      <c r="P151" s="11"/>
      <c r="Q151" s="12"/>
      <c r="R151" s="12"/>
    </row>
    <row r="152" spans="15:18">
      <c r="O152" s="8"/>
      <c r="P152" s="11"/>
      <c r="Q152" s="12"/>
      <c r="R152" s="12"/>
    </row>
    <row r="153" spans="15:18">
      <c r="O153" s="8"/>
      <c r="P153" s="11"/>
      <c r="Q153" s="12"/>
      <c r="R153" s="12"/>
    </row>
    <row r="154" spans="15:18">
      <c r="O154" s="8"/>
      <c r="P154" s="11"/>
      <c r="Q154" s="12"/>
      <c r="R154" s="12"/>
    </row>
    <row r="155" spans="15:18">
      <c r="O155" s="8"/>
      <c r="P155" s="11"/>
      <c r="Q155" s="12"/>
      <c r="R155" s="12"/>
    </row>
    <row r="156" spans="15:18">
      <c r="O156" s="8"/>
      <c r="P156" s="11"/>
      <c r="Q156" s="12"/>
      <c r="R156" s="12"/>
    </row>
    <row r="157" spans="15:18">
      <c r="O157" s="8"/>
      <c r="P157" s="11"/>
      <c r="Q157" s="12"/>
      <c r="R157" s="12"/>
    </row>
    <row r="158" spans="15:18">
      <c r="O158" s="8"/>
      <c r="P158" s="11"/>
      <c r="Q158" s="12"/>
      <c r="R158" s="12"/>
    </row>
    <row r="159" spans="15:18">
      <c r="O159" s="8"/>
      <c r="P159" s="11"/>
      <c r="Q159" s="12"/>
      <c r="R159" s="12"/>
    </row>
    <row r="160" spans="15:18">
      <c r="O160" s="8"/>
      <c r="P160" s="11"/>
      <c r="Q160" s="12"/>
      <c r="R160" s="12"/>
    </row>
    <row r="161" spans="15:18">
      <c r="O161" s="8"/>
      <c r="P161" s="11"/>
      <c r="Q161" s="12"/>
      <c r="R161" s="12"/>
    </row>
    <row r="162" spans="15:18">
      <c r="O162" s="8"/>
      <c r="P162" s="11"/>
      <c r="Q162" s="12"/>
      <c r="R162" s="12"/>
    </row>
    <row r="163" spans="15:18">
      <c r="O163" s="8"/>
      <c r="P163" s="11"/>
      <c r="Q163" s="12"/>
      <c r="R163" s="12"/>
    </row>
    <row r="164" spans="15:18">
      <c r="O164" s="8"/>
      <c r="P164" s="11"/>
      <c r="Q164" s="12"/>
      <c r="R164" s="12"/>
    </row>
    <row r="165" spans="15:18">
      <c r="O165" s="8"/>
      <c r="P165" s="11"/>
      <c r="Q165" s="12"/>
      <c r="R165" s="12"/>
    </row>
    <row r="166" spans="15:18">
      <c r="O166" s="8"/>
      <c r="P166" s="11"/>
      <c r="Q166" s="12"/>
      <c r="R166" s="12"/>
    </row>
    <row r="167" spans="15:18">
      <c r="O167" s="8"/>
      <c r="P167" s="11"/>
      <c r="Q167" s="12"/>
      <c r="R167" s="12"/>
    </row>
    <row r="168" spans="15:18">
      <c r="O168" s="8"/>
      <c r="P168" s="11"/>
      <c r="Q168" s="12"/>
      <c r="R168" s="12"/>
    </row>
    <row r="169" spans="15:18">
      <c r="O169" s="8"/>
      <c r="P169" s="11"/>
      <c r="Q169" s="12"/>
      <c r="R169" s="12"/>
    </row>
    <row r="170" spans="15:18">
      <c r="O170" s="8"/>
      <c r="P170" s="11"/>
      <c r="Q170" s="12"/>
      <c r="R170" s="12"/>
    </row>
    <row r="171" spans="15:18">
      <c r="O171" s="8"/>
      <c r="P171" s="11"/>
      <c r="Q171" s="12"/>
      <c r="R171" s="12"/>
    </row>
    <row r="172" spans="15:18">
      <c r="O172" s="8"/>
      <c r="P172" s="11"/>
      <c r="Q172" s="12"/>
      <c r="R172" s="12"/>
    </row>
    <row r="173" spans="15:18">
      <c r="O173" s="8"/>
      <c r="P173" s="11"/>
      <c r="Q173" s="12"/>
      <c r="R173" s="12"/>
    </row>
    <row r="174" spans="15:18">
      <c r="O174" s="8"/>
      <c r="P174" s="11"/>
      <c r="Q174" s="12"/>
      <c r="R174" s="12"/>
    </row>
    <row r="175" spans="15:18">
      <c r="O175" s="8"/>
      <c r="P175" s="11"/>
      <c r="Q175" s="12"/>
      <c r="R175" s="12"/>
    </row>
    <row r="176" spans="15:18">
      <c r="O176" s="8"/>
      <c r="P176" s="11"/>
      <c r="Q176" s="12"/>
      <c r="R176" s="12"/>
    </row>
    <row r="177" spans="15:18">
      <c r="O177" s="8"/>
      <c r="P177" s="11"/>
      <c r="Q177" s="12"/>
      <c r="R177" s="12"/>
    </row>
    <row r="178" spans="15:18">
      <c r="O178" s="8"/>
      <c r="P178" s="11"/>
      <c r="Q178" s="12"/>
      <c r="R178" s="12"/>
    </row>
    <row r="179" spans="15:18">
      <c r="O179" s="8"/>
      <c r="P179" s="11"/>
      <c r="Q179" s="12"/>
      <c r="R179" s="12"/>
    </row>
    <row r="180" spans="15:18">
      <c r="O180" s="7"/>
      <c r="P180" s="7"/>
      <c r="Q180" s="7"/>
      <c r="R180" s="7"/>
    </row>
    <row r="181" spans="15:18">
      <c r="O181" s="7"/>
      <c r="P181" s="7"/>
      <c r="Q181" s="7"/>
      <c r="R181" s="7"/>
    </row>
    <row r="182" spans="15:18">
      <c r="O182" s="7"/>
      <c r="P182" s="7"/>
      <c r="Q182" s="7"/>
      <c r="R182" s="7"/>
    </row>
    <row r="183" spans="15:18">
      <c r="O183" s="7"/>
      <c r="P183" s="7"/>
      <c r="Q183" s="7"/>
      <c r="R183" s="7"/>
    </row>
    <row r="184" spans="15:18">
      <c r="O184" s="7"/>
      <c r="P184" s="7"/>
      <c r="Q184" s="7"/>
      <c r="R184" s="7"/>
    </row>
    <row r="185" spans="15:18">
      <c r="O185" s="7"/>
      <c r="P185" s="7"/>
      <c r="Q185" s="7"/>
      <c r="R185" s="7"/>
    </row>
    <row r="186" spans="15:18">
      <c r="O186" s="7"/>
      <c r="P186" s="7"/>
      <c r="Q186" s="7"/>
      <c r="R186" s="7"/>
    </row>
    <row r="187" spans="15:18">
      <c r="O187" s="7"/>
      <c r="P187" s="7"/>
      <c r="Q187" s="7"/>
      <c r="R187" s="7"/>
    </row>
    <row r="188" spans="15:18">
      <c r="O188" s="7"/>
      <c r="P188" s="7"/>
      <c r="Q188" s="7"/>
      <c r="R188" s="7"/>
    </row>
    <row r="189" spans="15:18">
      <c r="O189" s="7"/>
      <c r="P189" s="7"/>
      <c r="Q189" s="7"/>
      <c r="R189" s="7"/>
    </row>
    <row r="190" spans="15:18">
      <c r="O190" s="7"/>
      <c r="P190" s="7"/>
      <c r="Q190" s="7"/>
      <c r="R190" s="7"/>
    </row>
    <row r="191" spans="15:18">
      <c r="O191" s="7"/>
      <c r="P191" s="7"/>
      <c r="Q191" s="7"/>
      <c r="R191" s="7"/>
    </row>
    <row r="192" spans="15:18">
      <c r="O192" s="7"/>
      <c r="P192" s="7"/>
      <c r="Q192" s="7"/>
      <c r="R192" s="7"/>
    </row>
    <row r="193" spans="15:18">
      <c r="O193" s="7"/>
      <c r="P193" s="7"/>
      <c r="Q193" s="7"/>
      <c r="R193" s="7"/>
    </row>
    <row r="194" spans="15:18">
      <c r="O194" s="7"/>
      <c r="P194" s="7"/>
      <c r="Q194" s="7"/>
      <c r="R194" s="7"/>
    </row>
    <row r="195" spans="15:18">
      <c r="O195" s="7"/>
      <c r="P195" s="7"/>
      <c r="Q195" s="7"/>
      <c r="R195" s="7"/>
    </row>
    <row r="196" spans="15:18">
      <c r="O196" s="7"/>
      <c r="P196" s="7"/>
      <c r="Q196" s="7"/>
      <c r="R196" s="7"/>
    </row>
    <row r="197" spans="15:18">
      <c r="O197" s="7"/>
      <c r="P197" s="7"/>
      <c r="Q197" s="7"/>
      <c r="R197" s="7"/>
    </row>
    <row r="198" spans="15:18">
      <c r="O198" s="7"/>
      <c r="P198" s="7"/>
      <c r="Q198" s="7"/>
      <c r="R198" s="7"/>
    </row>
    <row r="199" spans="15:18">
      <c r="O199" s="7"/>
      <c r="P199" s="7"/>
      <c r="Q199" s="7"/>
      <c r="R199" s="7"/>
    </row>
    <row r="200" spans="15:18">
      <c r="O200" s="7"/>
      <c r="P200" s="7"/>
      <c r="Q200" s="7"/>
      <c r="R200" s="7"/>
    </row>
    <row r="201" spans="15:18">
      <c r="O201" s="7"/>
      <c r="P201" s="7"/>
      <c r="Q201" s="7"/>
      <c r="R201" s="7"/>
    </row>
    <row r="202" spans="15:18">
      <c r="O202" s="7"/>
      <c r="P202" s="7"/>
      <c r="Q202" s="7"/>
      <c r="R202" s="7"/>
    </row>
  </sheetData>
  <protectedRanges>
    <protectedRange sqref="D14" name="Range2_1_1_1_1"/>
  </protectedRanges>
  <dataValidations disablePrompts="1" count="4">
    <dataValidation type="list" allowBlank="1" showInputMessage="1" showErrorMessage="1" sqref="D14" xr:uid="{00000000-0002-0000-0100-000000000000}">
      <formula1>Algorithms</formula1>
    </dataValidation>
    <dataValidation type="list" allowBlank="1" showInputMessage="1" showErrorMessage="1" sqref="C19:C43" xr:uid="{00000000-0002-0000-0100-000001000000}">
      <formula1>Assets</formula1>
    </dataValidation>
    <dataValidation type="list" allowBlank="1" showInputMessage="1" showErrorMessage="1" sqref="D11" xr:uid="{00000000-0002-0000-0100-000002000000}">
      <formula1>"SENIOR"</formula1>
    </dataValidation>
    <dataValidation type="list" allowBlank="1" showInputMessage="1" showErrorMessage="1" sqref="D10" xr:uid="{00000000-0002-0000-0100-000003000000}">
      <formula1>"NAB, LIBOR"</formula1>
    </dataValidation>
  </dataValidations>
  <hyperlinks>
    <hyperlink ref="H45" r:id="rId1" xr:uid="{00000000-0004-0000-0100-000000000000}"/>
  </hyperlinks>
  <pageMargins left="0.75" right="0.75" top="1" bottom="1" header="0.5" footer="0.5"/>
  <pageSetup orientation="portrait" r:id="rId2"/>
  <headerFooter alignWithMargins="0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U202"/>
  <sheetViews>
    <sheetView showGridLines="0" zoomScale="80" workbookViewId="0">
      <selection activeCell="D49" sqref="D49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50" customWidth="1"/>
    <col min="4" max="4" width="36.5703125" style="50" customWidth="1"/>
    <col min="5" max="5" width="13.85546875" style="3" bestFit="1" customWidth="1"/>
    <col min="6" max="6" width="11.7109375" style="3" customWidth="1"/>
    <col min="7" max="7" width="8.5703125" style="3" bestFit="1" customWidth="1"/>
    <col min="8" max="8" width="9.7109375" style="3" customWidth="1"/>
    <col min="9" max="9" width="11" style="50" bestFit="1" customWidth="1"/>
    <col min="10" max="10" width="6.28515625" style="3" customWidth="1"/>
    <col min="11" max="11" width="1.140625" style="3" customWidth="1"/>
    <col min="12" max="13" width="9.140625" style="3"/>
    <col min="14" max="14" width="22.42578125" style="3" bestFit="1" customWidth="1"/>
    <col min="15" max="16" width="13.140625" style="3" customWidth="1"/>
    <col min="17" max="17" width="11.7109375" style="3" customWidth="1"/>
    <col min="18" max="18" width="17.85546875" style="3" customWidth="1"/>
    <col min="19" max="19" width="9.5703125" style="3" bestFit="1" customWidth="1"/>
    <col min="20" max="20" width="11" style="3" bestFit="1" customWidth="1"/>
    <col min="21" max="21" width="9.5703125" style="3" bestFit="1" customWidth="1"/>
    <col min="22" max="22" width="9.140625" style="3"/>
    <col min="23" max="24" width="9.5703125" style="3" bestFit="1" customWidth="1"/>
    <col min="25" max="27" width="9.140625" style="3"/>
    <col min="28" max="28" width="22.5703125" style="3" bestFit="1" customWidth="1"/>
    <col min="29" max="29" width="16.5703125" style="3" bestFit="1" customWidth="1"/>
    <col min="30" max="31" width="16.42578125" style="3" customWidth="1"/>
    <col min="32" max="32" width="9.5703125" style="3" bestFit="1" customWidth="1"/>
    <col min="33" max="16384" width="9.140625" style="3"/>
  </cols>
  <sheetData>
    <row r="1" spans="2:20" ht="6" customHeight="1"/>
    <row r="2" spans="2:20" ht="9.75" customHeight="1">
      <c r="B2" s="23"/>
      <c r="C2" s="51"/>
      <c r="D2" s="51"/>
      <c r="E2" s="23"/>
      <c r="F2" s="23"/>
      <c r="G2" s="23"/>
      <c r="H2" s="23"/>
      <c r="I2" s="51"/>
      <c r="J2" s="23"/>
    </row>
    <row r="3" spans="2:20" ht="30" customHeight="1" thickBot="1">
      <c r="B3" s="24"/>
      <c r="C3" s="52" t="s">
        <v>7</v>
      </c>
      <c r="D3" s="52"/>
      <c r="E3" s="24"/>
      <c r="F3" s="35">
        <f ca="1">TODAY()</f>
        <v>43134</v>
      </c>
      <c r="G3" s="24"/>
      <c r="H3" s="24"/>
      <c r="I3" s="52"/>
      <c r="J3" s="24"/>
      <c r="K3" s="4"/>
    </row>
    <row r="4" spans="2:20" ht="14.25" thickTop="1" thickBot="1">
      <c r="B4" s="19"/>
      <c r="C4" s="53"/>
      <c r="D4" s="53"/>
      <c r="E4" s="19"/>
      <c r="F4" s="19"/>
      <c r="G4" s="19"/>
      <c r="H4" s="19"/>
      <c r="I4" s="53"/>
      <c r="J4" s="19"/>
      <c r="K4" s="4"/>
      <c r="T4" s="33"/>
    </row>
    <row r="5" spans="2:20" ht="13.5" thickBot="1">
      <c r="B5" s="1"/>
      <c r="C5" s="60" t="s">
        <v>56</v>
      </c>
      <c r="D5" s="60" t="e">
        <f ca="1">_xll.QR.ExcelAPI.QFN("QR.PricingStructures.CreateCurveWithProperties", C6:D15, E19:E36, D19:D36, I19:I36)</f>
        <v>#NAME?</v>
      </c>
      <c r="E5" s="2"/>
      <c r="F5" s="1"/>
      <c r="G5" s="1"/>
      <c r="H5" s="54"/>
      <c r="I5" s="54"/>
      <c r="J5" s="1"/>
      <c r="K5" s="4"/>
      <c r="T5" s="33"/>
    </row>
    <row r="6" spans="2:20" ht="13.5" thickBot="1">
      <c r="B6" s="1"/>
      <c r="C6" s="61" t="s">
        <v>57</v>
      </c>
      <c r="D6" s="62" t="s">
        <v>58</v>
      </c>
      <c r="E6" s="2"/>
      <c r="F6" s="1"/>
      <c r="G6" s="1"/>
      <c r="H6" s="54"/>
      <c r="I6" s="54"/>
      <c r="J6" s="1"/>
      <c r="K6" s="4"/>
      <c r="T6" s="33"/>
    </row>
    <row r="7" spans="2:20">
      <c r="B7" s="1"/>
      <c r="C7" s="63" t="s">
        <v>59</v>
      </c>
      <c r="D7" s="64">
        <f ca="1">NOW()</f>
        <v>43134.492830671297</v>
      </c>
      <c r="E7" s="1"/>
      <c r="F7" s="1"/>
      <c r="G7" s="1"/>
      <c r="H7" s="54"/>
      <c r="I7" s="54"/>
      <c r="J7" s="1"/>
      <c r="K7" s="4"/>
      <c r="T7" s="33"/>
    </row>
    <row r="8" spans="2:20">
      <c r="B8" s="1"/>
      <c r="C8" s="65" t="s">
        <v>60</v>
      </c>
      <c r="D8" s="66">
        <f ca="1">D7</f>
        <v>43134.492830671297</v>
      </c>
      <c r="E8" s="1"/>
      <c r="F8" s="1"/>
      <c r="G8" s="1"/>
      <c r="H8" s="1"/>
      <c r="I8" s="54"/>
      <c r="J8" s="1"/>
      <c r="K8" s="4"/>
      <c r="T8" s="33"/>
    </row>
    <row r="9" spans="2:20">
      <c r="B9" s="1"/>
      <c r="C9" s="67" t="s">
        <v>99</v>
      </c>
      <c r="D9" s="68" t="s">
        <v>279</v>
      </c>
      <c r="E9" s="1"/>
      <c r="F9" s="1"/>
      <c r="G9" s="1"/>
      <c r="H9" s="1"/>
      <c r="I9" s="54"/>
      <c r="J9" s="1"/>
      <c r="K9" s="4"/>
      <c r="T9" s="33"/>
    </row>
    <row r="10" spans="2:20">
      <c r="B10" s="1"/>
      <c r="C10" s="65" t="s">
        <v>18</v>
      </c>
      <c r="D10" s="69" t="s">
        <v>87</v>
      </c>
      <c r="E10" s="1"/>
      <c r="F10" s="1"/>
      <c r="G10" s="1"/>
      <c r="H10" s="1"/>
      <c r="I10" s="54"/>
      <c r="J10" s="1"/>
      <c r="K10" s="4"/>
      <c r="T10" s="33"/>
    </row>
    <row r="11" spans="2:20">
      <c r="B11" s="1"/>
      <c r="C11" s="65" t="s">
        <v>19</v>
      </c>
      <c r="D11" s="68" t="s">
        <v>39</v>
      </c>
      <c r="E11" s="6"/>
      <c r="F11" s="1"/>
      <c r="G11" s="1"/>
      <c r="H11" s="1"/>
      <c r="I11" s="54"/>
      <c r="J11" s="1"/>
      <c r="K11" s="4"/>
      <c r="Q11" s="99"/>
      <c r="T11" s="33"/>
    </row>
    <row r="12" spans="2:20">
      <c r="B12" s="1"/>
      <c r="C12" s="65" t="s">
        <v>62</v>
      </c>
      <c r="D12" s="68" t="str">
        <f>D10&amp;"-"&amp;D11</f>
        <v>AUD-AONIA-OIS-COMPOUND-1D</v>
      </c>
      <c r="E12" s="6"/>
      <c r="F12" s="1"/>
      <c r="G12" s="1"/>
      <c r="H12" s="1"/>
      <c r="I12" s="54"/>
      <c r="J12" s="1"/>
      <c r="K12" s="4"/>
      <c r="Q12" s="99"/>
      <c r="T12" s="33"/>
    </row>
    <row r="13" spans="2:20">
      <c r="B13" s="1"/>
      <c r="C13" s="65" t="s">
        <v>63</v>
      </c>
      <c r="D13" s="68" t="str">
        <f>D6&amp;"."&amp;D12</f>
        <v>RateCurve.AUD-AONIA-OIS-COMPOUND-1D</v>
      </c>
      <c r="E13" s="6"/>
      <c r="F13" s="1"/>
      <c r="G13" s="1"/>
      <c r="H13" s="1"/>
      <c r="I13" s="54"/>
      <c r="J13" s="1"/>
      <c r="K13" s="4"/>
      <c r="Q13" s="99"/>
      <c r="T13" s="33"/>
    </row>
    <row r="14" spans="2:20">
      <c r="B14" s="1"/>
      <c r="C14" s="65" t="s">
        <v>21</v>
      </c>
      <c r="D14" s="68" t="s">
        <v>64</v>
      </c>
      <c r="E14" s="6"/>
      <c r="F14" s="1"/>
      <c r="G14" s="1"/>
      <c r="H14" s="1"/>
      <c r="I14" s="54"/>
      <c r="J14" s="1"/>
      <c r="K14" s="4"/>
      <c r="Q14" s="99"/>
      <c r="T14" s="33"/>
    </row>
    <row r="15" spans="2:20" ht="13.5" thickBot="1">
      <c r="B15" s="1"/>
      <c r="C15" s="70" t="s">
        <v>65</v>
      </c>
      <c r="D15" s="71" t="str">
        <f>MID(D10,1,3)</f>
        <v>AUD</v>
      </c>
      <c r="E15" s="6"/>
      <c r="F15" s="1"/>
      <c r="G15" s="1"/>
      <c r="H15" s="1"/>
      <c r="I15" s="54"/>
      <c r="J15" s="1"/>
      <c r="K15" s="4"/>
      <c r="Q15" s="99"/>
      <c r="T15" s="33"/>
    </row>
    <row r="16" spans="2:20" ht="13.5" thickBot="1">
      <c r="B16" s="1"/>
      <c r="C16" s="58"/>
      <c r="D16" s="58"/>
      <c r="E16" s="6"/>
      <c r="F16" s="1"/>
      <c r="G16" s="1"/>
      <c r="H16" s="1"/>
      <c r="I16" s="54"/>
      <c r="J16" s="1"/>
      <c r="K16" s="4"/>
      <c r="Q16" s="99"/>
      <c r="T16" s="33"/>
    </row>
    <row r="17" spans="2:20">
      <c r="B17" s="1"/>
      <c r="C17" s="105" t="s">
        <v>6</v>
      </c>
      <c r="D17" s="55"/>
      <c r="E17" s="6"/>
      <c r="F17" s="55"/>
      <c r="G17" s="6"/>
      <c r="H17" s="6"/>
      <c r="I17" s="6"/>
      <c r="J17" s="1"/>
      <c r="K17" s="4"/>
      <c r="Q17" s="99"/>
      <c r="T17" s="33"/>
    </row>
    <row r="18" spans="2:20" ht="13.5">
      <c r="B18" s="1"/>
      <c r="C18" s="80" t="s">
        <v>13</v>
      </c>
      <c r="D18" s="81" t="s">
        <v>15</v>
      </c>
      <c r="E18" s="82"/>
      <c r="F18" s="80" t="s">
        <v>0</v>
      </c>
      <c r="G18" s="83" t="s">
        <v>14</v>
      </c>
      <c r="H18" s="32" t="s">
        <v>16</v>
      </c>
      <c r="I18" s="32" t="s">
        <v>86</v>
      </c>
      <c r="J18" s="1"/>
      <c r="K18" s="4"/>
      <c r="Q18" s="99"/>
      <c r="T18" s="33"/>
    </row>
    <row r="19" spans="2:20">
      <c r="B19" s="1"/>
      <c r="C19" s="84" t="s">
        <v>71</v>
      </c>
      <c r="D19" s="100" t="e">
        <f ca="1">MarketData!T4</f>
        <v>#NAME?</v>
      </c>
      <c r="E19" s="36" t="str">
        <f t="shared" ref="E19:E36" si="0">$D$15&amp;"-"&amp;C19&amp;"-"&amp;F19</f>
        <v>AUD-OIS-1D</v>
      </c>
      <c r="F19" s="84" t="s">
        <v>39</v>
      </c>
      <c r="G19" s="36">
        <v>0.05</v>
      </c>
      <c r="H19" s="36"/>
      <c r="I19" s="36">
        <v>0</v>
      </c>
      <c r="J19" s="1"/>
      <c r="K19" s="4"/>
      <c r="Q19" s="99"/>
      <c r="T19" s="33"/>
    </row>
    <row r="20" spans="2:20">
      <c r="B20" s="1"/>
      <c r="C20" s="56" t="s">
        <v>71</v>
      </c>
      <c r="D20" s="101" t="e">
        <f ca="1">MarketData!T5</f>
        <v>#NAME?</v>
      </c>
      <c r="E20" s="15" t="str">
        <f t="shared" si="0"/>
        <v>AUD-OIS-1W</v>
      </c>
      <c r="F20" s="56" t="s">
        <v>88</v>
      </c>
      <c r="G20" s="15">
        <v>0.05</v>
      </c>
      <c r="H20" s="15"/>
      <c r="I20" s="15">
        <v>0</v>
      </c>
      <c r="J20" s="1"/>
      <c r="K20" s="4"/>
      <c r="Q20" s="99"/>
      <c r="T20" s="33"/>
    </row>
    <row r="21" spans="2:20">
      <c r="B21" s="1"/>
      <c r="C21" s="56" t="s">
        <v>71</v>
      </c>
      <c r="D21" s="101" t="e">
        <f ca="1">MarketData!T6</f>
        <v>#NAME?</v>
      </c>
      <c r="E21" s="15" t="str">
        <f t="shared" si="0"/>
        <v>AUD-OIS-1M</v>
      </c>
      <c r="F21" s="56" t="s">
        <v>23</v>
      </c>
      <c r="G21" s="15">
        <v>0.05</v>
      </c>
      <c r="H21" s="15"/>
      <c r="I21" s="15">
        <v>0</v>
      </c>
      <c r="J21" s="1"/>
      <c r="K21" s="4"/>
      <c r="Q21" s="99"/>
      <c r="T21" s="33"/>
    </row>
    <row r="22" spans="2:20">
      <c r="B22" s="1"/>
      <c r="C22" s="56" t="s">
        <v>71</v>
      </c>
      <c r="D22" s="101" t="e">
        <f ca="1">MarketData!T7</f>
        <v>#NAME?</v>
      </c>
      <c r="E22" s="15" t="str">
        <f t="shared" si="0"/>
        <v>AUD-OIS-2M</v>
      </c>
      <c r="F22" s="56" t="s">
        <v>40</v>
      </c>
      <c r="G22" s="15">
        <v>0.05</v>
      </c>
      <c r="H22" s="15"/>
      <c r="I22" s="15">
        <v>0</v>
      </c>
      <c r="J22" s="1"/>
      <c r="K22" s="4"/>
      <c r="Q22" s="99"/>
      <c r="T22" s="33"/>
    </row>
    <row r="23" spans="2:20">
      <c r="B23" s="1"/>
      <c r="C23" s="56" t="s">
        <v>71</v>
      </c>
      <c r="D23" s="101" t="e">
        <f ca="1">MarketData!T8</f>
        <v>#NAME?</v>
      </c>
      <c r="E23" s="48" t="str">
        <f t="shared" si="0"/>
        <v>AUD-OIS-3M</v>
      </c>
      <c r="F23" s="56" t="s">
        <v>20</v>
      </c>
      <c r="G23" s="15">
        <v>0.05</v>
      </c>
      <c r="H23" s="76">
        <v>0</v>
      </c>
      <c r="I23" s="15">
        <v>0</v>
      </c>
      <c r="J23" s="1"/>
      <c r="K23" s="4"/>
      <c r="Q23" s="99"/>
      <c r="T23" s="33"/>
    </row>
    <row r="24" spans="2:20">
      <c r="B24" s="1"/>
      <c r="C24" s="56" t="s">
        <v>71</v>
      </c>
      <c r="D24" s="101" t="e">
        <f ca="1">MarketData!T9</f>
        <v>#NAME?</v>
      </c>
      <c r="E24" s="48" t="str">
        <f t="shared" si="0"/>
        <v>AUD-OIS-4M</v>
      </c>
      <c r="F24" s="56" t="s">
        <v>51</v>
      </c>
      <c r="G24" s="15">
        <v>0.05</v>
      </c>
      <c r="H24" s="15">
        <f>H23*6/7+H30/7</f>
        <v>0</v>
      </c>
      <c r="I24" s="15">
        <v>0</v>
      </c>
      <c r="J24" s="1"/>
      <c r="K24" s="4"/>
      <c r="Q24" s="99"/>
      <c r="T24" s="33"/>
    </row>
    <row r="25" spans="2:20">
      <c r="B25" s="1"/>
      <c r="C25" s="56" t="s">
        <v>71</v>
      </c>
      <c r="D25" s="101" t="e">
        <f ca="1">MarketData!T10</f>
        <v>#NAME?</v>
      </c>
      <c r="E25" s="48" t="str">
        <f t="shared" si="0"/>
        <v>AUD-OIS-5M</v>
      </c>
      <c r="F25" s="56" t="s">
        <v>89</v>
      </c>
      <c r="G25" s="15">
        <v>0.05</v>
      </c>
      <c r="H25" s="15">
        <f>H23*5/7+H30*2/7</f>
        <v>0</v>
      </c>
      <c r="I25" s="15">
        <v>0</v>
      </c>
      <c r="J25" s="1"/>
      <c r="K25" s="4"/>
      <c r="Q25" s="99"/>
      <c r="T25" s="33"/>
    </row>
    <row r="26" spans="2:20">
      <c r="B26" s="1"/>
      <c r="C26" s="56" t="s">
        <v>71</v>
      </c>
      <c r="D26" s="101" t="e">
        <f ca="1">MarketData!T11</f>
        <v>#NAME?</v>
      </c>
      <c r="E26" s="48" t="str">
        <f t="shared" si="0"/>
        <v>AUD-OIS-6M</v>
      </c>
      <c r="F26" s="56" t="s">
        <v>22</v>
      </c>
      <c r="G26" s="15">
        <v>0.05</v>
      </c>
      <c r="H26" s="15">
        <f>H23*4/7+H30*3/7</f>
        <v>0</v>
      </c>
      <c r="I26" s="15">
        <v>0</v>
      </c>
      <c r="J26" s="1"/>
      <c r="K26" s="4"/>
      <c r="Q26" s="99"/>
      <c r="T26" s="33"/>
    </row>
    <row r="27" spans="2:20">
      <c r="B27" s="1"/>
      <c r="C27" s="56" t="s">
        <v>71</v>
      </c>
      <c r="D27" s="101" t="e">
        <f ca="1">MarketData!T12</f>
        <v>#NAME?</v>
      </c>
      <c r="E27" s="48" t="str">
        <f t="shared" si="0"/>
        <v>AUD-OIS-7M</v>
      </c>
      <c r="F27" s="56" t="s">
        <v>94</v>
      </c>
      <c r="G27" s="15">
        <v>0.05</v>
      </c>
      <c r="H27" s="15">
        <f>H23*3/7+H30*4/7</f>
        <v>0</v>
      </c>
      <c r="I27" s="15">
        <v>0</v>
      </c>
      <c r="J27" s="1"/>
      <c r="K27" s="4"/>
      <c r="Q27" s="99"/>
      <c r="T27" s="33"/>
    </row>
    <row r="28" spans="2:20">
      <c r="B28" s="1"/>
      <c r="C28" s="56" t="s">
        <v>71</v>
      </c>
      <c r="D28" s="101" t="e">
        <f ca="1">MarketData!T13</f>
        <v>#NAME?</v>
      </c>
      <c r="E28" s="48" t="str">
        <f t="shared" si="0"/>
        <v>AUD-OIS-8M</v>
      </c>
      <c r="F28" s="56" t="s">
        <v>90</v>
      </c>
      <c r="G28" s="15">
        <v>0.05</v>
      </c>
      <c r="H28" s="15">
        <f>H23*2/7+H30*5/7</f>
        <v>0</v>
      </c>
      <c r="I28" s="15">
        <v>0</v>
      </c>
      <c r="J28" s="1"/>
      <c r="K28" s="4"/>
      <c r="Q28" s="99"/>
      <c r="T28" s="33"/>
    </row>
    <row r="29" spans="2:20">
      <c r="B29" s="1"/>
      <c r="C29" s="56" t="s">
        <v>71</v>
      </c>
      <c r="D29" s="101" t="e">
        <f ca="1">MarketData!T14</f>
        <v>#NAME?</v>
      </c>
      <c r="E29" s="48" t="str">
        <f t="shared" si="0"/>
        <v>AUD-OIS-9M</v>
      </c>
      <c r="F29" s="56" t="s">
        <v>91</v>
      </c>
      <c r="G29" s="15">
        <v>0.05</v>
      </c>
      <c r="H29" s="15">
        <f>H23/7+H30*6/7</f>
        <v>0</v>
      </c>
      <c r="I29" s="15">
        <v>0</v>
      </c>
      <c r="J29" s="1"/>
      <c r="K29" s="4"/>
      <c r="Q29" s="99"/>
      <c r="T29" s="33"/>
    </row>
    <row r="30" spans="2:20">
      <c r="B30" s="1"/>
      <c r="C30" s="56" t="s">
        <v>71</v>
      </c>
      <c r="D30" s="101" t="e">
        <f ca="1">MarketData!T15</f>
        <v>#NAME?</v>
      </c>
      <c r="E30" s="48" t="str">
        <f t="shared" si="0"/>
        <v>AUD-OIS-10M</v>
      </c>
      <c r="F30" s="56" t="s">
        <v>92</v>
      </c>
      <c r="G30" s="15">
        <v>0.05</v>
      </c>
      <c r="H30" s="76">
        <v>0</v>
      </c>
      <c r="I30" s="15">
        <v>0</v>
      </c>
      <c r="J30" s="1"/>
      <c r="K30" s="4"/>
      <c r="Q30" s="99"/>
      <c r="T30" s="33"/>
    </row>
    <row r="31" spans="2:20">
      <c r="B31" s="1"/>
      <c r="C31" s="56" t="s">
        <v>71</v>
      </c>
      <c r="D31" s="101" t="e">
        <f ca="1">MarketData!T16</f>
        <v>#NAME?</v>
      </c>
      <c r="E31" s="15" t="str">
        <f t="shared" si="0"/>
        <v>AUD-OIS-11M</v>
      </c>
      <c r="F31" s="56" t="s">
        <v>93</v>
      </c>
      <c r="G31" s="15">
        <f>H31+$G$6</f>
        <v>0</v>
      </c>
      <c r="H31" s="77">
        <f>IRBootstrap3m!H31</f>
        <v>0</v>
      </c>
      <c r="I31" s="15">
        <v>0</v>
      </c>
      <c r="J31" s="1"/>
      <c r="K31" s="4"/>
      <c r="T31" s="33"/>
    </row>
    <row r="32" spans="2:20">
      <c r="B32" s="1"/>
      <c r="C32" s="56" t="s">
        <v>71</v>
      </c>
      <c r="D32" s="101" t="e">
        <f ca="1">MarketData!T17</f>
        <v>#NAME?</v>
      </c>
      <c r="E32" s="15" t="str">
        <f t="shared" si="0"/>
        <v>AUD-OIS-12M</v>
      </c>
      <c r="F32" s="56" t="s">
        <v>52</v>
      </c>
      <c r="G32" s="15">
        <f>H32+$G$6</f>
        <v>0</v>
      </c>
      <c r="H32" s="77">
        <f>IRBootstrap3m!H32</f>
        <v>0</v>
      </c>
      <c r="I32" s="15">
        <v>0</v>
      </c>
      <c r="J32" s="1"/>
      <c r="K32" s="4"/>
      <c r="T32" s="33"/>
    </row>
    <row r="33" spans="2:20">
      <c r="B33" s="1"/>
      <c r="C33" s="56" t="s">
        <v>71</v>
      </c>
      <c r="D33" s="101" t="e">
        <f ca="1">MarketData!T18</f>
        <v>#NAME?</v>
      </c>
      <c r="E33" s="15" t="str">
        <f t="shared" si="0"/>
        <v>AUD-OIS-15M</v>
      </c>
      <c r="F33" s="56" t="s">
        <v>96</v>
      </c>
      <c r="G33" s="15">
        <f>H33+$G$6</f>
        <v>0</v>
      </c>
      <c r="H33" s="77">
        <f>IRBootstrap3m!H33</f>
        <v>0</v>
      </c>
      <c r="I33" s="15">
        <v>0</v>
      </c>
      <c r="J33" s="1"/>
      <c r="K33" s="4"/>
      <c r="T33" s="33"/>
    </row>
    <row r="34" spans="2:20">
      <c r="B34" s="1"/>
      <c r="C34" s="56" t="s">
        <v>71</v>
      </c>
      <c r="D34" s="101" t="e">
        <f ca="1">MarketData!T19</f>
        <v>#NAME?</v>
      </c>
      <c r="E34" s="15" t="str">
        <f t="shared" si="0"/>
        <v>AUD-OIS-18M</v>
      </c>
      <c r="F34" s="56" t="s">
        <v>95</v>
      </c>
      <c r="G34" s="15">
        <f>G33/2+G35/2</f>
        <v>0</v>
      </c>
      <c r="H34" s="36"/>
      <c r="I34" s="15">
        <v>0</v>
      </c>
      <c r="J34" s="1"/>
      <c r="K34" s="4"/>
      <c r="T34" s="33"/>
    </row>
    <row r="35" spans="2:20">
      <c r="B35" s="1"/>
      <c r="C35" s="56" t="s">
        <v>71</v>
      </c>
      <c r="D35" s="101" t="e">
        <f ca="1">MarketData!T20</f>
        <v>#NAME?</v>
      </c>
      <c r="E35" s="15" t="str">
        <f t="shared" si="0"/>
        <v>AUD-OIS-21M</v>
      </c>
      <c r="F35" s="56" t="s">
        <v>97</v>
      </c>
      <c r="G35" s="15">
        <f>H35+$G$7</f>
        <v>0</v>
      </c>
      <c r="H35" s="77">
        <f>IRBootstrap3m!H35</f>
        <v>0</v>
      </c>
      <c r="I35" s="15">
        <v>0</v>
      </c>
      <c r="J35" s="1"/>
      <c r="K35" s="4"/>
      <c r="T35" s="33"/>
    </row>
    <row r="36" spans="2:20">
      <c r="B36" s="1"/>
      <c r="C36" s="56" t="s">
        <v>71</v>
      </c>
      <c r="D36" s="101" t="e">
        <f ca="1">MarketData!T21</f>
        <v>#NAME?</v>
      </c>
      <c r="E36" s="15" t="str">
        <f t="shared" si="0"/>
        <v>AUD-OIS-24M</v>
      </c>
      <c r="F36" s="56" t="s">
        <v>98</v>
      </c>
      <c r="G36" s="15">
        <f>H36+$G$7</f>
        <v>0</v>
      </c>
      <c r="H36" s="36"/>
      <c r="I36" s="15">
        <v>0</v>
      </c>
      <c r="J36" s="1"/>
      <c r="K36" s="4"/>
      <c r="T36" s="33"/>
    </row>
    <row r="37" spans="2:20">
      <c r="B37" s="1"/>
      <c r="C37" s="57"/>
      <c r="D37" s="102"/>
      <c r="E37" s="16"/>
      <c r="F37" s="57"/>
      <c r="G37" s="15"/>
      <c r="H37" s="16"/>
      <c r="I37" s="16"/>
      <c r="J37" s="1"/>
      <c r="K37" s="4"/>
      <c r="T37" s="33"/>
    </row>
    <row r="38" spans="2:20">
      <c r="B38" s="1"/>
      <c r="C38" s="55"/>
      <c r="D38" s="55"/>
      <c r="E38" s="6"/>
      <c r="F38" s="6"/>
      <c r="G38" s="6"/>
      <c r="H38" s="6"/>
      <c r="I38" s="55"/>
      <c r="J38" s="1"/>
      <c r="K38" s="4"/>
      <c r="T38" s="33"/>
    </row>
    <row r="39" spans="2:20">
      <c r="B39" s="1"/>
      <c r="C39" s="55"/>
      <c r="D39" s="55"/>
      <c r="E39" s="6"/>
      <c r="F39" s="6"/>
      <c r="G39" s="6"/>
      <c r="H39" s="6"/>
      <c r="I39" s="55"/>
      <c r="J39" s="1"/>
      <c r="K39" s="4"/>
      <c r="T39" s="33"/>
    </row>
    <row r="40" spans="2:20" ht="13.5" thickBot="1">
      <c r="B40" s="1"/>
      <c r="C40" s="55"/>
      <c r="D40" s="55"/>
      <c r="E40" s="6"/>
      <c r="F40" s="6"/>
      <c r="G40" s="6"/>
      <c r="H40" s="6"/>
      <c r="I40" s="55"/>
      <c r="J40" s="1"/>
      <c r="K40" s="4"/>
      <c r="T40" s="33"/>
    </row>
    <row r="41" spans="2:20" ht="13.5" thickBot="1">
      <c r="B41" s="1"/>
      <c r="C41" s="55"/>
      <c r="D41" s="6"/>
      <c r="E41" s="6"/>
      <c r="F41" s="55"/>
      <c r="G41" s="30"/>
      <c r="H41" s="30"/>
      <c r="I41" s="30"/>
      <c r="J41" s="1"/>
      <c r="K41" s="4"/>
      <c r="T41" s="33"/>
    </row>
    <row r="42" spans="2:20">
      <c r="B42" s="1"/>
      <c r="C42" s="55"/>
      <c r="D42" s="6"/>
      <c r="E42" s="6"/>
      <c r="F42" s="55"/>
      <c r="G42" s="17"/>
      <c r="H42" s="31" t="s">
        <v>12</v>
      </c>
      <c r="I42" s="18"/>
      <c r="J42" s="1"/>
      <c r="K42" s="4"/>
    </row>
    <row r="43" spans="2:20">
      <c r="B43" s="1"/>
      <c r="C43" s="55"/>
      <c r="D43" s="6"/>
      <c r="E43" s="6"/>
      <c r="F43" s="55"/>
      <c r="G43" s="1"/>
      <c r="H43" s="1"/>
      <c r="I43" s="1"/>
      <c r="J43" s="1"/>
      <c r="K43" s="4"/>
    </row>
    <row r="44" spans="2:20">
      <c r="B44" s="1"/>
      <c r="C44" s="55" t="e">
        <f ca="1">_xll.QR.ExcelAPI.QFN("QR.PubSub.PublishWithProperties", C49:D50)</f>
        <v>#NAME?</v>
      </c>
      <c r="D44" s="6"/>
      <c r="E44" s="6"/>
      <c r="F44" s="55"/>
      <c r="G44" s="1"/>
      <c r="H44" s="1"/>
      <c r="I44" s="1"/>
      <c r="J44" s="1"/>
      <c r="K44" s="4"/>
      <c r="T44" s="8"/>
    </row>
    <row r="45" spans="2:20">
      <c r="B45" s="1"/>
      <c r="C45" s="55"/>
      <c r="D45" s="55"/>
      <c r="E45" s="6"/>
      <c r="F45" s="6"/>
      <c r="G45" s="6"/>
      <c r="H45" s="6"/>
      <c r="I45" s="55"/>
      <c r="J45" s="1"/>
      <c r="K45" s="4"/>
      <c r="T45" s="8"/>
    </row>
    <row r="46" spans="2:20" ht="13.5" thickBot="1">
      <c r="B46" s="1"/>
      <c r="C46" s="55"/>
      <c r="D46" s="55"/>
      <c r="E46" s="6"/>
      <c r="F46" s="6"/>
      <c r="G46" s="6"/>
      <c r="H46" s="6"/>
      <c r="I46" s="55"/>
      <c r="J46" s="1"/>
      <c r="K46" s="4"/>
      <c r="T46" s="8"/>
    </row>
    <row r="47" spans="2:20" ht="13.5" thickBot="1">
      <c r="B47" s="1"/>
      <c r="C47" s="106" t="s">
        <v>3</v>
      </c>
      <c r="D47" s="103"/>
      <c r="E47" s="6"/>
      <c r="F47" s="6"/>
      <c r="G47" s="6"/>
      <c r="H47" s="6"/>
      <c r="I47" s="55"/>
      <c r="J47" s="1"/>
      <c r="K47" s="4"/>
      <c r="T47" s="8"/>
    </row>
    <row r="48" spans="2:20">
      <c r="B48" s="1"/>
      <c r="C48" s="85" t="s">
        <v>99</v>
      </c>
      <c r="D48" s="86" t="str">
        <f>D9</f>
        <v>QR_LIVE</v>
      </c>
      <c r="E48" s="6"/>
      <c r="F48" s="6"/>
      <c r="G48" s="6"/>
      <c r="H48" s="6"/>
      <c r="I48" s="55"/>
      <c r="J48" s="1"/>
      <c r="K48" s="4"/>
      <c r="T48" s="8"/>
    </row>
    <row r="49" spans="2:21">
      <c r="B49" s="1"/>
      <c r="C49" s="67" t="s">
        <v>271</v>
      </c>
      <c r="D49" s="68">
        <f>IRBootstrapDiscount!D49</f>
        <v>10080</v>
      </c>
      <c r="E49" s="6"/>
      <c r="F49" s="6"/>
      <c r="G49" s="6"/>
      <c r="H49" s="6"/>
      <c r="I49" s="55"/>
      <c r="J49" s="1"/>
      <c r="K49" s="4"/>
      <c r="T49" s="8"/>
    </row>
    <row r="50" spans="2:21" ht="13.5" thickBot="1">
      <c r="B50" s="22" t="str">
        <f ca="1">"Last Update "&amp;TEXT(D7,"dd-mmm-yy-hh-mm-ss")</f>
        <v>Last Update 03-Feb-18-11-49-41</v>
      </c>
      <c r="C50" s="87" t="s">
        <v>263</v>
      </c>
      <c r="D50" s="88" t="e">
        <f ca="1">IRCurveOIS</f>
        <v>#NAME?</v>
      </c>
      <c r="E50" s="6"/>
      <c r="F50" s="6"/>
      <c r="G50" s="6"/>
      <c r="H50" s="6"/>
      <c r="I50" s="55"/>
      <c r="J50" s="1"/>
      <c r="K50" s="4"/>
    </row>
    <row r="51" spans="2:21">
      <c r="B51" s="6"/>
      <c r="C51" s="58"/>
      <c r="D51" s="55"/>
      <c r="E51" s="6"/>
      <c r="F51" s="6"/>
      <c r="G51" s="6"/>
      <c r="H51" s="6"/>
      <c r="I51" s="55"/>
      <c r="J51" s="1"/>
      <c r="K51" s="4"/>
    </row>
    <row r="52" spans="2:21">
      <c r="B52" s="1"/>
      <c r="C52" s="58"/>
      <c r="D52" s="58"/>
      <c r="E52" s="1"/>
      <c r="F52" s="1"/>
      <c r="G52" s="1"/>
      <c r="H52" s="1"/>
      <c r="I52" s="58"/>
      <c r="J52" s="21"/>
      <c r="K52" s="4"/>
    </row>
    <row r="53" spans="2:21">
      <c r="B53" s="4"/>
      <c r="C53" s="59"/>
      <c r="D53" s="59"/>
      <c r="E53" s="4"/>
      <c r="F53" s="4"/>
      <c r="G53" s="4"/>
      <c r="H53" s="4"/>
      <c r="I53" s="59"/>
      <c r="J53" s="4"/>
      <c r="K53" s="4"/>
    </row>
    <row r="58" spans="2:21">
      <c r="R58" s="9"/>
      <c r="S58" s="9"/>
      <c r="T58" s="10"/>
      <c r="U58" s="9"/>
    </row>
    <row r="59" spans="2:21">
      <c r="R59" s="8"/>
      <c r="S59" s="11"/>
      <c r="T59" s="12"/>
      <c r="U59" s="12"/>
    </row>
    <row r="60" spans="2:21">
      <c r="R60" s="8"/>
      <c r="S60" s="11"/>
      <c r="T60" s="12"/>
      <c r="U60" s="12"/>
    </row>
    <row r="61" spans="2:21">
      <c r="R61" s="8"/>
      <c r="S61" s="11"/>
      <c r="T61" s="12"/>
      <c r="U61" s="12"/>
    </row>
    <row r="62" spans="2:21">
      <c r="R62" s="8"/>
      <c r="S62" s="11"/>
      <c r="T62" s="12"/>
      <c r="U62" s="12"/>
    </row>
    <row r="63" spans="2:21">
      <c r="R63" s="8"/>
      <c r="S63" s="11"/>
      <c r="T63" s="12"/>
      <c r="U63" s="12"/>
    </row>
    <row r="64" spans="2:21">
      <c r="R64" s="8"/>
      <c r="S64" s="11"/>
      <c r="T64" s="12"/>
      <c r="U64" s="12"/>
    </row>
    <row r="65" spans="18:21">
      <c r="R65" s="8"/>
      <c r="S65" s="11"/>
      <c r="T65" s="12"/>
      <c r="U65" s="12"/>
    </row>
    <row r="66" spans="18:21">
      <c r="R66" s="8"/>
      <c r="S66" s="11"/>
      <c r="T66" s="12"/>
      <c r="U66" s="12"/>
    </row>
    <row r="67" spans="18:21">
      <c r="R67" s="8"/>
      <c r="S67" s="11"/>
      <c r="T67" s="12"/>
      <c r="U67" s="12"/>
    </row>
    <row r="68" spans="18:21">
      <c r="R68" s="8"/>
      <c r="S68" s="11"/>
      <c r="T68" s="12"/>
      <c r="U68" s="12"/>
    </row>
    <row r="69" spans="18:21">
      <c r="R69" s="8"/>
      <c r="S69" s="11"/>
      <c r="T69" s="12"/>
      <c r="U69" s="12"/>
    </row>
    <row r="70" spans="18:21">
      <c r="R70" s="8"/>
      <c r="S70" s="11"/>
      <c r="T70" s="12"/>
      <c r="U70" s="12"/>
    </row>
    <row r="71" spans="18:21">
      <c r="R71" s="8"/>
      <c r="S71" s="11"/>
      <c r="T71" s="12"/>
      <c r="U71" s="12"/>
    </row>
    <row r="72" spans="18:21">
      <c r="R72" s="8"/>
      <c r="S72" s="11"/>
      <c r="T72" s="12"/>
      <c r="U72" s="12"/>
    </row>
    <row r="73" spans="18:21">
      <c r="R73" s="8"/>
      <c r="S73" s="11"/>
      <c r="T73" s="12"/>
      <c r="U73" s="12"/>
    </row>
    <row r="74" spans="18:21">
      <c r="R74" s="8"/>
      <c r="S74" s="11"/>
      <c r="T74" s="12"/>
      <c r="U74" s="12"/>
    </row>
    <row r="75" spans="18:21">
      <c r="R75" s="8"/>
      <c r="S75" s="11"/>
      <c r="T75" s="12"/>
      <c r="U75" s="12"/>
    </row>
    <row r="76" spans="18:21">
      <c r="R76" s="8"/>
      <c r="S76" s="11"/>
      <c r="T76" s="12"/>
      <c r="U76" s="12"/>
    </row>
    <row r="77" spans="18:21">
      <c r="R77" s="8"/>
      <c r="S77" s="11"/>
      <c r="T77" s="12"/>
      <c r="U77" s="12"/>
    </row>
    <row r="78" spans="18:21">
      <c r="R78" s="8"/>
      <c r="S78" s="11"/>
      <c r="T78" s="12"/>
      <c r="U78" s="12"/>
    </row>
    <row r="79" spans="18:21">
      <c r="R79" s="8"/>
      <c r="S79" s="11"/>
      <c r="T79" s="12"/>
      <c r="U79" s="12"/>
    </row>
    <row r="80" spans="18:21">
      <c r="R80" s="8"/>
      <c r="S80" s="11"/>
      <c r="T80" s="12"/>
      <c r="U80" s="12"/>
    </row>
    <row r="81" spans="18:21">
      <c r="R81" s="8"/>
      <c r="S81" s="11"/>
      <c r="T81" s="12"/>
      <c r="U81" s="12"/>
    </row>
    <row r="82" spans="18:21">
      <c r="R82" s="8"/>
      <c r="S82" s="11"/>
      <c r="T82" s="12"/>
      <c r="U82" s="12"/>
    </row>
    <row r="83" spans="18:21">
      <c r="R83" s="8"/>
      <c r="S83" s="11"/>
      <c r="T83" s="12"/>
      <c r="U83" s="12"/>
    </row>
    <row r="84" spans="18:21">
      <c r="R84" s="8"/>
      <c r="S84" s="11"/>
      <c r="T84" s="12"/>
      <c r="U84" s="12"/>
    </row>
    <row r="85" spans="18:21">
      <c r="R85" s="8"/>
      <c r="S85" s="11"/>
      <c r="T85" s="12"/>
      <c r="U85" s="12"/>
    </row>
    <row r="86" spans="18:21">
      <c r="R86" s="8"/>
      <c r="S86" s="11"/>
      <c r="T86" s="12"/>
      <c r="U86" s="12"/>
    </row>
    <row r="87" spans="18:21">
      <c r="R87" s="8"/>
      <c r="S87" s="11"/>
      <c r="T87" s="12"/>
      <c r="U87" s="12"/>
    </row>
    <row r="88" spans="18:21">
      <c r="R88" s="8"/>
      <c r="S88" s="11"/>
      <c r="T88" s="12"/>
      <c r="U88" s="12"/>
    </row>
    <row r="89" spans="18:21">
      <c r="R89" s="8"/>
      <c r="S89" s="11"/>
      <c r="T89" s="12"/>
      <c r="U89" s="12"/>
    </row>
    <row r="90" spans="18:21">
      <c r="R90" s="8"/>
      <c r="S90" s="11"/>
      <c r="T90" s="12"/>
      <c r="U90" s="12"/>
    </row>
    <row r="91" spans="18:21">
      <c r="R91" s="8"/>
      <c r="S91" s="11"/>
      <c r="T91" s="12"/>
      <c r="U91" s="12"/>
    </row>
    <row r="92" spans="18:21">
      <c r="R92" s="8"/>
      <c r="S92" s="11"/>
      <c r="T92" s="12"/>
      <c r="U92" s="12"/>
    </row>
    <row r="93" spans="18:21">
      <c r="R93" s="8"/>
      <c r="S93" s="11"/>
      <c r="T93" s="12"/>
      <c r="U93" s="12"/>
    </row>
    <row r="94" spans="18:21">
      <c r="R94" s="8"/>
      <c r="S94" s="11"/>
      <c r="T94" s="12"/>
      <c r="U94" s="12"/>
    </row>
    <row r="95" spans="18:21">
      <c r="R95" s="8"/>
      <c r="S95" s="11"/>
      <c r="T95" s="12"/>
      <c r="U95" s="12"/>
    </row>
    <row r="96" spans="18:21">
      <c r="R96" s="8"/>
      <c r="S96" s="11"/>
      <c r="T96" s="12"/>
      <c r="U96" s="12"/>
    </row>
    <row r="97" spans="18:21">
      <c r="R97" s="8"/>
      <c r="S97" s="11"/>
      <c r="T97" s="12"/>
      <c r="U97" s="12"/>
    </row>
    <row r="98" spans="18:21">
      <c r="R98" s="8"/>
      <c r="S98" s="11"/>
      <c r="T98" s="12"/>
      <c r="U98" s="12"/>
    </row>
    <row r="99" spans="18:21">
      <c r="R99" s="8"/>
      <c r="S99" s="11"/>
      <c r="T99" s="12"/>
      <c r="U99" s="12"/>
    </row>
    <row r="100" spans="18:21">
      <c r="R100" s="8"/>
      <c r="S100" s="11"/>
      <c r="T100" s="12"/>
      <c r="U100" s="12"/>
    </row>
    <row r="101" spans="18:21">
      <c r="R101" s="8"/>
      <c r="S101" s="11"/>
      <c r="T101" s="12"/>
      <c r="U101" s="12"/>
    </row>
    <row r="102" spans="18:21">
      <c r="R102" s="8"/>
      <c r="S102" s="11"/>
      <c r="T102" s="12"/>
      <c r="U102" s="12"/>
    </row>
    <row r="103" spans="18:21">
      <c r="R103" s="8"/>
      <c r="S103" s="11"/>
      <c r="T103" s="12"/>
      <c r="U103" s="12"/>
    </row>
    <row r="104" spans="18:21">
      <c r="R104" s="8"/>
      <c r="S104" s="11"/>
      <c r="T104" s="12"/>
      <c r="U104" s="12"/>
    </row>
    <row r="105" spans="18:21">
      <c r="R105" s="8"/>
      <c r="S105" s="11"/>
      <c r="T105" s="12"/>
      <c r="U105" s="12"/>
    </row>
    <row r="106" spans="18:21">
      <c r="R106" s="8"/>
      <c r="S106" s="11"/>
      <c r="T106" s="12"/>
      <c r="U106" s="12"/>
    </row>
    <row r="107" spans="18:21">
      <c r="R107" s="8"/>
      <c r="S107" s="11"/>
      <c r="T107" s="12"/>
      <c r="U107" s="12"/>
    </row>
    <row r="108" spans="18:21">
      <c r="R108" s="8"/>
      <c r="S108" s="11"/>
      <c r="T108" s="12"/>
      <c r="U108" s="12"/>
    </row>
    <row r="109" spans="18:21">
      <c r="R109" s="8"/>
      <c r="S109" s="11"/>
      <c r="T109" s="12"/>
      <c r="U109" s="12"/>
    </row>
    <row r="110" spans="18:21">
      <c r="R110" s="8"/>
      <c r="S110" s="11"/>
      <c r="T110" s="12"/>
      <c r="U110" s="12"/>
    </row>
    <row r="111" spans="18:21">
      <c r="R111" s="8"/>
      <c r="S111" s="11"/>
      <c r="T111" s="12"/>
      <c r="U111" s="12"/>
    </row>
    <row r="112" spans="18:21">
      <c r="R112" s="8"/>
      <c r="S112" s="11"/>
      <c r="T112" s="12"/>
      <c r="U112" s="12"/>
    </row>
    <row r="113" spans="18:21">
      <c r="R113" s="8"/>
      <c r="S113" s="11"/>
      <c r="T113" s="12"/>
      <c r="U113" s="12"/>
    </row>
    <row r="114" spans="18:21">
      <c r="R114" s="8"/>
      <c r="S114" s="11"/>
      <c r="T114" s="12"/>
      <c r="U114" s="12"/>
    </row>
    <row r="115" spans="18:21">
      <c r="R115" s="8"/>
      <c r="S115" s="11"/>
      <c r="T115" s="12"/>
      <c r="U115" s="12"/>
    </row>
    <row r="116" spans="18:21">
      <c r="R116" s="8"/>
      <c r="S116" s="11"/>
      <c r="T116" s="12"/>
      <c r="U116" s="12"/>
    </row>
    <row r="117" spans="18:21">
      <c r="R117" s="8"/>
      <c r="S117" s="11"/>
      <c r="T117" s="12"/>
      <c r="U117" s="12"/>
    </row>
    <row r="118" spans="18:21">
      <c r="R118" s="8"/>
      <c r="S118" s="11"/>
      <c r="T118" s="12"/>
      <c r="U118" s="12"/>
    </row>
    <row r="119" spans="18:21">
      <c r="R119" s="8"/>
      <c r="S119" s="11"/>
      <c r="T119" s="12"/>
      <c r="U119" s="12"/>
    </row>
    <row r="120" spans="18:21">
      <c r="R120" s="8"/>
      <c r="S120" s="11"/>
      <c r="T120" s="12"/>
      <c r="U120" s="12"/>
    </row>
    <row r="121" spans="18:21">
      <c r="R121" s="8"/>
      <c r="S121" s="11"/>
      <c r="T121" s="12"/>
      <c r="U121" s="12"/>
    </row>
    <row r="122" spans="18:21">
      <c r="R122" s="8"/>
      <c r="S122" s="11"/>
      <c r="T122" s="12"/>
      <c r="U122" s="12"/>
    </row>
    <row r="123" spans="18:21">
      <c r="R123" s="8"/>
      <c r="S123" s="11"/>
      <c r="T123" s="12"/>
      <c r="U123" s="12"/>
    </row>
    <row r="124" spans="18:21">
      <c r="R124" s="8"/>
      <c r="S124" s="11"/>
      <c r="T124" s="12"/>
      <c r="U124" s="12"/>
    </row>
    <row r="125" spans="18:21">
      <c r="R125" s="8"/>
      <c r="S125" s="11"/>
      <c r="T125" s="12"/>
      <c r="U125" s="12"/>
    </row>
    <row r="126" spans="18:21">
      <c r="R126" s="8"/>
      <c r="S126" s="11"/>
      <c r="T126" s="12"/>
      <c r="U126" s="12"/>
    </row>
    <row r="127" spans="18:21">
      <c r="R127" s="8"/>
      <c r="S127" s="11"/>
      <c r="T127" s="12"/>
      <c r="U127" s="12"/>
    </row>
    <row r="128" spans="18:21">
      <c r="R128" s="8"/>
      <c r="S128" s="11"/>
      <c r="T128" s="12"/>
      <c r="U128" s="12"/>
    </row>
    <row r="129" spans="18:21">
      <c r="R129" s="8"/>
      <c r="S129" s="11"/>
      <c r="T129" s="12"/>
      <c r="U129" s="12"/>
    </row>
    <row r="130" spans="18:21">
      <c r="R130" s="8"/>
      <c r="S130" s="11"/>
      <c r="T130" s="12"/>
      <c r="U130" s="12"/>
    </row>
    <row r="131" spans="18:21">
      <c r="R131" s="8"/>
      <c r="S131" s="11"/>
      <c r="T131" s="12"/>
      <c r="U131" s="12"/>
    </row>
    <row r="132" spans="18:21">
      <c r="R132" s="8"/>
      <c r="S132" s="11"/>
      <c r="T132" s="12"/>
      <c r="U132" s="12"/>
    </row>
    <row r="133" spans="18:21">
      <c r="R133" s="8"/>
      <c r="S133" s="11"/>
      <c r="T133" s="12"/>
      <c r="U133" s="12"/>
    </row>
    <row r="134" spans="18:21">
      <c r="R134" s="8"/>
      <c r="S134" s="11"/>
      <c r="T134" s="12"/>
      <c r="U134" s="12"/>
    </row>
    <row r="135" spans="18:21">
      <c r="R135" s="8"/>
      <c r="S135" s="11"/>
      <c r="T135" s="12"/>
      <c r="U135" s="12"/>
    </row>
    <row r="136" spans="18:21">
      <c r="R136" s="8"/>
      <c r="S136" s="11"/>
      <c r="T136" s="12"/>
      <c r="U136" s="12"/>
    </row>
    <row r="137" spans="18:21">
      <c r="R137" s="8"/>
      <c r="S137" s="11"/>
      <c r="T137" s="12"/>
      <c r="U137" s="12"/>
    </row>
    <row r="138" spans="18:21">
      <c r="R138" s="8"/>
      <c r="S138" s="11"/>
      <c r="T138" s="12"/>
      <c r="U138" s="12"/>
    </row>
    <row r="139" spans="18:21">
      <c r="R139" s="8"/>
      <c r="S139" s="11"/>
      <c r="T139" s="12"/>
      <c r="U139" s="12"/>
    </row>
    <row r="140" spans="18:21">
      <c r="R140" s="8"/>
      <c r="S140" s="11"/>
      <c r="T140" s="12"/>
      <c r="U140" s="12"/>
    </row>
    <row r="141" spans="18:21">
      <c r="R141" s="8"/>
      <c r="S141" s="11"/>
      <c r="T141" s="12"/>
      <c r="U141" s="12"/>
    </row>
    <row r="142" spans="18:21">
      <c r="R142" s="8"/>
      <c r="S142" s="11"/>
      <c r="T142" s="12"/>
      <c r="U142" s="12"/>
    </row>
    <row r="143" spans="18:21">
      <c r="R143" s="8"/>
      <c r="S143" s="11"/>
      <c r="T143" s="12"/>
      <c r="U143" s="12"/>
    </row>
    <row r="144" spans="18:21">
      <c r="R144" s="8"/>
      <c r="S144" s="11"/>
      <c r="T144" s="12"/>
      <c r="U144" s="12"/>
    </row>
    <row r="145" spans="18:21">
      <c r="R145" s="8"/>
      <c r="S145" s="11"/>
      <c r="T145" s="12"/>
      <c r="U145" s="12"/>
    </row>
    <row r="146" spans="18:21">
      <c r="R146" s="8"/>
      <c r="S146" s="11"/>
      <c r="T146" s="12"/>
      <c r="U146" s="12"/>
    </row>
    <row r="147" spans="18:21">
      <c r="R147" s="8"/>
      <c r="S147" s="11"/>
      <c r="T147" s="12"/>
      <c r="U147" s="12"/>
    </row>
    <row r="148" spans="18:21">
      <c r="R148" s="8"/>
      <c r="S148" s="11"/>
      <c r="T148" s="12"/>
      <c r="U148" s="12"/>
    </row>
    <row r="149" spans="18:21">
      <c r="R149" s="8"/>
      <c r="S149" s="11"/>
      <c r="T149" s="12"/>
      <c r="U149" s="12"/>
    </row>
    <row r="150" spans="18:21">
      <c r="R150" s="8"/>
      <c r="S150" s="11"/>
      <c r="T150" s="12"/>
      <c r="U150" s="12"/>
    </row>
    <row r="151" spans="18:21">
      <c r="R151" s="8"/>
      <c r="S151" s="11"/>
      <c r="T151" s="12"/>
      <c r="U151" s="12"/>
    </row>
    <row r="152" spans="18:21">
      <c r="R152" s="8"/>
      <c r="S152" s="11"/>
      <c r="T152" s="12"/>
      <c r="U152" s="12"/>
    </row>
    <row r="153" spans="18:21">
      <c r="R153" s="8"/>
      <c r="S153" s="11"/>
      <c r="T153" s="12"/>
      <c r="U153" s="12"/>
    </row>
    <row r="154" spans="18:21">
      <c r="R154" s="8"/>
      <c r="S154" s="11"/>
      <c r="T154" s="12"/>
      <c r="U154" s="12"/>
    </row>
    <row r="155" spans="18:21">
      <c r="R155" s="8"/>
      <c r="S155" s="11"/>
      <c r="T155" s="12"/>
      <c r="U155" s="12"/>
    </row>
    <row r="156" spans="18:21">
      <c r="R156" s="8"/>
      <c r="S156" s="11"/>
      <c r="T156" s="12"/>
      <c r="U156" s="12"/>
    </row>
    <row r="157" spans="18:21">
      <c r="R157" s="8"/>
      <c r="S157" s="11"/>
      <c r="T157" s="12"/>
      <c r="U157" s="12"/>
    </row>
    <row r="158" spans="18:21">
      <c r="R158" s="8"/>
      <c r="S158" s="11"/>
      <c r="T158" s="12"/>
      <c r="U158" s="12"/>
    </row>
    <row r="159" spans="18:21">
      <c r="R159" s="8"/>
      <c r="S159" s="11"/>
      <c r="T159" s="12"/>
      <c r="U159" s="12"/>
    </row>
    <row r="160" spans="18:21">
      <c r="R160" s="8"/>
      <c r="S160" s="11"/>
      <c r="T160" s="12"/>
      <c r="U160" s="12"/>
    </row>
    <row r="161" spans="18:21">
      <c r="R161" s="8"/>
      <c r="S161" s="11"/>
      <c r="T161" s="12"/>
      <c r="U161" s="12"/>
    </row>
    <row r="162" spans="18:21">
      <c r="R162" s="8"/>
      <c r="S162" s="11"/>
      <c r="T162" s="12"/>
      <c r="U162" s="12"/>
    </row>
    <row r="163" spans="18:21">
      <c r="R163" s="8"/>
      <c r="S163" s="11"/>
      <c r="T163" s="12"/>
      <c r="U163" s="12"/>
    </row>
    <row r="164" spans="18:21">
      <c r="R164" s="8"/>
      <c r="S164" s="11"/>
      <c r="T164" s="12"/>
      <c r="U164" s="12"/>
    </row>
    <row r="165" spans="18:21">
      <c r="R165" s="8"/>
      <c r="S165" s="11"/>
      <c r="T165" s="12"/>
      <c r="U165" s="12"/>
    </row>
    <row r="166" spans="18:21">
      <c r="R166" s="8"/>
      <c r="S166" s="11"/>
      <c r="T166" s="12"/>
      <c r="U166" s="12"/>
    </row>
    <row r="167" spans="18:21">
      <c r="R167" s="8"/>
      <c r="S167" s="11"/>
      <c r="T167" s="12"/>
      <c r="U167" s="12"/>
    </row>
    <row r="168" spans="18:21">
      <c r="R168" s="8"/>
      <c r="S168" s="11"/>
      <c r="T168" s="12"/>
      <c r="U168" s="12"/>
    </row>
    <row r="169" spans="18:21">
      <c r="R169" s="8"/>
      <c r="S169" s="11"/>
      <c r="T169" s="12"/>
      <c r="U169" s="12"/>
    </row>
    <row r="170" spans="18:21">
      <c r="R170" s="8"/>
      <c r="S170" s="11"/>
      <c r="T170" s="12"/>
      <c r="U170" s="12"/>
    </row>
    <row r="171" spans="18:21">
      <c r="R171" s="8"/>
      <c r="S171" s="11"/>
      <c r="T171" s="12"/>
      <c r="U171" s="12"/>
    </row>
    <row r="172" spans="18:21">
      <c r="R172" s="8"/>
      <c r="S172" s="11"/>
      <c r="T172" s="12"/>
      <c r="U172" s="12"/>
    </row>
    <row r="173" spans="18:21">
      <c r="R173" s="8"/>
      <c r="S173" s="11"/>
      <c r="T173" s="12"/>
      <c r="U173" s="12"/>
    </row>
    <row r="174" spans="18:21">
      <c r="R174" s="8"/>
      <c r="S174" s="11"/>
      <c r="T174" s="12"/>
      <c r="U174" s="12"/>
    </row>
    <row r="175" spans="18:21">
      <c r="R175" s="8"/>
      <c r="S175" s="11"/>
      <c r="T175" s="12"/>
      <c r="U175" s="12"/>
    </row>
    <row r="176" spans="18:21">
      <c r="R176" s="8"/>
      <c r="S176" s="11"/>
      <c r="T176" s="12"/>
      <c r="U176" s="12"/>
    </row>
    <row r="177" spans="18:21">
      <c r="R177" s="8"/>
      <c r="S177" s="11"/>
      <c r="T177" s="12"/>
      <c r="U177" s="12"/>
    </row>
    <row r="178" spans="18:21">
      <c r="R178" s="8"/>
      <c r="S178" s="11"/>
      <c r="T178" s="12"/>
      <c r="U178" s="12"/>
    </row>
    <row r="179" spans="18:21">
      <c r="R179" s="8"/>
      <c r="S179" s="11"/>
      <c r="T179" s="12"/>
      <c r="U179" s="12"/>
    </row>
    <row r="180" spans="18:21">
      <c r="R180" s="7"/>
      <c r="S180" s="7"/>
      <c r="T180" s="7"/>
      <c r="U180" s="7"/>
    </row>
    <row r="181" spans="18:21">
      <c r="R181" s="7"/>
      <c r="S181" s="7"/>
      <c r="T181" s="7"/>
      <c r="U181" s="7"/>
    </row>
    <row r="182" spans="18:21">
      <c r="R182" s="7"/>
      <c r="S182" s="7"/>
      <c r="T182" s="7"/>
      <c r="U182" s="7"/>
    </row>
    <row r="183" spans="18:21">
      <c r="R183" s="7"/>
      <c r="S183" s="7"/>
      <c r="T183" s="7"/>
      <c r="U183" s="7"/>
    </row>
    <row r="184" spans="18:21">
      <c r="R184" s="7"/>
      <c r="S184" s="7"/>
      <c r="T184" s="7"/>
      <c r="U184" s="7"/>
    </row>
    <row r="185" spans="18:21">
      <c r="R185" s="7"/>
      <c r="S185" s="7"/>
      <c r="T185" s="7"/>
      <c r="U185" s="7"/>
    </row>
    <row r="186" spans="18:21">
      <c r="R186" s="7"/>
      <c r="S186" s="7"/>
      <c r="T186" s="7"/>
      <c r="U186" s="7"/>
    </row>
    <row r="187" spans="18:21">
      <c r="R187" s="7"/>
      <c r="S187" s="7"/>
      <c r="T187" s="7"/>
      <c r="U187" s="7"/>
    </row>
    <row r="188" spans="18:21">
      <c r="R188" s="7"/>
      <c r="S188" s="7"/>
      <c r="T188" s="7"/>
      <c r="U188" s="7"/>
    </row>
    <row r="189" spans="18:21">
      <c r="R189" s="7"/>
      <c r="S189" s="7"/>
      <c r="T189" s="7"/>
      <c r="U189" s="7"/>
    </row>
    <row r="190" spans="18:21">
      <c r="R190" s="7"/>
      <c r="S190" s="7"/>
      <c r="T190" s="7"/>
      <c r="U190" s="7"/>
    </row>
    <row r="191" spans="18:21">
      <c r="R191" s="7"/>
      <c r="S191" s="7"/>
      <c r="T191" s="7"/>
      <c r="U191" s="7"/>
    </row>
    <row r="192" spans="18:21">
      <c r="R192" s="7"/>
      <c r="S192" s="7"/>
      <c r="T192" s="7"/>
      <c r="U192" s="7"/>
    </row>
    <row r="193" spans="18:21">
      <c r="R193" s="7"/>
      <c r="S193" s="7"/>
      <c r="T193" s="7"/>
      <c r="U193" s="7"/>
    </row>
    <row r="194" spans="18:21">
      <c r="R194" s="7"/>
      <c r="S194" s="7"/>
      <c r="T194" s="7"/>
      <c r="U194" s="7"/>
    </row>
    <row r="195" spans="18:21">
      <c r="R195" s="7"/>
      <c r="S195" s="7"/>
      <c r="T195" s="7"/>
      <c r="U195" s="7"/>
    </row>
    <row r="196" spans="18:21">
      <c r="R196" s="7"/>
      <c r="S196" s="7"/>
      <c r="T196" s="7"/>
      <c r="U196" s="7"/>
    </row>
    <row r="197" spans="18:21">
      <c r="R197" s="7"/>
      <c r="S197" s="7"/>
      <c r="T197" s="7"/>
      <c r="U197" s="7"/>
    </row>
    <row r="198" spans="18:21">
      <c r="R198" s="7"/>
      <c r="S198" s="7"/>
      <c r="T198" s="7"/>
      <c r="U198" s="7"/>
    </row>
    <row r="199" spans="18:21">
      <c r="R199" s="7"/>
      <c r="S199" s="7"/>
      <c r="T199" s="7"/>
      <c r="U199" s="7"/>
    </row>
    <row r="200" spans="18:21">
      <c r="R200" s="7"/>
      <c r="S200" s="7"/>
      <c r="T200" s="7"/>
      <c r="U200" s="7"/>
    </row>
    <row r="201" spans="18:21">
      <c r="R201" s="7"/>
      <c r="S201" s="7"/>
      <c r="T201" s="7"/>
      <c r="U201" s="7"/>
    </row>
    <row r="202" spans="18:21">
      <c r="R202" s="7"/>
      <c r="S202" s="7"/>
      <c r="T202" s="7"/>
      <c r="U202" s="7"/>
    </row>
  </sheetData>
  <protectedRanges>
    <protectedRange sqref="D14" name="Range2_1_1_1"/>
  </protectedRanges>
  <phoneticPr fontId="54" type="noConversion"/>
  <dataValidations count="3">
    <dataValidation type="list" allowBlank="1" showInputMessage="1" showErrorMessage="1" sqref="C19:C37" xr:uid="{00000000-0002-0000-0200-000000000000}">
      <formula1>Assets</formula1>
    </dataValidation>
    <dataValidation type="list" allowBlank="1" showInputMessage="1" showErrorMessage="1" sqref="D11" xr:uid="{00000000-0002-0000-0200-000001000000}">
      <formula1>"1D,1M,3M,6M"</formula1>
    </dataValidation>
    <dataValidation type="list" allowBlank="1" showInputMessage="1" showErrorMessage="1" sqref="D14" xr:uid="{00000000-0002-0000-0200-000002000000}">
      <formula1>Algorithms</formula1>
    </dataValidation>
  </dataValidations>
  <hyperlinks>
    <hyperlink ref="H42" r:id="rId1" xr:uid="{00000000-0004-0000-0200-000000000000}"/>
  </hyperlinks>
  <pageMargins left="0.75" right="0.75" top="1" bottom="1" header="0.5" footer="0.5"/>
  <pageSetup orientation="portrait" r:id="rId2"/>
  <headerFooter alignWithMargins="0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B1:U202"/>
  <sheetViews>
    <sheetView showGridLines="0" zoomScale="80" workbookViewId="0">
      <selection activeCell="D49" sqref="D49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50" customWidth="1"/>
    <col min="4" max="4" width="27.85546875" style="50" customWidth="1"/>
    <col min="5" max="5" width="20" style="3" bestFit="1" customWidth="1"/>
    <col min="6" max="6" width="11.7109375" style="3" customWidth="1"/>
    <col min="7" max="7" width="8.5703125" style="3" bestFit="1" customWidth="1"/>
    <col min="8" max="8" width="18.42578125" style="3" bestFit="1" customWidth="1"/>
    <col min="9" max="9" width="6.5703125" style="50" bestFit="1" customWidth="1"/>
    <col min="10" max="10" width="6.28515625" style="3" customWidth="1"/>
    <col min="11" max="11" width="1.140625" style="3" customWidth="1"/>
    <col min="12" max="13" width="9.140625" style="3"/>
    <col min="14" max="14" width="22.42578125" style="3" bestFit="1" customWidth="1"/>
    <col min="15" max="16" width="13.140625" style="3" customWidth="1"/>
    <col min="17" max="17" width="11.7109375" style="3" customWidth="1"/>
    <col min="18" max="18" width="17.85546875" style="3" customWidth="1"/>
    <col min="19" max="19" width="9.5703125" style="3" bestFit="1" customWidth="1"/>
    <col min="20" max="20" width="11" style="3" bestFit="1" customWidth="1"/>
    <col min="21" max="21" width="9.5703125" style="3" bestFit="1" customWidth="1"/>
    <col min="22" max="22" width="9.140625" style="3"/>
    <col min="23" max="24" width="9.5703125" style="3" bestFit="1" customWidth="1"/>
    <col min="25" max="27" width="9.140625" style="3"/>
    <col min="28" max="28" width="22.5703125" style="3" bestFit="1" customWidth="1"/>
    <col min="29" max="29" width="16.5703125" style="3" bestFit="1" customWidth="1"/>
    <col min="30" max="31" width="16.42578125" style="3" customWidth="1"/>
    <col min="32" max="32" width="9.5703125" style="3" bestFit="1" customWidth="1"/>
    <col min="33" max="16384" width="9.140625" style="3"/>
  </cols>
  <sheetData>
    <row r="1" spans="2:20" ht="6" customHeight="1"/>
    <row r="2" spans="2:20" ht="9.75" customHeight="1">
      <c r="B2" s="23"/>
      <c r="C2" s="51"/>
      <c r="D2" s="51"/>
      <c r="E2" s="23"/>
      <c r="F2" s="23"/>
      <c r="G2" s="23"/>
      <c r="H2" s="23"/>
      <c r="I2" s="51"/>
      <c r="J2" s="23"/>
    </row>
    <row r="3" spans="2:20" ht="30" customHeight="1" thickBot="1">
      <c r="B3" s="24"/>
      <c r="C3" s="52" t="s">
        <v>7</v>
      </c>
      <c r="D3" s="52"/>
      <c r="E3" s="24"/>
      <c r="F3" s="35">
        <f ca="1">TODAY()</f>
        <v>43134</v>
      </c>
      <c r="G3" s="24"/>
      <c r="H3" s="24"/>
      <c r="I3" s="52"/>
      <c r="J3" s="24"/>
      <c r="K3" s="4"/>
    </row>
    <row r="4" spans="2:20" ht="14.25" thickTop="1" thickBot="1">
      <c r="B4" s="19"/>
      <c r="C4" s="53"/>
      <c r="D4" s="53"/>
      <c r="E4" s="19"/>
      <c r="F4" s="55"/>
      <c r="G4" s="6"/>
      <c r="H4" s="6"/>
      <c r="I4" s="6"/>
      <c r="J4" s="19"/>
      <c r="K4" s="4"/>
      <c r="T4" s="33"/>
    </row>
    <row r="5" spans="2:20" ht="13.5" thickBot="1">
      <c r="B5" s="1"/>
      <c r="C5" s="60" t="s">
        <v>56</v>
      </c>
      <c r="D5" s="60" t="e">
        <f ca="1">_xll.QR.ExcelAPI.QFN("QR.PricingStructures.CreateCurveWithProperties", C6:D15, E19:E42, D19:D42, I19:I42)</f>
        <v>#NAME?</v>
      </c>
      <c r="E5" s="2"/>
      <c r="F5" s="55"/>
      <c r="G5" s="6"/>
      <c r="H5" s="6"/>
      <c r="I5" s="6"/>
      <c r="J5" s="1"/>
      <c r="K5" s="4"/>
      <c r="T5" s="33"/>
    </row>
    <row r="6" spans="2:20" ht="13.5" thickBot="1">
      <c r="B6" s="1"/>
      <c r="C6" s="61" t="s">
        <v>57</v>
      </c>
      <c r="D6" s="62" t="s">
        <v>58</v>
      </c>
      <c r="E6" s="2"/>
      <c r="F6" s="55"/>
      <c r="G6" s="6"/>
      <c r="H6" s="6"/>
      <c r="I6" s="6"/>
      <c r="J6" s="1"/>
      <c r="K6" s="4"/>
      <c r="T6" s="33"/>
    </row>
    <row r="7" spans="2:20">
      <c r="B7" s="1"/>
      <c r="C7" s="63" t="s">
        <v>59</v>
      </c>
      <c r="D7" s="64">
        <f ca="1">NOW()</f>
        <v>43134.492830671297</v>
      </c>
      <c r="E7" s="1"/>
      <c r="F7" s="55"/>
      <c r="G7" s="6"/>
      <c r="H7" s="6"/>
      <c r="I7" s="6"/>
      <c r="J7" s="1"/>
      <c r="K7" s="4"/>
      <c r="T7" s="33"/>
    </row>
    <row r="8" spans="2:20">
      <c r="B8" s="1"/>
      <c r="C8" s="65" t="s">
        <v>60</v>
      </c>
      <c r="D8" s="66">
        <f ca="1">D7</f>
        <v>43134.492830671297</v>
      </c>
      <c r="E8" s="1"/>
      <c r="F8" s="55"/>
      <c r="G8" s="6"/>
      <c r="H8" s="6"/>
      <c r="I8" s="6"/>
      <c r="J8" s="1"/>
      <c r="K8" s="4"/>
      <c r="T8" s="33"/>
    </row>
    <row r="9" spans="2:20">
      <c r="B9" s="1"/>
      <c r="C9" s="67" t="s">
        <v>99</v>
      </c>
      <c r="D9" s="68" t="s">
        <v>279</v>
      </c>
      <c r="E9" s="1"/>
      <c r="F9" s="55"/>
      <c r="G9" s="6"/>
      <c r="H9" s="6"/>
      <c r="I9" s="6"/>
      <c r="J9" s="1"/>
      <c r="K9" s="4"/>
      <c r="T9" s="33"/>
    </row>
    <row r="10" spans="2:20">
      <c r="B10" s="1"/>
      <c r="C10" s="65" t="s">
        <v>18</v>
      </c>
      <c r="D10" s="69" t="s">
        <v>61</v>
      </c>
      <c r="E10" s="1"/>
      <c r="F10" s="55"/>
      <c r="G10" s="6"/>
      <c r="H10" s="6"/>
      <c r="I10" s="6"/>
      <c r="J10" s="1"/>
      <c r="K10" s="4"/>
      <c r="T10" s="33"/>
    </row>
    <row r="11" spans="2:20">
      <c r="B11" s="1"/>
      <c r="C11" s="65" t="s">
        <v>19</v>
      </c>
      <c r="D11" s="68" t="s">
        <v>23</v>
      </c>
      <c r="E11" s="6"/>
      <c r="F11" s="55"/>
      <c r="G11" s="6"/>
      <c r="H11" s="6"/>
      <c r="I11" s="6"/>
      <c r="J11" s="1"/>
      <c r="K11" s="4"/>
      <c r="T11" s="33"/>
    </row>
    <row r="12" spans="2:20">
      <c r="B12" s="1"/>
      <c r="C12" s="65" t="s">
        <v>62</v>
      </c>
      <c r="D12" s="68" t="str">
        <f>D10&amp;"-"&amp;D11</f>
        <v>AUD-LIBOR-BBA-1M</v>
      </c>
      <c r="E12" s="6"/>
      <c r="F12" s="55"/>
      <c r="G12" s="6"/>
      <c r="H12" s="6"/>
      <c r="I12" s="6"/>
      <c r="J12" s="1"/>
      <c r="K12" s="4"/>
      <c r="T12" s="33"/>
    </row>
    <row r="13" spans="2:20">
      <c r="B13" s="1"/>
      <c r="C13" s="65" t="s">
        <v>63</v>
      </c>
      <c r="D13" s="68" t="str">
        <f>D6&amp;"."&amp;D12</f>
        <v>RateCurve.AUD-LIBOR-BBA-1M</v>
      </c>
      <c r="E13" s="6"/>
      <c r="F13" s="55"/>
      <c r="G13" s="6"/>
      <c r="H13" s="6"/>
      <c r="I13" s="6"/>
      <c r="J13" s="1"/>
      <c r="K13" s="4"/>
      <c r="T13" s="33"/>
    </row>
    <row r="14" spans="2:20">
      <c r="B14" s="1"/>
      <c r="C14" s="65" t="s">
        <v>21</v>
      </c>
      <c r="D14" s="68" t="s">
        <v>64</v>
      </c>
      <c r="E14" s="6"/>
      <c r="F14" s="55"/>
      <c r="G14" s="6"/>
      <c r="H14" s="6"/>
      <c r="I14" s="6"/>
      <c r="J14" s="1"/>
      <c r="K14" s="4"/>
      <c r="T14" s="33"/>
    </row>
    <row r="15" spans="2:20" ht="13.5" thickBot="1">
      <c r="B15" s="1"/>
      <c r="C15" s="70" t="s">
        <v>65</v>
      </c>
      <c r="D15" s="71" t="str">
        <f>MID(D10,1,3)</f>
        <v>AUD</v>
      </c>
      <c r="E15" s="6"/>
      <c r="F15" s="55"/>
      <c r="G15" s="6"/>
      <c r="H15" s="6"/>
      <c r="I15" s="6"/>
      <c r="J15" s="1"/>
      <c r="K15" s="4"/>
      <c r="T15" s="33"/>
    </row>
    <row r="16" spans="2:20" ht="13.5" thickBot="1">
      <c r="B16" s="1"/>
      <c r="C16" s="58"/>
      <c r="D16" s="58"/>
      <c r="E16" s="6"/>
      <c r="F16" s="55"/>
      <c r="G16" s="6"/>
      <c r="H16" s="6"/>
      <c r="I16" s="6"/>
      <c r="J16" s="1"/>
      <c r="K16" s="4"/>
      <c r="T16" s="33"/>
    </row>
    <row r="17" spans="2:20">
      <c r="B17" s="1"/>
      <c r="C17" s="105" t="s">
        <v>6</v>
      </c>
      <c r="D17" s="55"/>
      <c r="E17" s="6"/>
      <c r="F17" s="55"/>
      <c r="G17" s="6"/>
      <c r="H17" s="6"/>
      <c r="I17" s="6"/>
      <c r="J17" s="1"/>
      <c r="K17" s="4"/>
      <c r="T17" s="33"/>
    </row>
    <row r="18" spans="2:20" ht="14.25" thickBot="1">
      <c r="B18" s="1"/>
      <c r="C18" s="27" t="s">
        <v>13</v>
      </c>
      <c r="D18" s="34" t="s">
        <v>15</v>
      </c>
      <c r="E18" s="73"/>
      <c r="F18" s="27" t="s">
        <v>0</v>
      </c>
      <c r="G18" s="28" t="s">
        <v>14</v>
      </c>
      <c r="H18" s="32" t="s">
        <v>16</v>
      </c>
      <c r="I18" s="32" t="s">
        <v>86</v>
      </c>
      <c r="J18" s="1"/>
      <c r="K18" s="4"/>
      <c r="T18" s="33"/>
    </row>
    <row r="19" spans="2:20">
      <c r="B19" s="1"/>
      <c r="C19" s="56" t="s">
        <v>67</v>
      </c>
      <c r="D19" s="101" t="e">
        <f ca="1">MarketData!O4</f>
        <v>#NAME?</v>
      </c>
      <c r="E19" s="15" t="str">
        <f>$D$15&amp;"-"&amp;C19&amp;"-"&amp;F19</f>
        <v>AUD-Deposit-1D</v>
      </c>
      <c r="F19" s="56" t="s">
        <v>39</v>
      </c>
      <c r="G19" s="15" t="e">
        <f ca="1">MarketData!O4</f>
        <v>#NAME?</v>
      </c>
      <c r="H19" s="15"/>
      <c r="I19" s="15">
        <v>0</v>
      </c>
      <c r="J19" s="1"/>
      <c r="K19" s="4"/>
      <c r="T19" s="33"/>
    </row>
    <row r="20" spans="2:20">
      <c r="B20" s="1"/>
      <c r="C20" s="56" t="s">
        <v>67</v>
      </c>
      <c r="D20" s="101" t="e">
        <f ca="1">MarketData!O5</f>
        <v>#NAME?</v>
      </c>
      <c r="E20" s="15" t="str">
        <f t="shared" ref="E20:E39" si="0">$D$15&amp;"-"&amp;C20&amp;"-"&amp;F20</f>
        <v>AUD-Deposit-1M</v>
      </c>
      <c r="F20" s="56" t="s">
        <v>23</v>
      </c>
      <c r="G20" s="15">
        <v>0.05</v>
      </c>
      <c r="H20" s="15"/>
      <c r="I20" s="15">
        <v>0</v>
      </c>
      <c r="J20" s="1"/>
      <c r="K20" s="4"/>
      <c r="T20" s="33"/>
    </row>
    <row r="21" spans="2:20">
      <c r="B21" s="1"/>
      <c r="C21" s="56" t="s">
        <v>67</v>
      </c>
      <c r="D21" s="101" t="e">
        <f ca="1">MarketData!O6</f>
        <v>#NAME?</v>
      </c>
      <c r="E21" s="15" t="str">
        <f t="shared" si="0"/>
        <v>AUD-Deposit-2M</v>
      </c>
      <c r="F21" s="56" t="s">
        <v>40</v>
      </c>
      <c r="G21" s="15">
        <v>0.05</v>
      </c>
      <c r="H21" s="15"/>
      <c r="I21" s="15">
        <v>0</v>
      </c>
      <c r="J21" s="1"/>
      <c r="K21" s="4"/>
      <c r="T21" s="33"/>
    </row>
    <row r="22" spans="2:20">
      <c r="B22" s="1"/>
      <c r="C22" s="56" t="s">
        <v>67</v>
      </c>
      <c r="D22" s="101" t="e">
        <f ca="1">MarketData!O7</f>
        <v>#NAME?</v>
      </c>
      <c r="E22" s="15" t="str">
        <f t="shared" si="0"/>
        <v>AUD-Deposit-3M</v>
      </c>
      <c r="F22" s="56" t="s">
        <v>20</v>
      </c>
      <c r="G22" s="15">
        <v>0.05</v>
      </c>
      <c r="H22" s="15"/>
      <c r="I22" s="15">
        <v>0</v>
      </c>
      <c r="J22" s="1"/>
      <c r="K22" s="4"/>
      <c r="T22" s="33"/>
    </row>
    <row r="23" spans="2:20">
      <c r="B23" s="1"/>
      <c r="C23" s="56" t="s">
        <v>68</v>
      </c>
      <c r="D23" s="101" t="e">
        <f ca="1">MarketData!O8</f>
        <v>#NAME?</v>
      </c>
      <c r="E23" s="48" t="str">
        <f t="shared" si="0"/>
        <v>AUD-IRFuture-IR-1</v>
      </c>
      <c r="F23" s="56" t="str">
        <f>Config!H6</f>
        <v>IR-1</v>
      </c>
      <c r="G23" s="15">
        <v>0.95</v>
      </c>
      <c r="H23" s="76">
        <v>0</v>
      </c>
      <c r="I23" s="15">
        <v>0.15</v>
      </c>
      <c r="J23" s="1"/>
      <c r="K23" s="4"/>
      <c r="T23" s="33"/>
    </row>
    <row r="24" spans="2:20">
      <c r="B24" s="1"/>
      <c r="C24" s="56" t="s">
        <v>68</v>
      </c>
      <c r="D24" s="101" t="e">
        <f ca="1">MarketData!O9</f>
        <v>#NAME?</v>
      </c>
      <c r="E24" s="48" t="str">
        <f t="shared" si="0"/>
        <v>AUD-IRFuture-IR-2</v>
      </c>
      <c r="F24" s="56" t="str">
        <f>Config!H7</f>
        <v>IR-2</v>
      </c>
      <c r="G24" s="15">
        <v>0.95</v>
      </c>
      <c r="H24" s="15">
        <f>H23*6/7+H30/7</f>
        <v>0</v>
      </c>
      <c r="I24" s="15">
        <v>0.15</v>
      </c>
      <c r="J24" s="1"/>
      <c r="K24" s="4"/>
      <c r="T24" s="33"/>
    </row>
    <row r="25" spans="2:20">
      <c r="B25" s="1"/>
      <c r="C25" s="56" t="s">
        <v>68</v>
      </c>
      <c r="D25" s="101" t="e">
        <f ca="1">MarketData!O10</f>
        <v>#NAME?</v>
      </c>
      <c r="E25" s="48" t="str">
        <f t="shared" si="0"/>
        <v>AUD-IRFuture-IR-3</v>
      </c>
      <c r="F25" s="56" t="str">
        <f>Config!H8</f>
        <v>IR-3</v>
      </c>
      <c r="G25" s="15">
        <v>0.95</v>
      </c>
      <c r="H25" s="15">
        <f>H23*5/7+H30*2/7</f>
        <v>0</v>
      </c>
      <c r="I25" s="15">
        <v>0.15</v>
      </c>
      <c r="J25" s="1"/>
      <c r="K25" s="4"/>
      <c r="T25" s="33"/>
    </row>
    <row r="26" spans="2:20">
      <c r="B26" s="1"/>
      <c r="C26" s="56" t="s">
        <v>68</v>
      </c>
      <c r="D26" s="101" t="e">
        <f ca="1">MarketData!O11</f>
        <v>#NAME?</v>
      </c>
      <c r="E26" s="48" t="str">
        <f t="shared" si="0"/>
        <v>AUD-IRFuture-IR-4</v>
      </c>
      <c r="F26" s="56" t="str">
        <f>Config!H9</f>
        <v>IR-4</v>
      </c>
      <c r="G26" s="15">
        <v>0.95</v>
      </c>
      <c r="H26" s="15">
        <f>H23*4/7+H30*3/7</f>
        <v>0</v>
      </c>
      <c r="I26" s="15">
        <v>0.15</v>
      </c>
      <c r="J26" s="1"/>
      <c r="K26" s="4"/>
      <c r="T26" s="33"/>
    </row>
    <row r="27" spans="2:20">
      <c r="B27" s="1"/>
      <c r="C27" s="56" t="s">
        <v>68</v>
      </c>
      <c r="D27" s="101" t="e">
        <f ca="1">MarketData!O12</f>
        <v>#NAME?</v>
      </c>
      <c r="E27" s="48" t="str">
        <f t="shared" si="0"/>
        <v>AUD-IRFuture-IR-5</v>
      </c>
      <c r="F27" s="56" t="str">
        <f>Config!H10</f>
        <v>IR-5</v>
      </c>
      <c r="G27" s="15">
        <v>0.95</v>
      </c>
      <c r="H27" s="15">
        <f>H23*3/7+H30*4/7</f>
        <v>0</v>
      </c>
      <c r="I27" s="15">
        <v>0.15</v>
      </c>
      <c r="J27" s="1"/>
      <c r="K27" s="4"/>
      <c r="T27" s="33"/>
    </row>
    <row r="28" spans="2:20">
      <c r="B28" s="1"/>
      <c r="C28" s="56" t="s">
        <v>68</v>
      </c>
      <c r="D28" s="101" t="e">
        <f ca="1">MarketData!O13</f>
        <v>#NAME?</v>
      </c>
      <c r="E28" s="48" t="str">
        <f t="shared" si="0"/>
        <v>AUD-IRFuture-IR-6</v>
      </c>
      <c r="F28" s="56" t="str">
        <f>Config!H11</f>
        <v>IR-6</v>
      </c>
      <c r="G28" s="15">
        <v>0.95</v>
      </c>
      <c r="H28" s="15">
        <f>H23*2/7+H30*5/7</f>
        <v>0</v>
      </c>
      <c r="I28" s="15">
        <v>0.15</v>
      </c>
      <c r="J28" s="1"/>
      <c r="K28" s="4"/>
      <c r="T28" s="33"/>
    </row>
    <row r="29" spans="2:20">
      <c r="B29" s="1"/>
      <c r="C29" s="56" t="s">
        <v>68</v>
      </c>
      <c r="D29" s="101" t="e">
        <f ca="1">MarketData!O14</f>
        <v>#NAME?</v>
      </c>
      <c r="E29" s="48" t="str">
        <f t="shared" si="0"/>
        <v>AUD-IRFuture-IR-7</v>
      </c>
      <c r="F29" s="56" t="str">
        <f>Config!H12</f>
        <v>IR-7</v>
      </c>
      <c r="G29" s="15">
        <v>0.95</v>
      </c>
      <c r="H29" s="15">
        <f>H23/7+H30*6/7</f>
        <v>0</v>
      </c>
      <c r="I29" s="15">
        <v>0.15</v>
      </c>
      <c r="J29" s="1"/>
      <c r="K29" s="4"/>
      <c r="T29" s="33"/>
    </row>
    <row r="30" spans="2:20">
      <c r="B30" s="1"/>
      <c r="C30" s="56" t="s">
        <v>68</v>
      </c>
      <c r="D30" s="101" t="e">
        <f ca="1">MarketData!O15</f>
        <v>#NAME?</v>
      </c>
      <c r="E30" s="48" t="str">
        <f t="shared" si="0"/>
        <v>AUD-IRFuture-IR-8</v>
      </c>
      <c r="F30" s="56" t="str">
        <f>Config!H13</f>
        <v>IR-8</v>
      </c>
      <c r="G30" s="15">
        <v>0.95</v>
      </c>
      <c r="H30" s="76">
        <v>0</v>
      </c>
      <c r="I30" s="15">
        <v>0.15</v>
      </c>
      <c r="J30" s="1"/>
      <c r="K30" s="4"/>
      <c r="T30" s="33"/>
    </row>
    <row r="31" spans="2:20">
      <c r="B31" s="1"/>
      <c r="C31" s="56" t="s">
        <v>70</v>
      </c>
      <c r="D31" s="101" t="e">
        <f ca="1">MarketData!O16</f>
        <v>#NAME?</v>
      </c>
      <c r="E31" s="15" t="str">
        <f t="shared" si="0"/>
        <v>AUD-IRSwap-3Y</v>
      </c>
      <c r="F31" s="56" t="s">
        <v>41</v>
      </c>
      <c r="G31" s="15">
        <f>H31+$G$6</f>
        <v>0</v>
      </c>
      <c r="H31" s="77">
        <f>IRBootstrap3m!H31</f>
        <v>0</v>
      </c>
      <c r="I31" s="15">
        <v>0</v>
      </c>
      <c r="J31" s="1"/>
      <c r="K31" s="4"/>
      <c r="T31" s="33"/>
    </row>
    <row r="32" spans="2:20">
      <c r="B32" s="1"/>
      <c r="C32" s="56" t="s">
        <v>70</v>
      </c>
      <c r="D32" s="101" t="e">
        <f ca="1">MarketData!O17</f>
        <v>#NAME?</v>
      </c>
      <c r="E32" s="15" t="str">
        <f t="shared" si="0"/>
        <v>AUD-IRSwap-4Y</v>
      </c>
      <c r="F32" s="56" t="s">
        <v>42</v>
      </c>
      <c r="G32" s="15">
        <f>H32+$G$6</f>
        <v>0</v>
      </c>
      <c r="H32" s="77">
        <f>IRBootstrap3m!H32</f>
        <v>0</v>
      </c>
      <c r="I32" s="15">
        <v>0</v>
      </c>
      <c r="J32" s="1"/>
      <c r="K32" s="4"/>
      <c r="T32" s="33"/>
    </row>
    <row r="33" spans="2:20">
      <c r="B33" s="1"/>
      <c r="C33" s="56" t="s">
        <v>70</v>
      </c>
      <c r="D33" s="101" t="e">
        <f ca="1">MarketData!O18</f>
        <v>#NAME?</v>
      </c>
      <c r="E33" s="15" t="str">
        <f t="shared" si="0"/>
        <v>AUD-IRSwap-5Y</v>
      </c>
      <c r="F33" s="56" t="s">
        <v>43</v>
      </c>
      <c r="G33" s="15">
        <f>H33+$G$6</f>
        <v>0</v>
      </c>
      <c r="H33" s="77">
        <f>IRBootstrap3m!H33</f>
        <v>0</v>
      </c>
      <c r="I33" s="15">
        <v>0</v>
      </c>
      <c r="J33" s="1"/>
      <c r="K33" s="4"/>
      <c r="T33" s="33"/>
    </row>
    <row r="34" spans="2:20">
      <c r="B34" s="1"/>
      <c r="C34" s="56" t="s">
        <v>70</v>
      </c>
      <c r="D34" s="101" t="e">
        <f ca="1">MarketData!O19</f>
        <v>#NAME?</v>
      </c>
      <c r="E34" s="15" t="str">
        <f t="shared" si="0"/>
        <v>AUD-IRSwap-6Y</v>
      </c>
      <c r="F34" s="56" t="s">
        <v>44</v>
      </c>
      <c r="G34" s="15">
        <f>G33/2+G35/2</f>
        <v>0</v>
      </c>
      <c r="H34" s="36"/>
      <c r="I34" s="15">
        <v>0</v>
      </c>
      <c r="J34" s="1"/>
      <c r="K34" s="4"/>
      <c r="T34" s="33"/>
    </row>
    <row r="35" spans="2:20">
      <c r="B35" s="1"/>
      <c r="C35" s="56" t="s">
        <v>70</v>
      </c>
      <c r="D35" s="101" t="e">
        <f ca="1">MarketData!O20</f>
        <v>#NAME?</v>
      </c>
      <c r="E35" s="15" t="str">
        <f t="shared" si="0"/>
        <v>AUD-IRSwap-7Y</v>
      </c>
      <c r="F35" s="56" t="s">
        <v>45</v>
      </c>
      <c r="G35" s="15">
        <f>H35+$G$7</f>
        <v>0</v>
      </c>
      <c r="H35" s="77">
        <f>IRBootstrap3m!H35</f>
        <v>0</v>
      </c>
      <c r="I35" s="15">
        <v>0</v>
      </c>
      <c r="J35" s="1"/>
      <c r="K35" s="4"/>
      <c r="T35" s="33"/>
    </row>
    <row r="36" spans="2:20">
      <c r="B36" s="1"/>
      <c r="C36" s="56" t="s">
        <v>70</v>
      </c>
      <c r="D36" s="101" t="e">
        <f ca="1">MarketData!O21</f>
        <v>#NAME?</v>
      </c>
      <c r="E36" s="15" t="str">
        <f t="shared" si="0"/>
        <v>AUD-IRSwap-8Y</v>
      </c>
      <c r="F36" s="56" t="s">
        <v>46</v>
      </c>
      <c r="G36" s="40">
        <f>G35*2/3+G38/3</f>
        <v>0</v>
      </c>
      <c r="H36" s="36"/>
      <c r="I36" s="15">
        <v>0</v>
      </c>
      <c r="J36" s="1"/>
      <c r="K36" s="4"/>
      <c r="T36" s="33"/>
    </row>
    <row r="37" spans="2:20">
      <c r="B37" s="1"/>
      <c r="C37" s="56" t="s">
        <v>70</v>
      </c>
      <c r="D37" s="101" t="e">
        <f ca="1">MarketData!O22</f>
        <v>#NAME?</v>
      </c>
      <c r="E37" s="15" t="str">
        <f t="shared" si="0"/>
        <v>AUD-IRSwap-9Y</v>
      </c>
      <c r="F37" s="56" t="s">
        <v>47</v>
      </c>
      <c r="G37" s="40">
        <f>G35/3+G38*2/3</f>
        <v>0</v>
      </c>
      <c r="H37" s="16"/>
      <c r="I37" s="15">
        <v>0</v>
      </c>
      <c r="J37" s="1"/>
      <c r="K37" s="4"/>
      <c r="T37" s="33"/>
    </row>
    <row r="38" spans="2:20">
      <c r="B38" s="1"/>
      <c r="C38" s="56" t="s">
        <v>70</v>
      </c>
      <c r="D38" s="101" t="e">
        <f ca="1">MarketData!O23</f>
        <v>#NAME?</v>
      </c>
      <c r="E38" s="15" t="str">
        <f t="shared" si="0"/>
        <v>AUD-IRSwap-10Y</v>
      </c>
      <c r="F38" s="56" t="s">
        <v>48</v>
      </c>
      <c r="G38" s="15">
        <f t="shared" ref="G38:G43" si="1">$G$7+H38</f>
        <v>0</v>
      </c>
      <c r="H38" s="77">
        <f>IRBootstrap3m!H38</f>
        <v>0</v>
      </c>
      <c r="I38" s="15">
        <v>0</v>
      </c>
      <c r="J38" s="1"/>
      <c r="K38" s="4"/>
      <c r="T38" s="33"/>
    </row>
    <row r="39" spans="2:20">
      <c r="B39" s="1"/>
      <c r="C39" s="56" t="s">
        <v>70</v>
      </c>
      <c r="D39" s="101" t="e">
        <f ca="1">MarketData!O24</f>
        <v>#NAME?</v>
      </c>
      <c r="E39" s="15" t="str">
        <f t="shared" si="0"/>
        <v>AUD-IRSwap-12Y</v>
      </c>
      <c r="F39" s="56" t="s">
        <v>218</v>
      </c>
      <c r="G39" s="15">
        <f t="shared" si="1"/>
        <v>0</v>
      </c>
      <c r="H39" s="77">
        <f>IRBootstrap3m!H40</f>
        <v>0</v>
      </c>
      <c r="I39" s="15">
        <v>0</v>
      </c>
      <c r="J39" s="1"/>
      <c r="K39" s="4"/>
      <c r="T39" s="33"/>
    </row>
    <row r="40" spans="2:20">
      <c r="B40" s="1"/>
      <c r="C40" s="56" t="s">
        <v>70</v>
      </c>
      <c r="D40" s="101" t="e">
        <f ca="1">MarketData!O25</f>
        <v>#NAME?</v>
      </c>
      <c r="E40" s="15" t="str">
        <f t="shared" ref="E40:E43" si="2">$D$15&amp;"-"&amp;C40&amp;"-"&amp;F40</f>
        <v>AUD-IRSwap-15Y</v>
      </c>
      <c r="F40" s="56" t="s">
        <v>49</v>
      </c>
      <c r="G40" s="15">
        <f t="shared" si="1"/>
        <v>0</v>
      </c>
      <c r="H40" s="77">
        <f>IRBootstrap3m!H41</f>
        <v>0</v>
      </c>
      <c r="I40" s="15">
        <v>0</v>
      </c>
      <c r="J40" s="1"/>
      <c r="K40" s="4"/>
      <c r="T40" s="33"/>
    </row>
    <row r="41" spans="2:20">
      <c r="B41" s="1"/>
      <c r="C41" s="56" t="s">
        <v>70</v>
      </c>
      <c r="D41" s="101" t="e">
        <f ca="1">MarketData!O26</f>
        <v>#NAME?</v>
      </c>
      <c r="E41" s="15" t="str">
        <f t="shared" si="2"/>
        <v>AUD-IRSwap-20Y</v>
      </c>
      <c r="F41" s="56" t="s">
        <v>50</v>
      </c>
      <c r="G41" s="15">
        <f t="shared" si="1"/>
        <v>0</v>
      </c>
      <c r="H41" s="77">
        <f>IRBootstrap3m!H42</f>
        <v>0</v>
      </c>
      <c r="I41" s="15">
        <v>0</v>
      </c>
      <c r="J41" s="1"/>
      <c r="K41" s="4"/>
      <c r="T41" s="33"/>
    </row>
    <row r="42" spans="2:20">
      <c r="B42" s="1"/>
      <c r="C42" s="56" t="s">
        <v>70</v>
      </c>
      <c r="D42" s="101" t="e">
        <f ca="1">MarketData!O27</f>
        <v>#NAME?</v>
      </c>
      <c r="E42" s="15" t="str">
        <f t="shared" si="2"/>
        <v>AUD-IRSwap-25Y</v>
      </c>
      <c r="F42" s="56" t="s">
        <v>54</v>
      </c>
      <c r="G42" s="15">
        <f t="shared" si="1"/>
        <v>0</v>
      </c>
      <c r="H42" s="77">
        <f>IRBootstrap3m!H43</f>
        <v>0</v>
      </c>
      <c r="I42" s="15">
        <v>0</v>
      </c>
      <c r="J42" s="1"/>
      <c r="K42" s="4"/>
    </row>
    <row r="43" spans="2:20" ht="13.5" thickBot="1">
      <c r="B43" s="1"/>
      <c r="C43" s="56" t="s">
        <v>70</v>
      </c>
      <c r="D43" s="101" t="e">
        <f ca="1">MarketData!O28</f>
        <v>#NAME?</v>
      </c>
      <c r="E43" s="16" t="str">
        <f t="shared" si="2"/>
        <v>AUD-IRSwap-30Y</v>
      </c>
      <c r="F43" s="57" t="s">
        <v>55</v>
      </c>
      <c r="G43" s="16" t="e">
        <f t="shared" si="1"/>
        <v>#REF!</v>
      </c>
      <c r="H43" s="78" t="e">
        <f>IRBootstrap3m!#REF!</f>
        <v>#REF!</v>
      </c>
      <c r="I43" s="16">
        <v>0</v>
      </c>
      <c r="J43" s="1"/>
      <c r="K43" s="4"/>
    </row>
    <row r="44" spans="2:20" ht="13.5" thickBot="1">
      <c r="B44" s="1"/>
      <c r="C44" s="55"/>
      <c r="D44" s="55"/>
      <c r="E44" s="6"/>
      <c r="F44" s="55"/>
      <c r="G44" s="30"/>
      <c r="H44" s="30"/>
      <c r="I44" s="30"/>
      <c r="J44" s="1"/>
      <c r="K44" s="4"/>
      <c r="T44" s="8"/>
    </row>
    <row r="45" spans="2:20">
      <c r="B45" s="1"/>
      <c r="C45" s="55" t="e">
        <f ca="1">_xll.QR.ExcelAPI.QFN("QR.PubSub.PublishWithProperties", C49:D50)</f>
        <v>#NAME?</v>
      </c>
      <c r="D45" s="55"/>
      <c r="E45" s="6"/>
      <c r="F45" s="55"/>
      <c r="G45" s="17"/>
      <c r="H45" s="31" t="s">
        <v>12</v>
      </c>
      <c r="I45" s="18"/>
      <c r="J45" s="1"/>
      <c r="K45" s="4"/>
      <c r="T45" s="8"/>
    </row>
    <row r="46" spans="2:20" ht="13.5" thickBot="1">
      <c r="B46" s="1"/>
      <c r="C46" s="55"/>
      <c r="D46" s="55"/>
      <c r="E46" s="6"/>
      <c r="F46" s="6"/>
      <c r="G46" s="6"/>
      <c r="H46" s="6"/>
      <c r="I46" s="55"/>
      <c r="J46" s="1"/>
      <c r="K46" s="4"/>
      <c r="T46" s="8"/>
    </row>
    <row r="47" spans="2:20" ht="13.5" thickBot="1">
      <c r="B47" s="1"/>
      <c r="C47" s="106" t="s">
        <v>3</v>
      </c>
      <c r="D47" s="103"/>
      <c r="E47" s="6"/>
      <c r="F47" s="6"/>
      <c r="G47" s="6"/>
      <c r="H47" s="6"/>
      <c r="I47" s="55"/>
      <c r="J47" s="1"/>
      <c r="K47" s="4"/>
      <c r="T47" s="8"/>
    </row>
    <row r="48" spans="2:20">
      <c r="B48" s="1"/>
      <c r="C48" s="85" t="s">
        <v>99</v>
      </c>
      <c r="D48" s="86" t="str">
        <f>D9</f>
        <v>QR_LIVE</v>
      </c>
      <c r="E48" s="6"/>
      <c r="F48" s="6"/>
      <c r="G48" s="6"/>
      <c r="H48" s="6"/>
      <c r="I48" s="6"/>
      <c r="J48" s="1"/>
      <c r="K48" s="4"/>
      <c r="T48" s="8"/>
    </row>
    <row r="49" spans="2:21">
      <c r="B49" s="1"/>
      <c r="C49" s="67" t="s">
        <v>271</v>
      </c>
      <c r="D49" s="68">
        <f>IRBootstrapDiscount!D49</f>
        <v>10080</v>
      </c>
      <c r="E49" s="6"/>
      <c r="F49" s="55"/>
      <c r="G49" s="6"/>
      <c r="H49" s="6"/>
      <c r="I49" s="6"/>
      <c r="J49" s="1"/>
      <c r="K49" s="4"/>
      <c r="T49" s="8"/>
    </row>
    <row r="50" spans="2:21" ht="13.5" thickBot="1">
      <c r="B50" s="22" t="str">
        <f ca="1">"Last Update "&amp;TEXT(D7,"dd-mmm-yy-hh-mm-ss")</f>
        <v>Last Update 03-Feb-18-11-49-41</v>
      </c>
      <c r="C50" s="87" t="s">
        <v>263</v>
      </c>
      <c r="D50" s="88" t="e">
        <f ca="1">IRCurve1m</f>
        <v>#NAME?</v>
      </c>
      <c r="E50" s="6"/>
      <c r="F50" s="55"/>
      <c r="G50" s="6"/>
      <c r="H50" s="6"/>
      <c r="I50" s="6"/>
      <c r="J50" s="1"/>
      <c r="K50" s="4"/>
    </row>
    <row r="51" spans="2:21">
      <c r="B51" s="6"/>
      <c r="C51" s="58"/>
      <c r="D51" s="55"/>
      <c r="E51" s="6"/>
      <c r="F51" s="6"/>
      <c r="G51" s="6"/>
      <c r="H51" s="6"/>
      <c r="I51" s="55"/>
      <c r="J51" s="1"/>
      <c r="K51" s="4"/>
    </row>
    <row r="52" spans="2:21">
      <c r="B52" s="1"/>
      <c r="C52" s="58"/>
      <c r="D52" s="58"/>
      <c r="E52" s="1"/>
      <c r="F52" s="1"/>
      <c r="G52" s="1"/>
      <c r="H52" s="1"/>
      <c r="I52" s="58"/>
      <c r="J52" s="21"/>
      <c r="K52" s="4"/>
    </row>
    <row r="53" spans="2:21">
      <c r="B53" s="4"/>
      <c r="C53" s="59"/>
      <c r="D53" s="59"/>
      <c r="E53" s="4"/>
      <c r="F53" s="4"/>
      <c r="G53" s="4"/>
      <c r="H53" s="4"/>
      <c r="I53" s="59"/>
      <c r="J53" s="4"/>
      <c r="K53" s="4"/>
    </row>
    <row r="58" spans="2:21">
      <c r="R58" s="9"/>
      <c r="S58" s="9"/>
      <c r="T58" s="10"/>
      <c r="U58" s="9"/>
    </row>
    <row r="59" spans="2:21">
      <c r="R59" s="8"/>
      <c r="S59" s="11"/>
      <c r="T59" s="12"/>
      <c r="U59" s="12"/>
    </row>
    <row r="60" spans="2:21">
      <c r="R60" s="8"/>
      <c r="S60" s="11"/>
      <c r="T60" s="12"/>
      <c r="U60" s="12"/>
    </row>
    <row r="61" spans="2:21">
      <c r="R61" s="8"/>
      <c r="S61" s="11"/>
      <c r="T61" s="12"/>
      <c r="U61" s="12"/>
    </row>
    <row r="62" spans="2:21">
      <c r="R62" s="8"/>
      <c r="S62" s="11"/>
      <c r="T62" s="12"/>
      <c r="U62" s="12"/>
    </row>
    <row r="63" spans="2:21">
      <c r="R63" s="8"/>
      <c r="S63" s="11"/>
      <c r="T63" s="12"/>
      <c r="U63" s="12"/>
    </row>
    <row r="64" spans="2:21">
      <c r="R64" s="8"/>
      <c r="S64" s="11"/>
      <c r="T64" s="12"/>
      <c r="U64" s="12"/>
    </row>
    <row r="65" spans="18:21">
      <c r="R65" s="8"/>
      <c r="S65" s="11"/>
      <c r="T65" s="12"/>
      <c r="U65" s="12"/>
    </row>
    <row r="66" spans="18:21">
      <c r="R66" s="8"/>
      <c r="S66" s="11"/>
      <c r="T66" s="12"/>
      <c r="U66" s="12"/>
    </row>
    <row r="67" spans="18:21">
      <c r="R67" s="8"/>
      <c r="S67" s="11"/>
      <c r="T67" s="12"/>
      <c r="U67" s="12"/>
    </row>
    <row r="68" spans="18:21">
      <c r="R68" s="8"/>
      <c r="S68" s="11"/>
      <c r="T68" s="12"/>
      <c r="U68" s="12"/>
    </row>
    <row r="69" spans="18:21">
      <c r="R69" s="8"/>
      <c r="S69" s="11"/>
      <c r="T69" s="12"/>
      <c r="U69" s="12"/>
    </row>
    <row r="70" spans="18:21">
      <c r="R70" s="8"/>
      <c r="S70" s="11"/>
      <c r="T70" s="12"/>
      <c r="U70" s="12"/>
    </row>
    <row r="71" spans="18:21">
      <c r="R71" s="8"/>
      <c r="S71" s="11"/>
      <c r="T71" s="12"/>
      <c r="U71" s="12"/>
    </row>
    <row r="72" spans="18:21">
      <c r="R72" s="8"/>
      <c r="S72" s="11"/>
      <c r="T72" s="12"/>
      <c r="U72" s="12"/>
    </row>
    <row r="73" spans="18:21">
      <c r="R73" s="8"/>
      <c r="S73" s="11"/>
      <c r="T73" s="12"/>
      <c r="U73" s="12"/>
    </row>
    <row r="74" spans="18:21">
      <c r="R74" s="8"/>
      <c r="S74" s="11"/>
      <c r="T74" s="12"/>
      <c r="U74" s="12"/>
    </row>
    <row r="75" spans="18:21">
      <c r="R75" s="8"/>
      <c r="S75" s="11"/>
      <c r="T75" s="12"/>
      <c r="U75" s="12"/>
    </row>
    <row r="76" spans="18:21">
      <c r="R76" s="8"/>
      <c r="S76" s="11"/>
      <c r="T76" s="12"/>
      <c r="U76" s="12"/>
    </row>
    <row r="77" spans="18:21">
      <c r="R77" s="8"/>
      <c r="S77" s="11"/>
      <c r="T77" s="12"/>
      <c r="U77" s="12"/>
    </row>
    <row r="78" spans="18:21">
      <c r="R78" s="8"/>
      <c r="S78" s="11"/>
      <c r="T78" s="12"/>
      <c r="U78" s="12"/>
    </row>
    <row r="79" spans="18:21">
      <c r="R79" s="8"/>
      <c r="S79" s="11"/>
      <c r="T79" s="12"/>
      <c r="U79" s="12"/>
    </row>
    <row r="80" spans="18:21">
      <c r="R80" s="8"/>
      <c r="S80" s="11"/>
      <c r="T80" s="12"/>
      <c r="U80" s="12"/>
    </row>
    <row r="81" spans="18:21">
      <c r="R81" s="8"/>
      <c r="S81" s="11"/>
      <c r="T81" s="12"/>
      <c r="U81" s="12"/>
    </row>
    <row r="82" spans="18:21">
      <c r="R82" s="8"/>
      <c r="S82" s="11"/>
      <c r="T82" s="12"/>
      <c r="U82" s="12"/>
    </row>
    <row r="83" spans="18:21">
      <c r="R83" s="8"/>
      <c r="S83" s="11"/>
      <c r="T83" s="12"/>
      <c r="U83" s="12"/>
    </row>
    <row r="84" spans="18:21">
      <c r="R84" s="8"/>
      <c r="S84" s="11"/>
      <c r="T84" s="12"/>
      <c r="U84" s="12"/>
    </row>
    <row r="85" spans="18:21">
      <c r="R85" s="8"/>
      <c r="S85" s="11"/>
      <c r="T85" s="12"/>
      <c r="U85" s="12"/>
    </row>
    <row r="86" spans="18:21">
      <c r="R86" s="8"/>
      <c r="S86" s="11"/>
      <c r="T86" s="12"/>
      <c r="U86" s="12"/>
    </row>
    <row r="87" spans="18:21">
      <c r="R87" s="8"/>
      <c r="S87" s="11"/>
      <c r="T87" s="12"/>
      <c r="U87" s="12"/>
    </row>
    <row r="88" spans="18:21">
      <c r="R88" s="8"/>
      <c r="S88" s="11"/>
      <c r="T88" s="12"/>
      <c r="U88" s="12"/>
    </row>
    <row r="89" spans="18:21">
      <c r="R89" s="8"/>
      <c r="S89" s="11"/>
      <c r="T89" s="12"/>
      <c r="U89" s="12"/>
    </row>
    <row r="90" spans="18:21">
      <c r="R90" s="8"/>
      <c r="S90" s="11"/>
      <c r="T90" s="12"/>
      <c r="U90" s="12"/>
    </row>
    <row r="91" spans="18:21">
      <c r="R91" s="8"/>
      <c r="S91" s="11"/>
      <c r="T91" s="12"/>
      <c r="U91" s="12"/>
    </row>
    <row r="92" spans="18:21">
      <c r="R92" s="8"/>
      <c r="S92" s="11"/>
      <c r="T92" s="12"/>
      <c r="U92" s="12"/>
    </row>
    <row r="93" spans="18:21">
      <c r="R93" s="8"/>
      <c r="S93" s="11"/>
      <c r="T93" s="12"/>
      <c r="U93" s="12"/>
    </row>
    <row r="94" spans="18:21">
      <c r="R94" s="8"/>
      <c r="S94" s="11"/>
      <c r="T94" s="12"/>
      <c r="U94" s="12"/>
    </row>
    <row r="95" spans="18:21">
      <c r="R95" s="8"/>
      <c r="S95" s="11"/>
      <c r="T95" s="12"/>
      <c r="U95" s="12"/>
    </row>
    <row r="96" spans="18:21">
      <c r="R96" s="8"/>
      <c r="S96" s="11"/>
      <c r="T96" s="12"/>
      <c r="U96" s="12"/>
    </row>
    <row r="97" spans="18:21">
      <c r="R97" s="8"/>
      <c r="S97" s="11"/>
      <c r="T97" s="12"/>
      <c r="U97" s="12"/>
    </row>
    <row r="98" spans="18:21">
      <c r="R98" s="8"/>
      <c r="S98" s="11"/>
      <c r="T98" s="12"/>
      <c r="U98" s="12"/>
    </row>
    <row r="99" spans="18:21">
      <c r="R99" s="8"/>
      <c r="S99" s="11"/>
      <c r="T99" s="12"/>
      <c r="U99" s="12"/>
    </row>
    <row r="100" spans="18:21">
      <c r="R100" s="8"/>
      <c r="S100" s="11"/>
      <c r="T100" s="12"/>
      <c r="U100" s="12"/>
    </row>
    <row r="101" spans="18:21">
      <c r="R101" s="8"/>
      <c r="S101" s="11"/>
      <c r="T101" s="12"/>
      <c r="U101" s="12"/>
    </row>
    <row r="102" spans="18:21">
      <c r="R102" s="8"/>
      <c r="S102" s="11"/>
      <c r="T102" s="12"/>
      <c r="U102" s="12"/>
    </row>
    <row r="103" spans="18:21">
      <c r="R103" s="8"/>
      <c r="S103" s="11"/>
      <c r="T103" s="12"/>
      <c r="U103" s="12"/>
    </row>
    <row r="104" spans="18:21">
      <c r="R104" s="8"/>
      <c r="S104" s="11"/>
      <c r="T104" s="12"/>
      <c r="U104" s="12"/>
    </row>
    <row r="105" spans="18:21">
      <c r="R105" s="8"/>
      <c r="S105" s="11"/>
      <c r="T105" s="12"/>
      <c r="U105" s="12"/>
    </row>
    <row r="106" spans="18:21">
      <c r="R106" s="8"/>
      <c r="S106" s="11"/>
      <c r="T106" s="12"/>
      <c r="U106" s="12"/>
    </row>
    <row r="107" spans="18:21">
      <c r="R107" s="8"/>
      <c r="S107" s="11"/>
      <c r="T107" s="12"/>
      <c r="U107" s="12"/>
    </row>
    <row r="108" spans="18:21">
      <c r="R108" s="8"/>
      <c r="S108" s="11"/>
      <c r="T108" s="12"/>
      <c r="U108" s="12"/>
    </row>
    <row r="109" spans="18:21">
      <c r="R109" s="8"/>
      <c r="S109" s="11"/>
      <c r="T109" s="12"/>
      <c r="U109" s="12"/>
    </row>
    <row r="110" spans="18:21">
      <c r="R110" s="8"/>
      <c r="S110" s="11"/>
      <c r="T110" s="12"/>
      <c r="U110" s="12"/>
    </row>
    <row r="111" spans="18:21">
      <c r="R111" s="8"/>
      <c r="S111" s="11"/>
      <c r="T111" s="12"/>
      <c r="U111" s="12"/>
    </row>
    <row r="112" spans="18:21">
      <c r="R112" s="8"/>
      <c r="S112" s="11"/>
      <c r="T112" s="12"/>
      <c r="U112" s="12"/>
    </row>
    <row r="113" spans="18:21">
      <c r="R113" s="8"/>
      <c r="S113" s="11"/>
      <c r="T113" s="12"/>
      <c r="U113" s="12"/>
    </row>
    <row r="114" spans="18:21">
      <c r="R114" s="8"/>
      <c r="S114" s="11"/>
      <c r="T114" s="12"/>
      <c r="U114" s="12"/>
    </row>
    <row r="115" spans="18:21">
      <c r="R115" s="8"/>
      <c r="S115" s="11"/>
      <c r="T115" s="12"/>
      <c r="U115" s="12"/>
    </row>
    <row r="116" spans="18:21">
      <c r="R116" s="8"/>
      <c r="S116" s="11"/>
      <c r="T116" s="12"/>
      <c r="U116" s="12"/>
    </row>
    <row r="117" spans="18:21">
      <c r="R117" s="8"/>
      <c r="S117" s="11"/>
      <c r="T117" s="12"/>
      <c r="U117" s="12"/>
    </row>
    <row r="118" spans="18:21">
      <c r="R118" s="8"/>
      <c r="S118" s="11"/>
      <c r="T118" s="12"/>
      <c r="U118" s="12"/>
    </row>
    <row r="119" spans="18:21">
      <c r="R119" s="8"/>
      <c r="S119" s="11"/>
      <c r="T119" s="12"/>
      <c r="U119" s="12"/>
    </row>
    <row r="120" spans="18:21">
      <c r="R120" s="8"/>
      <c r="S120" s="11"/>
      <c r="T120" s="12"/>
      <c r="U120" s="12"/>
    </row>
    <row r="121" spans="18:21">
      <c r="R121" s="8"/>
      <c r="S121" s="11"/>
      <c r="T121" s="12"/>
      <c r="U121" s="12"/>
    </row>
    <row r="122" spans="18:21">
      <c r="R122" s="8"/>
      <c r="S122" s="11"/>
      <c r="T122" s="12"/>
      <c r="U122" s="12"/>
    </row>
    <row r="123" spans="18:21">
      <c r="R123" s="8"/>
      <c r="S123" s="11"/>
      <c r="T123" s="12"/>
      <c r="U123" s="12"/>
    </row>
    <row r="124" spans="18:21">
      <c r="R124" s="8"/>
      <c r="S124" s="11"/>
      <c r="T124" s="12"/>
      <c r="U124" s="12"/>
    </row>
    <row r="125" spans="18:21">
      <c r="R125" s="8"/>
      <c r="S125" s="11"/>
      <c r="T125" s="12"/>
      <c r="U125" s="12"/>
    </row>
    <row r="126" spans="18:21">
      <c r="R126" s="8"/>
      <c r="S126" s="11"/>
      <c r="T126" s="12"/>
      <c r="U126" s="12"/>
    </row>
    <row r="127" spans="18:21">
      <c r="R127" s="8"/>
      <c r="S127" s="11"/>
      <c r="T127" s="12"/>
      <c r="U127" s="12"/>
    </row>
    <row r="128" spans="18:21">
      <c r="R128" s="8"/>
      <c r="S128" s="11"/>
      <c r="T128" s="12"/>
      <c r="U128" s="12"/>
    </row>
    <row r="129" spans="18:21">
      <c r="R129" s="8"/>
      <c r="S129" s="11"/>
      <c r="T129" s="12"/>
      <c r="U129" s="12"/>
    </row>
    <row r="130" spans="18:21">
      <c r="R130" s="8"/>
      <c r="S130" s="11"/>
      <c r="T130" s="12"/>
      <c r="U130" s="12"/>
    </row>
    <row r="131" spans="18:21">
      <c r="R131" s="8"/>
      <c r="S131" s="11"/>
      <c r="T131" s="12"/>
      <c r="U131" s="12"/>
    </row>
    <row r="132" spans="18:21">
      <c r="R132" s="8"/>
      <c r="S132" s="11"/>
      <c r="T132" s="12"/>
      <c r="U132" s="12"/>
    </row>
    <row r="133" spans="18:21">
      <c r="R133" s="8"/>
      <c r="S133" s="11"/>
      <c r="T133" s="12"/>
      <c r="U133" s="12"/>
    </row>
    <row r="134" spans="18:21">
      <c r="R134" s="8"/>
      <c r="S134" s="11"/>
      <c r="T134" s="12"/>
      <c r="U134" s="12"/>
    </row>
    <row r="135" spans="18:21">
      <c r="R135" s="8"/>
      <c r="S135" s="11"/>
      <c r="T135" s="12"/>
      <c r="U135" s="12"/>
    </row>
    <row r="136" spans="18:21">
      <c r="R136" s="8"/>
      <c r="S136" s="11"/>
      <c r="T136" s="12"/>
      <c r="U136" s="12"/>
    </row>
    <row r="137" spans="18:21">
      <c r="R137" s="8"/>
      <c r="S137" s="11"/>
      <c r="T137" s="12"/>
      <c r="U137" s="12"/>
    </row>
    <row r="138" spans="18:21">
      <c r="R138" s="8"/>
      <c r="S138" s="11"/>
      <c r="T138" s="12"/>
      <c r="U138" s="12"/>
    </row>
    <row r="139" spans="18:21">
      <c r="R139" s="8"/>
      <c r="S139" s="11"/>
      <c r="T139" s="12"/>
      <c r="U139" s="12"/>
    </row>
    <row r="140" spans="18:21">
      <c r="R140" s="8"/>
      <c r="S140" s="11"/>
      <c r="T140" s="12"/>
      <c r="U140" s="12"/>
    </row>
    <row r="141" spans="18:21">
      <c r="R141" s="8"/>
      <c r="S141" s="11"/>
      <c r="T141" s="12"/>
      <c r="U141" s="12"/>
    </row>
    <row r="142" spans="18:21">
      <c r="R142" s="8"/>
      <c r="S142" s="11"/>
      <c r="T142" s="12"/>
      <c r="U142" s="12"/>
    </row>
    <row r="143" spans="18:21">
      <c r="R143" s="8"/>
      <c r="S143" s="11"/>
      <c r="T143" s="12"/>
      <c r="U143" s="12"/>
    </row>
    <row r="144" spans="18:21">
      <c r="R144" s="8"/>
      <c r="S144" s="11"/>
      <c r="T144" s="12"/>
      <c r="U144" s="12"/>
    </row>
    <row r="145" spans="18:21">
      <c r="R145" s="8"/>
      <c r="S145" s="11"/>
      <c r="T145" s="12"/>
      <c r="U145" s="12"/>
    </row>
    <row r="146" spans="18:21">
      <c r="R146" s="8"/>
      <c r="S146" s="11"/>
      <c r="T146" s="12"/>
      <c r="U146" s="12"/>
    </row>
    <row r="147" spans="18:21">
      <c r="R147" s="8"/>
      <c r="S147" s="11"/>
      <c r="T147" s="12"/>
      <c r="U147" s="12"/>
    </row>
    <row r="148" spans="18:21">
      <c r="R148" s="8"/>
      <c r="S148" s="11"/>
      <c r="T148" s="12"/>
      <c r="U148" s="12"/>
    </row>
    <row r="149" spans="18:21">
      <c r="R149" s="8"/>
      <c r="S149" s="11"/>
      <c r="T149" s="12"/>
      <c r="U149" s="12"/>
    </row>
    <row r="150" spans="18:21">
      <c r="R150" s="8"/>
      <c r="S150" s="11"/>
      <c r="T150" s="12"/>
      <c r="U150" s="12"/>
    </row>
    <row r="151" spans="18:21">
      <c r="R151" s="8"/>
      <c r="S151" s="11"/>
      <c r="T151" s="12"/>
      <c r="U151" s="12"/>
    </row>
    <row r="152" spans="18:21">
      <c r="R152" s="8"/>
      <c r="S152" s="11"/>
      <c r="T152" s="12"/>
      <c r="U152" s="12"/>
    </row>
    <row r="153" spans="18:21">
      <c r="R153" s="8"/>
      <c r="S153" s="11"/>
      <c r="T153" s="12"/>
      <c r="U153" s="12"/>
    </row>
    <row r="154" spans="18:21">
      <c r="R154" s="8"/>
      <c r="S154" s="11"/>
      <c r="T154" s="12"/>
      <c r="U154" s="12"/>
    </row>
    <row r="155" spans="18:21">
      <c r="R155" s="8"/>
      <c r="S155" s="11"/>
      <c r="T155" s="12"/>
      <c r="U155" s="12"/>
    </row>
    <row r="156" spans="18:21">
      <c r="R156" s="8"/>
      <c r="S156" s="11"/>
      <c r="T156" s="12"/>
      <c r="U156" s="12"/>
    </row>
    <row r="157" spans="18:21">
      <c r="R157" s="8"/>
      <c r="S157" s="11"/>
      <c r="T157" s="12"/>
      <c r="U157" s="12"/>
    </row>
    <row r="158" spans="18:21">
      <c r="R158" s="8"/>
      <c r="S158" s="11"/>
      <c r="T158" s="12"/>
      <c r="U158" s="12"/>
    </row>
    <row r="159" spans="18:21">
      <c r="R159" s="8"/>
      <c r="S159" s="11"/>
      <c r="T159" s="12"/>
      <c r="U159" s="12"/>
    </row>
    <row r="160" spans="18:21">
      <c r="R160" s="8"/>
      <c r="S160" s="11"/>
      <c r="T160" s="12"/>
      <c r="U160" s="12"/>
    </row>
    <row r="161" spans="18:21">
      <c r="R161" s="8"/>
      <c r="S161" s="11"/>
      <c r="T161" s="12"/>
      <c r="U161" s="12"/>
    </row>
    <row r="162" spans="18:21">
      <c r="R162" s="8"/>
      <c r="S162" s="11"/>
      <c r="T162" s="12"/>
      <c r="U162" s="12"/>
    </row>
    <row r="163" spans="18:21">
      <c r="R163" s="8"/>
      <c r="S163" s="11"/>
      <c r="T163" s="12"/>
      <c r="U163" s="12"/>
    </row>
    <row r="164" spans="18:21">
      <c r="R164" s="8"/>
      <c r="S164" s="11"/>
      <c r="T164" s="12"/>
      <c r="U164" s="12"/>
    </row>
    <row r="165" spans="18:21">
      <c r="R165" s="8"/>
      <c r="S165" s="11"/>
      <c r="T165" s="12"/>
      <c r="U165" s="12"/>
    </row>
    <row r="166" spans="18:21">
      <c r="R166" s="8"/>
      <c r="S166" s="11"/>
      <c r="T166" s="12"/>
      <c r="U166" s="12"/>
    </row>
    <row r="167" spans="18:21">
      <c r="R167" s="8"/>
      <c r="S167" s="11"/>
      <c r="T167" s="12"/>
      <c r="U167" s="12"/>
    </row>
    <row r="168" spans="18:21">
      <c r="R168" s="8"/>
      <c r="S168" s="11"/>
      <c r="T168" s="12"/>
      <c r="U168" s="12"/>
    </row>
    <row r="169" spans="18:21">
      <c r="R169" s="8"/>
      <c r="S169" s="11"/>
      <c r="T169" s="12"/>
      <c r="U169" s="12"/>
    </row>
    <row r="170" spans="18:21">
      <c r="R170" s="8"/>
      <c r="S170" s="11"/>
      <c r="T170" s="12"/>
      <c r="U170" s="12"/>
    </row>
    <row r="171" spans="18:21">
      <c r="R171" s="8"/>
      <c r="S171" s="11"/>
      <c r="T171" s="12"/>
      <c r="U171" s="12"/>
    </row>
    <row r="172" spans="18:21">
      <c r="R172" s="8"/>
      <c r="S172" s="11"/>
      <c r="T172" s="12"/>
      <c r="U172" s="12"/>
    </row>
    <row r="173" spans="18:21">
      <c r="R173" s="8"/>
      <c r="S173" s="11"/>
      <c r="T173" s="12"/>
      <c r="U173" s="12"/>
    </row>
    <row r="174" spans="18:21">
      <c r="R174" s="8"/>
      <c r="S174" s="11"/>
      <c r="T174" s="12"/>
      <c r="U174" s="12"/>
    </row>
    <row r="175" spans="18:21">
      <c r="R175" s="8"/>
      <c r="S175" s="11"/>
      <c r="T175" s="12"/>
      <c r="U175" s="12"/>
    </row>
    <row r="176" spans="18:21">
      <c r="R176" s="8"/>
      <c r="S176" s="11"/>
      <c r="T176" s="12"/>
      <c r="U176" s="12"/>
    </row>
    <row r="177" spans="18:21">
      <c r="R177" s="8"/>
      <c r="S177" s="11"/>
      <c r="T177" s="12"/>
      <c r="U177" s="12"/>
    </row>
    <row r="178" spans="18:21">
      <c r="R178" s="8"/>
      <c r="S178" s="11"/>
      <c r="T178" s="12"/>
      <c r="U178" s="12"/>
    </row>
    <row r="179" spans="18:21">
      <c r="R179" s="8"/>
      <c r="S179" s="11"/>
      <c r="T179" s="12"/>
      <c r="U179" s="12"/>
    </row>
    <row r="180" spans="18:21">
      <c r="R180" s="7"/>
      <c r="S180" s="7"/>
      <c r="T180" s="7"/>
      <c r="U180" s="7"/>
    </row>
    <row r="181" spans="18:21">
      <c r="R181" s="7"/>
      <c r="S181" s="7"/>
      <c r="T181" s="7"/>
      <c r="U181" s="7"/>
    </row>
    <row r="182" spans="18:21">
      <c r="R182" s="7"/>
      <c r="S182" s="7"/>
      <c r="T182" s="7"/>
      <c r="U182" s="7"/>
    </row>
    <row r="183" spans="18:21">
      <c r="R183" s="7"/>
      <c r="S183" s="7"/>
      <c r="T183" s="7"/>
      <c r="U183" s="7"/>
    </row>
    <row r="184" spans="18:21">
      <c r="R184" s="7"/>
      <c r="S184" s="7"/>
      <c r="T184" s="7"/>
      <c r="U184" s="7"/>
    </row>
    <row r="185" spans="18:21">
      <c r="R185" s="7"/>
      <c r="S185" s="7"/>
      <c r="T185" s="7"/>
      <c r="U185" s="7"/>
    </row>
    <row r="186" spans="18:21">
      <c r="R186" s="7"/>
      <c r="S186" s="7"/>
      <c r="T186" s="7"/>
      <c r="U186" s="7"/>
    </row>
    <row r="187" spans="18:21">
      <c r="R187" s="7"/>
      <c r="S187" s="7"/>
      <c r="T187" s="7"/>
      <c r="U187" s="7"/>
    </row>
    <row r="188" spans="18:21">
      <c r="R188" s="7"/>
      <c r="S188" s="7"/>
      <c r="T188" s="7"/>
      <c r="U188" s="7"/>
    </row>
    <row r="189" spans="18:21">
      <c r="R189" s="7"/>
      <c r="S189" s="7"/>
      <c r="T189" s="7"/>
      <c r="U189" s="7"/>
    </row>
    <row r="190" spans="18:21">
      <c r="R190" s="7"/>
      <c r="S190" s="7"/>
      <c r="T190" s="7"/>
      <c r="U190" s="7"/>
    </row>
    <row r="191" spans="18:21">
      <c r="R191" s="7"/>
      <c r="S191" s="7"/>
      <c r="T191" s="7"/>
      <c r="U191" s="7"/>
    </row>
    <row r="192" spans="18:21">
      <c r="R192" s="7"/>
      <c r="S192" s="7"/>
      <c r="T192" s="7"/>
      <c r="U192" s="7"/>
    </row>
    <row r="193" spans="18:21">
      <c r="R193" s="7"/>
      <c r="S193" s="7"/>
      <c r="T193" s="7"/>
      <c r="U193" s="7"/>
    </row>
    <row r="194" spans="18:21">
      <c r="R194" s="7"/>
      <c r="S194" s="7"/>
      <c r="T194" s="7"/>
      <c r="U194" s="7"/>
    </row>
    <row r="195" spans="18:21">
      <c r="R195" s="7"/>
      <c r="S195" s="7"/>
      <c r="T195" s="7"/>
      <c r="U195" s="7"/>
    </row>
    <row r="196" spans="18:21">
      <c r="R196" s="7"/>
      <c r="S196" s="7"/>
      <c r="T196" s="7"/>
      <c r="U196" s="7"/>
    </row>
    <row r="197" spans="18:21">
      <c r="R197" s="7"/>
      <c r="S197" s="7"/>
      <c r="T197" s="7"/>
      <c r="U197" s="7"/>
    </row>
    <row r="198" spans="18:21">
      <c r="R198" s="7"/>
      <c r="S198" s="7"/>
      <c r="T198" s="7"/>
      <c r="U198" s="7"/>
    </row>
    <row r="199" spans="18:21">
      <c r="R199" s="7"/>
      <c r="S199" s="7"/>
      <c r="T199" s="7"/>
      <c r="U199" s="7"/>
    </row>
    <row r="200" spans="18:21">
      <c r="R200" s="7"/>
      <c r="S200" s="7"/>
      <c r="T200" s="7"/>
      <c r="U200" s="7"/>
    </row>
    <row r="201" spans="18:21">
      <c r="R201" s="7"/>
      <c r="S201" s="7"/>
      <c r="T201" s="7"/>
      <c r="U201" s="7"/>
    </row>
    <row r="202" spans="18:21">
      <c r="R202" s="7"/>
      <c r="S202" s="7"/>
      <c r="T202" s="7"/>
      <c r="U202" s="7"/>
    </row>
  </sheetData>
  <protectedRanges>
    <protectedRange sqref="D14" name="Range2_1_1_1_1"/>
  </protectedRanges>
  <phoneticPr fontId="9" type="noConversion"/>
  <dataValidations count="3">
    <dataValidation type="list" allowBlank="1" showInputMessage="1" showErrorMessage="1" sqref="C19:C43" xr:uid="{00000000-0002-0000-0300-000000000000}">
      <formula1>Assets</formula1>
    </dataValidation>
    <dataValidation type="list" allowBlank="1" showInputMessage="1" showErrorMessage="1" sqref="D11" xr:uid="{00000000-0002-0000-0300-000001000000}">
      <formula1>"1M,3M,6M"</formula1>
    </dataValidation>
    <dataValidation type="list" allowBlank="1" showInputMessage="1" showErrorMessage="1" sqref="D14" xr:uid="{00000000-0002-0000-0300-000002000000}">
      <formula1>Algorithms</formula1>
    </dataValidation>
  </dataValidations>
  <hyperlinks>
    <hyperlink ref="H45" r:id="rId1" xr:uid="{00000000-0004-0000-0300-000000000000}"/>
  </hyperlinks>
  <pageMargins left="0.75" right="0.75" top="1" bottom="1" header="0.5" footer="0.5"/>
  <pageSetup orientation="portrait" r:id="rId2"/>
  <headerFooter alignWithMargins="0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R202"/>
  <sheetViews>
    <sheetView showGridLines="0" zoomScale="80" workbookViewId="0">
      <selection activeCell="D5" sqref="D5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50" customWidth="1"/>
    <col min="4" max="4" width="27.28515625" style="50" customWidth="1"/>
    <col min="5" max="5" width="20" style="3" bestFit="1" customWidth="1"/>
    <col min="6" max="6" width="14.28515625" style="3" customWidth="1"/>
    <col min="7" max="7" width="8.5703125" style="3" bestFit="1" customWidth="1"/>
    <col min="8" max="8" width="11.85546875" style="3" customWidth="1"/>
    <col min="9" max="9" width="8.7109375" style="3" customWidth="1"/>
    <col min="10" max="10" width="6.28515625" style="3" customWidth="1"/>
    <col min="11" max="11" width="1.140625" style="3" customWidth="1"/>
    <col min="12" max="13" width="9.140625" style="3"/>
    <col min="14" max="14" width="22.42578125" style="3" bestFit="1" customWidth="1"/>
    <col min="15" max="15" width="17.85546875" style="3" customWidth="1"/>
    <col min="16" max="16" width="9.5703125" style="3" bestFit="1" customWidth="1"/>
    <col min="17" max="17" width="11" style="3" bestFit="1" customWidth="1"/>
    <col min="18" max="18" width="9.5703125" style="3" bestFit="1" customWidth="1"/>
    <col min="19" max="20" width="9.140625" style="3"/>
    <col min="21" max="21" width="22.5703125" style="3" bestFit="1" customWidth="1"/>
    <col min="22" max="22" width="16.5703125" style="3" bestFit="1" customWidth="1"/>
    <col min="23" max="24" width="16.42578125" style="3" customWidth="1"/>
    <col min="25" max="25" width="9.5703125" style="3" bestFit="1" customWidth="1"/>
    <col min="26" max="16384" width="9.140625" style="3"/>
  </cols>
  <sheetData>
    <row r="1" spans="2:11" ht="6" customHeight="1"/>
    <row r="2" spans="2:11" ht="9.75" customHeight="1">
      <c r="B2" s="23"/>
      <c r="C2" s="51"/>
      <c r="D2" s="51"/>
      <c r="E2" s="23"/>
      <c r="F2" s="23"/>
      <c r="G2" s="23"/>
      <c r="H2" s="23"/>
      <c r="I2" s="23"/>
      <c r="J2" s="23"/>
    </row>
    <row r="3" spans="2:11" ht="30" customHeight="1" thickBot="1">
      <c r="B3" s="24"/>
      <c r="C3" s="52" t="s">
        <v>7</v>
      </c>
      <c r="D3" s="52"/>
      <c r="E3" s="24"/>
      <c r="F3" s="35">
        <f ca="1">TODAY()</f>
        <v>43134</v>
      </c>
      <c r="G3" s="24"/>
      <c r="H3" s="24"/>
      <c r="I3" s="24"/>
      <c r="J3" s="24"/>
      <c r="K3" s="4"/>
    </row>
    <row r="4" spans="2:11" ht="14.25" thickTop="1" thickBot="1">
      <c r="B4" s="19"/>
      <c r="C4" s="53"/>
      <c r="D4" s="53"/>
      <c r="E4" s="19"/>
      <c r="F4" s="19"/>
      <c r="G4" s="19"/>
      <c r="H4" s="19"/>
      <c r="I4" s="19"/>
      <c r="J4" s="19"/>
      <c r="K4" s="4"/>
    </row>
    <row r="5" spans="2:11" ht="13.5" thickBot="1">
      <c r="B5" s="1"/>
      <c r="C5" s="60" t="s">
        <v>56</v>
      </c>
      <c r="D5" s="60" t="e">
        <f ca="1">_xll.QR.ExcelAPI.QFN("QR.PricingStructures.CreateCurveWithProperties", C6:D15, E19:E43, D19:D43, I19:I43)</f>
        <v>#NAME?</v>
      </c>
      <c r="E5" s="2"/>
      <c r="F5" s="1"/>
      <c r="G5" s="1"/>
      <c r="H5" s="2"/>
      <c r="I5" s="2"/>
      <c r="J5" s="1"/>
      <c r="K5" s="4"/>
    </row>
    <row r="6" spans="2:11" ht="13.5" thickBot="1">
      <c r="B6" s="1"/>
      <c r="C6" s="61" t="s">
        <v>57</v>
      </c>
      <c r="D6" s="62" t="s">
        <v>58</v>
      </c>
      <c r="E6" s="2"/>
      <c r="F6" s="1"/>
      <c r="G6" s="1"/>
      <c r="H6" s="2"/>
      <c r="I6" s="2"/>
      <c r="J6" s="1"/>
      <c r="K6" s="4"/>
    </row>
    <row r="7" spans="2:11">
      <c r="B7" s="1"/>
      <c r="C7" s="63" t="s">
        <v>59</v>
      </c>
      <c r="D7" s="64">
        <f ca="1">NOW()</f>
        <v>43134.492830671297</v>
      </c>
      <c r="E7" s="1"/>
      <c r="F7" s="1"/>
      <c r="G7" s="1"/>
      <c r="H7" s="2"/>
      <c r="I7" s="2"/>
      <c r="J7" s="1"/>
      <c r="K7" s="4"/>
    </row>
    <row r="8" spans="2:11">
      <c r="B8" s="1"/>
      <c r="C8" s="65" t="s">
        <v>60</v>
      </c>
      <c r="D8" s="66">
        <f ca="1">D7</f>
        <v>43134.492830671297</v>
      </c>
      <c r="E8" s="1"/>
      <c r="F8" s="1"/>
      <c r="G8" s="1"/>
      <c r="H8" s="2"/>
      <c r="I8" s="2"/>
      <c r="J8" s="1"/>
      <c r="K8" s="4"/>
    </row>
    <row r="9" spans="2:11">
      <c r="B9" s="1"/>
      <c r="C9" s="67" t="s">
        <v>99</v>
      </c>
      <c r="D9" s="68" t="s">
        <v>279</v>
      </c>
      <c r="E9" s="1"/>
      <c r="F9" s="1"/>
      <c r="G9" s="1"/>
      <c r="H9" s="2"/>
      <c r="I9" s="2"/>
      <c r="J9" s="1"/>
      <c r="K9" s="4"/>
    </row>
    <row r="10" spans="2:11">
      <c r="B10" s="1"/>
      <c r="C10" s="65" t="s">
        <v>18</v>
      </c>
      <c r="D10" s="69" t="s">
        <v>61</v>
      </c>
      <c r="E10" s="1"/>
      <c r="F10" s="1"/>
      <c r="G10" s="1"/>
      <c r="H10" s="2"/>
      <c r="I10" s="2"/>
      <c r="J10" s="1"/>
      <c r="K10" s="4"/>
    </row>
    <row r="11" spans="2:11">
      <c r="B11" s="1"/>
      <c r="C11" s="65" t="s">
        <v>19</v>
      </c>
      <c r="D11" s="68" t="s">
        <v>20</v>
      </c>
      <c r="E11" s="6"/>
      <c r="F11" s="1"/>
      <c r="G11" s="1"/>
      <c r="H11" s="2"/>
      <c r="I11" s="2"/>
      <c r="J11" s="1"/>
      <c r="K11" s="4"/>
    </row>
    <row r="12" spans="2:11">
      <c r="B12" s="1"/>
      <c r="C12" s="65" t="s">
        <v>62</v>
      </c>
      <c r="D12" s="68" t="str">
        <f>D10&amp;"-"&amp;D11</f>
        <v>AUD-LIBOR-BBA-3M</v>
      </c>
      <c r="E12" s="6"/>
      <c r="F12" s="1"/>
      <c r="G12" s="1"/>
      <c r="H12" s="2"/>
      <c r="I12" s="2"/>
      <c r="J12" s="1"/>
      <c r="K12" s="4"/>
    </row>
    <row r="13" spans="2:11">
      <c r="B13" s="1"/>
      <c r="C13" s="65" t="s">
        <v>63</v>
      </c>
      <c r="D13" s="68" t="str">
        <f>D6&amp;"."&amp;D12</f>
        <v>RateCurve.AUD-LIBOR-BBA-3M</v>
      </c>
      <c r="E13" s="6"/>
      <c r="F13" s="1"/>
      <c r="G13" s="1"/>
      <c r="H13" s="2"/>
      <c r="I13" s="2"/>
      <c r="J13" s="1"/>
      <c r="K13" s="4"/>
    </row>
    <row r="14" spans="2:11">
      <c r="B14" s="1"/>
      <c r="C14" s="65" t="s">
        <v>21</v>
      </c>
      <c r="D14" s="68" t="s">
        <v>64</v>
      </c>
      <c r="E14" s="6"/>
      <c r="F14" s="1"/>
      <c r="G14" s="1"/>
      <c r="H14" s="2"/>
      <c r="I14" s="2"/>
      <c r="J14" s="1"/>
      <c r="K14" s="4"/>
    </row>
    <row r="15" spans="2:11" ht="13.5" thickBot="1">
      <c r="B15" s="1"/>
      <c r="C15" s="70" t="s">
        <v>65</v>
      </c>
      <c r="D15" s="71" t="str">
        <f>MID(D10,1,3)</f>
        <v>AUD</v>
      </c>
      <c r="E15" s="6"/>
      <c r="F15" s="1"/>
      <c r="G15" s="1"/>
      <c r="H15" s="2"/>
      <c r="I15" s="2"/>
      <c r="J15" s="1"/>
      <c r="K15" s="4"/>
    </row>
    <row r="16" spans="2:11" ht="13.5" thickBot="1">
      <c r="B16" s="1"/>
      <c r="C16" s="58"/>
      <c r="D16" s="58"/>
      <c r="E16" s="6"/>
      <c r="F16" s="1"/>
      <c r="G16" s="1"/>
      <c r="H16" s="2"/>
      <c r="I16" s="2"/>
      <c r="J16" s="1"/>
      <c r="K16" s="4"/>
    </row>
    <row r="17" spans="2:11">
      <c r="B17" s="1"/>
      <c r="C17" s="105" t="s">
        <v>6</v>
      </c>
      <c r="D17" s="104"/>
      <c r="E17" s="6"/>
      <c r="F17" s="6"/>
      <c r="G17" s="6"/>
      <c r="H17" s="6"/>
      <c r="I17" s="6"/>
      <c r="J17" s="1"/>
      <c r="K17" s="4"/>
    </row>
    <row r="18" spans="2:11" ht="14.25" thickBot="1">
      <c r="B18" s="1"/>
      <c r="C18" s="27" t="s">
        <v>13</v>
      </c>
      <c r="D18" s="34" t="s">
        <v>15</v>
      </c>
      <c r="E18" s="27" t="s">
        <v>0</v>
      </c>
      <c r="F18" s="75"/>
      <c r="G18" s="28" t="s">
        <v>14</v>
      </c>
      <c r="H18" s="32" t="s">
        <v>16</v>
      </c>
      <c r="I18" s="32" t="s">
        <v>17</v>
      </c>
      <c r="J18" s="1"/>
      <c r="K18" s="4"/>
    </row>
    <row r="19" spans="2:11">
      <c r="B19" s="1"/>
      <c r="C19" s="56" t="s">
        <v>67</v>
      </c>
      <c r="D19" s="101" t="e">
        <f ca="1">MarketData!E4</f>
        <v>#NAME?</v>
      </c>
      <c r="E19" s="15" t="str">
        <f>$D$15&amp;"-"&amp;C19&amp;"-"&amp;F19</f>
        <v>AUD-Deposit-1D</v>
      </c>
      <c r="F19" s="56" t="s">
        <v>39</v>
      </c>
      <c r="G19" s="15">
        <v>0.05</v>
      </c>
      <c r="H19" s="15"/>
      <c r="I19" s="15">
        <v>0</v>
      </c>
      <c r="J19" s="1"/>
      <c r="K19" s="4"/>
    </row>
    <row r="20" spans="2:11">
      <c r="B20" s="1"/>
      <c r="C20" s="56" t="s">
        <v>67</v>
      </c>
      <c r="D20" s="101" t="e">
        <f ca="1">MarketData!E5</f>
        <v>#NAME?</v>
      </c>
      <c r="E20" s="15" t="str">
        <f t="shared" ref="E20:E43" si="0">$D$15&amp;"-"&amp;C20&amp;"-"&amp;F20</f>
        <v>AUD-Deposit-1M</v>
      </c>
      <c r="F20" s="56" t="s">
        <v>23</v>
      </c>
      <c r="G20" s="15">
        <v>0.05</v>
      </c>
      <c r="H20" s="15"/>
      <c r="I20" s="15">
        <v>0</v>
      </c>
      <c r="J20" s="1"/>
      <c r="K20" s="4"/>
    </row>
    <row r="21" spans="2:11">
      <c r="B21" s="1"/>
      <c r="C21" s="56" t="s">
        <v>67</v>
      </c>
      <c r="D21" s="101" t="e">
        <f ca="1">MarketData!E6</f>
        <v>#NAME?</v>
      </c>
      <c r="E21" s="15" t="str">
        <f t="shared" si="0"/>
        <v>AUD-Deposit-2M</v>
      </c>
      <c r="F21" s="56" t="s">
        <v>40</v>
      </c>
      <c r="G21" s="15">
        <v>0.05</v>
      </c>
      <c r="H21" s="15"/>
      <c r="I21" s="15">
        <v>0</v>
      </c>
      <c r="J21" s="1"/>
      <c r="K21" s="4"/>
    </row>
    <row r="22" spans="2:11">
      <c r="B22" s="1"/>
      <c r="C22" s="56" t="s">
        <v>67</v>
      </c>
      <c r="D22" s="101" t="e">
        <f ca="1">MarketData!E7</f>
        <v>#NAME?</v>
      </c>
      <c r="E22" s="15" t="str">
        <f t="shared" si="0"/>
        <v>AUD-Deposit-3M</v>
      </c>
      <c r="F22" s="56" t="s">
        <v>20</v>
      </c>
      <c r="G22" s="15">
        <v>0.05</v>
      </c>
      <c r="H22" s="15"/>
      <c r="I22" s="15">
        <v>0</v>
      </c>
      <c r="J22" s="1"/>
      <c r="K22" s="4"/>
    </row>
    <row r="23" spans="2:11">
      <c r="B23" s="1"/>
      <c r="C23" s="56" t="s">
        <v>68</v>
      </c>
      <c r="D23" s="101" t="e">
        <f ca="1">MarketData!E8</f>
        <v>#NAME?</v>
      </c>
      <c r="E23" s="48" t="str">
        <f t="shared" si="0"/>
        <v>AUD-IRFuture-IR-1</v>
      </c>
      <c r="F23" s="56" t="str">
        <f>Config!H6</f>
        <v>IR-1</v>
      </c>
      <c r="G23" s="15">
        <v>0.95</v>
      </c>
      <c r="H23" s="39">
        <v>0</v>
      </c>
      <c r="I23" s="15">
        <v>0.15</v>
      </c>
      <c r="J23" s="1"/>
      <c r="K23" s="4"/>
    </row>
    <row r="24" spans="2:11">
      <c r="B24" s="1"/>
      <c r="C24" s="56" t="s">
        <v>68</v>
      </c>
      <c r="D24" s="101" t="e">
        <f ca="1">MarketData!E9</f>
        <v>#NAME?</v>
      </c>
      <c r="E24" s="48" t="str">
        <f t="shared" si="0"/>
        <v>AUD-IRFuture-IR-2</v>
      </c>
      <c r="F24" s="56" t="str">
        <f>Config!H7</f>
        <v>IR-2</v>
      </c>
      <c r="G24" s="15">
        <v>0.95</v>
      </c>
      <c r="H24" s="15">
        <f>H23*6/7+H30/7</f>
        <v>0</v>
      </c>
      <c r="I24" s="15">
        <v>0.15</v>
      </c>
      <c r="J24" s="1"/>
      <c r="K24" s="4"/>
    </row>
    <row r="25" spans="2:11">
      <c r="B25" s="1"/>
      <c r="C25" s="56" t="s">
        <v>68</v>
      </c>
      <c r="D25" s="101" t="e">
        <f ca="1">MarketData!E10</f>
        <v>#NAME?</v>
      </c>
      <c r="E25" s="48" t="str">
        <f t="shared" si="0"/>
        <v>AUD-IRFuture-IR-3</v>
      </c>
      <c r="F25" s="56" t="str">
        <f>Config!H8</f>
        <v>IR-3</v>
      </c>
      <c r="G25" s="15">
        <v>0.95</v>
      </c>
      <c r="H25" s="15">
        <f>H23*5/7+H30*2/7</f>
        <v>0</v>
      </c>
      <c r="I25" s="15">
        <v>0.15</v>
      </c>
      <c r="J25" s="1"/>
      <c r="K25" s="4"/>
    </row>
    <row r="26" spans="2:11">
      <c r="B26" s="1"/>
      <c r="C26" s="56" t="s">
        <v>68</v>
      </c>
      <c r="D26" s="101" t="e">
        <f ca="1">MarketData!E11</f>
        <v>#NAME?</v>
      </c>
      <c r="E26" s="48" t="str">
        <f t="shared" si="0"/>
        <v>AUD-IRFuture-IR-4</v>
      </c>
      <c r="F26" s="56" t="str">
        <f>Config!H9</f>
        <v>IR-4</v>
      </c>
      <c r="G26" s="15">
        <v>0.95</v>
      </c>
      <c r="H26" s="15">
        <f>H23*4/7+H30*3/7</f>
        <v>0</v>
      </c>
      <c r="I26" s="15">
        <v>0.15</v>
      </c>
      <c r="J26" s="1"/>
      <c r="K26" s="4"/>
    </row>
    <row r="27" spans="2:11">
      <c r="B27" s="1"/>
      <c r="C27" s="56" t="s">
        <v>68</v>
      </c>
      <c r="D27" s="101" t="e">
        <f ca="1">MarketData!E12</f>
        <v>#NAME?</v>
      </c>
      <c r="E27" s="48" t="str">
        <f t="shared" si="0"/>
        <v>AUD-IRFuture-IR-5</v>
      </c>
      <c r="F27" s="56" t="str">
        <f>Config!H10</f>
        <v>IR-5</v>
      </c>
      <c r="G27" s="15">
        <v>0.95</v>
      </c>
      <c r="H27" s="15">
        <f>H23*3/7+H30*4/7</f>
        <v>0</v>
      </c>
      <c r="I27" s="15">
        <v>0.15</v>
      </c>
      <c r="J27" s="1"/>
      <c r="K27" s="4"/>
    </row>
    <row r="28" spans="2:11">
      <c r="B28" s="1"/>
      <c r="C28" s="56" t="s">
        <v>68</v>
      </c>
      <c r="D28" s="101" t="e">
        <f ca="1">MarketData!E13</f>
        <v>#NAME?</v>
      </c>
      <c r="E28" s="48" t="str">
        <f t="shared" si="0"/>
        <v>AUD-IRFuture-IR-6</v>
      </c>
      <c r="F28" s="56" t="str">
        <f>Config!H11</f>
        <v>IR-6</v>
      </c>
      <c r="G28" s="15">
        <v>0.95</v>
      </c>
      <c r="H28" s="15">
        <f>H23*2/7+H30*5/7</f>
        <v>0</v>
      </c>
      <c r="I28" s="15">
        <v>0.15</v>
      </c>
      <c r="J28" s="1"/>
      <c r="K28" s="4"/>
    </row>
    <row r="29" spans="2:11">
      <c r="B29" s="1"/>
      <c r="C29" s="56" t="s">
        <v>68</v>
      </c>
      <c r="D29" s="101" t="e">
        <f ca="1">MarketData!E14</f>
        <v>#NAME?</v>
      </c>
      <c r="E29" s="48" t="str">
        <f t="shared" si="0"/>
        <v>AUD-IRFuture-IR-7</v>
      </c>
      <c r="F29" s="56" t="str">
        <f>Config!H12</f>
        <v>IR-7</v>
      </c>
      <c r="G29" s="15">
        <v>0.95</v>
      </c>
      <c r="H29" s="15">
        <f>H23/7+H30*6/7</f>
        <v>0</v>
      </c>
      <c r="I29" s="15">
        <v>0.15</v>
      </c>
      <c r="J29" s="1"/>
      <c r="K29" s="4"/>
    </row>
    <row r="30" spans="2:11">
      <c r="B30" s="1"/>
      <c r="C30" s="56" t="s">
        <v>68</v>
      </c>
      <c r="D30" s="101" t="e">
        <f ca="1">MarketData!E15</f>
        <v>#NAME?</v>
      </c>
      <c r="E30" s="48" t="str">
        <f t="shared" si="0"/>
        <v>AUD-IRFuture-IR-8</v>
      </c>
      <c r="F30" s="56" t="str">
        <f>Config!H13</f>
        <v>IR-8</v>
      </c>
      <c r="G30" s="15">
        <v>0.95</v>
      </c>
      <c r="H30" s="39">
        <v>0</v>
      </c>
      <c r="I30" s="15">
        <v>0.15</v>
      </c>
      <c r="J30" s="1"/>
      <c r="K30" s="4"/>
    </row>
    <row r="31" spans="2:11">
      <c r="B31" s="1"/>
      <c r="C31" s="56" t="s">
        <v>70</v>
      </c>
      <c r="D31" s="101" t="e">
        <f ca="1">MarketData!E16</f>
        <v>#NAME?</v>
      </c>
      <c r="E31" s="15" t="str">
        <f t="shared" si="0"/>
        <v>AUD-IRSwap-3Y</v>
      </c>
      <c r="F31" s="56" t="s">
        <v>41</v>
      </c>
      <c r="G31" s="15">
        <f>H31+$G$6</f>
        <v>0</v>
      </c>
      <c r="H31" s="37">
        <v>0</v>
      </c>
      <c r="I31" s="15">
        <v>0</v>
      </c>
      <c r="J31" s="1"/>
      <c r="K31" s="4"/>
    </row>
    <row r="32" spans="2:11">
      <c r="B32" s="1"/>
      <c r="C32" s="56" t="s">
        <v>70</v>
      </c>
      <c r="D32" s="101" t="e">
        <f ca="1">MarketData!E17</f>
        <v>#NAME?</v>
      </c>
      <c r="E32" s="15" t="str">
        <f t="shared" si="0"/>
        <v>AUD-IRSwap-4Y</v>
      </c>
      <c r="F32" s="56" t="s">
        <v>42</v>
      </c>
      <c r="G32" s="15">
        <f>H32+$G$6</f>
        <v>0</v>
      </c>
      <c r="H32" s="37">
        <v>0</v>
      </c>
      <c r="I32" s="15">
        <v>0</v>
      </c>
      <c r="J32" s="1"/>
      <c r="K32" s="4"/>
    </row>
    <row r="33" spans="2:17">
      <c r="B33" s="1"/>
      <c r="C33" s="56" t="s">
        <v>70</v>
      </c>
      <c r="D33" s="101" t="e">
        <f ca="1">MarketData!E18</f>
        <v>#NAME?</v>
      </c>
      <c r="E33" s="15" t="str">
        <f t="shared" si="0"/>
        <v>AUD-IRSwap-5Y</v>
      </c>
      <c r="F33" s="56" t="s">
        <v>43</v>
      </c>
      <c r="G33" s="15">
        <f>H33+$G$6</f>
        <v>0</v>
      </c>
      <c r="H33" s="37">
        <v>0</v>
      </c>
      <c r="I33" s="15">
        <v>0</v>
      </c>
      <c r="J33" s="1"/>
      <c r="K33" s="4"/>
    </row>
    <row r="34" spans="2:17">
      <c r="B34" s="1"/>
      <c r="C34" s="56" t="s">
        <v>70</v>
      </c>
      <c r="D34" s="101" t="e">
        <f ca="1">MarketData!E19</f>
        <v>#NAME?</v>
      </c>
      <c r="E34" s="15" t="str">
        <f t="shared" si="0"/>
        <v>AUD-IRSwap-6Y</v>
      </c>
      <c r="F34" s="56" t="s">
        <v>44</v>
      </c>
      <c r="G34" s="15">
        <f>G33/2+G35/2</f>
        <v>0</v>
      </c>
      <c r="H34" s="36"/>
      <c r="I34" s="15">
        <v>0</v>
      </c>
      <c r="J34" s="1"/>
      <c r="K34" s="4"/>
      <c r="Q34" s="33"/>
    </row>
    <row r="35" spans="2:17">
      <c r="B35" s="1"/>
      <c r="C35" s="56" t="s">
        <v>70</v>
      </c>
      <c r="D35" s="101" t="e">
        <f ca="1">MarketData!E20</f>
        <v>#NAME?</v>
      </c>
      <c r="E35" s="15" t="str">
        <f t="shared" si="0"/>
        <v>AUD-IRSwap-7Y</v>
      </c>
      <c r="F35" s="56" t="s">
        <v>45</v>
      </c>
      <c r="G35" s="15">
        <f>H35+$G$7</f>
        <v>0</v>
      </c>
      <c r="H35" s="37">
        <v>0</v>
      </c>
      <c r="I35" s="15">
        <v>0</v>
      </c>
      <c r="J35" s="1"/>
      <c r="K35" s="4"/>
      <c r="Q35" s="33"/>
    </row>
    <row r="36" spans="2:17">
      <c r="B36" s="1"/>
      <c r="C36" s="56" t="s">
        <v>70</v>
      </c>
      <c r="D36" s="101" t="e">
        <f ca="1">MarketData!E21</f>
        <v>#NAME?</v>
      </c>
      <c r="E36" s="15" t="str">
        <f t="shared" si="0"/>
        <v>AUD-IRSwap-8Y</v>
      </c>
      <c r="F36" s="56" t="s">
        <v>46</v>
      </c>
      <c r="G36" s="40">
        <f>G35*2/3+G38/3</f>
        <v>0</v>
      </c>
      <c r="H36" s="36"/>
      <c r="I36" s="15">
        <v>0</v>
      </c>
      <c r="J36" s="1"/>
      <c r="K36" s="4"/>
      <c r="Q36" s="33"/>
    </row>
    <row r="37" spans="2:17">
      <c r="B37" s="1"/>
      <c r="C37" s="56" t="s">
        <v>70</v>
      </c>
      <c r="D37" s="101" t="e">
        <f ca="1">MarketData!E22</f>
        <v>#NAME?</v>
      </c>
      <c r="E37" s="15" t="str">
        <f t="shared" si="0"/>
        <v>AUD-IRSwap-9Y</v>
      </c>
      <c r="F37" s="56" t="s">
        <v>47</v>
      </c>
      <c r="G37" s="40">
        <f>G35/3+G38*2/3</f>
        <v>0</v>
      </c>
      <c r="H37" s="16"/>
      <c r="I37" s="15">
        <v>0</v>
      </c>
      <c r="J37" s="1"/>
      <c r="K37" s="4"/>
      <c r="Q37" s="33"/>
    </row>
    <row r="38" spans="2:17">
      <c r="B38" s="1"/>
      <c r="C38" s="56" t="s">
        <v>70</v>
      </c>
      <c r="D38" s="101" t="e">
        <f ca="1">MarketData!E23</f>
        <v>#NAME?</v>
      </c>
      <c r="E38" s="15" t="str">
        <f t="shared" si="0"/>
        <v>AUD-IRSwap-10Y</v>
      </c>
      <c r="F38" s="56" t="s">
        <v>48</v>
      </c>
      <c r="G38" s="15">
        <f t="shared" ref="G38:G43" si="1">$G$7+H38</f>
        <v>0</v>
      </c>
      <c r="H38" s="37">
        <v>0</v>
      </c>
      <c r="I38" s="15">
        <v>0</v>
      </c>
      <c r="J38" s="1"/>
      <c r="K38" s="4"/>
      <c r="Q38" s="33"/>
    </row>
    <row r="39" spans="2:17">
      <c r="B39" s="1"/>
      <c r="C39" s="56" t="s">
        <v>70</v>
      </c>
      <c r="D39" s="101" t="e">
        <f ca="1">MarketData!E24</f>
        <v>#NAME?</v>
      </c>
      <c r="E39" s="15" t="str">
        <f t="shared" ref="E39" si="2">$D$15&amp;"-"&amp;C39&amp;"-"&amp;F39</f>
        <v>AUD-IRSwap-12Y</v>
      </c>
      <c r="F39" s="56" t="s">
        <v>218</v>
      </c>
      <c r="G39" s="15">
        <f t="shared" si="1"/>
        <v>0</v>
      </c>
      <c r="H39" s="37">
        <v>0</v>
      </c>
      <c r="I39" s="15">
        <v>0</v>
      </c>
      <c r="J39" s="1"/>
      <c r="K39" s="4"/>
      <c r="Q39" s="33"/>
    </row>
    <row r="40" spans="2:17">
      <c r="B40" s="1"/>
      <c r="C40" s="56" t="s">
        <v>70</v>
      </c>
      <c r="D40" s="101" t="e">
        <f ca="1">MarketData!E25</f>
        <v>#NAME?</v>
      </c>
      <c r="E40" s="15" t="str">
        <f t="shared" si="0"/>
        <v>AUD-IRSwap-15Y</v>
      </c>
      <c r="F40" s="56" t="s">
        <v>49</v>
      </c>
      <c r="G40" s="15">
        <f t="shared" si="1"/>
        <v>0</v>
      </c>
      <c r="H40" s="37">
        <v>0</v>
      </c>
      <c r="I40" s="15">
        <v>0</v>
      </c>
      <c r="J40" s="1"/>
      <c r="K40" s="4"/>
      <c r="Q40" s="33"/>
    </row>
    <row r="41" spans="2:17">
      <c r="B41" s="1"/>
      <c r="C41" s="56" t="s">
        <v>70</v>
      </c>
      <c r="D41" s="101" t="e">
        <f ca="1">MarketData!E26</f>
        <v>#NAME?</v>
      </c>
      <c r="E41" s="15" t="str">
        <f t="shared" si="0"/>
        <v>AUD-IRSwap-20Y</v>
      </c>
      <c r="F41" s="56" t="s">
        <v>50</v>
      </c>
      <c r="G41" s="15">
        <f t="shared" si="1"/>
        <v>0</v>
      </c>
      <c r="H41" s="37">
        <v>0</v>
      </c>
      <c r="I41" s="15">
        <v>0</v>
      </c>
      <c r="J41" s="1"/>
      <c r="K41" s="4"/>
      <c r="Q41" s="33"/>
    </row>
    <row r="42" spans="2:17">
      <c r="B42" s="1"/>
      <c r="C42" s="56" t="s">
        <v>70</v>
      </c>
      <c r="D42" s="101" t="e">
        <f ca="1">MarketData!E27</f>
        <v>#NAME?</v>
      </c>
      <c r="E42" s="15" t="str">
        <f t="shared" si="0"/>
        <v>AUD-IRSwap-25Y</v>
      </c>
      <c r="F42" s="56" t="s">
        <v>54</v>
      </c>
      <c r="G42" s="15">
        <f t="shared" si="1"/>
        <v>0</v>
      </c>
      <c r="H42" s="37">
        <v>0</v>
      </c>
      <c r="I42" s="15">
        <v>0</v>
      </c>
      <c r="J42" s="1"/>
      <c r="K42" s="4"/>
    </row>
    <row r="43" spans="2:17" ht="13.5" thickBot="1">
      <c r="B43" s="1"/>
      <c r="C43" s="56" t="s">
        <v>70</v>
      </c>
      <c r="D43" s="101" t="e">
        <f ca="1">MarketData!E28</f>
        <v>#NAME?</v>
      </c>
      <c r="E43" s="16" t="str">
        <f t="shared" si="0"/>
        <v>AUD-IRSwap-30Y</v>
      </c>
      <c r="F43" s="57" t="s">
        <v>55</v>
      </c>
      <c r="G43" s="16">
        <f t="shared" si="1"/>
        <v>0</v>
      </c>
      <c r="H43" s="38">
        <v>0</v>
      </c>
      <c r="I43" s="16">
        <v>0</v>
      </c>
      <c r="J43" s="1"/>
      <c r="K43" s="4"/>
    </row>
    <row r="44" spans="2:17" ht="13.5" thickBot="1">
      <c r="B44" s="1"/>
      <c r="C44" s="55"/>
      <c r="D44" s="55"/>
      <c r="E44" s="29" t="s">
        <v>1</v>
      </c>
      <c r="F44" s="30"/>
      <c r="G44" s="30"/>
      <c r="H44" s="30"/>
      <c r="I44" s="30"/>
      <c r="J44" s="1"/>
      <c r="K44" s="4"/>
      <c r="Q44" s="8"/>
    </row>
    <row r="45" spans="2:17">
      <c r="B45" s="1"/>
      <c r="C45" s="55" t="e">
        <f ca="1">_xll.QR.ExcelAPI.QFN("QR.PubSub.PublishWithProperties", C49:D50)</f>
        <v>#NAME?</v>
      </c>
      <c r="D45" s="55"/>
      <c r="E45" s="17" t="s">
        <v>2</v>
      </c>
      <c r="F45" s="17"/>
      <c r="G45" s="17"/>
      <c r="H45" s="31" t="s">
        <v>12</v>
      </c>
      <c r="I45" s="18"/>
      <c r="J45" s="1"/>
      <c r="K45" s="4"/>
      <c r="Q45" s="8"/>
    </row>
    <row r="46" spans="2:17" ht="13.5" thickBot="1">
      <c r="B46" s="1"/>
      <c r="C46" s="55"/>
      <c r="D46" s="55"/>
      <c r="E46" s="6"/>
      <c r="F46" s="6"/>
      <c r="G46" s="6"/>
      <c r="H46" s="6"/>
      <c r="I46" s="6"/>
      <c r="J46" s="1"/>
      <c r="K46" s="4"/>
      <c r="Q46" s="8"/>
    </row>
    <row r="47" spans="2:17" ht="13.5" thickBot="1">
      <c r="B47" s="1"/>
      <c r="C47" s="106" t="s">
        <v>3</v>
      </c>
      <c r="D47" s="103"/>
      <c r="E47" s="6"/>
      <c r="F47" s="6"/>
      <c r="G47" s="6"/>
      <c r="H47" s="6"/>
      <c r="I47" s="6"/>
      <c r="J47" s="1"/>
      <c r="K47" s="4"/>
      <c r="Q47" s="8"/>
    </row>
    <row r="48" spans="2:17">
      <c r="B48" s="1"/>
      <c r="C48" s="85" t="s">
        <v>99</v>
      </c>
      <c r="D48" s="86" t="str">
        <f>D9</f>
        <v>QR_LIVE</v>
      </c>
      <c r="E48" s="6"/>
      <c r="F48" s="6"/>
      <c r="G48" s="6"/>
      <c r="H48" s="6"/>
      <c r="I48" s="6"/>
      <c r="J48" s="1"/>
      <c r="K48" s="4"/>
      <c r="Q48" s="8"/>
    </row>
    <row r="49" spans="2:18">
      <c r="B49" s="1"/>
      <c r="C49" s="67" t="s">
        <v>271</v>
      </c>
      <c r="D49" s="68">
        <f>IRBootstrapDiscount!D49</f>
        <v>10080</v>
      </c>
      <c r="E49" s="6"/>
      <c r="F49" s="6"/>
      <c r="G49" s="6"/>
      <c r="H49" s="6"/>
      <c r="I49" s="6"/>
      <c r="J49" s="1"/>
      <c r="K49" s="4"/>
      <c r="Q49" s="8"/>
    </row>
    <row r="50" spans="2:18" ht="13.5" thickBot="1">
      <c r="B50" s="22" t="str">
        <f ca="1">"Last Update "&amp;TEXT(D7,"dd-mmm-yy-hh-mm-ss")</f>
        <v>Last Update 03-Feb-18-11-49-41</v>
      </c>
      <c r="C50" s="87" t="s">
        <v>263</v>
      </c>
      <c r="D50" s="88" t="e">
        <f ca="1">IRCurve3m</f>
        <v>#NAME?</v>
      </c>
      <c r="E50" s="6"/>
      <c r="F50" s="6"/>
      <c r="G50" s="6"/>
      <c r="H50" s="6"/>
      <c r="I50" s="6"/>
      <c r="J50" s="1"/>
      <c r="K50" s="4"/>
    </row>
    <row r="51" spans="2:18">
      <c r="B51" s="6"/>
      <c r="C51" s="58"/>
      <c r="D51" s="55"/>
      <c r="E51" s="6"/>
      <c r="F51" s="6"/>
      <c r="G51" s="6"/>
      <c r="H51" s="1"/>
      <c r="I51" s="1"/>
      <c r="J51" s="1"/>
      <c r="K51" s="4"/>
    </row>
    <row r="52" spans="2:18">
      <c r="B52" s="1"/>
      <c r="C52" s="58"/>
      <c r="D52" s="58"/>
      <c r="E52" s="1"/>
      <c r="F52" s="1"/>
      <c r="G52" s="1"/>
      <c r="H52" s="1"/>
      <c r="I52" s="1"/>
      <c r="J52" s="21"/>
      <c r="K52" s="4"/>
    </row>
    <row r="53" spans="2:18">
      <c r="B53" s="4"/>
      <c r="C53" s="59"/>
      <c r="D53" s="59"/>
      <c r="E53" s="4"/>
      <c r="F53" s="4"/>
      <c r="G53" s="4"/>
      <c r="H53" s="4"/>
      <c r="I53" s="4"/>
      <c r="J53" s="4"/>
      <c r="K53" s="4"/>
    </row>
    <row r="58" spans="2:18">
      <c r="O58" s="9"/>
      <c r="P58" s="9"/>
      <c r="Q58" s="10"/>
      <c r="R58" s="9"/>
    </row>
    <row r="59" spans="2:18">
      <c r="O59" s="8"/>
      <c r="P59" s="11"/>
      <c r="Q59" s="12"/>
      <c r="R59" s="12"/>
    </row>
    <row r="60" spans="2:18">
      <c r="O60" s="8"/>
      <c r="P60" s="11"/>
      <c r="Q60" s="12"/>
      <c r="R60" s="12"/>
    </row>
    <row r="61" spans="2:18">
      <c r="O61" s="8"/>
      <c r="P61" s="11"/>
      <c r="Q61" s="12"/>
      <c r="R61" s="12"/>
    </row>
    <row r="62" spans="2:18">
      <c r="O62" s="8"/>
      <c r="P62" s="11"/>
      <c r="Q62" s="12"/>
      <c r="R62" s="12"/>
    </row>
    <row r="63" spans="2:18">
      <c r="O63" s="8"/>
      <c r="P63" s="11"/>
      <c r="Q63" s="12"/>
      <c r="R63" s="12"/>
    </row>
    <row r="64" spans="2:18">
      <c r="O64" s="8"/>
      <c r="P64" s="11"/>
      <c r="Q64" s="12"/>
      <c r="R64" s="12"/>
    </row>
    <row r="65" spans="15:18">
      <c r="O65" s="8"/>
      <c r="P65" s="11"/>
      <c r="Q65" s="12"/>
      <c r="R65" s="12"/>
    </row>
    <row r="66" spans="15:18">
      <c r="O66" s="8"/>
      <c r="P66" s="11"/>
      <c r="Q66" s="12"/>
      <c r="R66" s="12"/>
    </row>
    <row r="67" spans="15:18">
      <c r="O67" s="8"/>
      <c r="P67" s="11"/>
      <c r="Q67" s="12"/>
      <c r="R67" s="12"/>
    </row>
    <row r="68" spans="15:18">
      <c r="O68" s="8"/>
      <c r="P68" s="11"/>
      <c r="Q68" s="12"/>
      <c r="R68" s="12"/>
    </row>
    <row r="69" spans="15:18">
      <c r="O69" s="8"/>
      <c r="P69" s="11"/>
      <c r="Q69" s="12"/>
      <c r="R69" s="12"/>
    </row>
    <row r="70" spans="15:18">
      <c r="O70" s="8"/>
      <c r="P70" s="11"/>
      <c r="Q70" s="12"/>
      <c r="R70" s="12"/>
    </row>
    <row r="71" spans="15:18">
      <c r="O71" s="8"/>
      <c r="P71" s="11"/>
      <c r="Q71" s="12"/>
      <c r="R71" s="12"/>
    </row>
    <row r="72" spans="15:18">
      <c r="O72" s="8"/>
      <c r="P72" s="11"/>
      <c r="Q72" s="12"/>
      <c r="R72" s="12"/>
    </row>
    <row r="73" spans="15:18">
      <c r="O73" s="8"/>
      <c r="P73" s="11"/>
      <c r="Q73" s="12"/>
      <c r="R73" s="12"/>
    </row>
    <row r="74" spans="15:18">
      <c r="O74" s="8"/>
      <c r="P74" s="11"/>
      <c r="Q74" s="12"/>
      <c r="R74" s="12"/>
    </row>
    <row r="75" spans="15:18">
      <c r="O75" s="8"/>
      <c r="P75" s="11"/>
      <c r="Q75" s="12"/>
      <c r="R75" s="12"/>
    </row>
    <row r="76" spans="15:18">
      <c r="O76" s="8"/>
      <c r="P76" s="11"/>
      <c r="Q76" s="12"/>
      <c r="R76" s="12"/>
    </row>
    <row r="77" spans="15:18">
      <c r="O77" s="8"/>
      <c r="P77" s="11"/>
      <c r="Q77" s="12"/>
      <c r="R77" s="12"/>
    </row>
    <row r="78" spans="15:18">
      <c r="O78" s="8"/>
      <c r="P78" s="11"/>
      <c r="Q78" s="12"/>
      <c r="R78" s="12"/>
    </row>
    <row r="79" spans="15:18">
      <c r="O79" s="8"/>
      <c r="P79" s="11"/>
      <c r="Q79" s="12"/>
      <c r="R79" s="12"/>
    </row>
    <row r="80" spans="15:18">
      <c r="O80" s="8"/>
      <c r="P80" s="11"/>
      <c r="Q80" s="12"/>
      <c r="R80" s="12"/>
    </row>
    <row r="81" spans="15:18">
      <c r="O81" s="8"/>
      <c r="P81" s="11"/>
      <c r="Q81" s="12"/>
      <c r="R81" s="12"/>
    </row>
    <row r="82" spans="15:18">
      <c r="O82" s="8"/>
      <c r="P82" s="11"/>
      <c r="Q82" s="12"/>
      <c r="R82" s="12"/>
    </row>
    <row r="83" spans="15:18">
      <c r="O83" s="8"/>
      <c r="P83" s="11"/>
      <c r="Q83" s="12"/>
      <c r="R83" s="12"/>
    </row>
    <row r="84" spans="15:18">
      <c r="O84" s="8"/>
      <c r="P84" s="11"/>
      <c r="Q84" s="12"/>
      <c r="R84" s="12"/>
    </row>
    <row r="85" spans="15:18">
      <c r="O85" s="8"/>
      <c r="P85" s="11"/>
      <c r="Q85" s="12"/>
      <c r="R85" s="12"/>
    </row>
    <row r="86" spans="15:18">
      <c r="O86" s="8"/>
      <c r="P86" s="11"/>
      <c r="Q86" s="12"/>
      <c r="R86" s="12"/>
    </row>
    <row r="87" spans="15:18">
      <c r="O87" s="8"/>
      <c r="P87" s="11"/>
      <c r="Q87" s="12"/>
      <c r="R87" s="12"/>
    </row>
    <row r="88" spans="15:18">
      <c r="O88" s="8"/>
      <c r="P88" s="11"/>
      <c r="Q88" s="12"/>
      <c r="R88" s="12"/>
    </row>
    <row r="89" spans="15:18">
      <c r="O89" s="8"/>
      <c r="P89" s="11"/>
      <c r="Q89" s="12"/>
      <c r="R89" s="12"/>
    </row>
    <row r="90" spans="15:18">
      <c r="O90" s="8"/>
      <c r="P90" s="11"/>
      <c r="Q90" s="12"/>
      <c r="R90" s="12"/>
    </row>
    <row r="91" spans="15:18">
      <c r="O91" s="8"/>
      <c r="P91" s="11"/>
      <c r="Q91" s="12"/>
      <c r="R91" s="12"/>
    </row>
    <row r="92" spans="15:18">
      <c r="O92" s="8"/>
      <c r="P92" s="11"/>
      <c r="Q92" s="12"/>
      <c r="R92" s="12"/>
    </row>
    <row r="93" spans="15:18">
      <c r="O93" s="8"/>
      <c r="P93" s="11"/>
      <c r="Q93" s="12"/>
      <c r="R93" s="12"/>
    </row>
    <row r="94" spans="15:18">
      <c r="O94" s="8"/>
      <c r="P94" s="11"/>
      <c r="Q94" s="12"/>
      <c r="R94" s="12"/>
    </row>
    <row r="95" spans="15:18">
      <c r="O95" s="8"/>
      <c r="P95" s="11"/>
      <c r="Q95" s="12"/>
      <c r="R95" s="12"/>
    </row>
    <row r="96" spans="15:18">
      <c r="O96" s="8"/>
      <c r="P96" s="11"/>
      <c r="Q96" s="12"/>
      <c r="R96" s="12"/>
    </row>
    <row r="97" spans="15:18">
      <c r="O97" s="8"/>
      <c r="P97" s="11"/>
      <c r="Q97" s="12"/>
      <c r="R97" s="12"/>
    </row>
    <row r="98" spans="15:18">
      <c r="O98" s="8"/>
      <c r="P98" s="11"/>
      <c r="Q98" s="12"/>
      <c r="R98" s="12"/>
    </row>
    <row r="99" spans="15:18">
      <c r="O99" s="8"/>
      <c r="P99" s="11"/>
      <c r="Q99" s="12"/>
      <c r="R99" s="12"/>
    </row>
    <row r="100" spans="15:18">
      <c r="O100" s="8"/>
      <c r="P100" s="11"/>
      <c r="Q100" s="12"/>
      <c r="R100" s="12"/>
    </row>
    <row r="101" spans="15:18">
      <c r="O101" s="8"/>
      <c r="P101" s="11"/>
      <c r="Q101" s="12"/>
      <c r="R101" s="12"/>
    </row>
    <row r="102" spans="15:18">
      <c r="O102" s="8"/>
      <c r="P102" s="11"/>
      <c r="Q102" s="12"/>
      <c r="R102" s="12"/>
    </row>
    <row r="103" spans="15:18">
      <c r="O103" s="8"/>
      <c r="P103" s="11"/>
      <c r="Q103" s="12"/>
      <c r="R103" s="12"/>
    </row>
    <row r="104" spans="15:18">
      <c r="O104" s="8"/>
      <c r="P104" s="11"/>
      <c r="Q104" s="12"/>
      <c r="R104" s="12"/>
    </row>
    <row r="105" spans="15:18">
      <c r="O105" s="8"/>
      <c r="P105" s="11"/>
      <c r="Q105" s="12"/>
      <c r="R105" s="12"/>
    </row>
    <row r="106" spans="15:18">
      <c r="O106" s="8"/>
      <c r="P106" s="11"/>
      <c r="Q106" s="12"/>
      <c r="R106" s="12"/>
    </row>
    <row r="107" spans="15:18">
      <c r="O107" s="8"/>
      <c r="P107" s="11"/>
      <c r="Q107" s="12"/>
      <c r="R107" s="12"/>
    </row>
    <row r="108" spans="15:18">
      <c r="O108" s="8"/>
      <c r="P108" s="11"/>
      <c r="Q108" s="12"/>
      <c r="R108" s="12"/>
    </row>
    <row r="109" spans="15:18">
      <c r="O109" s="8"/>
      <c r="P109" s="11"/>
      <c r="Q109" s="12"/>
      <c r="R109" s="12"/>
    </row>
    <row r="110" spans="15:18">
      <c r="O110" s="8"/>
      <c r="P110" s="11"/>
      <c r="Q110" s="12"/>
      <c r="R110" s="12"/>
    </row>
    <row r="111" spans="15:18">
      <c r="O111" s="8"/>
      <c r="P111" s="11"/>
      <c r="Q111" s="12"/>
      <c r="R111" s="12"/>
    </row>
    <row r="112" spans="15:18">
      <c r="O112" s="8"/>
      <c r="P112" s="11"/>
      <c r="Q112" s="12"/>
      <c r="R112" s="12"/>
    </row>
    <row r="113" spans="15:18">
      <c r="O113" s="8"/>
      <c r="P113" s="11"/>
      <c r="Q113" s="12"/>
      <c r="R113" s="12"/>
    </row>
    <row r="114" spans="15:18">
      <c r="O114" s="8"/>
      <c r="P114" s="11"/>
      <c r="Q114" s="12"/>
      <c r="R114" s="12"/>
    </row>
    <row r="115" spans="15:18">
      <c r="O115" s="8"/>
      <c r="P115" s="11"/>
      <c r="Q115" s="12"/>
      <c r="R115" s="12"/>
    </row>
    <row r="116" spans="15:18">
      <c r="O116" s="8"/>
      <c r="P116" s="11"/>
      <c r="Q116" s="12"/>
      <c r="R116" s="12"/>
    </row>
    <row r="117" spans="15:18">
      <c r="O117" s="8"/>
      <c r="P117" s="11"/>
      <c r="Q117" s="12"/>
      <c r="R117" s="12"/>
    </row>
    <row r="118" spans="15:18">
      <c r="O118" s="8"/>
      <c r="P118" s="11"/>
      <c r="Q118" s="12"/>
      <c r="R118" s="12"/>
    </row>
    <row r="119" spans="15:18">
      <c r="O119" s="8"/>
      <c r="P119" s="11"/>
      <c r="Q119" s="12"/>
      <c r="R119" s="12"/>
    </row>
    <row r="120" spans="15:18">
      <c r="O120" s="8"/>
      <c r="P120" s="11"/>
      <c r="Q120" s="12"/>
      <c r="R120" s="12"/>
    </row>
    <row r="121" spans="15:18">
      <c r="O121" s="8"/>
      <c r="P121" s="11"/>
      <c r="Q121" s="12"/>
      <c r="R121" s="12"/>
    </row>
    <row r="122" spans="15:18">
      <c r="O122" s="8"/>
      <c r="P122" s="11"/>
      <c r="Q122" s="12"/>
      <c r="R122" s="12"/>
    </row>
    <row r="123" spans="15:18">
      <c r="O123" s="8"/>
      <c r="P123" s="11"/>
      <c r="Q123" s="12"/>
      <c r="R123" s="12"/>
    </row>
    <row r="124" spans="15:18">
      <c r="O124" s="8"/>
      <c r="P124" s="11"/>
      <c r="Q124" s="12"/>
      <c r="R124" s="12"/>
    </row>
    <row r="125" spans="15:18">
      <c r="O125" s="8"/>
      <c r="P125" s="11"/>
      <c r="Q125" s="12"/>
      <c r="R125" s="12"/>
    </row>
    <row r="126" spans="15:18">
      <c r="O126" s="8"/>
      <c r="P126" s="11"/>
      <c r="Q126" s="12"/>
      <c r="R126" s="12"/>
    </row>
    <row r="127" spans="15:18">
      <c r="O127" s="8"/>
      <c r="P127" s="11"/>
      <c r="Q127" s="12"/>
      <c r="R127" s="12"/>
    </row>
    <row r="128" spans="15:18">
      <c r="O128" s="8"/>
      <c r="P128" s="11"/>
      <c r="Q128" s="12"/>
      <c r="R128" s="12"/>
    </row>
    <row r="129" spans="15:18">
      <c r="O129" s="8"/>
      <c r="P129" s="11"/>
      <c r="Q129" s="12"/>
      <c r="R129" s="12"/>
    </row>
    <row r="130" spans="15:18">
      <c r="O130" s="8"/>
      <c r="P130" s="11"/>
      <c r="Q130" s="12"/>
      <c r="R130" s="12"/>
    </row>
    <row r="131" spans="15:18">
      <c r="O131" s="8"/>
      <c r="P131" s="11"/>
      <c r="Q131" s="12"/>
      <c r="R131" s="12"/>
    </row>
    <row r="132" spans="15:18">
      <c r="O132" s="8"/>
      <c r="P132" s="11"/>
      <c r="Q132" s="12"/>
      <c r="R132" s="12"/>
    </row>
    <row r="133" spans="15:18">
      <c r="O133" s="8"/>
      <c r="P133" s="11"/>
      <c r="Q133" s="12"/>
      <c r="R133" s="12"/>
    </row>
    <row r="134" spans="15:18">
      <c r="O134" s="8"/>
      <c r="P134" s="11"/>
      <c r="Q134" s="12"/>
      <c r="R134" s="12"/>
    </row>
    <row r="135" spans="15:18">
      <c r="O135" s="8"/>
      <c r="P135" s="11"/>
      <c r="Q135" s="12"/>
      <c r="R135" s="12"/>
    </row>
    <row r="136" spans="15:18">
      <c r="O136" s="8"/>
      <c r="P136" s="11"/>
      <c r="Q136" s="12"/>
      <c r="R136" s="12"/>
    </row>
    <row r="137" spans="15:18">
      <c r="O137" s="8"/>
      <c r="P137" s="11"/>
      <c r="Q137" s="12"/>
      <c r="R137" s="12"/>
    </row>
    <row r="138" spans="15:18">
      <c r="O138" s="8"/>
      <c r="P138" s="11"/>
      <c r="Q138" s="12"/>
      <c r="R138" s="12"/>
    </row>
    <row r="139" spans="15:18">
      <c r="O139" s="8"/>
      <c r="P139" s="11"/>
      <c r="Q139" s="12"/>
      <c r="R139" s="12"/>
    </row>
    <row r="140" spans="15:18">
      <c r="O140" s="8"/>
      <c r="P140" s="11"/>
      <c r="Q140" s="12"/>
      <c r="R140" s="12"/>
    </row>
    <row r="141" spans="15:18">
      <c r="O141" s="8"/>
      <c r="P141" s="11"/>
      <c r="Q141" s="12"/>
      <c r="R141" s="12"/>
    </row>
    <row r="142" spans="15:18">
      <c r="O142" s="8"/>
      <c r="P142" s="11"/>
      <c r="Q142" s="12"/>
      <c r="R142" s="12"/>
    </row>
    <row r="143" spans="15:18">
      <c r="O143" s="8"/>
      <c r="P143" s="11"/>
      <c r="Q143" s="12"/>
      <c r="R143" s="12"/>
    </row>
    <row r="144" spans="15:18">
      <c r="O144" s="8"/>
      <c r="P144" s="11"/>
      <c r="Q144" s="12"/>
      <c r="R144" s="12"/>
    </row>
    <row r="145" spans="15:18">
      <c r="O145" s="8"/>
      <c r="P145" s="11"/>
      <c r="Q145" s="12"/>
      <c r="R145" s="12"/>
    </row>
    <row r="146" spans="15:18">
      <c r="O146" s="8"/>
      <c r="P146" s="11"/>
      <c r="Q146" s="12"/>
      <c r="R146" s="12"/>
    </row>
    <row r="147" spans="15:18">
      <c r="O147" s="8"/>
      <c r="P147" s="11"/>
      <c r="Q147" s="12"/>
      <c r="R147" s="12"/>
    </row>
    <row r="148" spans="15:18">
      <c r="O148" s="8"/>
      <c r="P148" s="11"/>
      <c r="Q148" s="12"/>
      <c r="R148" s="12"/>
    </row>
    <row r="149" spans="15:18">
      <c r="O149" s="8"/>
      <c r="P149" s="11"/>
      <c r="Q149" s="12"/>
      <c r="R149" s="12"/>
    </row>
    <row r="150" spans="15:18">
      <c r="O150" s="8"/>
      <c r="P150" s="11"/>
      <c r="Q150" s="12"/>
      <c r="R150" s="12"/>
    </row>
    <row r="151" spans="15:18">
      <c r="O151" s="8"/>
      <c r="P151" s="11"/>
      <c r="Q151" s="12"/>
      <c r="R151" s="12"/>
    </row>
    <row r="152" spans="15:18">
      <c r="O152" s="8"/>
      <c r="P152" s="11"/>
      <c r="Q152" s="12"/>
      <c r="R152" s="12"/>
    </row>
    <row r="153" spans="15:18">
      <c r="O153" s="8"/>
      <c r="P153" s="11"/>
      <c r="Q153" s="12"/>
      <c r="R153" s="12"/>
    </row>
    <row r="154" spans="15:18">
      <c r="O154" s="8"/>
      <c r="P154" s="11"/>
      <c r="Q154" s="12"/>
      <c r="R154" s="12"/>
    </row>
    <row r="155" spans="15:18">
      <c r="O155" s="8"/>
      <c r="P155" s="11"/>
      <c r="Q155" s="12"/>
      <c r="R155" s="12"/>
    </row>
    <row r="156" spans="15:18">
      <c r="O156" s="8"/>
      <c r="P156" s="11"/>
      <c r="Q156" s="12"/>
      <c r="R156" s="12"/>
    </row>
    <row r="157" spans="15:18">
      <c r="O157" s="8"/>
      <c r="P157" s="11"/>
      <c r="Q157" s="12"/>
      <c r="R157" s="12"/>
    </row>
    <row r="158" spans="15:18">
      <c r="O158" s="8"/>
      <c r="P158" s="11"/>
      <c r="Q158" s="12"/>
      <c r="R158" s="12"/>
    </row>
    <row r="159" spans="15:18">
      <c r="O159" s="8"/>
      <c r="P159" s="11"/>
      <c r="Q159" s="12"/>
      <c r="R159" s="12"/>
    </row>
    <row r="160" spans="15:18">
      <c r="O160" s="8"/>
      <c r="P160" s="11"/>
      <c r="Q160" s="12"/>
      <c r="R160" s="12"/>
    </row>
    <row r="161" spans="15:18">
      <c r="O161" s="8"/>
      <c r="P161" s="11"/>
      <c r="Q161" s="12"/>
      <c r="R161" s="12"/>
    </row>
    <row r="162" spans="15:18">
      <c r="O162" s="8"/>
      <c r="P162" s="11"/>
      <c r="Q162" s="12"/>
      <c r="R162" s="12"/>
    </row>
    <row r="163" spans="15:18">
      <c r="O163" s="8"/>
      <c r="P163" s="11"/>
      <c r="Q163" s="12"/>
      <c r="R163" s="12"/>
    </row>
    <row r="164" spans="15:18">
      <c r="O164" s="8"/>
      <c r="P164" s="11"/>
      <c r="Q164" s="12"/>
      <c r="R164" s="12"/>
    </row>
    <row r="165" spans="15:18">
      <c r="O165" s="8"/>
      <c r="P165" s="11"/>
      <c r="Q165" s="12"/>
      <c r="R165" s="12"/>
    </row>
    <row r="166" spans="15:18">
      <c r="O166" s="8"/>
      <c r="P166" s="11"/>
      <c r="Q166" s="12"/>
      <c r="R166" s="12"/>
    </row>
    <row r="167" spans="15:18">
      <c r="O167" s="8"/>
      <c r="P167" s="11"/>
      <c r="Q167" s="12"/>
      <c r="R167" s="12"/>
    </row>
    <row r="168" spans="15:18">
      <c r="O168" s="8"/>
      <c r="P168" s="11"/>
      <c r="Q168" s="12"/>
      <c r="R168" s="12"/>
    </row>
    <row r="169" spans="15:18">
      <c r="O169" s="8"/>
      <c r="P169" s="11"/>
      <c r="Q169" s="12"/>
      <c r="R169" s="12"/>
    </row>
    <row r="170" spans="15:18">
      <c r="O170" s="8"/>
      <c r="P170" s="11"/>
      <c r="Q170" s="12"/>
      <c r="R170" s="12"/>
    </row>
    <row r="171" spans="15:18">
      <c r="O171" s="8"/>
      <c r="P171" s="11"/>
      <c r="Q171" s="12"/>
      <c r="R171" s="12"/>
    </row>
    <row r="172" spans="15:18">
      <c r="O172" s="8"/>
      <c r="P172" s="11"/>
      <c r="Q172" s="12"/>
      <c r="R172" s="12"/>
    </row>
    <row r="173" spans="15:18">
      <c r="O173" s="8"/>
      <c r="P173" s="11"/>
      <c r="Q173" s="12"/>
      <c r="R173" s="12"/>
    </row>
    <row r="174" spans="15:18">
      <c r="O174" s="8"/>
      <c r="P174" s="11"/>
      <c r="Q174" s="12"/>
      <c r="R174" s="12"/>
    </row>
    <row r="175" spans="15:18">
      <c r="O175" s="8"/>
      <c r="P175" s="11"/>
      <c r="Q175" s="12"/>
      <c r="R175" s="12"/>
    </row>
    <row r="176" spans="15:18">
      <c r="O176" s="8"/>
      <c r="P176" s="11"/>
      <c r="Q176" s="12"/>
      <c r="R176" s="12"/>
    </row>
    <row r="177" spans="15:18">
      <c r="O177" s="8"/>
      <c r="P177" s="11"/>
      <c r="Q177" s="12"/>
      <c r="R177" s="12"/>
    </row>
    <row r="178" spans="15:18">
      <c r="O178" s="8"/>
      <c r="P178" s="11"/>
      <c r="Q178" s="12"/>
      <c r="R178" s="12"/>
    </row>
    <row r="179" spans="15:18">
      <c r="O179" s="8"/>
      <c r="P179" s="11"/>
      <c r="Q179" s="12"/>
      <c r="R179" s="12"/>
    </row>
    <row r="180" spans="15:18">
      <c r="O180" s="7"/>
      <c r="P180" s="7"/>
      <c r="Q180" s="7"/>
      <c r="R180" s="7"/>
    </row>
    <row r="181" spans="15:18">
      <c r="O181" s="7"/>
      <c r="P181" s="7"/>
      <c r="Q181" s="7"/>
      <c r="R181" s="7"/>
    </row>
    <row r="182" spans="15:18">
      <c r="O182" s="7"/>
      <c r="P182" s="7"/>
      <c r="Q182" s="7"/>
      <c r="R182" s="7"/>
    </row>
    <row r="183" spans="15:18">
      <c r="O183" s="7"/>
      <c r="P183" s="7"/>
      <c r="Q183" s="7"/>
      <c r="R183" s="7"/>
    </row>
    <row r="184" spans="15:18">
      <c r="O184" s="7"/>
      <c r="P184" s="7"/>
      <c r="Q184" s="7"/>
      <c r="R184" s="7"/>
    </row>
    <row r="185" spans="15:18">
      <c r="O185" s="7"/>
      <c r="P185" s="7"/>
      <c r="Q185" s="7"/>
      <c r="R185" s="7"/>
    </row>
    <row r="186" spans="15:18">
      <c r="O186" s="7"/>
      <c r="P186" s="7"/>
      <c r="Q186" s="7"/>
      <c r="R186" s="7"/>
    </row>
    <row r="187" spans="15:18">
      <c r="O187" s="7"/>
      <c r="P187" s="7"/>
      <c r="Q187" s="7"/>
      <c r="R187" s="7"/>
    </row>
    <row r="188" spans="15:18">
      <c r="O188" s="7"/>
      <c r="P188" s="7"/>
      <c r="Q188" s="7"/>
      <c r="R188" s="7"/>
    </row>
    <row r="189" spans="15:18">
      <c r="O189" s="7"/>
      <c r="P189" s="7"/>
      <c r="Q189" s="7"/>
      <c r="R189" s="7"/>
    </row>
    <row r="190" spans="15:18">
      <c r="O190" s="7"/>
      <c r="P190" s="7"/>
      <c r="Q190" s="7"/>
      <c r="R190" s="7"/>
    </row>
    <row r="191" spans="15:18">
      <c r="O191" s="7"/>
      <c r="P191" s="7"/>
      <c r="Q191" s="7"/>
      <c r="R191" s="7"/>
    </row>
    <row r="192" spans="15:18">
      <c r="O192" s="7"/>
      <c r="P192" s="7"/>
      <c r="Q192" s="7"/>
      <c r="R192" s="7"/>
    </row>
    <row r="193" spans="15:18">
      <c r="O193" s="7"/>
      <c r="P193" s="7"/>
      <c r="Q193" s="7"/>
      <c r="R193" s="7"/>
    </row>
    <row r="194" spans="15:18">
      <c r="O194" s="7"/>
      <c r="P194" s="7"/>
      <c r="Q194" s="7"/>
      <c r="R194" s="7"/>
    </row>
    <row r="195" spans="15:18">
      <c r="O195" s="7"/>
      <c r="P195" s="7"/>
      <c r="Q195" s="7"/>
      <c r="R195" s="7"/>
    </row>
    <row r="196" spans="15:18">
      <c r="O196" s="7"/>
      <c r="P196" s="7"/>
      <c r="Q196" s="7"/>
      <c r="R196" s="7"/>
    </row>
    <row r="197" spans="15:18">
      <c r="O197" s="7"/>
      <c r="P197" s="7"/>
      <c r="Q197" s="7"/>
      <c r="R197" s="7"/>
    </row>
    <row r="198" spans="15:18">
      <c r="O198" s="7"/>
      <c r="P198" s="7"/>
      <c r="Q198" s="7"/>
      <c r="R198" s="7"/>
    </row>
    <row r="199" spans="15:18">
      <c r="O199" s="7"/>
      <c r="P199" s="7"/>
      <c r="Q199" s="7"/>
      <c r="R199" s="7"/>
    </row>
    <row r="200" spans="15:18">
      <c r="O200" s="7"/>
      <c r="P200" s="7"/>
      <c r="Q200" s="7"/>
      <c r="R200" s="7"/>
    </row>
    <row r="201" spans="15:18">
      <c r="O201" s="7"/>
      <c r="P201" s="7"/>
      <c r="Q201" s="7"/>
      <c r="R201" s="7"/>
    </row>
    <row r="202" spans="15:18">
      <c r="O202" s="7"/>
      <c r="P202" s="7"/>
      <c r="Q202" s="7"/>
      <c r="R202" s="7"/>
    </row>
  </sheetData>
  <protectedRanges>
    <protectedRange sqref="D14" name="Range2_1_1_1_1"/>
  </protectedRanges>
  <phoneticPr fontId="9" type="noConversion"/>
  <dataValidations count="3">
    <dataValidation type="list" allowBlank="1" showInputMessage="1" showErrorMessage="1" sqref="C19:C43" xr:uid="{00000000-0002-0000-0400-000000000000}">
      <formula1>Assets</formula1>
    </dataValidation>
    <dataValidation type="list" allowBlank="1" showInputMessage="1" showErrorMessage="1" sqref="D11" xr:uid="{00000000-0002-0000-0400-000001000000}">
      <formula1>"1M,3M,6M"</formula1>
    </dataValidation>
    <dataValidation type="list" allowBlank="1" showInputMessage="1" showErrorMessage="1" sqref="D14" xr:uid="{00000000-0002-0000-0400-000002000000}">
      <formula1>Algorithms</formula1>
    </dataValidation>
  </dataValidations>
  <hyperlinks>
    <hyperlink ref="H45" r:id="rId1" xr:uid="{00000000-0004-0000-0400-000000000000}"/>
  </hyperlinks>
  <pageMargins left="0.75" right="0.75" top="1" bottom="1" header="0.5" footer="0.5"/>
  <pageSetup orientation="portrait" r:id="rId2"/>
  <headerFooter alignWithMargins="0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U202"/>
  <sheetViews>
    <sheetView showGridLines="0" zoomScale="80" workbookViewId="0">
      <selection activeCell="D49" sqref="D49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50" customWidth="1"/>
    <col min="4" max="4" width="25.85546875" style="50" customWidth="1"/>
    <col min="5" max="5" width="20" style="3" bestFit="1" customWidth="1"/>
    <col min="6" max="6" width="16.140625" style="3" customWidth="1"/>
    <col min="7" max="7" width="8.5703125" style="3" bestFit="1" customWidth="1"/>
    <col min="8" max="8" width="12.42578125" style="3" customWidth="1"/>
    <col min="9" max="9" width="8.5703125" style="3" customWidth="1"/>
    <col min="10" max="10" width="6.28515625" style="3" customWidth="1"/>
    <col min="11" max="11" width="1.140625" style="3" customWidth="1"/>
    <col min="12" max="13" width="9.140625" style="3"/>
    <col min="14" max="14" width="22.42578125" style="3" bestFit="1" customWidth="1"/>
    <col min="15" max="16" width="13.140625" style="3" customWidth="1"/>
    <col min="17" max="17" width="11.7109375" style="3" customWidth="1"/>
    <col min="18" max="18" width="17.85546875" style="3" customWidth="1"/>
    <col min="19" max="19" width="9.5703125" style="3" bestFit="1" customWidth="1"/>
    <col min="20" max="20" width="11" style="3" bestFit="1" customWidth="1"/>
    <col min="21" max="21" width="9.5703125" style="3" bestFit="1" customWidth="1"/>
    <col min="22" max="22" width="9.140625" style="3"/>
    <col min="23" max="24" width="9.5703125" style="3" bestFit="1" customWidth="1"/>
    <col min="25" max="27" width="9.140625" style="3"/>
    <col min="28" max="28" width="22.5703125" style="3" bestFit="1" customWidth="1"/>
    <col min="29" max="29" width="16.5703125" style="3" bestFit="1" customWidth="1"/>
    <col min="30" max="31" width="16.42578125" style="3" customWidth="1"/>
    <col min="32" max="32" width="9.5703125" style="3" bestFit="1" customWidth="1"/>
    <col min="33" max="16384" width="9.140625" style="3"/>
  </cols>
  <sheetData>
    <row r="1" spans="2:20" ht="6" customHeight="1"/>
    <row r="2" spans="2:20" ht="9.75" customHeight="1">
      <c r="B2" s="23"/>
      <c r="C2" s="51"/>
      <c r="D2" s="51"/>
      <c r="E2" s="23"/>
      <c r="F2" s="23"/>
      <c r="G2" s="23"/>
      <c r="H2" s="23"/>
      <c r="I2" s="23"/>
      <c r="J2" s="23"/>
    </row>
    <row r="3" spans="2:20" ht="30" customHeight="1" thickBot="1">
      <c r="B3" s="24"/>
      <c r="C3" s="52" t="s">
        <v>7</v>
      </c>
      <c r="D3" s="52"/>
      <c r="E3" s="24"/>
      <c r="F3" s="35">
        <f ca="1">TODAY()</f>
        <v>43134</v>
      </c>
      <c r="G3" s="24"/>
      <c r="H3" s="24"/>
      <c r="I3" s="24"/>
      <c r="J3" s="24"/>
      <c r="K3" s="4"/>
    </row>
    <row r="4" spans="2:20" ht="14.25" thickTop="1" thickBot="1">
      <c r="B4" s="19"/>
      <c r="C4" s="53"/>
      <c r="D4" s="53"/>
      <c r="E4" s="19"/>
      <c r="F4" s="19"/>
      <c r="G4" s="19"/>
      <c r="H4" s="19"/>
      <c r="I4" s="19"/>
      <c r="J4" s="19"/>
      <c r="K4" s="4"/>
      <c r="T4" s="33"/>
    </row>
    <row r="5" spans="2:20" ht="13.5" thickBot="1">
      <c r="B5" s="1"/>
      <c r="C5" s="60" t="s">
        <v>56</v>
      </c>
      <c r="D5" s="60" t="e">
        <f ca="1">_xll.QR.ExcelAPI.QFN("QR.PricingStructures.CreateCurveWithProperties", C6:D15, E19:E43, D19:D43, I19:I43)</f>
        <v>#NAME?</v>
      </c>
      <c r="E5" s="2"/>
      <c r="F5" s="1"/>
      <c r="G5" s="1"/>
      <c r="H5" s="2"/>
      <c r="I5" s="2"/>
      <c r="J5" s="1"/>
      <c r="K5" s="4"/>
      <c r="T5" s="33"/>
    </row>
    <row r="6" spans="2:20" ht="13.5" thickBot="1">
      <c r="B6" s="1"/>
      <c r="C6" s="61" t="s">
        <v>57</v>
      </c>
      <c r="D6" s="62" t="s">
        <v>58</v>
      </c>
      <c r="E6" s="2"/>
      <c r="F6" s="1"/>
      <c r="G6" s="1"/>
      <c r="H6" s="2"/>
      <c r="I6" s="2"/>
      <c r="J6" s="1"/>
      <c r="K6" s="4"/>
      <c r="T6" s="33"/>
    </row>
    <row r="7" spans="2:20">
      <c r="B7" s="1"/>
      <c r="C7" s="63" t="s">
        <v>59</v>
      </c>
      <c r="D7" s="64">
        <f ca="1">NOW()</f>
        <v>43134.492830671297</v>
      </c>
      <c r="E7" s="1"/>
      <c r="F7" s="1"/>
      <c r="G7" s="1"/>
      <c r="H7" s="2"/>
      <c r="I7" s="2"/>
      <c r="J7" s="1"/>
      <c r="K7" s="4"/>
      <c r="T7" s="33"/>
    </row>
    <row r="8" spans="2:20">
      <c r="B8" s="1"/>
      <c r="C8" s="65" t="s">
        <v>60</v>
      </c>
      <c r="D8" s="66">
        <f ca="1">D7</f>
        <v>43134.492830671297</v>
      </c>
      <c r="E8" s="1"/>
      <c r="F8" s="1"/>
      <c r="G8" s="1"/>
      <c r="H8" s="2"/>
      <c r="I8" s="2"/>
      <c r="J8" s="1"/>
      <c r="K8" s="4"/>
      <c r="T8" s="33"/>
    </row>
    <row r="9" spans="2:20">
      <c r="B9" s="1"/>
      <c r="C9" s="67" t="s">
        <v>99</v>
      </c>
      <c r="D9" s="68" t="s">
        <v>279</v>
      </c>
      <c r="E9" s="1"/>
      <c r="F9" s="1"/>
      <c r="G9" s="1"/>
      <c r="H9" s="2"/>
      <c r="I9" s="2"/>
      <c r="J9" s="1"/>
      <c r="K9" s="4"/>
      <c r="T9" s="33"/>
    </row>
    <row r="10" spans="2:20">
      <c r="B10" s="1"/>
      <c r="C10" s="65" t="s">
        <v>18</v>
      </c>
      <c r="D10" s="69" t="s">
        <v>61</v>
      </c>
      <c r="E10" s="1"/>
      <c r="F10" s="1"/>
      <c r="G10" s="1"/>
      <c r="H10" s="2"/>
      <c r="I10" s="2"/>
      <c r="J10" s="1"/>
      <c r="K10" s="4"/>
      <c r="T10" s="33"/>
    </row>
    <row r="11" spans="2:20">
      <c r="B11" s="1"/>
      <c r="C11" s="65" t="s">
        <v>19</v>
      </c>
      <c r="D11" s="68" t="s">
        <v>22</v>
      </c>
      <c r="E11" s="6"/>
      <c r="F11" s="1"/>
      <c r="G11" s="1"/>
      <c r="H11" s="2"/>
      <c r="I11" s="2"/>
      <c r="J11" s="1"/>
      <c r="K11" s="4"/>
      <c r="T11" s="33"/>
    </row>
    <row r="12" spans="2:20">
      <c r="B12" s="1"/>
      <c r="C12" s="65" t="s">
        <v>62</v>
      </c>
      <c r="D12" s="68" t="str">
        <f>D10&amp;"-"&amp;D11</f>
        <v>AUD-LIBOR-BBA-6M</v>
      </c>
      <c r="E12" s="6"/>
      <c r="F12" s="1"/>
      <c r="G12" s="1"/>
      <c r="H12" s="2"/>
      <c r="I12" s="2"/>
      <c r="J12" s="1"/>
      <c r="K12" s="4"/>
      <c r="T12" s="33"/>
    </row>
    <row r="13" spans="2:20">
      <c r="B13" s="1"/>
      <c r="C13" s="65" t="s">
        <v>63</v>
      </c>
      <c r="D13" s="68" t="str">
        <f>D6&amp;"."&amp;D12</f>
        <v>RateCurve.AUD-LIBOR-BBA-6M</v>
      </c>
      <c r="E13" s="6"/>
      <c r="F13" s="1"/>
      <c r="G13" s="1"/>
      <c r="H13" s="2"/>
      <c r="I13" s="2"/>
      <c r="J13" s="1"/>
      <c r="K13" s="4"/>
      <c r="T13" s="33"/>
    </row>
    <row r="14" spans="2:20">
      <c r="B14" s="1"/>
      <c r="C14" s="65" t="s">
        <v>21</v>
      </c>
      <c r="D14" s="68" t="s">
        <v>64</v>
      </c>
      <c r="E14" s="6"/>
      <c r="F14" s="1"/>
      <c r="G14" s="1"/>
      <c r="H14" s="2"/>
      <c r="I14" s="2"/>
      <c r="J14" s="1"/>
      <c r="K14" s="4"/>
      <c r="T14" s="33"/>
    </row>
    <row r="15" spans="2:20" ht="13.5" thickBot="1">
      <c r="B15" s="1"/>
      <c r="C15" s="70" t="s">
        <v>65</v>
      </c>
      <c r="D15" s="71" t="str">
        <f>MID(D10,1,3)</f>
        <v>AUD</v>
      </c>
      <c r="E15" s="6"/>
      <c r="F15" s="1"/>
      <c r="G15" s="1"/>
      <c r="H15" s="2"/>
      <c r="I15" s="2"/>
      <c r="J15" s="1"/>
      <c r="K15" s="4"/>
      <c r="T15" s="33"/>
    </row>
    <row r="16" spans="2:20" ht="13.5" thickBot="1">
      <c r="B16" s="1"/>
      <c r="C16" s="58"/>
      <c r="D16" s="58"/>
      <c r="E16" s="6"/>
      <c r="F16" s="1"/>
      <c r="G16" s="1"/>
      <c r="H16" s="2"/>
      <c r="I16" s="2"/>
      <c r="J16" s="1"/>
      <c r="K16" s="4"/>
      <c r="T16" s="33"/>
    </row>
    <row r="17" spans="2:20">
      <c r="B17" s="1"/>
      <c r="C17" s="105" t="s">
        <v>6</v>
      </c>
      <c r="D17" s="104"/>
      <c r="E17" s="6"/>
      <c r="F17" s="6"/>
      <c r="G17" s="6"/>
      <c r="H17" s="6"/>
      <c r="I17" s="6"/>
      <c r="J17" s="1"/>
      <c r="K17" s="4"/>
      <c r="T17" s="33"/>
    </row>
    <row r="18" spans="2:20" ht="14.25" thickBot="1">
      <c r="B18" s="1"/>
      <c r="C18" s="27" t="s">
        <v>13</v>
      </c>
      <c r="D18" s="34" t="s">
        <v>15</v>
      </c>
      <c r="E18" s="27" t="s">
        <v>0</v>
      </c>
      <c r="F18" s="75"/>
      <c r="G18" s="28" t="s">
        <v>14</v>
      </c>
      <c r="H18" s="32" t="s">
        <v>16</v>
      </c>
      <c r="I18" s="32" t="s">
        <v>17</v>
      </c>
      <c r="J18" s="1"/>
      <c r="K18" s="4"/>
      <c r="T18" s="33"/>
    </row>
    <row r="19" spans="2:20">
      <c r="B19" s="1"/>
      <c r="C19" s="56" t="s">
        <v>67</v>
      </c>
      <c r="D19" s="101" t="e">
        <f ca="1">MarketData!J4</f>
        <v>#NAME?</v>
      </c>
      <c r="E19" s="15" t="str">
        <f>$D$15&amp;"-"&amp;C19&amp;"-"&amp;F19</f>
        <v>AUD-Deposit-1D</v>
      </c>
      <c r="F19" s="56" t="s">
        <v>39</v>
      </c>
      <c r="G19" s="15">
        <v>0.05</v>
      </c>
      <c r="H19" s="15"/>
      <c r="I19" s="15">
        <v>0</v>
      </c>
      <c r="J19" s="1"/>
      <c r="K19" s="4"/>
      <c r="T19" s="33"/>
    </row>
    <row r="20" spans="2:20">
      <c r="B20" s="1"/>
      <c r="C20" s="56" t="s">
        <v>67</v>
      </c>
      <c r="D20" s="101" t="e">
        <f ca="1">MarketData!J5</f>
        <v>#NAME?</v>
      </c>
      <c r="E20" s="15" t="str">
        <f t="shared" ref="E20:E39" si="0">$D$15&amp;"-"&amp;C20&amp;"-"&amp;F20</f>
        <v>AUD-Deposit-1M</v>
      </c>
      <c r="F20" s="56" t="s">
        <v>23</v>
      </c>
      <c r="G20" s="15">
        <v>0.05</v>
      </c>
      <c r="H20" s="15"/>
      <c r="I20" s="15">
        <v>0</v>
      </c>
      <c r="J20" s="1"/>
      <c r="K20" s="4"/>
      <c r="T20" s="33"/>
    </row>
    <row r="21" spans="2:20">
      <c r="B21" s="1"/>
      <c r="C21" s="56" t="s">
        <v>67</v>
      </c>
      <c r="D21" s="101" t="e">
        <f ca="1">MarketData!J6</f>
        <v>#NAME?</v>
      </c>
      <c r="E21" s="15" t="str">
        <f t="shared" si="0"/>
        <v>AUD-Deposit-2M</v>
      </c>
      <c r="F21" s="56" t="s">
        <v>40</v>
      </c>
      <c r="G21" s="15">
        <v>0.05</v>
      </c>
      <c r="H21" s="15"/>
      <c r="I21" s="15">
        <v>0</v>
      </c>
      <c r="J21" s="1"/>
      <c r="K21" s="4"/>
      <c r="T21" s="33"/>
    </row>
    <row r="22" spans="2:20">
      <c r="B22" s="1"/>
      <c r="C22" s="56" t="s">
        <v>67</v>
      </c>
      <c r="D22" s="101" t="e">
        <f ca="1">MarketData!J7</f>
        <v>#NAME?</v>
      </c>
      <c r="E22" s="15" t="str">
        <f t="shared" si="0"/>
        <v>AUD-Deposit-3M</v>
      </c>
      <c r="F22" s="56" t="s">
        <v>20</v>
      </c>
      <c r="G22" s="15">
        <v>0.05</v>
      </c>
      <c r="H22" s="15"/>
      <c r="I22" s="15">
        <v>0</v>
      </c>
      <c r="J22" s="1"/>
      <c r="K22" s="4"/>
      <c r="T22" s="33"/>
    </row>
    <row r="23" spans="2:20">
      <c r="B23" s="1"/>
      <c r="C23" s="56" t="s">
        <v>68</v>
      </c>
      <c r="D23" s="101" t="e">
        <f ca="1">MarketData!J8</f>
        <v>#NAME?</v>
      </c>
      <c r="E23" s="48" t="str">
        <f t="shared" si="0"/>
        <v>AUD-IRFuture-IR-1</v>
      </c>
      <c r="F23" s="56" t="str">
        <f>Config!H6</f>
        <v>IR-1</v>
      </c>
      <c r="G23" s="15">
        <v>0.95</v>
      </c>
      <c r="H23" s="76">
        <v>0</v>
      </c>
      <c r="I23" s="15">
        <v>0.15</v>
      </c>
      <c r="J23" s="1"/>
      <c r="K23" s="4"/>
      <c r="T23" s="33"/>
    </row>
    <row r="24" spans="2:20">
      <c r="B24" s="1"/>
      <c r="C24" s="56" t="s">
        <v>68</v>
      </c>
      <c r="D24" s="101" t="e">
        <f ca="1">MarketData!J9</f>
        <v>#NAME?</v>
      </c>
      <c r="E24" s="48" t="str">
        <f t="shared" si="0"/>
        <v>AUD-IRFuture-IR-2</v>
      </c>
      <c r="F24" s="56" t="str">
        <f>Config!H7</f>
        <v>IR-2</v>
      </c>
      <c r="G24" s="15">
        <v>0.95</v>
      </c>
      <c r="H24" s="15">
        <f>H23*6/7+H30/7</f>
        <v>0</v>
      </c>
      <c r="I24" s="15">
        <v>0.15</v>
      </c>
      <c r="J24" s="1"/>
      <c r="K24" s="4"/>
      <c r="T24" s="33"/>
    </row>
    <row r="25" spans="2:20">
      <c r="B25" s="1"/>
      <c r="C25" s="56" t="s">
        <v>68</v>
      </c>
      <c r="D25" s="101" t="e">
        <f ca="1">MarketData!J10</f>
        <v>#NAME?</v>
      </c>
      <c r="E25" s="48" t="str">
        <f t="shared" si="0"/>
        <v>AUD-IRFuture-IR-3</v>
      </c>
      <c r="F25" s="56" t="str">
        <f>Config!H8</f>
        <v>IR-3</v>
      </c>
      <c r="G25" s="15">
        <v>0.95</v>
      </c>
      <c r="H25" s="15">
        <f>H23*5/7+H30*2/7</f>
        <v>0</v>
      </c>
      <c r="I25" s="15">
        <v>0.15</v>
      </c>
      <c r="J25" s="1"/>
      <c r="K25" s="4"/>
      <c r="T25" s="33"/>
    </row>
    <row r="26" spans="2:20">
      <c r="B26" s="1"/>
      <c r="C26" s="56" t="s">
        <v>68</v>
      </c>
      <c r="D26" s="101" t="e">
        <f ca="1">MarketData!J11</f>
        <v>#NAME?</v>
      </c>
      <c r="E26" s="48" t="str">
        <f t="shared" si="0"/>
        <v>AUD-IRFuture-IR-4</v>
      </c>
      <c r="F26" s="56" t="str">
        <f>Config!H9</f>
        <v>IR-4</v>
      </c>
      <c r="G26" s="15">
        <v>0.95</v>
      </c>
      <c r="H26" s="15">
        <f>H23*4/7+H30*3/7</f>
        <v>0</v>
      </c>
      <c r="I26" s="15">
        <v>0.15</v>
      </c>
      <c r="J26" s="1"/>
      <c r="K26" s="4"/>
      <c r="T26" s="33"/>
    </row>
    <row r="27" spans="2:20">
      <c r="B27" s="1"/>
      <c r="C27" s="56" t="s">
        <v>68</v>
      </c>
      <c r="D27" s="101" t="e">
        <f ca="1">MarketData!J12</f>
        <v>#NAME?</v>
      </c>
      <c r="E27" s="48" t="str">
        <f t="shared" si="0"/>
        <v>AUD-IRFuture-IR-5</v>
      </c>
      <c r="F27" s="56" t="str">
        <f>Config!H10</f>
        <v>IR-5</v>
      </c>
      <c r="G27" s="15">
        <v>0.95</v>
      </c>
      <c r="H27" s="15">
        <f>H23*3/7+H30*4/7</f>
        <v>0</v>
      </c>
      <c r="I27" s="15">
        <v>0.15</v>
      </c>
      <c r="J27" s="1"/>
      <c r="K27" s="4"/>
      <c r="T27" s="33"/>
    </row>
    <row r="28" spans="2:20">
      <c r="B28" s="1"/>
      <c r="C28" s="56" t="s">
        <v>68</v>
      </c>
      <c r="D28" s="101" t="e">
        <f ca="1">MarketData!J13</f>
        <v>#NAME?</v>
      </c>
      <c r="E28" s="48" t="str">
        <f t="shared" si="0"/>
        <v>AUD-IRFuture-IR-6</v>
      </c>
      <c r="F28" s="56" t="str">
        <f>Config!H11</f>
        <v>IR-6</v>
      </c>
      <c r="G28" s="15">
        <v>0.95</v>
      </c>
      <c r="H28" s="15">
        <f>H23*2/7+H30*5/7</f>
        <v>0</v>
      </c>
      <c r="I28" s="15">
        <v>0.15</v>
      </c>
      <c r="J28" s="1"/>
      <c r="K28" s="4"/>
      <c r="T28" s="33"/>
    </row>
    <row r="29" spans="2:20">
      <c r="B29" s="1"/>
      <c r="C29" s="56" t="s">
        <v>68</v>
      </c>
      <c r="D29" s="101" t="e">
        <f ca="1">MarketData!J14</f>
        <v>#NAME?</v>
      </c>
      <c r="E29" s="48" t="str">
        <f t="shared" si="0"/>
        <v>AUD-IRFuture-IR-7</v>
      </c>
      <c r="F29" s="56" t="str">
        <f>Config!H12</f>
        <v>IR-7</v>
      </c>
      <c r="G29" s="15">
        <v>0.95</v>
      </c>
      <c r="H29" s="15">
        <f>H23/7+H30*6/7</f>
        <v>0</v>
      </c>
      <c r="I29" s="15">
        <v>0.15</v>
      </c>
      <c r="J29" s="1"/>
      <c r="K29" s="4"/>
      <c r="T29" s="33"/>
    </row>
    <row r="30" spans="2:20">
      <c r="B30" s="1"/>
      <c r="C30" s="56" t="s">
        <v>68</v>
      </c>
      <c r="D30" s="101" t="e">
        <f ca="1">MarketData!J15</f>
        <v>#NAME?</v>
      </c>
      <c r="E30" s="48" t="str">
        <f t="shared" si="0"/>
        <v>AUD-IRFuture-IR-8</v>
      </c>
      <c r="F30" s="56" t="str">
        <f>Config!H13</f>
        <v>IR-8</v>
      </c>
      <c r="G30" s="15">
        <v>0.95</v>
      </c>
      <c r="H30" s="76">
        <f>IRBootstrap3m!H30</f>
        <v>0</v>
      </c>
      <c r="I30" s="15">
        <v>0.15</v>
      </c>
      <c r="J30" s="1"/>
      <c r="K30" s="4"/>
      <c r="T30" s="33"/>
    </row>
    <row r="31" spans="2:20">
      <c r="B31" s="1"/>
      <c r="C31" s="56" t="s">
        <v>70</v>
      </c>
      <c r="D31" s="101" t="e">
        <f ca="1">MarketData!J16</f>
        <v>#NAME?</v>
      </c>
      <c r="E31" s="15" t="str">
        <f t="shared" si="0"/>
        <v>AUD-IRSwap-3Y</v>
      </c>
      <c r="F31" s="56" t="s">
        <v>41</v>
      </c>
      <c r="G31" s="15">
        <f>H31+$G$6</f>
        <v>0</v>
      </c>
      <c r="H31" s="77">
        <f>IRBootstrap3m!H31</f>
        <v>0</v>
      </c>
      <c r="I31" s="15">
        <v>0</v>
      </c>
      <c r="J31" s="1"/>
      <c r="K31" s="4"/>
      <c r="T31" s="33"/>
    </row>
    <row r="32" spans="2:20">
      <c r="B32" s="1"/>
      <c r="C32" s="56" t="s">
        <v>70</v>
      </c>
      <c r="D32" s="101" t="e">
        <f ca="1">MarketData!J17</f>
        <v>#NAME?</v>
      </c>
      <c r="E32" s="15" t="str">
        <f t="shared" si="0"/>
        <v>AUD-IRSwap-4Y</v>
      </c>
      <c r="F32" s="56" t="s">
        <v>42</v>
      </c>
      <c r="G32" s="15">
        <f>H32+$G$6</f>
        <v>0</v>
      </c>
      <c r="H32" s="77">
        <f>IRBootstrap3m!H32</f>
        <v>0</v>
      </c>
      <c r="I32" s="15">
        <v>0</v>
      </c>
      <c r="J32" s="1"/>
      <c r="K32" s="4"/>
      <c r="T32" s="33"/>
    </row>
    <row r="33" spans="2:20">
      <c r="B33" s="1"/>
      <c r="C33" s="56" t="s">
        <v>70</v>
      </c>
      <c r="D33" s="101" t="e">
        <f ca="1">MarketData!J18</f>
        <v>#NAME?</v>
      </c>
      <c r="E33" s="15" t="str">
        <f t="shared" si="0"/>
        <v>AUD-IRSwap-5Y</v>
      </c>
      <c r="F33" s="56" t="s">
        <v>43</v>
      </c>
      <c r="G33" s="15">
        <f>H33+$G$6</f>
        <v>0</v>
      </c>
      <c r="H33" s="77">
        <f>IRBootstrap3m!H33</f>
        <v>0</v>
      </c>
      <c r="I33" s="15">
        <v>0</v>
      </c>
      <c r="J33" s="1"/>
      <c r="K33" s="4"/>
      <c r="T33" s="33"/>
    </row>
    <row r="34" spans="2:20">
      <c r="B34" s="1"/>
      <c r="C34" s="56" t="s">
        <v>70</v>
      </c>
      <c r="D34" s="101" t="e">
        <f ca="1">MarketData!J19</f>
        <v>#NAME?</v>
      </c>
      <c r="E34" s="15" t="str">
        <f t="shared" si="0"/>
        <v>AUD-IRSwap-6Y</v>
      </c>
      <c r="F34" s="56" t="s">
        <v>44</v>
      </c>
      <c r="G34" s="15">
        <f>G33/2+G35/2</f>
        <v>0</v>
      </c>
      <c r="H34" s="36"/>
      <c r="I34" s="15">
        <v>0</v>
      </c>
      <c r="J34" s="1"/>
      <c r="K34" s="4"/>
      <c r="T34" s="33"/>
    </row>
    <row r="35" spans="2:20">
      <c r="B35" s="1"/>
      <c r="C35" s="56" t="s">
        <v>70</v>
      </c>
      <c r="D35" s="101" t="e">
        <f ca="1">MarketData!J20</f>
        <v>#NAME?</v>
      </c>
      <c r="E35" s="15" t="str">
        <f t="shared" si="0"/>
        <v>AUD-IRSwap-7Y</v>
      </c>
      <c r="F35" s="56" t="s">
        <v>45</v>
      </c>
      <c r="G35" s="15">
        <f>H35+$G$7</f>
        <v>0</v>
      </c>
      <c r="H35" s="77">
        <f>IRBootstrap3m!H35</f>
        <v>0</v>
      </c>
      <c r="I35" s="15">
        <v>0</v>
      </c>
      <c r="J35" s="1"/>
      <c r="K35" s="4"/>
      <c r="T35" s="33"/>
    </row>
    <row r="36" spans="2:20">
      <c r="B36" s="1"/>
      <c r="C36" s="56" t="s">
        <v>70</v>
      </c>
      <c r="D36" s="101" t="e">
        <f ca="1">MarketData!J21</f>
        <v>#NAME?</v>
      </c>
      <c r="E36" s="15" t="str">
        <f t="shared" si="0"/>
        <v>AUD-IRSwap-8Y</v>
      </c>
      <c r="F36" s="56" t="s">
        <v>46</v>
      </c>
      <c r="G36" s="40">
        <f>G35*2/3+G38/3</f>
        <v>0</v>
      </c>
      <c r="H36" s="36"/>
      <c r="I36" s="15">
        <v>0</v>
      </c>
      <c r="J36" s="1"/>
      <c r="K36" s="4"/>
      <c r="T36" s="33"/>
    </row>
    <row r="37" spans="2:20">
      <c r="B37" s="1"/>
      <c r="C37" s="56" t="s">
        <v>70</v>
      </c>
      <c r="D37" s="101" t="e">
        <f ca="1">MarketData!J22</f>
        <v>#NAME?</v>
      </c>
      <c r="E37" s="15" t="str">
        <f t="shared" si="0"/>
        <v>AUD-IRSwap-9Y</v>
      </c>
      <c r="F37" s="56" t="s">
        <v>47</v>
      </c>
      <c r="G37" s="40">
        <f>G35/3+G38*2/3</f>
        <v>0</v>
      </c>
      <c r="H37" s="16"/>
      <c r="I37" s="15">
        <v>0</v>
      </c>
      <c r="J37" s="1"/>
      <c r="K37" s="4"/>
      <c r="T37" s="33"/>
    </row>
    <row r="38" spans="2:20">
      <c r="B38" s="1"/>
      <c r="C38" s="56" t="s">
        <v>70</v>
      </c>
      <c r="D38" s="101" t="e">
        <f ca="1">MarketData!J23</f>
        <v>#NAME?</v>
      </c>
      <c r="E38" s="15" t="str">
        <f t="shared" si="0"/>
        <v>AUD-IRSwap-10Y</v>
      </c>
      <c r="F38" s="56" t="s">
        <v>48</v>
      </c>
      <c r="G38" s="15">
        <f t="shared" ref="G38:G43" si="1">$G$7+H38</f>
        <v>0</v>
      </c>
      <c r="H38" s="77">
        <f>IRBootstrap3m!H38</f>
        <v>0</v>
      </c>
      <c r="I38" s="15">
        <v>0</v>
      </c>
      <c r="J38" s="1"/>
      <c r="K38" s="4"/>
      <c r="T38" s="33"/>
    </row>
    <row r="39" spans="2:20">
      <c r="B39" s="1"/>
      <c r="C39" s="56" t="s">
        <v>70</v>
      </c>
      <c r="D39" s="101" t="e">
        <f ca="1">MarketData!J24</f>
        <v>#NAME?</v>
      </c>
      <c r="E39" s="15" t="str">
        <f t="shared" si="0"/>
        <v>AUD-IRSwap-12Y</v>
      </c>
      <c r="F39" s="56" t="s">
        <v>218</v>
      </c>
      <c r="G39" s="15">
        <f t="shared" si="1"/>
        <v>0</v>
      </c>
      <c r="H39" s="77">
        <f>IRBootstrap3m!H40</f>
        <v>0</v>
      </c>
      <c r="I39" s="15">
        <v>0</v>
      </c>
      <c r="J39" s="1"/>
      <c r="K39" s="4"/>
      <c r="T39" s="33"/>
    </row>
    <row r="40" spans="2:20">
      <c r="B40" s="1"/>
      <c r="C40" s="56" t="s">
        <v>70</v>
      </c>
      <c r="D40" s="101" t="e">
        <f ca="1">MarketData!J25</f>
        <v>#NAME?</v>
      </c>
      <c r="E40" s="15" t="str">
        <f t="shared" ref="E40:E43" si="2">$D$15&amp;"-"&amp;C40&amp;"-"&amp;F40</f>
        <v>AUD-IRSwap-15Y</v>
      </c>
      <c r="F40" s="56" t="s">
        <v>49</v>
      </c>
      <c r="G40" s="15">
        <f t="shared" si="1"/>
        <v>0</v>
      </c>
      <c r="H40" s="77">
        <f>IRBootstrap3m!H41</f>
        <v>0</v>
      </c>
      <c r="I40" s="15">
        <v>0</v>
      </c>
      <c r="J40" s="1"/>
      <c r="K40" s="4"/>
      <c r="T40" s="33"/>
    </row>
    <row r="41" spans="2:20">
      <c r="B41" s="1"/>
      <c r="C41" s="56" t="s">
        <v>70</v>
      </c>
      <c r="D41" s="101" t="e">
        <f ca="1">MarketData!J26</f>
        <v>#NAME?</v>
      </c>
      <c r="E41" s="15" t="str">
        <f t="shared" si="2"/>
        <v>AUD-IRSwap-20Y</v>
      </c>
      <c r="F41" s="56" t="s">
        <v>50</v>
      </c>
      <c r="G41" s="15">
        <f t="shared" si="1"/>
        <v>0</v>
      </c>
      <c r="H41" s="77">
        <f>IRBootstrap3m!H42</f>
        <v>0</v>
      </c>
      <c r="I41" s="15">
        <v>0</v>
      </c>
      <c r="J41" s="1"/>
      <c r="K41" s="4"/>
      <c r="T41" s="33"/>
    </row>
    <row r="42" spans="2:20">
      <c r="B42" s="1"/>
      <c r="C42" s="56" t="s">
        <v>70</v>
      </c>
      <c r="D42" s="101" t="e">
        <f ca="1">MarketData!J27</f>
        <v>#NAME?</v>
      </c>
      <c r="E42" s="15" t="str">
        <f t="shared" si="2"/>
        <v>AUD-IRSwap-25Y</v>
      </c>
      <c r="F42" s="56" t="s">
        <v>54</v>
      </c>
      <c r="G42" s="15">
        <f t="shared" si="1"/>
        <v>0</v>
      </c>
      <c r="H42" s="77">
        <f>IRBootstrap3m!H43</f>
        <v>0</v>
      </c>
      <c r="I42" s="15">
        <v>0</v>
      </c>
      <c r="J42" s="1"/>
      <c r="K42" s="4"/>
    </row>
    <row r="43" spans="2:20" ht="13.5" thickBot="1">
      <c r="B43" s="1"/>
      <c r="C43" s="56" t="s">
        <v>70</v>
      </c>
      <c r="D43" s="101" t="e">
        <f ca="1">MarketData!J28</f>
        <v>#NAME?</v>
      </c>
      <c r="E43" s="16" t="str">
        <f t="shared" si="2"/>
        <v>AUD-IRSwap-30Y</v>
      </c>
      <c r="F43" s="57" t="s">
        <v>55</v>
      </c>
      <c r="G43" s="16" t="e">
        <f t="shared" si="1"/>
        <v>#REF!</v>
      </c>
      <c r="H43" s="78" t="e">
        <f>IRBootstrap3m!#REF!</f>
        <v>#REF!</v>
      </c>
      <c r="I43" s="16">
        <v>0</v>
      </c>
      <c r="J43" s="1"/>
      <c r="K43" s="4"/>
    </row>
    <row r="44" spans="2:20" ht="13.5" thickBot="1">
      <c r="B44" s="1"/>
      <c r="C44" s="55"/>
      <c r="D44" s="55"/>
      <c r="E44" s="29" t="s">
        <v>1</v>
      </c>
      <c r="F44" s="30"/>
      <c r="G44" s="30"/>
      <c r="H44" s="30"/>
      <c r="I44" s="30"/>
      <c r="J44" s="1"/>
      <c r="K44" s="4"/>
      <c r="T44" s="8"/>
    </row>
    <row r="45" spans="2:20">
      <c r="B45" s="1"/>
      <c r="C45" s="55" t="e">
        <f ca="1">_xll.QR.ExcelAPI.QFN("QR.PubSub.PublishWithProperties", C49:D50)</f>
        <v>#NAME?</v>
      </c>
      <c r="D45" s="55"/>
      <c r="E45" s="17" t="s">
        <v>2</v>
      </c>
      <c r="F45" s="17"/>
      <c r="G45" s="17"/>
      <c r="H45" s="31" t="s">
        <v>12</v>
      </c>
      <c r="I45" s="18"/>
      <c r="J45" s="1"/>
      <c r="K45" s="4"/>
      <c r="T45" s="8"/>
    </row>
    <row r="46" spans="2:20" ht="13.5" thickBot="1">
      <c r="B46" s="1"/>
      <c r="C46" s="55"/>
      <c r="D46" s="55"/>
      <c r="E46" s="6"/>
      <c r="F46" s="6"/>
      <c r="G46" s="6"/>
      <c r="H46" s="6"/>
      <c r="I46" s="6"/>
      <c r="J46" s="1"/>
      <c r="K46" s="4"/>
      <c r="T46" s="8"/>
    </row>
    <row r="47" spans="2:20" ht="13.5" thickBot="1">
      <c r="B47" s="1"/>
      <c r="C47" s="106" t="s">
        <v>3</v>
      </c>
      <c r="D47" s="103"/>
      <c r="E47" s="6"/>
      <c r="F47" s="6"/>
      <c r="G47" s="6"/>
      <c r="H47" s="6"/>
      <c r="I47" s="6"/>
      <c r="J47" s="1"/>
      <c r="K47" s="4"/>
      <c r="T47" s="8"/>
    </row>
    <row r="48" spans="2:20">
      <c r="B48" s="1"/>
      <c r="C48" s="85" t="s">
        <v>99</v>
      </c>
      <c r="D48" s="86" t="str">
        <f>D9</f>
        <v>QR_LIVE</v>
      </c>
      <c r="E48" s="6"/>
      <c r="F48" s="6"/>
      <c r="G48" s="6"/>
      <c r="H48" s="6"/>
      <c r="I48" s="6"/>
      <c r="J48" s="1"/>
      <c r="K48" s="4"/>
      <c r="T48" s="8"/>
    </row>
    <row r="49" spans="2:21">
      <c r="B49" s="1"/>
      <c r="C49" s="67" t="s">
        <v>271</v>
      </c>
      <c r="D49" s="68">
        <f>IRBootstrapDiscount!D49</f>
        <v>10080</v>
      </c>
      <c r="E49" s="6"/>
      <c r="F49" s="1"/>
      <c r="G49" s="1"/>
      <c r="H49" s="2"/>
      <c r="I49" s="2"/>
      <c r="J49" s="1"/>
      <c r="K49" s="4"/>
      <c r="T49" s="8"/>
    </row>
    <row r="50" spans="2:21" ht="13.5" thickBot="1">
      <c r="B50" s="22" t="str">
        <f ca="1">"Last Update "&amp;TEXT(D7,"dd-mmm-yy-hh-mm-ss")</f>
        <v>Last Update 03-Feb-18-11-49-41</v>
      </c>
      <c r="C50" s="87" t="s">
        <v>263</v>
      </c>
      <c r="D50" s="88" t="e">
        <f ca="1">IRCurve6m</f>
        <v>#NAME?</v>
      </c>
      <c r="E50" s="6"/>
      <c r="F50" s="1"/>
      <c r="G50" s="1"/>
      <c r="H50" s="2"/>
      <c r="I50" s="2"/>
      <c r="J50" s="1"/>
      <c r="K50" s="4"/>
    </row>
    <row r="51" spans="2:21">
      <c r="B51" s="6"/>
      <c r="C51" s="58"/>
      <c r="D51" s="55"/>
      <c r="E51" s="6"/>
      <c r="F51" s="6"/>
      <c r="G51" s="6"/>
      <c r="H51" s="1"/>
      <c r="I51" s="1"/>
      <c r="J51" s="1"/>
      <c r="K51" s="4"/>
    </row>
    <row r="52" spans="2:21">
      <c r="B52" s="1"/>
      <c r="C52" s="58"/>
      <c r="D52" s="58"/>
      <c r="E52" s="1"/>
      <c r="F52" s="1"/>
      <c r="G52" s="1"/>
      <c r="H52" s="1"/>
      <c r="I52" s="1"/>
      <c r="J52" s="21"/>
      <c r="K52" s="4"/>
    </row>
    <row r="53" spans="2:21">
      <c r="B53" s="4"/>
      <c r="C53" s="59"/>
      <c r="D53" s="59"/>
      <c r="E53" s="4"/>
      <c r="F53" s="4"/>
      <c r="G53" s="4"/>
      <c r="H53" s="4"/>
      <c r="I53" s="4"/>
      <c r="J53" s="4"/>
      <c r="K53" s="4"/>
    </row>
    <row r="58" spans="2:21">
      <c r="R58" s="9"/>
      <c r="S58" s="9"/>
      <c r="T58" s="10"/>
      <c r="U58" s="9"/>
    </row>
    <row r="59" spans="2:21">
      <c r="R59" s="8"/>
      <c r="S59" s="11"/>
      <c r="T59" s="12"/>
      <c r="U59" s="12"/>
    </row>
    <row r="60" spans="2:21">
      <c r="R60" s="8"/>
      <c r="S60" s="11"/>
      <c r="T60" s="12"/>
      <c r="U60" s="12"/>
    </row>
    <row r="61" spans="2:21">
      <c r="R61" s="8"/>
      <c r="S61" s="11"/>
      <c r="T61" s="12"/>
      <c r="U61" s="12"/>
    </row>
    <row r="62" spans="2:21">
      <c r="R62" s="8"/>
      <c r="S62" s="11"/>
      <c r="T62" s="12"/>
      <c r="U62" s="12"/>
    </row>
    <row r="63" spans="2:21">
      <c r="R63" s="8"/>
      <c r="S63" s="11"/>
      <c r="T63" s="12"/>
      <c r="U63" s="12"/>
    </row>
    <row r="64" spans="2:21">
      <c r="R64" s="8"/>
      <c r="S64" s="11"/>
      <c r="T64" s="12"/>
      <c r="U64" s="12"/>
    </row>
    <row r="65" spans="18:21">
      <c r="R65" s="8"/>
      <c r="S65" s="11"/>
      <c r="T65" s="12"/>
      <c r="U65" s="12"/>
    </row>
    <row r="66" spans="18:21">
      <c r="R66" s="8"/>
      <c r="S66" s="11"/>
      <c r="T66" s="12"/>
      <c r="U66" s="12"/>
    </row>
    <row r="67" spans="18:21">
      <c r="R67" s="8"/>
      <c r="S67" s="11"/>
      <c r="T67" s="12"/>
      <c r="U67" s="12"/>
    </row>
    <row r="68" spans="18:21">
      <c r="R68" s="8"/>
      <c r="S68" s="11"/>
      <c r="T68" s="12"/>
      <c r="U68" s="12"/>
    </row>
    <row r="69" spans="18:21">
      <c r="R69" s="8"/>
      <c r="S69" s="11"/>
      <c r="T69" s="12"/>
      <c r="U69" s="12"/>
    </row>
    <row r="70" spans="18:21">
      <c r="R70" s="8"/>
      <c r="S70" s="11"/>
      <c r="T70" s="12"/>
      <c r="U70" s="12"/>
    </row>
    <row r="71" spans="18:21">
      <c r="R71" s="8"/>
      <c r="S71" s="11"/>
      <c r="T71" s="12"/>
      <c r="U71" s="12"/>
    </row>
    <row r="72" spans="18:21">
      <c r="R72" s="8"/>
      <c r="S72" s="11"/>
      <c r="T72" s="12"/>
      <c r="U72" s="12"/>
    </row>
    <row r="73" spans="18:21">
      <c r="R73" s="8"/>
      <c r="S73" s="11"/>
      <c r="T73" s="12"/>
      <c r="U73" s="12"/>
    </row>
    <row r="74" spans="18:21">
      <c r="R74" s="8"/>
      <c r="S74" s="11"/>
      <c r="T74" s="12"/>
      <c r="U74" s="12"/>
    </row>
    <row r="75" spans="18:21">
      <c r="R75" s="8"/>
      <c r="S75" s="11"/>
      <c r="T75" s="12"/>
      <c r="U75" s="12"/>
    </row>
    <row r="76" spans="18:21">
      <c r="R76" s="8"/>
      <c r="S76" s="11"/>
      <c r="T76" s="12"/>
      <c r="U76" s="12"/>
    </row>
    <row r="77" spans="18:21">
      <c r="R77" s="8"/>
      <c r="S77" s="11"/>
      <c r="T77" s="12"/>
      <c r="U77" s="12"/>
    </row>
    <row r="78" spans="18:21">
      <c r="R78" s="8"/>
      <c r="S78" s="11"/>
      <c r="T78" s="12"/>
      <c r="U78" s="12"/>
    </row>
    <row r="79" spans="18:21">
      <c r="R79" s="8"/>
      <c r="S79" s="11"/>
      <c r="T79" s="12"/>
      <c r="U79" s="12"/>
    </row>
    <row r="80" spans="18:21">
      <c r="R80" s="8"/>
      <c r="S80" s="11"/>
      <c r="T80" s="12"/>
      <c r="U80" s="12"/>
    </row>
    <row r="81" spans="18:21">
      <c r="R81" s="8"/>
      <c r="S81" s="11"/>
      <c r="T81" s="12"/>
      <c r="U81" s="12"/>
    </row>
    <row r="82" spans="18:21">
      <c r="R82" s="8"/>
      <c r="S82" s="11"/>
      <c r="T82" s="12"/>
      <c r="U82" s="12"/>
    </row>
    <row r="83" spans="18:21">
      <c r="R83" s="8"/>
      <c r="S83" s="11"/>
      <c r="T83" s="12"/>
      <c r="U83" s="12"/>
    </row>
    <row r="84" spans="18:21">
      <c r="R84" s="8"/>
      <c r="S84" s="11"/>
      <c r="T84" s="12"/>
      <c r="U84" s="12"/>
    </row>
    <row r="85" spans="18:21">
      <c r="R85" s="8"/>
      <c r="S85" s="11"/>
      <c r="T85" s="12"/>
      <c r="U85" s="12"/>
    </row>
    <row r="86" spans="18:21">
      <c r="R86" s="8"/>
      <c r="S86" s="11"/>
      <c r="T86" s="12"/>
      <c r="U86" s="12"/>
    </row>
    <row r="87" spans="18:21">
      <c r="R87" s="8"/>
      <c r="S87" s="11"/>
      <c r="T87" s="12"/>
      <c r="U87" s="12"/>
    </row>
    <row r="88" spans="18:21">
      <c r="R88" s="8"/>
      <c r="S88" s="11"/>
      <c r="T88" s="12"/>
      <c r="U88" s="12"/>
    </row>
    <row r="89" spans="18:21">
      <c r="R89" s="8"/>
      <c r="S89" s="11"/>
      <c r="T89" s="12"/>
      <c r="U89" s="12"/>
    </row>
    <row r="90" spans="18:21">
      <c r="R90" s="8"/>
      <c r="S90" s="11"/>
      <c r="T90" s="12"/>
      <c r="U90" s="12"/>
    </row>
    <row r="91" spans="18:21">
      <c r="R91" s="8"/>
      <c r="S91" s="11"/>
      <c r="T91" s="12"/>
      <c r="U91" s="12"/>
    </row>
    <row r="92" spans="18:21">
      <c r="R92" s="8"/>
      <c r="S92" s="11"/>
      <c r="T92" s="12"/>
      <c r="U92" s="12"/>
    </row>
    <row r="93" spans="18:21">
      <c r="R93" s="8"/>
      <c r="S93" s="11"/>
      <c r="T93" s="12"/>
      <c r="U93" s="12"/>
    </row>
    <row r="94" spans="18:21">
      <c r="R94" s="8"/>
      <c r="S94" s="11"/>
      <c r="T94" s="12"/>
      <c r="U94" s="12"/>
    </row>
    <row r="95" spans="18:21">
      <c r="R95" s="8"/>
      <c r="S95" s="11"/>
      <c r="T95" s="12"/>
      <c r="U95" s="12"/>
    </row>
    <row r="96" spans="18:21">
      <c r="R96" s="8"/>
      <c r="S96" s="11"/>
      <c r="T96" s="12"/>
      <c r="U96" s="12"/>
    </row>
    <row r="97" spans="18:21">
      <c r="R97" s="8"/>
      <c r="S97" s="11"/>
      <c r="T97" s="12"/>
      <c r="U97" s="12"/>
    </row>
    <row r="98" spans="18:21">
      <c r="R98" s="8"/>
      <c r="S98" s="11"/>
      <c r="T98" s="12"/>
      <c r="U98" s="12"/>
    </row>
    <row r="99" spans="18:21">
      <c r="R99" s="8"/>
      <c r="S99" s="11"/>
      <c r="T99" s="12"/>
      <c r="U99" s="12"/>
    </row>
    <row r="100" spans="18:21">
      <c r="R100" s="8"/>
      <c r="S100" s="11"/>
      <c r="T100" s="12"/>
      <c r="U100" s="12"/>
    </row>
    <row r="101" spans="18:21">
      <c r="R101" s="8"/>
      <c r="S101" s="11"/>
      <c r="T101" s="12"/>
      <c r="U101" s="12"/>
    </row>
    <row r="102" spans="18:21">
      <c r="R102" s="8"/>
      <c r="S102" s="11"/>
      <c r="T102" s="12"/>
      <c r="U102" s="12"/>
    </row>
    <row r="103" spans="18:21">
      <c r="R103" s="8"/>
      <c r="S103" s="11"/>
      <c r="T103" s="12"/>
      <c r="U103" s="12"/>
    </row>
    <row r="104" spans="18:21">
      <c r="R104" s="8"/>
      <c r="S104" s="11"/>
      <c r="T104" s="12"/>
      <c r="U104" s="12"/>
    </row>
    <row r="105" spans="18:21">
      <c r="R105" s="8"/>
      <c r="S105" s="11"/>
      <c r="T105" s="12"/>
      <c r="U105" s="12"/>
    </row>
    <row r="106" spans="18:21">
      <c r="R106" s="8"/>
      <c r="S106" s="11"/>
      <c r="T106" s="12"/>
      <c r="U106" s="12"/>
    </row>
    <row r="107" spans="18:21">
      <c r="R107" s="8"/>
      <c r="S107" s="11"/>
      <c r="T107" s="12"/>
      <c r="U107" s="12"/>
    </row>
    <row r="108" spans="18:21">
      <c r="R108" s="8"/>
      <c r="S108" s="11"/>
      <c r="T108" s="12"/>
      <c r="U108" s="12"/>
    </row>
    <row r="109" spans="18:21">
      <c r="R109" s="8"/>
      <c r="S109" s="11"/>
      <c r="T109" s="12"/>
      <c r="U109" s="12"/>
    </row>
    <row r="110" spans="18:21">
      <c r="R110" s="8"/>
      <c r="S110" s="11"/>
      <c r="T110" s="12"/>
      <c r="U110" s="12"/>
    </row>
    <row r="111" spans="18:21">
      <c r="R111" s="8"/>
      <c r="S111" s="11"/>
      <c r="T111" s="12"/>
      <c r="U111" s="12"/>
    </row>
    <row r="112" spans="18:21">
      <c r="R112" s="8"/>
      <c r="S112" s="11"/>
      <c r="T112" s="12"/>
      <c r="U112" s="12"/>
    </row>
    <row r="113" spans="18:21">
      <c r="R113" s="8"/>
      <c r="S113" s="11"/>
      <c r="T113" s="12"/>
      <c r="U113" s="12"/>
    </row>
    <row r="114" spans="18:21">
      <c r="R114" s="8"/>
      <c r="S114" s="11"/>
      <c r="T114" s="12"/>
      <c r="U114" s="12"/>
    </row>
    <row r="115" spans="18:21">
      <c r="R115" s="8"/>
      <c r="S115" s="11"/>
      <c r="T115" s="12"/>
      <c r="U115" s="12"/>
    </row>
    <row r="116" spans="18:21">
      <c r="R116" s="8"/>
      <c r="S116" s="11"/>
      <c r="T116" s="12"/>
      <c r="U116" s="12"/>
    </row>
    <row r="117" spans="18:21">
      <c r="R117" s="8"/>
      <c r="S117" s="11"/>
      <c r="T117" s="12"/>
      <c r="U117" s="12"/>
    </row>
    <row r="118" spans="18:21">
      <c r="R118" s="8"/>
      <c r="S118" s="11"/>
      <c r="T118" s="12"/>
      <c r="U118" s="12"/>
    </row>
    <row r="119" spans="18:21">
      <c r="R119" s="8"/>
      <c r="S119" s="11"/>
      <c r="T119" s="12"/>
      <c r="U119" s="12"/>
    </row>
    <row r="120" spans="18:21">
      <c r="R120" s="8"/>
      <c r="S120" s="11"/>
      <c r="T120" s="12"/>
      <c r="U120" s="12"/>
    </row>
    <row r="121" spans="18:21">
      <c r="R121" s="8"/>
      <c r="S121" s="11"/>
      <c r="T121" s="12"/>
      <c r="U121" s="12"/>
    </row>
    <row r="122" spans="18:21">
      <c r="R122" s="8"/>
      <c r="S122" s="11"/>
      <c r="T122" s="12"/>
      <c r="U122" s="12"/>
    </row>
    <row r="123" spans="18:21">
      <c r="R123" s="8"/>
      <c r="S123" s="11"/>
      <c r="T123" s="12"/>
      <c r="U123" s="12"/>
    </row>
    <row r="124" spans="18:21">
      <c r="R124" s="8"/>
      <c r="S124" s="11"/>
      <c r="T124" s="12"/>
      <c r="U124" s="12"/>
    </row>
    <row r="125" spans="18:21">
      <c r="R125" s="8"/>
      <c r="S125" s="11"/>
      <c r="T125" s="12"/>
      <c r="U125" s="12"/>
    </row>
    <row r="126" spans="18:21">
      <c r="R126" s="8"/>
      <c r="S126" s="11"/>
      <c r="T126" s="12"/>
      <c r="U126" s="12"/>
    </row>
    <row r="127" spans="18:21">
      <c r="R127" s="8"/>
      <c r="S127" s="11"/>
      <c r="T127" s="12"/>
      <c r="U127" s="12"/>
    </row>
    <row r="128" spans="18:21">
      <c r="R128" s="8"/>
      <c r="S128" s="11"/>
      <c r="T128" s="12"/>
      <c r="U128" s="12"/>
    </row>
    <row r="129" spans="18:21">
      <c r="R129" s="8"/>
      <c r="S129" s="11"/>
      <c r="T129" s="12"/>
      <c r="U129" s="12"/>
    </row>
    <row r="130" spans="18:21">
      <c r="R130" s="8"/>
      <c r="S130" s="11"/>
      <c r="T130" s="12"/>
      <c r="U130" s="12"/>
    </row>
    <row r="131" spans="18:21">
      <c r="R131" s="8"/>
      <c r="S131" s="11"/>
      <c r="T131" s="12"/>
      <c r="U131" s="12"/>
    </row>
    <row r="132" spans="18:21">
      <c r="R132" s="8"/>
      <c r="S132" s="11"/>
      <c r="T132" s="12"/>
      <c r="U132" s="12"/>
    </row>
    <row r="133" spans="18:21">
      <c r="R133" s="8"/>
      <c r="S133" s="11"/>
      <c r="T133" s="12"/>
      <c r="U133" s="12"/>
    </row>
    <row r="134" spans="18:21">
      <c r="R134" s="8"/>
      <c r="S134" s="11"/>
      <c r="T134" s="12"/>
      <c r="U134" s="12"/>
    </row>
    <row r="135" spans="18:21">
      <c r="R135" s="8"/>
      <c r="S135" s="11"/>
      <c r="T135" s="12"/>
      <c r="U135" s="12"/>
    </row>
    <row r="136" spans="18:21">
      <c r="R136" s="8"/>
      <c r="S136" s="11"/>
      <c r="T136" s="12"/>
      <c r="U136" s="12"/>
    </row>
    <row r="137" spans="18:21">
      <c r="R137" s="8"/>
      <c r="S137" s="11"/>
      <c r="T137" s="12"/>
      <c r="U137" s="12"/>
    </row>
    <row r="138" spans="18:21">
      <c r="R138" s="8"/>
      <c r="S138" s="11"/>
      <c r="T138" s="12"/>
      <c r="U138" s="12"/>
    </row>
    <row r="139" spans="18:21">
      <c r="R139" s="8"/>
      <c r="S139" s="11"/>
      <c r="T139" s="12"/>
      <c r="U139" s="12"/>
    </row>
    <row r="140" spans="18:21">
      <c r="R140" s="8"/>
      <c r="S140" s="11"/>
      <c r="T140" s="12"/>
      <c r="U140" s="12"/>
    </row>
    <row r="141" spans="18:21">
      <c r="R141" s="8"/>
      <c r="S141" s="11"/>
      <c r="T141" s="12"/>
      <c r="U141" s="12"/>
    </row>
    <row r="142" spans="18:21">
      <c r="R142" s="8"/>
      <c r="S142" s="11"/>
      <c r="T142" s="12"/>
      <c r="U142" s="12"/>
    </row>
    <row r="143" spans="18:21">
      <c r="R143" s="8"/>
      <c r="S143" s="11"/>
      <c r="T143" s="12"/>
      <c r="U143" s="12"/>
    </row>
    <row r="144" spans="18:21">
      <c r="R144" s="8"/>
      <c r="S144" s="11"/>
      <c r="T144" s="12"/>
      <c r="U144" s="12"/>
    </row>
    <row r="145" spans="18:21">
      <c r="R145" s="8"/>
      <c r="S145" s="11"/>
      <c r="T145" s="12"/>
      <c r="U145" s="12"/>
    </row>
    <row r="146" spans="18:21">
      <c r="R146" s="8"/>
      <c r="S146" s="11"/>
      <c r="T146" s="12"/>
      <c r="U146" s="12"/>
    </row>
    <row r="147" spans="18:21">
      <c r="R147" s="8"/>
      <c r="S147" s="11"/>
      <c r="T147" s="12"/>
      <c r="U147" s="12"/>
    </row>
    <row r="148" spans="18:21">
      <c r="R148" s="8"/>
      <c r="S148" s="11"/>
      <c r="T148" s="12"/>
      <c r="U148" s="12"/>
    </row>
    <row r="149" spans="18:21">
      <c r="R149" s="8"/>
      <c r="S149" s="11"/>
      <c r="T149" s="12"/>
      <c r="U149" s="12"/>
    </row>
    <row r="150" spans="18:21">
      <c r="R150" s="8"/>
      <c r="S150" s="11"/>
      <c r="T150" s="12"/>
      <c r="U150" s="12"/>
    </row>
    <row r="151" spans="18:21">
      <c r="R151" s="8"/>
      <c r="S151" s="11"/>
      <c r="T151" s="12"/>
      <c r="U151" s="12"/>
    </row>
    <row r="152" spans="18:21">
      <c r="R152" s="8"/>
      <c r="S152" s="11"/>
      <c r="T152" s="12"/>
      <c r="U152" s="12"/>
    </row>
    <row r="153" spans="18:21">
      <c r="R153" s="8"/>
      <c r="S153" s="11"/>
      <c r="T153" s="12"/>
      <c r="U153" s="12"/>
    </row>
    <row r="154" spans="18:21">
      <c r="R154" s="8"/>
      <c r="S154" s="11"/>
      <c r="T154" s="12"/>
      <c r="U154" s="12"/>
    </row>
    <row r="155" spans="18:21">
      <c r="R155" s="8"/>
      <c r="S155" s="11"/>
      <c r="T155" s="12"/>
      <c r="U155" s="12"/>
    </row>
    <row r="156" spans="18:21">
      <c r="R156" s="8"/>
      <c r="S156" s="11"/>
      <c r="T156" s="12"/>
      <c r="U156" s="12"/>
    </row>
    <row r="157" spans="18:21">
      <c r="R157" s="8"/>
      <c r="S157" s="11"/>
      <c r="T157" s="12"/>
      <c r="U157" s="12"/>
    </row>
    <row r="158" spans="18:21">
      <c r="R158" s="8"/>
      <c r="S158" s="11"/>
      <c r="T158" s="12"/>
      <c r="U158" s="12"/>
    </row>
    <row r="159" spans="18:21">
      <c r="R159" s="8"/>
      <c r="S159" s="11"/>
      <c r="T159" s="12"/>
      <c r="U159" s="12"/>
    </row>
    <row r="160" spans="18:21">
      <c r="R160" s="8"/>
      <c r="S160" s="11"/>
      <c r="T160" s="12"/>
      <c r="U160" s="12"/>
    </row>
    <row r="161" spans="18:21">
      <c r="R161" s="8"/>
      <c r="S161" s="11"/>
      <c r="T161" s="12"/>
      <c r="U161" s="12"/>
    </row>
    <row r="162" spans="18:21">
      <c r="R162" s="8"/>
      <c r="S162" s="11"/>
      <c r="T162" s="12"/>
      <c r="U162" s="12"/>
    </row>
    <row r="163" spans="18:21">
      <c r="R163" s="8"/>
      <c r="S163" s="11"/>
      <c r="T163" s="12"/>
      <c r="U163" s="12"/>
    </row>
    <row r="164" spans="18:21">
      <c r="R164" s="8"/>
      <c r="S164" s="11"/>
      <c r="T164" s="12"/>
      <c r="U164" s="12"/>
    </row>
    <row r="165" spans="18:21">
      <c r="R165" s="8"/>
      <c r="S165" s="11"/>
      <c r="T165" s="12"/>
      <c r="U165" s="12"/>
    </row>
    <row r="166" spans="18:21">
      <c r="R166" s="8"/>
      <c r="S166" s="11"/>
      <c r="T166" s="12"/>
      <c r="U166" s="12"/>
    </row>
    <row r="167" spans="18:21">
      <c r="R167" s="8"/>
      <c r="S167" s="11"/>
      <c r="T167" s="12"/>
      <c r="U167" s="12"/>
    </row>
    <row r="168" spans="18:21">
      <c r="R168" s="8"/>
      <c r="S168" s="11"/>
      <c r="T168" s="12"/>
      <c r="U168" s="12"/>
    </row>
    <row r="169" spans="18:21">
      <c r="R169" s="8"/>
      <c r="S169" s="11"/>
      <c r="T169" s="12"/>
      <c r="U169" s="12"/>
    </row>
    <row r="170" spans="18:21">
      <c r="R170" s="8"/>
      <c r="S170" s="11"/>
      <c r="T170" s="12"/>
      <c r="U170" s="12"/>
    </row>
    <row r="171" spans="18:21">
      <c r="R171" s="8"/>
      <c r="S171" s="11"/>
      <c r="T171" s="12"/>
      <c r="U171" s="12"/>
    </row>
    <row r="172" spans="18:21">
      <c r="R172" s="8"/>
      <c r="S172" s="11"/>
      <c r="T172" s="12"/>
      <c r="U172" s="12"/>
    </row>
    <row r="173" spans="18:21">
      <c r="R173" s="8"/>
      <c r="S173" s="11"/>
      <c r="T173" s="12"/>
      <c r="U173" s="12"/>
    </row>
    <row r="174" spans="18:21">
      <c r="R174" s="8"/>
      <c r="S174" s="11"/>
      <c r="T174" s="12"/>
      <c r="U174" s="12"/>
    </row>
    <row r="175" spans="18:21">
      <c r="R175" s="8"/>
      <c r="S175" s="11"/>
      <c r="T175" s="12"/>
      <c r="U175" s="12"/>
    </row>
    <row r="176" spans="18:21">
      <c r="R176" s="8"/>
      <c r="S176" s="11"/>
      <c r="T176" s="12"/>
      <c r="U176" s="12"/>
    </row>
    <row r="177" spans="18:21">
      <c r="R177" s="8"/>
      <c r="S177" s="11"/>
      <c r="T177" s="12"/>
      <c r="U177" s="12"/>
    </row>
    <row r="178" spans="18:21">
      <c r="R178" s="8"/>
      <c r="S178" s="11"/>
      <c r="T178" s="12"/>
      <c r="U178" s="12"/>
    </row>
    <row r="179" spans="18:21">
      <c r="R179" s="8"/>
      <c r="S179" s="11"/>
      <c r="T179" s="12"/>
      <c r="U179" s="12"/>
    </row>
    <row r="180" spans="18:21">
      <c r="R180" s="7"/>
      <c r="S180" s="7"/>
      <c r="T180" s="7"/>
      <c r="U180" s="7"/>
    </row>
    <row r="181" spans="18:21">
      <c r="R181" s="7"/>
      <c r="S181" s="7"/>
      <c r="T181" s="7"/>
      <c r="U181" s="7"/>
    </row>
    <row r="182" spans="18:21">
      <c r="R182" s="7"/>
      <c r="S182" s="7"/>
      <c r="T182" s="7"/>
      <c r="U182" s="7"/>
    </row>
    <row r="183" spans="18:21">
      <c r="R183" s="7"/>
      <c r="S183" s="7"/>
      <c r="T183" s="7"/>
      <c r="U183" s="7"/>
    </row>
    <row r="184" spans="18:21">
      <c r="R184" s="7"/>
      <c r="S184" s="7"/>
      <c r="T184" s="7"/>
      <c r="U184" s="7"/>
    </row>
    <row r="185" spans="18:21">
      <c r="R185" s="7"/>
      <c r="S185" s="7"/>
      <c r="T185" s="7"/>
      <c r="U185" s="7"/>
    </row>
    <row r="186" spans="18:21">
      <c r="R186" s="7"/>
      <c r="S186" s="7"/>
      <c r="T186" s="7"/>
      <c r="U186" s="7"/>
    </row>
    <row r="187" spans="18:21">
      <c r="R187" s="7"/>
      <c r="S187" s="7"/>
      <c r="T187" s="7"/>
      <c r="U187" s="7"/>
    </row>
    <row r="188" spans="18:21">
      <c r="R188" s="7"/>
      <c r="S188" s="7"/>
      <c r="T188" s="7"/>
      <c r="U188" s="7"/>
    </row>
    <row r="189" spans="18:21">
      <c r="R189" s="7"/>
      <c r="S189" s="7"/>
      <c r="T189" s="7"/>
      <c r="U189" s="7"/>
    </row>
    <row r="190" spans="18:21">
      <c r="R190" s="7"/>
      <c r="S190" s="7"/>
      <c r="T190" s="7"/>
      <c r="U190" s="7"/>
    </row>
    <row r="191" spans="18:21">
      <c r="R191" s="7"/>
      <c r="S191" s="7"/>
      <c r="T191" s="7"/>
      <c r="U191" s="7"/>
    </row>
    <row r="192" spans="18:21">
      <c r="R192" s="7"/>
      <c r="S192" s="7"/>
      <c r="T192" s="7"/>
      <c r="U192" s="7"/>
    </row>
    <row r="193" spans="18:21">
      <c r="R193" s="7"/>
      <c r="S193" s="7"/>
      <c r="T193" s="7"/>
      <c r="U193" s="7"/>
    </row>
    <row r="194" spans="18:21">
      <c r="R194" s="7"/>
      <c r="S194" s="7"/>
      <c r="T194" s="7"/>
      <c r="U194" s="7"/>
    </row>
    <row r="195" spans="18:21">
      <c r="R195" s="7"/>
      <c r="S195" s="7"/>
      <c r="T195" s="7"/>
      <c r="U195" s="7"/>
    </row>
    <row r="196" spans="18:21">
      <c r="R196" s="7"/>
      <c r="S196" s="7"/>
      <c r="T196" s="7"/>
      <c r="U196" s="7"/>
    </row>
    <row r="197" spans="18:21">
      <c r="R197" s="7"/>
      <c r="S197" s="7"/>
      <c r="T197" s="7"/>
      <c r="U197" s="7"/>
    </row>
    <row r="198" spans="18:21">
      <c r="R198" s="7"/>
      <c r="S198" s="7"/>
      <c r="T198" s="7"/>
      <c r="U198" s="7"/>
    </row>
    <row r="199" spans="18:21">
      <c r="R199" s="7"/>
      <c r="S199" s="7"/>
      <c r="T199" s="7"/>
      <c r="U199" s="7"/>
    </row>
    <row r="200" spans="18:21">
      <c r="R200" s="7"/>
      <c r="S200" s="7"/>
      <c r="T200" s="7"/>
      <c r="U200" s="7"/>
    </row>
    <row r="201" spans="18:21">
      <c r="R201" s="7"/>
      <c r="S201" s="7"/>
      <c r="T201" s="7"/>
      <c r="U201" s="7"/>
    </row>
    <row r="202" spans="18:21">
      <c r="R202" s="7"/>
      <c r="S202" s="7"/>
      <c r="T202" s="7"/>
      <c r="U202" s="7"/>
    </row>
  </sheetData>
  <protectedRanges>
    <protectedRange sqref="D14" name="Range2_1_1_1_1"/>
  </protectedRanges>
  <phoneticPr fontId="9" type="noConversion"/>
  <dataValidations count="3">
    <dataValidation type="list" allowBlank="1" showInputMessage="1" showErrorMessage="1" sqref="C19:C43" xr:uid="{00000000-0002-0000-0500-000000000000}">
      <formula1>Assets</formula1>
    </dataValidation>
    <dataValidation type="list" allowBlank="1" showInputMessage="1" showErrorMessage="1" sqref="D11" xr:uid="{00000000-0002-0000-0500-000001000000}">
      <formula1>"1M,3M,6M"</formula1>
    </dataValidation>
    <dataValidation type="list" allowBlank="1" showInputMessage="1" showErrorMessage="1" sqref="D14" xr:uid="{00000000-0002-0000-0500-000002000000}">
      <formula1>Algorithms</formula1>
    </dataValidation>
  </dataValidations>
  <hyperlinks>
    <hyperlink ref="H45" r:id="rId1" xr:uid="{00000000-0004-0000-0500-000000000000}"/>
  </hyperlinks>
  <pageMargins left="0.75" right="0.75" top="1" bottom="1" header="0.5" footer="0.5"/>
  <pageSetup orientation="portrait" r:id="rId2"/>
  <headerFooter alignWithMargins="0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02"/>
  <sheetViews>
    <sheetView workbookViewId="0">
      <selection activeCell="G18" sqref="G18"/>
    </sheetView>
  </sheetViews>
  <sheetFormatPr defaultRowHeight="12.75"/>
  <cols>
    <col min="4" max="4" width="15.140625" bestFit="1" customWidth="1"/>
    <col min="13" max="13" width="25.28515625" bestFit="1" customWidth="1"/>
    <col min="14" max="14" width="15" bestFit="1" customWidth="1"/>
  </cols>
  <sheetData>
    <row r="1" spans="2:14">
      <c r="B1" s="3"/>
      <c r="C1" s="3"/>
      <c r="D1" s="3"/>
      <c r="E1" s="3"/>
      <c r="F1" s="3"/>
      <c r="G1" s="3"/>
      <c r="H1" s="3"/>
      <c r="I1" s="3"/>
      <c r="J1" s="3"/>
    </row>
    <row r="2" spans="2:14">
      <c r="B2" s="23"/>
      <c r="C2" s="23"/>
      <c r="D2" s="23"/>
      <c r="E2" s="23"/>
      <c r="F2" s="23"/>
      <c r="G2" s="23"/>
      <c r="H2" s="23"/>
      <c r="I2" s="23"/>
      <c r="J2" s="3"/>
    </row>
    <row r="3" spans="2:14" ht="23.25" thickBot="1">
      <c r="B3" s="24"/>
      <c r="C3" s="24"/>
      <c r="D3" s="35">
        <f ca="1">TODAY()</f>
        <v>43134</v>
      </c>
      <c r="E3" s="24" t="s">
        <v>38</v>
      </c>
      <c r="F3" s="24"/>
      <c r="G3" s="24"/>
      <c r="H3" s="24"/>
      <c r="I3" s="24"/>
      <c r="J3" s="4"/>
    </row>
    <row r="4" spans="2:14" ht="14.25" thickTop="1" thickBot="1">
      <c r="B4" s="19"/>
      <c r="C4" s="19"/>
      <c r="D4" s="19"/>
      <c r="E4" s="19"/>
      <c r="F4" s="19"/>
      <c r="G4" s="19"/>
      <c r="H4" s="19"/>
      <c r="I4" s="19"/>
      <c r="J4" s="4"/>
      <c r="M4" s="93" t="s">
        <v>69</v>
      </c>
      <c r="N4" s="93" t="s">
        <v>118</v>
      </c>
    </row>
    <row r="5" spans="2:14">
      <c r="B5" s="1"/>
      <c r="C5" s="26" t="s">
        <v>28</v>
      </c>
      <c r="D5" s="26" t="s">
        <v>29</v>
      </c>
      <c r="E5" s="26" t="s">
        <v>30</v>
      </c>
      <c r="F5" s="41"/>
      <c r="G5" s="26" t="s">
        <v>85</v>
      </c>
      <c r="H5" s="72"/>
      <c r="I5" s="1"/>
      <c r="J5" s="4"/>
      <c r="M5" t="s">
        <v>106</v>
      </c>
      <c r="N5" t="s">
        <v>119</v>
      </c>
    </row>
    <row r="6" spans="2:14">
      <c r="B6" s="1"/>
      <c r="C6" s="49" t="s">
        <v>23</v>
      </c>
      <c r="D6" s="43" t="s">
        <v>31</v>
      </c>
      <c r="E6" s="41" t="s">
        <v>25</v>
      </c>
      <c r="F6" s="41"/>
      <c r="G6" s="49">
        <v>1</v>
      </c>
      <c r="H6" s="41" t="str">
        <f>$E$22&amp;"-"&amp;G6</f>
        <v>IR-1</v>
      </c>
      <c r="I6" s="42"/>
      <c r="J6" s="4"/>
      <c r="M6" t="s">
        <v>107</v>
      </c>
      <c r="N6" t="s">
        <v>120</v>
      </c>
    </row>
    <row r="7" spans="2:14">
      <c r="B7" s="1"/>
      <c r="C7" s="49" t="s">
        <v>40</v>
      </c>
      <c r="D7" s="43" t="s">
        <v>26</v>
      </c>
      <c r="E7" s="41" t="s">
        <v>24</v>
      </c>
      <c r="F7" s="41"/>
      <c r="G7" s="96">
        <v>2</v>
      </c>
      <c r="H7" s="41" t="str">
        <f t="shared" ref="H7:H17" si="0">$E$22&amp;"-"&amp;G7</f>
        <v>IR-2</v>
      </c>
      <c r="I7" s="41"/>
      <c r="J7" s="4"/>
      <c r="M7" t="s">
        <v>108</v>
      </c>
      <c r="N7" t="s">
        <v>121</v>
      </c>
    </row>
    <row r="8" spans="2:14">
      <c r="B8" s="1"/>
      <c r="C8" s="49" t="s">
        <v>20</v>
      </c>
      <c r="D8" s="43" t="s">
        <v>32</v>
      </c>
      <c r="E8" s="41" t="s">
        <v>27</v>
      </c>
      <c r="F8" s="41"/>
      <c r="G8" s="49">
        <v>3</v>
      </c>
      <c r="H8" s="41" t="str">
        <f t="shared" si="0"/>
        <v>IR-3</v>
      </c>
      <c r="I8" s="41"/>
      <c r="J8" s="4"/>
      <c r="M8" t="s">
        <v>109</v>
      </c>
    </row>
    <row r="9" spans="2:14">
      <c r="B9" s="1"/>
      <c r="C9" s="49" t="s">
        <v>51</v>
      </c>
      <c r="D9" s="43" t="s">
        <v>33</v>
      </c>
      <c r="E9" s="41"/>
      <c r="F9" s="41"/>
      <c r="G9" s="49">
        <v>4</v>
      </c>
      <c r="H9" s="41" t="str">
        <f t="shared" si="0"/>
        <v>IR-4</v>
      </c>
      <c r="I9" s="41"/>
      <c r="J9" s="4"/>
      <c r="M9" t="s">
        <v>65</v>
      </c>
    </row>
    <row r="10" spans="2:14">
      <c r="B10" s="1"/>
      <c r="C10" s="49" t="s">
        <v>22</v>
      </c>
      <c r="D10" s="43" t="s">
        <v>34</v>
      </c>
      <c r="E10" s="41"/>
      <c r="F10" s="41"/>
      <c r="G10" s="49">
        <v>5</v>
      </c>
      <c r="H10" s="41" t="str">
        <f t="shared" si="0"/>
        <v>IR-5</v>
      </c>
      <c r="I10" s="41"/>
      <c r="J10" s="4"/>
      <c r="M10" t="s">
        <v>110</v>
      </c>
    </row>
    <row r="11" spans="2:14">
      <c r="B11" s="1"/>
      <c r="C11" s="49" t="s">
        <v>52</v>
      </c>
      <c r="D11" s="43" t="s">
        <v>35</v>
      </c>
      <c r="E11" s="41"/>
      <c r="F11" s="41"/>
      <c r="G11" s="49">
        <v>6</v>
      </c>
      <c r="H11" s="41" t="str">
        <f t="shared" si="0"/>
        <v>IR-6</v>
      </c>
      <c r="I11" s="41"/>
      <c r="J11" s="4"/>
      <c r="M11" t="s">
        <v>111</v>
      </c>
    </row>
    <row r="12" spans="2:14">
      <c r="B12" s="1"/>
      <c r="C12" s="49" t="s">
        <v>53</v>
      </c>
      <c r="D12" s="43" t="s">
        <v>36</v>
      </c>
      <c r="E12" s="41"/>
      <c r="F12" s="41"/>
      <c r="G12" s="49">
        <v>7</v>
      </c>
      <c r="H12" s="41" t="str">
        <f t="shared" si="0"/>
        <v>IR-7</v>
      </c>
      <c r="I12" s="41"/>
      <c r="J12" s="4"/>
      <c r="M12" t="s">
        <v>112</v>
      </c>
    </row>
    <row r="13" spans="2:14">
      <c r="B13" s="1"/>
      <c r="C13" s="6"/>
      <c r="D13" s="43" t="s">
        <v>37</v>
      </c>
      <c r="E13" s="41"/>
      <c r="F13" s="41"/>
      <c r="G13" s="49">
        <v>8</v>
      </c>
      <c r="H13" s="41" t="str">
        <f t="shared" si="0"/>
        <v>IR-8</v>
      </c>
      <c r="I13" s="41"/>
      <c r="J13" s="4"/>
      <c r="M13" t="s">
        <v>113</v>
      </c>
    </row>
    <row r="14" spans="2:14" ht="13.5" thickBot="1">
      <c r="B14" s="1"/>
      <c r="C14" s="6"/>
      <c r="D14" s="41"/>
      <c r="E14" s="41"/>
      <c r="F14" s="41"/>
      <c r="G14" s="49">
        <v>9</v>
      </c>
      <c r="H14" s="41" t="str">
        <f t="shared" si="0"/>
        <v>IR-9</v>
      </c>
      <c r="I14" s="41"/>
      <c r="J14" s="4"/>
      <c r="M14" t="s">
        <v>114</v>
      </c>
    </row>
    <row r="15" spans="2:14">
      <c r="B15" s="1"/>
      <c r="C15" s="26" t="s">
        <v>66</v>
      </c>
      <c r="D15" s="41"/>
      <c r="E15" s="26" t="s">
        <v>73</v>
      </c>
      <c r="F15" s="26" t="s">
        <v>84</v>
      </c>
      <c r="G15" s="96">
        <v>10</v>
      </c>
      <c r="H15" s="41" t="str">
        <f t="shared" si="0"/>
        <v>IR-10</v>
      </c>
      <c r="I15" s="41"/>
      <c r="J15" s="4"/>
      <c r="M15" t="s">
        <v>115</v>
      </c>
    </row>
    <row r="16" spans="2:14">
      <c r="B16" s="1"/>
      <c r="C16" s="49" t="s">
        <v>67</v>
      </c>
      <c r="D16" s="41"/>
      <c r="E16" s="49" t="s">
        <v>75</v>
      </c>
      <c r="F16" s="49" t="s">
        <v>74</v>
      </c>
      <c r="G16" s="96">
        <v>11</v>
      </c>
      <c r="H16" s="41" t="str">
        <f t="shared" si="0"/>
        <v>IR-11</v>
      </c>
      <c r="I16" s="41"/>
      <c r="J16" s="4"/>
      <c r="M16" t="s">
        <v>116</v>
      </c>
    </row>
    <row r="17" spans="2:13">
      <c r="B17" s="1"/>
      <c r="C17" s="79" t="s">
        <v>71</v>
      </c>
      <c r="D17" s="41"/>
      <c r="E17" s="49" t="s">
        <v>76</v>
      </c>
      <c r="F17" s="49" t="s">
        <v>77</v>
      </c>
      <c r="G17" s="96">
        <v>12</v>
      </c>
      <c r="H17" s="41" t="str">
        <f t="shared" si="0"/>
        <v>IR-12</v>
      </c>
      <c r="I17" s="41"/>
      <c r="J17" s="4"/>
      <c r="M17" t="s">
        <v>117</v>
      </c>
    </row>
    <row r="18" spans="2:13">
      <c r="B18" s="1"/>
      <c r="C18" s="49" t="s">
        <v>68</v>
      </c>
      <c r="D18" s="41"/>
      <c r="E18" s="49" t="s">
        <v>78</v>
      </c>
      <c r="F18" s="49" t="s">
        <v>79</v>
      </c>
      <c r="G18" s="41"/>
      <c r="H18" s="41"/>
      <c r="I18" s="41"/>
      <c r="J18" s="4"/>
    </row>
    <row r="19" spans="2:13">
      <c r="B19" s="1"/>
      <c r="C19" s="49" t="s">
        <v>69</v>
      </c>
      <c r="D19" s="41"/>
      <c r="E19" s="49" t="s">
        <v>80</v>
      </c>
      <c r="F19" s="49" t="s">
        <v>81</v>
      </c>
      <c r="G19" s="41"/>
      <c r="H19" s="41"/>
      <c r="I19" s="41"/>
      <c r="J19" s="4"/>
    </row>
    <row r="20" spans="2:13">
      <c r="B20" s="1"/>
      <c r="C20" s="49" t="s">
        <v>70</v>
      </c>
      <c r="D20" s="41"/>
      <c r="E20" s="49" t="s">
        <v>82</v>
      </c>
      <c r="F20" s="49" t="s">
        <v>83</v>
      </c>
      <c r="G20" s="41"/>
      <c r="H20" s="41"/>
      <c r="I20" s="41"/>
      <c r="J20" s="4"/>
    </row>
    <row r="21" spans="2:13">
      <c r="B21" s="1"/>
      <c r="C21" s="49" t="s">
        <v>71</v>
      </c>
      <c r="D21" s="41"/>
      <c r="E21" s="49"/>
      <c r="F21" s="49"/>
      <c r="G21" s="41"/>
      <c r="H21" s="41"/>
      <c r="I21" s="41"/>
      <c r="J21" s="4"/>
    </row>
    <row r="22" spans="2:13">
      <c r="B22" s="1"/>
      <c r="C22" s="49" t="s">
        <v>72</v>
      </c>
      <c r="D22" s="41"/>
      <c r="E22" s="74" t="str">
        <f>VLOOKUP(IRBootstrap1m!$D$15,FuturesCurrencyMap,2)</f>
        <v>IR</v>
      </c>
      <c r="F22" s="41"/>
      <c r="G22" t="s">
        <v>100</v>
      </c>
      <c r="H22" s="41"/>
      <c r="I22" s="41"/>
      <c r="J22" s="4"/>
    </row>
    <row r="23" spans="2:13">
      <c r="B23" s="1"/>
      <c r="C23" s="49"/>
      <c r="D23" s="6"/>
      <c r="E23" s="41"/>
      <c r="F23" s="41"/>
      <c r="G23" s="89" t="s">
        <v>101</v>
      </c>
      <c r="H23" s="41"/>
      <c r="I23" s="41"/>
      <c r="J23" s="4"/>
    </row>
    <row r="24" spans="2:13">
      <c r="B24" s="1"/>
      <c r="C24" s="6"/>
      <c r="D24" s="41"/>
      <c r="E24" s="41"/>
      <c r="F24" s="41"/>
      <c r="G24" s="90" t="s">
        <v>102</v>
      </c>
      <c r="H24" s="41"/>
      <c r="I24" s="41"/>
      <c r="J24" s="4"/>
    </row>
    <row r="25" spans="2:13">
      <c r="B25" s="1"/>
      <c r="C25" s="6"/>
      <c r="D25" s="41"/>
      <c r="E25" s="41"/>
      <c r="F25" s="41"/>
      <c r="G25" s="90" t="s">
        <v>64</v>
      </c>
      <c r="H25" s="41"/>
      <c r="I25" s="41"/>
      <c r="J25" s="4"/>
    </row>
    <row r="26" spans="2:13">
      <c r="B26" s="1"/>
      <c r="C26" s="6"/>
      <c r="D26" s="41"/>
      <c r="E26" s="41"/>
      <c r="F26" s="41"/>
      <c r="G26" s="91" t="s">
        <v>103</v>
      </c>
      <c r="H26" s="41"/>
      <c r="I26" s="41"/>
      <c r="J26" s="4"/>
    </row>
    <row r="27" spans="2:13">
      <c r="B27" s="1"/>
      <c r="C27" s="6"/>
      <c r="D27" s="41"/>
      <c r="E27" s="41"/>
      <c r="F27" s="41"/>
      <c r="G27" s="91" t="s">
        <v>104</v>
      </c>
      <c r="H27" s="41"/>
      <c r="I27" s="41"/>
      <c r="J27" s="4"/>
    </row>
    <row r="28" spans="2:13">
      <c r="B28" s="1"/>
      <c r="C28" s="6"/>
      <c r="D28" s="41"/>
      <c r="E28" s="41"/>
      <c r="F28" s="41"/>
      <c r="G28" s="92" t="s">
        <v>105</v>
      </c>
      <c r="H28" s="41"/>
      <c r="I28" s="41"/>
      <c r="J28" s="4"/>
    </row>
    <row r="29" spans="2:13">
      <c r="B29" s="1"/>
      <c r="C29" s="6"/>
      <c r="D29" s="41"/>
      <c r="E29" s="41"/>
      <c r="F29" s="41"/>
      <c r="G29" s="41"/>
      <c r="H29" s="41"/>
      <c r="I29" s="41"/>
      <c r="J29" s="4"/>
    </row>
    <row r="30" spans="2:13">
      <c r="B30" s="1"/>
      <c r="C30" s="6"/>
      <c r="D30" s="41"/>
      <c r="E30" s="41"/>
      <c r="F30" s="41"/>
      <c r="G30" s="41"/>
      <c r="H30" s="41"/>
      <c r="I30" s="41"/>
      <c r="J30" s="4"/>
    </row>
    <row r="31" spans="2:13">
      <c r="B31" s="1"/>
      <c r="C31" s="6"/>
      <c r="D31" s="41"/>
      <c r="E31" s="41"/>
      <c r="F31" s="41"/>
      <c r="G31" s="41"/>
      <c r="H31" s="41"/>
      <c r="I31" s="41"/>
      <c r="J31" s="4"/>
    </row>
    <row r="32" spans="2:13">
      <c r="B32" s="1"/>
      <c r="C32" s="6"/>
      <c r="D32" s="41"/>
      <c r="E32" s="41"/>
      <c r="F32" s="41"/>
      <c r="G32" s="41"/>
      <c r="H32" s="41"/>
      <c r="I32" s="41"/>
      <c r="J32" s="4"/>
    </row>
    <row r="33" spans="2:10">
      <c r="B33" s="1"/>
      <c r="C33" s="6"/>
      <c r="D33" s="41"/>
      <c r="E33" s="41"/>
      <c r="F33" s="41"/>
      <c r="G33" s="41"/>
      <c r="H33" s="41"/>
      <c r="I33" s="41"/>
      <c r="J33" s="4"/>
    </row>
    <row r="34" spans="2:10">
      <c r="B34" s="1"/>
      <c r="C34" s="6"/>
      <c r="D34" s="45"/>
      <c r="E34" s="45"/>
      <c r="F34" s="45"/>
      <c r="G34" s="41"/>
      <c r="H34" s="41"/>
      <c r="I34" s="41"/>
      <c r="J34" s="4"/>
    </row>
    <row r="35" spans="2:10">
      <c r="B35" s="1"/>
      <c r="C35" s="6"/>
      <c r="D35" s="41"/>
      <c r="E35" s="41"/>
      <c r="F35" s="41"/>
      <c r="G35" s="41"/>
      <c r="H35" s="41"/>
      <c r="I35" s="41"/>
      <c r="J35" s="4"/>
    </row>
    <row r="36" spans="2:10">
      <c r="B36" s="1"/>
      <c r="C36" s="6"/>
      <c r="D36" s="41"/>
      <c r="E36" s="41"/>
      <c r="F36" s="41"/>
      <c r="G36" s="41"/>
      <c r="H36" s="41"/>
      <c r="I36" s="41"/>
      <c r="J36" s="4"/>
    </row>
    <row r="37" spans="2:10">
      <c r="B37" s="1"/>
      <c r="C37" s="6"/>
      <c r="D37" s="41"/>
      <c r="E37" s="41"/>
      <c r="F37" s="41"/>
      <c r="G37" s="41"/>
      <c r="H37" s="41"/>
      <c r="I37" s="41"/>
      <c r="J37" s="4"/>
    </row>
    <row r="38" spans="2:10">
      <c r="B38" s="1"/>
      <c r="C38" s="6"/>
      <c r="D38" s="41"/>
      <c r="E38" s="41"/>
      <c r="F38" s="41"/>
      <c r="G38" s="41"/>
      <c r="H38" s="41"/>
      <c r="I38" s="41"/>
      <c r="J38" s="4"/>
    </row>
    <row r="39" spans="2:10">
      <c r="B39" s="1"/>
      <c r="C39" s="6"/>
      <c r="D39" s="41"/>
      <c r="E39" s="41"/>
      <c r="F39" s="41"/>
      <c r="G39" s="41"/>
      <c r="H39" s="44"/>
      <c r="I39" s="1"/>
      <c r="J39" s="4"/>
    </row>
    <row r="40" spans="2:10">
      <c r="B40" s="1"/>
      <c r="C40" s="6"/>
      <c r="D40" s="41"/>
      <c r="E40" s="41"/>
      <c r="F40" s="41"/>
      <c r="G40" s="41"/>
      <c r="H40" s="44"/>
      <c r="I40" s="1"/>
      <c r="J40" s="4"/>
    </row>
    <row r="41" spans="2:10">
      <c r="B41" s="1"/>
      <c r="C41" s="6"/>
      <c r="D41" s="41"/>
      <c r="E41" s="41"/>
      <c r="F41" s="41"/>
      <c r="G41" s="41"/>
      <c r="H41" s="44"/>
      <c r="I41" s="1"/>
      <c r="J41" s="4"/>
    </row>
    <row r="42" spans="2:10">
      <c r="B42" s="1"/>
      <c r="C42" s="6"/>
      <c r="D42" s="41"/>
      <c r="E42" s="41"/>
      <c r="F42" s="41"/>
      <c r="G42" s="41"/>
      <c r="H42" s="44"/>
      <c r="I42" s="1"/>
      <c r="J42" s="4"/>
    </row>
    <row r="43" spans="2:10">
      <c r="B43" s="1"/>
      <c r="C43" s="6"/>
      <c r="D43" s="41"/>
      <c r="E43" s="41"/>
      <c r="F43" s="41"/>
      <c r="G43" s="41"/>
      <c r="H43" s="44"/>
      <c r="I43" s="1"/>
      <c r="J43" s="4"/>
    </row>
    <row r="44" spans="2:10">
      <c r="B44" s="1"/>
      <c r="C44" s="6"/>
      <c r="D44" s="41"/>
      <c r="E44" s="41"/>
      <c r="F44" s="41"/>
      <c r="G44" s="41"/>
      <c r="H44" s="44"/>
      <c r="I44" s="1"/>
      <c r="J44" s="4"/>
    </row>
    <row r="45" spans="2:10">
      <c r="B45" s="1"/>
      <c r="C45" s="6"/>
      <c r="D45" s="41"/>
      <c r="E45" s="41"/>
      <c r="F45" s="41"/>
      <c r="G45" s="41"/>
      <c r="H45" s="44"/>
      <c r="I45" s="1"/>
      <c r="J45" s="4"/>
    </row>
    <row r="46" spans="2:10">
      <c r="B46" s="22"/>
      <c r="C46" s="6"/>
      <c r="D46" s="6"/>
      <c r="E46" s="6"/>
      <c r="F46" s="6"/>
      <c r="G46" s="1"/>
      <c r="H46" s="1"/>
      <c r="I46" s="1"/>
      <c r="J46" s="4"/>
    </row>
    <row r="47" spans="2:10">
      <c r="B47" s="6"/>
      <c r="C47" s="6"/>
      <c r="D47" s="1"/>
      <c r="E47" s="1"/>
      <c r="F47" s="1"/>
      <c r="G47" s="1"/>
      <c r="H47" s="1"/>
      <c r="I47" s="1"/>
      <c r="J47" s="4"/>
    </row>
    <row r="48" spans="2:10">
      <c r="B48" s="1"/>
      <c r="C48" s="6"/>
      <c r="D48" s="1"/>
      <c r="E48" s="1"/>
      <c r="F48" s="1"/>
      <c r="G48" s="1"/>
      <c r="H48" s="1"/>
      <c r="I48" s="21"/>
      <c r="J48" s="4"/>
    </row>
    <row r="49" spans="2:13">
      <c r="B49" s="4"/>
      <c r="C49" s="1"/>
      <c r="D49" s="4"/>
      <c r="E49" s="4"/>
      <c r="F49" s="4"/>
      <c r="G49" s="4"/>
      <c r="H49" s="4"/>
      <c r="I49" s="4"/>
      <c r="J49" s="4"/>
      <c r="K49" s="3"/>
      <c r="L49" s="3"/>
      <c r="M49" s="3"/>
    </row>
    <row r="50" spans="2:13">
      <c r="C50" s="4"/>
    </row>
    <row r="58" spans="2:13">
      <c r="B58" s="3"/>
      <c r="D58" s="3"/>
      <c r="E58" s="3"/>
      <c r="F58" s="3"/>
      <c r="G58" s="3"/>
      <c r="H58" s="3"/>
      <c r="I58" s="3"/>
      <c r="J58" s="3"/>
      <c r="K58" s="3"/>
      <c r="L58" s="3"/>
      <c r="M58" s="9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8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8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8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8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8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8"/>
    </row>
    <row r="65" spans="3:13">
      <c r="C65" s="3"/>
      <c r="M65" s="8"/>
    </row>
    <row r="66" spans="3:13">
      <c r="M66" s="8"/>
    </row>
    <row r="67" spans="3:13">
      <c r="M67" s="8"/>
    </row>
    <row r="68" spans="3:13">
      <c r="M68" s="8"/>
    </row>
    <row r="69" spans="3:13">
      <c r="M69" s="8"/>
    </row>
    <row r="70" spans="3:13">
      <c r="M70" s="8"/>
    </row>
    <row r="71" spans="3:13">
      <c r="M71" s="8"/>
    </row>
    <row r="72" spans="3:13">
      <c r="M72" s="8"/>
    </row>
    <row r="73" spans="3:13">
      <c r="M73" s="8"/>
    </row>
    <row r="74" spans="3:13">
      <c r="M74" s="8"/>
    </row>
    <row r="75" spans="3:13">
      <c r="M75" s="8"/>
    </row>
    <row r="76" spans="3:13">
      <c r="M76" s="8"/>
    </row>
    <row r="77" spans="3:13">
      <c r="M77" s="8"/>
    </row>
    <row r="78" spans="3:13">
      <c r="M78" s="8"/>
    </row>
    <row r="79" spans="3:13">
      <c r="M79" s="8"/>
    </row>
    <row r="80" spans="3:13">
      <c r="M80" s="8"/>
    </row>
    <row r="81" spans="13:13">
      <c r="M81" s="8"/>
    </row>
    <row r="82" spans="13:13">
      <c r="M82" s="8"/>
    </row>
    <row r="83" spans="13:13">
      <c r="M83" s="8"/>
    </row>
    <row r="84" spans="13:13">
      <c r="M84" s="8"/>
    </row>
    <row r="85" spans="13:13">
      <c r="M85" s="8"/>
    </row>
    <row r="86" spans="13:13">
      <c r="M86" s="8"/>
    </row>
    <row r="87" spans="13:13">
      <c r="M87" s="8"/>
    </row>
    <row r="88" spans="13:13">
      <c r="M88" s="8"/>
    </row>
    <row r="89" spans="13:13">
      <c r="M89" s="8"/>
    </row>
    <row r="90" spans="13:13">
      <c r="M90" s="8"/>
    </row>
    <row r="91" spans="13:13">
      <c r="M91" s="8"/>
    </row>
    <row r="92" spans="13:13">
      <c r="M92" s="8"/>
    </row>
    <row r="93" spans="13:13">
      <c r="M93" s="8"/>
    </row>
    <row r="94" spans="13:13">
      <c r="M94" s="8"/>
    </row>
    <row r="95" spans="13:13">
      <c r="M95" s="8"/>
    </row>
    <row r="96" spans="13:13">
      <c r="M96" s="8"/>
    </row>
    <row r="97" spans="13:13">
      <c r="M97" s="8"/>
    </row>
    <row r="98" spans="13:13">
      <c r="M98" s="8"/>
    </row>
    <row r="99" spans="13:13">
      <c r="M99" s="8"/>
    </row>
    <row r="100" spans="13:13">
      <c r="M100" s="8"/>
    </row>
    <row r="101" spans="13:13">
      <c r="M101" s="8"/>
    </row>
    <row r="102" spans="13:13">
      <c r="M102" s="8"/>
    </row>
    <row r="103" spans="13:13">
      <c r="M103" s="8"/>
    </row>
    <row r="104" spans="13:13">
      <c r="M104" s="8"/>
    </row>
    <row r="105" spans="13:13">
      <c r="M105" s="8"/>
    </row>
    <row r="106" spans="13:13">
      <c r="M106" s="8"/>
    </row>
    <row r="107" spans="13:13">
      <c r="M107" s="8"/>
    </row>
    <row r="108" spans="13:13">
      <c r="M108" s="8"/>
    </row>
    <row r="109" spans="13:13">
      <c r="M109" s="8"/>
    </row>
    <row r="110" spans="13:13">
      <c r="M110" s="8"/>
    </row>
    <row r="111" spans="13:13">
      <c r="M111" s="8"/>
    </row>
    <row r="112" spans="13:13">
      <c r="M112" s="8"/>
    </row>
    <row r="113" spans="13:13">
      <c r="M113" s="8"/>
    </row>
    <row r="114" spans="13:13">
      <c r="M114" s="8"/>
    </row>
    <row r="115" spans="13:13">
      <c r="M115" s="8"/>
    </row>
    <row r="116" spans="13:13">
      <c r="M116" s="8"/>
    </row>
    <row r="117" spans="13:13">
      <c r="M117" s="8"/>
    </row>
    <row r="118" spans="13:13">
      <c r="M118" s="8"/>
    </row>
    <row r="119" spans="13:13">
      <c r="M119" s="8"/>
    </row>
    <row r="120" spans="13:13">
      <c r="M120" s="8"/>
    </row>
    <row r="121" spans="13:13">
      <c r="M121" s="8"/>
    </row>
    <row r="122" spans="13:13">
      <c r="M122" s="8"/>
    </row>
    <row r="123" spans="13:13">
      <c r="M123" s="8"/>
    </row>
    <row r="124" spans="13:13">
      <c r="M124" s="8"/>
    </row>
    <row r="125" spans="13:13">
      <c r="M125" s="8"/>
    </row>
    <row r="126" spans="13:13">
      <c r="M126" s="8"/>
    </row>
    <row r="127" spans="13:13">
      <c r="M127" s="8"/>
    </row>
    <row r="128" spans="13:13">
      <c r="M128" s="8"/>
    </row>
    <row r="129" spans="13:13">
      <c r="M129" s="8"/>
    </row>
    <row r="130" spans="13:13">
      <c r="M130" s="8"/>
    </row>
    <row r="131" spans="13:13">
      <c r="M131" s="8"/>
    </row>
    <row r="132" spans="13:13">
      <c r="M132" s="8"/>
    </row>
    <row r="133" spans="13:13">
      <c r="M133" s="8"/>
    </row>
    <row r="134" spans="13:13">
      <c r="M134" s="8"/>
    </row>
    <row r="135" spans="13:13">
      <c r="M135" s="8"/>
    </row>
    <row r="136" spans="13:13">
      <c r="M136" s="8"/>
    </row>
    <row r="137" spans="13:13">
      <c r="M137" s="8"/>
    </row>
    <row r="138" spans="13:13">
      <c r="M138" s="8"/>
    </row>
    <row r="139" spans="13:13">
      <c r="M139" s="8"/>
    </row>
    <row r="140" spans="13:13">
      <c r="M140" s="8"/>
    </row>
    <row r="141" spans="13:13">
      <c r="M141" s="8"/>
    </row>
    <row r="142" spans="13:13">
      <c r="M142" s="8"/>
    </row>
    <row r="143" spans="13:13">
      <c r="M143" s="8"/>
    </row>
    <row r="144" spans="13:13">
      <c r="M144" s="8"/>
    </row>
    <row r="145" spans="13:13">
      <c r="M145" s="8"/>
    </row>
    <row r="146" spans="13:13">
      <c r="M146" s="8"/>
    </row>
    <row r="147" spans="13:13">
      <c r="M147" s="8"/>
    </row>
    <row r="148" spans="13:13">
      <c r="M148" s="8"/>
    </row>
    <row r="149" spans="13:13">
      <c r="M149" s="8"/>
    </row>
    <row r="150" spans="13:13">
      <c r="M150" s="8"/>
    </row>
    <row r="151" spans="13:13">
      <c r="M151" s="8"/>
    </row>
    <row r="152" spans="13:13">
      <c r="M152" s="8"/>
    </row>
    <row r="153" spans="13:13">
      <c r="M153" s="8"/>
    </row>
    <row r="154" spans="13:13">
      <c r="M154" s="8"/>
    </row>
    <row r="155" spans="13:13">
      <c r="M155" s="8"/>
    </row>
    <row r="156" spans="13:13">
      <c r="M156" s="8"/>
    </row>
    <row r="157" spans="13:13">
      <c r="M157" s="8"/>
    </row>
    <row r="158" spans="13:13">
      <c r="M158" s="8"/>
    </row>
    <row r="159" spans="13:13">
      <c r="M159" s="8"/>
    </row>
    <row r="160" spans="13:13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7"/>
    </row>
    <row r="181" spans="13:13">
      <c r="M181" s="7"/>
    </row>
    <row r="182" spans="13:13">
      <c r="M182" s="7"/>
    </row>
    <row r="183" spans="13:13">
      <c r="M183" s="7"/>
    </row>
    <row r="184" spans="13:13">
      <c r="M184" s="7"/>
    </row>
    <row r="185" spans="13:13">
      <c r="M185" s="7"/>
    </row>
    <row r="186" spans="13:13">
      <c r="M186" s="7"/>
    </row>
    <row r="187" spans="13:13">
      <c r="M187" s="7"/>
    </row>
    <row r="188" spans="13:13">
      <c r="M188" s="7"/>
    </row>
    <row r="189" spans="13:13">
      <c r="M189" s="7"/>
    </row>
    <row r="190" spans="13:13">
      <c r="M190" s="7"/>
    </row>
    <row r="191" spans="13:13">
      <c r="M191" s="7"/>
    </row>
    <row r="192" spans="13:13">
      <c r="M192" s="7"/>
    </row>
    <row r="193" spans="13:13">
      <c r="M193" s="7"/>
    </row>
    <row r="194" spans="13:13">
      <c r="M194" s="7"/>
    </row>
    <row r="195" spans="13:13">
      <c r="M195" s="7"/>
    </row>
    <row r="196" spans="13:13">
      <c r="M196" s="7"/>
    </row>
    <row r="197" spans="13:13">
      <c r="M197" s="7"/>
    </row>
    <row r="198" spans="13:13">
      <c r="M198" s="7"/>
    </row>
    <row r="199" spans="13:13">
      <c r="M199" s="7"/>
    </row>
    <row r="200" spans="13:13">
      <c r="M200" s="7"/>
    </row>
    <row r="201" spans="13:13">
      <c r="M201" s="7"/>
    </row>
    <row r="202" spans="13:13">
      <c r="M202" s="7"/>
    </row>
  </sheetData>
  <protectedRanges>
    <protectedRange sqref="G28 G23:G25" name="Range2_1"/>
  </protectedRange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B2:T28"/>
  <sheetViews>
    <sheetView workbookViewId="0">
      <selection activeCell="O10" sqref="O10"/>
    </sheetView>
  </sheetViews>
  <sheetFormatPr defaultRowHeight="12.75"/>
  <cols>
    <col min="1" max="1" width="1.5703125" customWidth="1"/>
    <col min="3" max="3" width="26.42578125" bestFit="1" customWidth="1"/>
    <col min="4" max="4" width="9.7109375" customWidth="1"/>
    <col min="6" max="6" width="1.7109375" customWidth="1"/>
    <col min="8" max="8" width="26.42578125" bestFit="1" customWidth="1"/>
    <col min="9" max="9" width="9.7109375" customWidth="1"/>
    <col min="11" max="11" width="2.140625" customWidth="1"/>
    <col min="13" max="13" width="26.42578125" bestFit="1" customWidth="1"/>
    <col min="14" max="14" width="9.7109375" customWidth="1"/>
    <col min="16" max="16" width="1.7109375" customWidth="1"/>
    <col min="18" max="18" width="14.42578125" customWidth="1"/>
    <col min="19" max="19" width="9.5703125" customWidth="1"/>
    <col min="251" max="251" width="10.140625" bestFit="1" customWidth="1"/>
    <col min="253" max="253" width="24.28515625" bestFit="1" customWidth="1"/>
    <col min="255" max="255" width="8.42578125" customWidth="1"/>
    <col min="507" max="507" width="10.140625" bestFit="1" customWidth="1"/>
    <col min="509" max="509" width="24.28515625" bestFit="1" customWidth="1"/>
    <col min="511" max="511" width="8.42578125" customWidth="1"/>
    <col min="763" max="763" width="10.140625" bestFit="1" customWidth="1"/>
    <col min="765" max="765" width="24.28515625" bestFit="1" customWidth="1"/>
    <col min="767" max="767" width="8.42578125" customWidth="1"/>
    <col min="1019" max="1019" width="10.140625" bestFit="1" customWidth="1"/>
    <col min="1021" max="1021" width="24.28515625" bestFit="1" customWidth="1"/>
    <col min="1023" max="1023" width="8.42578125" customWidth="1"/>
    <col min="1275" max="1275" width="10.140625" bestFit="1" customWidth="1"/>
    <col min="1277" max="1277" width="24.28515625" bestFit="1" customWidth="1"/>
    <col min="1279" max="1279" width="8.42578125" customWidth="1"/>
    <col min="1531" max="1531" width="10.140625" bestFit="1" customWidth="1"/>
    <col min="1533" max="1533" width="24.28515625" bestFit="1" customWidth="1"/>
    <col min="1535" max="1535" width="8.42578125" customWidth="1"/>
    <col min="1787" max="1787" width="10.140625" bestFit="1" customWidth="1"/>
    <col min="1789" max="1789" width="24.28515625" bestFit="1" customWidth="1"/>
    <col min="1791" max="1791" width="8.42578125" customWidth="1"/>
    <col min="2043" max="2043" width="10.140625" bestFit="1" customWidth="1"/>
    <col min="2045" max="2045" width="24.28515625" bestFit="1" customWidth="1"/>
    <col min="2047" max="2047" width="8.42578125" customWidth="1"/>
    <col min="2299" max="2299" width="10.140625" bestFit="1" customWidth="1"/>
    <col min="2301" max="2301" width="24.28515625" bestFit="1" customWidth="1"/>
    <col min="2303" max="2303" width="8.42578125" customWidth="1"/>
    <col min="2555" max="2555" width="10.140625" bestFit="1" customWidth="1"/>
    <col min="2557" max="2557" width="24.28515625" bestFit="1" customWidth="1"/>
    <col min="2559" max="2559" width="8.42578125" customWidth="1"/>
    <col min="2811" max="2811" width="10.140625" bestFit="1" customWidth="1"/>
    <col min="2813" max="2813" width="24.28515625" bestFit="1" customWidth="1"/>
    <col min="2815" max="2815" width="8.42578125" customWidth="1"/>
    <col min="3067" max="3067" width="10.140625" bestFit="1" customWidth="1"/>
    <col min="3069" max="3069" width="24.28515625" bestFit="1" customWidth="1"/>
    <col min="3071" max="3071" width="8.42578125" customWidth="1"/>
    <col min="3323" max="3323" width="10.140625" bestFit="1" customWidth="1"/>
    <col min="3325" max="3325" width="24.28515625" bestFit="1" customWidth="1"/>
    <col min="3327" max="3327" width="8.42578125" customWidth="1"/>
    <col min="3579" max="3579" width="10.140625" bestFit="1" customWidth="1"/>
    <col min="3581" max="3581" width="24.28515625" bestFit="1" customWidth="1"/>
    <col min="3583" max="3583" width="8.42578125" customWidth="1"/>
    <col min="3835" max="3835" width="10.140625" bestFit="1" customWidth="1"/>
    <col min="3837" max="3837" width="24.28515625" bestFit="1" customWidth="1"/>
    <col min="3839" max="3839" width="8.42578125" customWidth="1"/>
    <col min="4091" max="4091" width="10.140625" bestFit="1" customWidth="1"/>
    <col min="4093" max="4093" width="24.28515625" bestFit="1" customWidth="1"/>
    <col min="4095" max="4095" width="8.42578125" customWidth="1"/>
    <col min="4347" max="4347" width="10.140625" bestFit="1" customWidth="1"/>
    <col min="4349" max="4349" width="24.28515625" bestFit="1" customWidth="1"/>
    <col min="4351" max="4351" width="8.42578125" customWidth="1"/>
    <col min="4603" max="4603" width="10.140625" bestFit="1" customWidth="1"/>
    <col min="4605" max="4605" width="24.28515625" bestFit="1" customWidth="1"/>
    <col min="4607" max="4607" width="8.42578125" customWidth="1"/>
    <col min="4859" max="4859" width="10.140625" bestFit="1" customWidth="1"/>
    <col min="4861" max="4861" width="24.28515625" bestFit="1" customWidth="1"/>
    <col min="4863" max="4863" width="8.42578125" customWidth="1"/>
    <col min="5115" max="5115" width="10.140625" bestFit="1" customWidth="1"/>
    <col min="5117" max="5117" width="24.28515625" bestFit="1" customWidth="1"/>
    <col min="5119" max="5119" width="8.42578125" customWidth="1"/>
    <col min="5371" max="5371" width="10.140625" bestFit="1" customWidth="1"/>
    <col min="5373" max="5373" width="24.28515625" bestFit="1" customWidth="1"/>
    <col min="5375" max="5375" width="8.42578125" customWidth="1"/>
    <col min="5627" max="5627" width="10.140625" bestFit="1" customWidth="1"/>
    <col min="5629" max="5629" width="24.28515625" bestFit="1" customWidth="1"/>
    <col min="5631" max="5631" width="8.42578125" customWidth="1"/>
    <col min="5883" max="5883" width="10.140625" bestFit="1" customWidth="1"/>
    <col min="5885" max="5885" width="24.28515625" bestFit="1" customWidth="1"/>
    <col min="5887" max="5887" width="8.42578125" customWidth="1"/>
    <col min="6139" max="6139" width="10.140625" bestFit="1" customWidth="1"/>
    <col min="6141" max="6141" width="24.28515625" bestFit="1" customWidth="1"/>
    <col min="6143" max="6143" width="8.42578125" customWidth="1"/>
    <col min="6395" max="6395" width="10.140625" bestFit="1" customWidth="1"/>
    <col min="6397" max="6397" width="24.28515625" bestFit="1" customWidth="1"/>
    <col min="6399" max="6399" width="8.42578125" customWidth="1"/>
    <col min="6651" max="6651" width="10.140625" bestFit="1" customWidth="1"/>
    <col min="6653" max="6653" width="24.28515625" bestFit="1" customWidth="1"/>
    <col min="6655" max="6655" width="8.42578125" customWidth="1"/>
    <col min="6907" max="6907" width="10.140625" bestFit="1" customWidth="1"/>
    <col min="6909" max="6909" width="24.28515625" bestFit="1" customWidth="1"/>
    <col min="6911" max="6911" width="8.42578125" customWidth="1"/>
    <col min="7163" max="7163" width="10.140625" bestFit="1" customWidth="1"/>
    <col min="7165" max="7165" width="24.28515625" bestFit="1" customWidth="1"/>
    <col min="7167" max="7167" width="8.42578125" customWidth="1"/>
    <col min="7419" max="7419" width="10.140625" bestFit="1" customWidth="1"/>
    <col min="7421" max="7421" width="24.28515625" bestFit="1" customWidth="1"/>
    <col min="7423" max="7423" width="8.42578125" customWidth="1"/>
    <col min="7675" max="7675" width="10.140625" bestFit="1" customWidth="1"/>
    <col min="7677" max="7677" width="24.28515625" bestFit="1" customWidth="1"/>
    <col min="7679" max="7679" width="8.42578125" customWidth="1"/>
    <col min="7931" max="7931" width="10.140625" bestFit="1" customWidth="1"/>
    <col min="7933" max="7933" width="24.28515625" bestFit="1" customWidth="1"/>
    <col min="7935" max="7935" width="8.42578125" customWidth="1"/>
    <col min="8187" max="8187" width="10.140625" bestFit="1" customWidth="1"/>
    <col min="8189" max="8189" width="24.28515625" bestFit="1" customWidth="1"/>
    <col min="8191" max="8191" width="8.42578125" customWidth="1"/>
    <col min="8443" max="8443" width="10.140625" bestFit="1" customWidth="1"/>
    <col min="8445" max="8445" width="24.28515625" bestFit="1" customWidth="1"/>
    <col min="8447" max="8447" width="8.42578125" customWidth="1"/>
    <col min="8699" max="8699" width="10.140625" bestFit="1" customWidth="1"/>
    <col min="8701" max="8701" width="24.28515625" bestFit="1" customWidth="1"/>
    <col min="8703" max="8703" width="8.42578125" customWidth="1"/>
    <col min="8955" max="8955" width="10.140625" bestFit="1" customWidth="1"/>
    <col min="8957" max="8957" width="24.28515625" bestFit="1" customWidth="1"/>
    <col min="8959" max="8959" width="8.42578125" customWidth="1"/>
    <col min="9211" max="9211" width="10.140625" bestFit="1" customWidth="1"/>
    <col min="9213" max="9213" width="24.28515625" bestFit="1" customWidth="1"/>
    <col min="9215" max="9215" width="8.42578125" customWidth="1"/>
    <col min="9467" max="9467" width="10.140625" bestFit="1" customWidth="1"/>
    <col min="9469" max="9469" width="24.28515625" bestFit="1" customWidth="1"/>
    <col min="9471" max="9471" width="8.42578125" customWidth="1"/>
    <col min="9723" max="9723" width="10.140625" bestFit="1" customWidth="1"/>
    <col min="9725" max="9725" width="24.28515625" bestFit="1" customWidth="1"/>
    <col min="9727" max="9727" width="8.42578125" customWidth="1"/>
    <col min="9979" max="9979" width="10.140625" bestFit="1" customWidth="1"/>
    <col min="9981" max="9981" width="24.28515625" bestFit="1" customWidth="1"/>
    <col min="9983" max="9983" width="8.42578125" customWidth="1"/>
    <col min="10235" max="10235" width="10.140625" bestFit="1" customWidth="1"/>
    <col min="10237" max="10237" width="24.28515625" bestFit="1" customWidth="1"/>
    <col min="10239" max="10239" width="8.42578125" customWidth="1"/>
    <col min="10491" max="10491" width="10.140625" bestFit="1" customWidth="1"/>
    <col min="10493" max="10493" width="24.28515625" bestFit="1" customWidth="1"/>
    <col min="10495" max="10495" width="8.42578125" customWidth="1"/>
    <col min="10747" max="10747" width="10.140625" bestFit="1" customWidth="1"/>
    <col min="10749" max="10749" width="24.28515625" bestFit="1" customWidth="1"/>
    <col min="10751" max="10751" width="8.42578125" customWidth="1"/>
    <col min="11003" max="11003" width="10.140625" bestFit="1" customWidth="1"/>
    <col min="11005" max="11005" width="24.28515625" bestFit="1" customWidth="1"/>
    <col min="11007" max="11007" width="8.42578125" customWidth="1"/>
    <col min="11259" max="11259" width="10.140625" bestFit="1" customWidth="1"/>
    <col min="11261" max="11261" width="24.28515625" bestFit="1" customWidth="1"/>
    <col min="11263" max="11263" width="8.42578125" customWidth="1"/>
    <col min="11515" max="11515" width="10.140625" bestFit="1" customWidth="1"/>
    <col min="11517" max="11517" width="24.28515625" bestFit="1" customWidth="1"/>
    <col min="11519" max="11519" width="8.42578125" customWidth="1"/>
    <col min="11771" max="11771" width="10.140625" bestFit="1" customWidth="1"/>
    <col min="11773" max="11773" width="24.28515625" bestFit="1" customWidth="1"/>
    <col min="11775" max="11775" width="8.42578125" customWidth="1"/>
    <col min="12027" max="12027" width="10.140625" bestFit="1" customWidth="1"/>
    <col min="12029" max="12029" width="24.28515625" bestFit="1" customWidth="1"/>
    <col min="12031" max="12031" width="8.42578125" customWidth="1"/>
    <col min="12283" max="12283" width="10.140625" bestFit="1" customWidth="1"/>
    <col min="12285" max="12285" width="24.28515625" bestFit="1" customWidth="1"/>
    <col min="12287" max="12287" width="8.42578125" customWidth="1"/>
    <col min="12539" max="12539" width="10.140625" bestFit="1" customWidth="1"/>
    <col min="12541" max="12541" width="24.28515625" bestFit="1" customWidth="1"/>
    <col min="12543" max="12543" width="8.42578125" customWidth="1"/>
    <col min="12795" max="12795" width="10.140625" bestFit="1" customWidth="1"/>
    <col min="12797" max="12797" width="24.28515625" bestFit="1" customWidth="1"/>
    <col min="12799" max="12799" width="8.42578125" customWidth="1"/>
    <col min="13051" max="13051" width="10.140625" bestFit="1" customWidth="1"/>
    <col min="13053" max="13053" width="24.28515625" bestFit="1" customWidth="1"/>
    <col min="13055" max="13055" width="8.42578125" customWidth="1"/>
    <col min="13307" max="13307" width="10.140625" bestFit="1" customWidth="1"/>
    <col min="13309" max="13309" width="24.28515625" bestFit="1" customWidth="1"/>
    <col min="13311" max="13311" width="8.42578125" customWidth="1"/>
    <col min="13563" max="13563" width="10.140625" bestFit="1" customWidth="1"/>
    <col min="13565" max="13565" width="24.28515625" bestFit="1" customWidth="1"/>
    <col min="13567" max="13567" width="8.42578125" customWidth="1"/>
    <col min="13819" max="13819" width="10.140625" bestFit="1" customWidth="1"/>
    <col min="13821" max="13821" width="24.28515625" bestFit="1" customWidth="1"/>
    <col min="13823" max="13823" width="8.42578125" customWidth="1"/>
    <col min="14075" max="14075" width="10.140625" bestFit="1" customWidth="1"/>
    <col min="14077" max="14077" width="24.28515625" bestFit="1" customWidth="1"/>
    <col min="14079" max="14079" width="8.42578125" customWidth="1"/>
    <col min="14331" max="14331" width="10.140625" bestFit="1" customWidth="1"/>
    <col min="14333" max="14333" width="24.28515625" bestFit="1" customWidth="1"/>
    <col min="14335" max="14335" width="8.42578125" customWidth="1"/>
    <col min="14587" max="14587" width="10.140625" bestFit="1" customWidth="1"/>
    <col min="14589" max="14589" width="24.28515625" bestFit="1" customWidth="1"/>
    <col min="14591" max="14591" width="8.42578125" customWidth="1"/>
    <col min="14843" max="14843" width="10.140625" bestFit="1" customWidth="1"/>
    <col min="14845" max="14845" width="24.28515625" bestFit="1" customWidth="1"/>
    <col min="14847" max="14847" width="8.42578125" customWidth="1"/>
    <col min="15099" max="15099" width="10.140625" bestFit="1" customWidth="1"/>
    <col min="15101" max="15101" width="24.28515625" bestFit="1" customWidth="1"/>
    <col min="15103" max="15103" width="8.42578125" customWidth="1"/>
    <col min="15355" max="15355" width="10.140625" bestFit="1" customWidth="1"/>
    <col min="15357" max="15357" width="24.28515625" bestFit="1" customWidth="1"/>
    <col min="15359" max="15359" width="8.42578125" customWidth="1"/>
    <col min="15611" max="15611" width="10.140625" bestFit="1" customWidth="1"/>
    <col min="15613" max="15613" width="24.28515625" bestFit="1" customWidth="1"/>
    <col min="15615" max="15615" width="8.42578125" customWidth="1"/>
    <col min="15867" max="15867" width="10.140625" bestFit="1" customWidth="1"/>
    <col min="15869" max="15869" width="24.28515625" bestFit="1" customWidth="1"/>
    <col min="15871" max="15871" width="8.42578125" customWidth="1"/>
    <col min="16123" max="16123" width="10.140625" bestFit="1" customWidth="1"/>
    <col min="16125" max="16125" width="24.28515625" bestFit="1" customWidth="1"/>
    <col min="16127" max="16127" width="8.42578125" customWidth="1"/>
  </cols>
  <sheetData>
    <row r="2" spans="2:20">
      <c r="B2" t="s">
        <v>168</v>
      </c>
      <c r="G2" t="s">
        <v>169</v>
      </c>
      <c r="L2" t="s">
        <v>170</v>
      </c>
      <c r="Q2" t="s">
        <v>171</v>
      </c>
    </row>
    <row r="3" spans="2:20" ht="14.25" thickBot="1">
      <c r="B3" s="27" t="s">
        <v>13</v>
      </c>
      <c r="C3" s="27" t="s">
        <v>0</v>
      </c>
      <c r="D3" s="75" t="s">
        <v>259</v>
      </c>
      <c r="E3" s="34" t="s">
        <v>15</v>
      </c>
      <c r="G3" s="27" t="s">
        <v>13</v>
      </c>
      <c r="H3" s="27" t="s">
        <v>0</v>
      </c>
      <c r="I3" s="75" t="s">
        <v>259</v>
      </c>
      <c r="J3" s="34" t="s">
        <v>15</v>
      </c>
      <c r="L3" s="27" t="s">
        <v>13</v>
      </c>
      <c r="M3" s="27" t="s">
        <v>0</v>
      </c>
      <c r="N3" s="75" t="s">
        <v>259</v>
      </c>
      <c r="O3" s="34" t="s">
        <v>15</v>
      </c>
      <c r="Q3" s="27" t="s">
        <v>13</v>
      </c>
      <c r="R3" s="27" t="s">
        <v>0</v>
      </c>
      <c r="S3" s="75" t="s">
        <v>240</v>
      </c>
      <c r="T3" s="34" t="s">
        <v>15</v>
      </c>
    </row>
    <row r="4" spans="2:20">
      <c r="B4" s="14" t="s">
        <v>67</v>
      </c>
      <c r="C4" s="15" t="s">
        <v>219</v>
      </c>
      <c r="D4" s="15"/>
      <c r="E4" s="15" t="e">
        <f ca="1">RawMarketData!$E$2</f>
        <v>#NAME?</v>
      </c>
      <c r="G4" s="14" t="s">
        <v>67</v>
      </c>
      <c r="H4" s="15" t="str">
        <f>C4</f>
        <v>AUD-Deposit-1D</v>
      </c>
      <c r="I4" s="15"/>
      <c r="J4" s="15" t="e">
        <f ca="1">E4</f>
        <v>#NAME?</v>
      </c>
      <c r="L4" s="14" t="s">
        <v>67</v>
      </c>
      <c r="M4" s="15" t="str">
        <f>C4</f>
        <v>AUD-Deposit-1D</v>
      </c>
      <c r="N4" s="15"/>
      <c r="O4" s="15" t="e">
        <f ca="1">E4</f>
        <v>#NAME?</v>
      </c>
      <c r="Q4" s="14" t="s">
        <v>67</v>
      </c>
      <c r="R4" s="15" t="s">
        <v>241</v>
      </c>
      <c r="S4" s="15">
        <v>0</v>
      </c>
      <c r="T4" s="15" t="e">
        <f ca="1">RawMarketData!M68+S4</f>
        <v>#NAME?</v>
      </c>
    </row>
    <row r="5" spans="2:20">
      <c r="B5" s="14" t="s">
        <v>67</v>
      </c>
      <c r="C5" s="15" t="s">
        <v>220</v>
      </c>
      <c r="D5" s="15"/>
      <c r="E5" s="15" t="e">
        <f ca="1">RawMarketData!$E$5</f>
        <v>#NAME?</v>
      </c>
      <c r="G5" s="14" t="s">
        <v>67</v>
      </c>
      <c r="H5" s="15" t="str">
        <f t="shared" ref="H5:H28" si="0">C5</f>
        <v>AUD-Deposit-1M</v>
      </c>
      <c r="I5" s="15"/>
      <c r="J5" s="15" t="e">
        <f t="shared" ref="J5:J7" ca="1" si="1">E5</f>
        <v>#NAME?</v>
      </c>
      <c r="L5" s="14" t="s">
        <v>67</v>
      </c>
      <c r="M5" s="15" t="str">
        <f t="shared" ref="M5:M28" si="2">C5</f>
        <v>AUD-Deposit-1M</v>
      </c>
      <c r="N5" s="15">
        <v>0</v>
      </c>
      <c r="O5" s="15" t="e">
        <f t="shared" ref="O5" ca="1" si="3">E5</f>
        <v>#NAME?</v>
      </c>
      <c r="Q5" s="14" t="s">
        <v>67</v>
      </c>
      <c r="R5" s="15" t="s">
        <v>242</v>
      </c>
      <c r="S5" s="15">
        <v>0</v>
      </c>
      <c r="T5" s="15" t="e">
        <f ca="1">RawMarketData!M68+S5</f>
        <v>#NAME?</v>
      </c>
    </row>
    <row r="6" spans="2:20">
      <c r="B6" s="14" t="s">
        <v>67</v>
      </c>
      <c r="C6" s="15" t="s">
        <v>221</v>
      </c>
      <c r="D6" s="15"/>
      <c r="E6" s="15" t="e">
        <f ca="1">RawMarketData!$E$6</f>
        <v>#NAME?</v>
      </c>
      <c r="G6" s="14" t="s">
        <v>67</v>
      </c>
      <c r="H6" s="15" t="str">
        <f t="shared" si="0"/>
        <v>AUD-Deposit-2M</v>
      </c>
      <c r="I6" s="15"/>
      <c r="J6" s="15" t="e">
        <f t="shared" ca="1" si="1"/>
        <v>#NAME?</v>
      </c>
      <c r="L6" s="14" t="s">
        <v>67</v>
      </c>
      <c r="M6" s="15" t="str">
        <f t="shared" si="2"/>
        <v>AUD-Deposit-2M</v>
      </c>
      <c r="N6" s="15" t="e">
        <f ca="1">N5/3*2+N8/3</f>
        <v>#NAME?</v>
      </c>
      <c r="O6" s="15" t="e">
        <f ca="1">E6+N6</f>
        <v>#NAME?</v>
      </c>
      <c r="Q6" s="14" t="s">
        <v>67</v>
      </c>
      <c r="R6" s="15" t="s">
        <v>243</v>
      </c>
      <c r="S6" s="15">
        <v>0</v>
      </c>
      <c r="T6" s="15" t="e">
        <f ca="1">RawMarketData!M69+S6</f>
        <v>#NAME?</v>
      </c>
    </row>
    <row r="7" spans="2:20">
      <c r="B7" s="14" t="s">
        <v>67</v>
      </c>
      <c r="C7" s="15" t="s">
        <v>222</v>
      </c>
      <c r="D7" s="15"/>
      <c r="E7" s="15" t="e">
        <f ca="1">RawMarketData!$E$7</f>
        <v>#NAME?</v>
      </c>
      <c r="G7" s="14" t="s">
        <v>67</v>
      </c>
      <c r="H7" s="15" t="str">
        <f t="shared" si="0"/>
        <v>AUD-Deposit-3M</v>
      </c>
      <c r="I7" s="15"/>
      <c r="J7" s="15" t="e">
        <f t="shared" ca="1" si="1"/>
        <v>#NAME?</v>
      </c>
      <c r="L7" s="14" t="s">
        <v>67</v>
      </c>
      <c r="M7" s="15" t="str">
        <f t="shared" si="2"/>
        <v>AUD-Deposit-3M</v>
      </c>
      <c r="N7" s="15" t="e">
        <f ca="1">N5/3+2*N8/3</f>
        <v>#NAME?</v>
      </c>
      <c r="O7" s="15" t="e">
        <f ca="1">E7+N7</f>
        <v>#NAME?</v>
      </c>
      <c r="Q7" s="14" t="s">
        <v>67</v>
      </c>
      <c r="R7" s="48" t="s">
        <v>244</v>
      </c>
      <c r="S7" s="15">
        <v>0</v>
      </c>
      <c r="T7" s="15" t="e">
        <f ca="1">RawMarketData!M70+S7</f>
        <v>#NAME?</v>
      </c>
    </row>
    <row r="8" spans="2:20">
      <c r="B8" s="14" t="s">
        <v>68</v>
      </c>
      <c r="C8" s="48" t="str">
        <f>"AUD-IRFuture-IR-"&amp;RawMarketData!B13</f>
        <v>AUD-IRFuture-IR-IRM0 Comdty</v>
      </c>
      <c r="D8" s="15">
        <v>0</v>
      </c>
      <c r="E8" s="15" t="e">
        <f ca="1">RawMarketData!$F$13</f>
        <v>#NAME?</v>
      </c>
      <c r="G8" s="14" t="s">
        <v>68</v>
      </c>
      <c r="H8" s="15" t="str">
        <f t="shared" si="0"/>
        <v>AUD-IRFuture-IR-IRM0 Comdty</v>
      </c>
      <c r="I8" s="15" t="e">
        <f ca="1">RawMarketData!$M$24</f>
        <v>#NAME?</v>
      </c>
      <c r="J8" s="15" t="e">
        <f ca="1">E8+I8</f>
        <v>#NAME?</v>
      </c>
      <c r="L8" s="14" t="s">
        <v>68</v>
      </c>
      <c r="M8" s="15" t="str">
        <f t="shared" si="2"/>
        <v>AUD-IRFuture-IR-IRM0 Comdty</v>
      </c>
      <c r="N8" s="15" t="e">
        <f ca="1">RawMarketData!$M$41</f>
        <v>#NAME?</v>
      </c>
      <c r="O8" s="15" t="e">
        <f ca="1">E8+N8</f>
        <v>#NAME?</v>
      </c>
      <c r="Q8" s="14" t="s">
        <v>67</v>
      </c>
      <c r="R8" s="48" t="s">
        <v>245</v>
      </c>
      <c r="S8" s="15">
        <v>0</v>
      </c>
      <c r="T8" s="15" t="e">
        <f ca="1">RawMarketData!M71+S8</f>
        <v>#NAME?</v>
      </c>
    </row>
    <row r="9" spans="2:20">
      <c r="B9" s="14" t="s">
        <v>68</v>
      </c>
      <c r="C9" s="48" t="str">
        <f>"AUD-IRFuture-IR-"&amp;RawMarketData!B14</f>
        <v>AUD-IRFuture-IR-IRU0 Comdty</v>
      </c>
      <c r="D9" s="15">
        <v>0</v>
      </c>
      <c r="E9" s="15" t="e">
        <f ca="1">RawMarketData!$F$14</f>
        <v>#NAME?</v>
      </c>
      <c r="G9" s="14" t="s">
        <v>68</v>
      </c>
      <c r="H9" s="15" t="str">
        <f t="shared" si="0"/>
        <v>AUD-IRFuture-IR-IRU0 Comdty</v>
      </c>
      <c r="I9" s="15" t="e">
        <f ca="1">RawMarketData!$M$24</f>
        <v>#NAME?</v>
      </c>
      <c r="J9" s="15" t="e">
        <f t="shared" ref="J9:J15" ca="1" si="4">E9+I9</f>
        <v>#NAME?</v>
      </c>
      <c r="L9" s="14" t="s">
        <v>68</v>
      </c>
      <c r="M9" s="15" t="str">
        <f t="shared" si="2"/>
        <v>AUD-IRFuture-IR-IRU0 Comdty</v>
      </c>
      <c r="N9" s="15" t="e">
        <f ca="1">RawMarketData!$M$41</f>
        <v>#NAME?</v>
      </c>
      <c r="O9" s="15" t="e">
        <f ca="1">E9+N9</f>
        <v>#NAME?</v>
      </c>
      <c r="Q9" s="14" t="s">
        <v>67</v>
      </c>
      <c r="R9" s="48" t="s">
        <v>246</v>
      </c>
      <c r="S9" s="15">
        <v>0</v>
      </c>
      <c r="T9" s="15" t="e">
        <f ca="1">RawMarketData!M72+S9</f>
        <v>#NAME?</v>
      </c>
    </row>
    <row r="10" spans="2:20">
      <c r="B10" s="14" t="s">
        <v>68</v>
      </c>
      <c r="C10" s="48" t="str">
        <f>"AUD-IRFuture-IR-"&amp;RawMarketData!B15</f>
        <v>AUD-IRFuture-IR-IRZ0 Comdty</v>
      </c>
      <c r="D10" s="15">
        <v>0</v>
      </c>
      <c r="E10" s="15" t="e">
        <f ca="1">RawMarketData!$F$15</f>
        <v>#NAME?</v>
      </c>
      <c r="G10" s="14" t="s">
        <v>68</v>
      </c>
      <c r="H10" s="15" t="str">
        <f t="shared" si="0"/>
        <v>AUD-IRFuture-IR-IRZ0 Comdty</v>
      </c>
      <c r="I10" s="15" t="e">
        <f ca="1">RawMarketData!$M$24</f>
        <v>#NAME?</v>
      </c>
      <c r="J10" s="15" t="e">
        <f t="shared" ca="1" si="4"/>
        <v>#NAME?</v>
      </c>
      <c r="L10" s="14" t="s">
        <v>68</v>
      </c>
      <c r="M10" s="15" t="str">
        <f t="shared" si="2"/>
        <v>AUD-IRFuture-IR-IRZ0 Comdty</v>
      </c>
      <c r="N10" s="15" t="e">
        <f ca="1">RawMarketData!$M$41</f>
        <v>#NAME?</v>
      </c>
      <c r="O10" s="15" t="e">
        <f t="shared" ref="O10:O28" ca="1" si="5">E10+N10</f>
        <v>#NAME?</v>
      </c>
      <c r="Q10" s="14" t="s">
        <v>67</v>
      </c>
      <c r="R10" s="48" t="s">
        <v>247</v>
      </c>
      <c r="S10" s="15">
        <v>0</v>
      </c>
      <c r="T10" s="15" t="e">
        <f ca="1">RawMarketData!M73+S10</f>
        <v>#NAME?</v>
      </c>
    </row>
    <row r="11" spans="2:20">
      <c r="B11" s="14" t="s">
        <v>68</v>
      </c>
      <c r="C11" s="48" t="str">
        <f>"AUD-IRFuture-IR-"&amp;RawMarketData!B16</f>
        <v>AUD-IRFuture-IR-IRH1 Comdty</v>
      </c>
      <c r="D11" s="15">
        <v>0</v>
      </c>
      <c r="E11" s="15" t="e">
        <f ca="1">RawMarketData!$F$16</f>
        <v>#NAME?</v>
      </c>
      <c r="G11" s="14" t="s">
        <v>68</v>
      </c>
      <c r="H11" s="15" t="str">
        <f t="shared" si="0"/>
        <v>AUD-IRFuture-IR-IRH1 Comdty</v>
      </c>
      <c r="I11" s="15" t="e">
        <f ca="1">RawMarketData!$M$24</f>
        <v>#NAME?</v>
      </c>
      <c r="J11" s="15" t="e">
        <f t="shared" ca="1" si="4"/>
        <v>#NAME?</v>
      </c>
      <c r="L11" s="14" t="s">
        <v>68</v>
      </c>
      <c r="M11" s="15" t="str">
        <f t="shared" si="2"/>
        <v>AUD-IRFuture-IR-IRH1 Comdty</v>
      </c>
      <c r="N11" s="15" t="e">
        <f ca="1">RawMarketData!$M$41</f>
        <v>#NAME?</v>
      </c>
      <c r="O11" s="15" t="e">
        <f t="shared" ca="1" si="5"/>
        <v>#NAME?</v>
      </c>
      <c r="Q11" s="14" t="s">
        <v>67</v>
      </c>
      <c r="R11" s="48" t="s">
        <v>248</v>
      </c>
      <c r="S11" s="15">
        <v>0</v>
      </c>
      <c r="T11" s="15" t="e">
        <f ca="1">RawMarketData!M74+S11</f>
        <v>#NAME?</v>
      </c>
    </row>
    <row r="12" spans="2:20">
      <c r="B12" s="14" t="s">
        <v>68</v>
      </c>
      <c r="C12" s="48" t="str">
        <f>"AUD-IRFuture-IR-"&amp;RawMarketData!B17</f>
        <v>AUD-IRFuture-IR-IRM1 Comdty</v>
      </c>
      <c r="D12" s="15">
        <v>0</v>
      </c>
      <c r="E12" s="15" t="e">
        <f ca="1">RawMarketData!$F$17</f>
        <v>#NAME?</v>
      </c>
      <c r="G12" s="14" t="s">
        <v>68</v>
      </c>
      <c r="H12" s="15" t="str">
        <f t="shared" si="0"/>
        <v>AUD-IRFuture-IR-IRM1 Comdty</v>
      </c>
      <c r="I12" s="15" t="e">
        <f ca="1">RawMarketData!$M$25</f>
        <v>#NAME?</v>
      </c>
      <c r="J12" s="15" t="e">
        <f t="shared" ca="1" si="4"/>
        <v>#NAME?</v>
      </c>
      <c r="L12" s="14" t="s">
        <v>68</v>
      </c>
      <c r="M12" s="15" t="str">
        <f t="shared" si="2"/>
        <v>AUD-IRFuture-IR-IRM1 Comdty</v>
      </c>
      <c r="N12" s="15" t="e">
        <f ca="1">RawMarketData!$M$42</f>
        <v>#NAME?</v>
      </c>
      <c r="O12" s="15" t="e">
        <f t="shared" ca="1" si="5"/>
        <v>#NAME?</v>
      </c>
      <c r="Q12" s="14" t="s">
        <v>67</v>
      </c>
      <c r="R12" s="48" t="s">
        <v>249</v>
      </c>
      <c r="S12" s="15">
        <v>0</v>
      </c>
      <c r="T12" s="15" t="e">
        <f ca="1">T11*2/3+T14/3</f>
        <v>#NAME?</v>
      </c>
    </row>
    <row r="13" spans="2:20">
      <c r="B13" s="14" t="s">
        <v>68</v>
      </c>
      <c r="C13" s="48" t="str">
        <f>"AUD-IRFuture-IR-"&amp;RawMarketData!B18</f>
        <v>AUD-IRFuture-IR-IRU1 Comdty</v>
      </c>
      <c r="D13" s="15">
        <v>0</v>
      </c>
      <c r="E13" s="15" t="e">
        <f ca="1">RawMarketData!$F$18</f>
        <v>#NAME?</v>
      </c>
      <c r="G13" s="14" t="s">
        <v>68</v>
      </c>
      <c r="H13" s="15" t="str">
        <f t="shared" si="0"/>
        <v>AUD-IRFuture-IR-IRU1 Comdty</v>
      </c>
      <c r="I13" s="15" t="e">
        <f ca="1">RawMarketData!$M$25</f>
        <v>#NAME?</v>
      </c>
      <c r="J13" s="15" t="e">
        <f t="shared" ca="1" si="4"/>
        <v>#NAME?</v>
      </c>
      <c r="L13" s="14" t="s">
        <v>68</v>
      </c>
      <c r="M13" s="15" t="str">
        <f t="shared" si="2"/>
        <v>AUD-IRFuture-IR-IRU1 Comdty</v>
      </c>
      <c r="N13" s="15" t="e">
        <f ca="1">RawMarketData!$M$42</f>
        <v>#NAME?</v>
      </c>
      <c r="O13" s="15" t="e">
        <f t="shared" ca="1" si="5"/>
        <v>#NAME?</v>
      </c>
      <c r="Q13" s="14" t="s">
        <v>67</v>
      </c>
      <c r="R13" s="48" t="s">
        <v>250</v>
      </c>
      <c r="S13" s="15">
        <v>0</v>
      </c>
      <c r="T13" s="15" t="e">
        <f ca="1">T11/3+T14*2/3</f>
        <v>#NAME?</v>
      </c>
    </row>
    <row r="14" spans="2:20">
      <c r="B14" s="14" t="s">
        <v>68</v>
      </c>
      <c r="C14" s="48" t="str">
        <f>"AUD-IRFuture-IR-"&amp;RawMarketData!B19</f>
        <v>AUD-IRFuture-IR-IRZ1 Comdty</v>
      </c>
      <c r="D14" s="15">
        <v>0</v>
      </c>
      <c r="E14" s="15" t="e">
        <f ca="1">RawMarketData!$F$19</f>
        <v>#NAME?</v>
      </c>
      <c r="G14" s="14" t="s">
        <v>68</v>
      </c>
      <c r="H14" s="15" t="str">
        <f t="shared" si="0"/>
        <v>AUD-IRFuture-IR-IRZ1 Comdty</v>
      </c>
      <c r="I14" s="15" t="e">
        <f ca="1">RawMarketData!$M$25</f>
        <v>#NAME?</v>
      </c>
      <c r="J14" s="15" t="e">
        <f t="shared" ca="1" si="4"/>
        <v>#NAME?</v>
      </c>
      <c r="L14" s="14" t="s">
        <v>68</v>
      </c>
      <c r="M14" s="15" t="str">
        <f t="shared" si="2"/>
        <v>AUD-IRFuture-IR-IRZ1 Comdty</v>
      </c>
      <c r="N14" s="15" t="e">
        <f ca="1">RawMarketData!$M$42</f>
        <v>#NAME?</v>
      </c>
      <c r="O14" s="15" t="e">
        <f t="shared" ca="1" si="5"/>
        <v>#NAME?</v>
      </c>
      <c r="Q14" s="14" t="s">
        <v>67</v>
      </c>
      <c r="R14" s="48" t="s">
        <v>251</v>
      </c>
      <c r="S14" s="15">
        <v>0</v>
      </c>
      <c r="T14" s="15" t="e">
        <f ca="1">RawMarketData!M75+S14</f>
        <v>#NAME?</v>
      </c>
    </row>
    <row r="15" spans="2:20">
      <c r="B15" s="14" t="s">
        <v>68</v>
      </c>
      <c r="C15" s="48" t="str">
        <f>"AUD-IRFuture-IR-"&amp;RawMarketData!B20</f>
        <v>AUD-IRFuture-IR-IRH2 Comdty</v>
      </c>
      <c r="D15" s="15">
        <v>0</v>
      </c>
      <c r="E15" s="15" t="e">
        <f ca="1">RawMarketData!$F$20</f>
        <v>#NAME?</v>
      </c>
      <c r="G15" s="14" t="s">
        <v>68</v>
      </c>
      <c r="H15" s="15" t="str">
        <f t="shared" si="0"/>
        <v>AUD-IRFuture-IR-IRH2 Comdty</v>
      </c>
      <c r="I15" s="15" t="e">
        <f ca="1">RawMarketData!$M$25</f>
        <v>#NAME?</v>
      </c>
      <c r="J15" s="15" t="e">
        <f t="shared" ca="1" si="4"/>
        <v>#NAME?</v>
      </c>
      <c r="L15" s="14" t="s">
        <v>68</v>
      </c>
      <c r="M15" s="15" t="str">
        <f t="shared" si="2"/>
        <v>AUD-IRFuture-IR-IRH2 Comdty</v>
      </c>
      <c r="N15" s="15" t="e">
        <f ca="1">RawMarketData!$M$42</f>
        <v>#NAME?</v>
      </c>
      <c r="O15" s="15" t="e">
        <f t="shared" ca="1" si="5"/>
        <v>#NAME?</v>
      </c>
      <c r="Q15" s="14" t="s">
        <v>67</v>
      </c>
      <c r="R15" s="15" t="s">
        <v>252</v>
      </c>
      <c r="S15" s="15">
        <v>0</v>
      </c>
      <c r="T15" s="15" t="e">
        <f ca="1">T14*2/3+T17/3</f>
        <v>#NAME?</v>
      </c>
    </row>
    <row r="16" spans="2:20">
      <c r="B16" s="14" t="s">
        <v>70</v>
      </c>
      <c r="C16" s="15" t="s">
        <v>223</v>
      </c>
      <c r="D16" s="15">
        <v>0</v>
      </c>
      <c r="E16" s="15" t="e">
        <f ca="1">RawMarketData!$M55+D16</f>
        <v>#NAME?</v>
      </c>
      <c r="G16" s="14" t="s">
        <v>70</v>
      </c>
      <c r="H16" s="15" t="str">
        <f t="shared" si="0"/>
        <v>AUD-IRSwap-3Y</v>
      </c>
      <c r="I16" s="15" t="e">
        <f ca="1">RawMarketData!M26</f>
        <v>#NAME?</v>
      </c>
      <c r="J16" s="15" t="e">
        <f ca="1">RawMarketData!M55+I16</f>
        <v>#NAME?</v>
      </c>
      <c r="L16" s="14" t="s">
        <v>70</v>
      </c>
      <c r="M16" s="15" t="str">
        <f t="shared" si="2"/>
        <v>AUD-IRSwap-3Y</v>
      </c>
      <c r="N16" s="15" t="e">
        <f ca="1">RawMarketData!M43</f>
        <v>#NAME?</v>
      </c>
      <c r="O16" s="15" t="e">
        <f t="shared" ca="1" si="5"/>
        <v>#NAME?</v>
      </c>
      <c r="Q16" s="14" t="s">
        <v>67</v>
      </c>
      <c r="R16" s="15" t="s">
        <v>253</v>
      </c>
      <c r="S16" s="15">
        <v>0</v>
      </c>
      <c r="T16" s="15" t="e">
        <f ca="1">T14/3+T17*2/3</f>
        <v>#NAME?</v>
      </c>
    </row>
    <row r="17" spans="2:20">
      <c r="B17" s="14" t="s">
        <v>70</v>
      </c>
      <c r="C17" s="15" t="s">
        <v>224</v>
      </c>
      <c r="D17" s="15" t="e">
        <f ca="1">-RawMarketData!M27</f>
        <v>#NAME?</v>
      </c>
      <c r="E17" s="15" t="e">
        <f ca="1">RawMarketData!$M56+D17</f>
        <v>#NAME?</v>
      </c>
      <c r="G17" s="14" t="s">
        <v>70</v>
      </c>
      <c r="H17" s="15" t="str">
        <f t="shared" si="0"/>
        <v>AUD-IRSwap-4Y</v>
      </c>
      <c r="I17" s="15">
        <v>0</v>
      </c>
      <c r="J17" s="15" t="e">
        <f ca="1">RawMarketData!M56+I17</f>
        <v>#NAME?</v>
      </c>
      <c r="L17" s="14" t="s">
        <v>70</v>
      </c>
      <c r="M17" s="15" t="str">
        <f t="shared" si="2"/>
        <v>AUD-IRSwap-4Y</v>
      </c>
      <c r="N17" s="15" t="e">
        <f ca="1">RawMarketData!M44</f>
        <v>#NAME?</v>
      </c>
      <c r="O17" s="15" t="e">
        <f t="shared" ca="1" si="5"/>
        <v>#NAME?</v>
      </c>
      <c r="Q17" s="14" t="s">
        <v>67</v>
      </c>
      <c r="R17" s="15" t="s">
        <v>254</v>
      </c>
      <c r="S17" s="15">
        <v>0</v>
      </c>
      <c r="T17" s="15" t="e">
        <f ca="1">RawMarketData!M76+S17</f>
        <v>#NAME?</v>
      </c>
    </row>
    <row r="18" spans="2:20">
      <c r="B18" s="14" t="s">
        <v>70</v>
      </c>
      <c r="C18" s="15" t="s">
        <v>225</v>
      </c>
      <c r="D18" s="15" t="e">
        <f ca="1">-RawMarketData!M28</f>
        <v>#NAME?</v>
      </c>
      <c r="E18" s="15" t="e">
        <f ca="1">RawMarketData!$M57+D18</f>
        <v>#NAME?</v>
      </c>
      <c r="G18" s="14" t="s">
        <v>70</v>
      </c>
      <c r="H18" s="15" t="str">
        <f t="shared" si="0"/>
        <v>AUD-IRSwap-5Y</v>
      </c>
      <c r="I18" s="15">
        <v>0</v>
      </c>
      <c r="J18" s="15" t="e">
        <f ca="1">RawMarketData!M57+I18</f>
        <v>#NAME?</v>
      </c>
      <c r="L18" s="14" t="s">
        <v>70</v>
      </c>
      <c r="M18" s="15" t="str">
        <f t="shared" si="2"/>
        <v>AUD-IRSwap-5Y</v>
      </c>
      <c r="N18" s="15" t="e">
        <f ca="1">RawMarketData!M45</f>
        <v>#NAME?</v>
      </c>
      <c r="O18" s="15" t="e">
        <f t="shared" ca="1" si="5"/>
        <v>#NAME?</v>
      </c>
      <c r="Q18" s="14" t="s">
        <v>67</v>
      </c>
      <c r="R18" s="15" t="s">
        <v>255</v>
      </c>
      <c r="S18" s="15">
        <v>0</v>
      </c>
      <c r="T18" s="15" t="e">
        <f ca="1">T17/2+T19/2</f>
        <v>#NAME?</v>
      </c>
    </row>
    <row r="19" spans="2:20">
      <c r="B19" s="14" t="s">
        <v>70</v>
      </c>
      <c r="C19" s="15" t="s">
        <v>226</v>
      </c>
      <c r="D19" s="15" t="e">
        <f ca="1">-RawMarketData!M29</f>
        <v>#NAME?</v>
      </c>
      <c r="E19" s="15" t="e">
        <f ca="1">RawMarketData!$M58+D19</f>
        <v>#NAME?</v>
      </c>
      <c r="G19" s="14" t="s">
        <v>70</v>
      </c>
      <c r="H19" s="15" t="str">
        <f t="shared" si="0"/>
        <v>AUD-IRSwap-6Y</v>
      </c>
      <c r="I19" s="15">
        <v>0</v>
      </c>
      <c r="J19" s="15" t="e">
        <f ca="1">RawMarketData!M58+I19</f>
        <v>#NAME?</v>
      </c>
      <c r="L19" s="14" t="s">
        <v>70</v>
      </c>
      <c r="M19" s="15" t="str">
        <f t="shared" si="2"/>
        <v>AUD-IRSwap-6Y</v>
      </c>
      <c r="N19" s="15" t="e">
        <f ca="1">RawMarketData!M46</f>
        <v>#NAME?</v>
      </c>
      <c r="O19" s="15" t="e">
        <f t="shared" ca="1" si="5"/>
        <v>#NAME?</v>
      </c>
      <c r="Q19" s="14" t="s">
        <v>67</v>
      </c>
      <c r="R19" s="15" t="s">
        <v>256</v>
      </c>
      <c r="S19" s="15">
        <v>0</v>
      </c>
      <c r="T19" s="15" t="e">
        <f ca="1">RawMarketData!M77+S19</f>
        <v>#NAME?</v>
      </c>
    </row>
    <row r="20" spans="2:20">
      <c r="B20" s="14" t="s">
        <v>70</v>
      </c>
      <c r="C20" s="15" t="s">
        <v>227</v>
      </c>
      <c r="D20" s="15" t="e">
        <f ca="1">-RawMarketData!M30</f>
        <v>#NAME?</v>
      </c>
      <c r="E20" s="15" t="e">
        <f ca="1">RawMarketData!$M59+D20</f>
        <v>#NAME?</v>
      </c>
      <c r="G20" s="14" t="s">
        <v>70</v>
      </c>
      <c r="H20" s="15" t="str">
        <f t="shared" si="0"/>
        <v>AUD-IRSwap-7Y</v>
      </c>
      <c r="I20" s="15">
        <v>0</v>
      </c>
      <c r="J20" s="15" t="e">
        <f ca="1">RawMarketData!M59+I20</f>
        <v>#NAME?</v>
      </c>
      <c r="L20" s="14" t="s">
        <v>70</v>
      </c>
      <c r="M20" s="15" t="str">
        <f t="shared" si="2"/>
        <v>AUD-IRSwap-7Y</v>
      </c>
      <c r="N20" s="15" t="e">
        <f ca="1">RawMarketData!M47</f>
        <v>#NAME?</v>
      </c>
      <c r="O20" s="15" t="e">
        <f t="shared" ca="1" si="5"/>
        <v>#NAME?</v>
      </c>
      <c r="Q20" s="14" t="s">
        <v>67</v>
      </c>
      <c r="R20" s="15" t="s">
        <v>257</v>
      </c>
      <c r="S20" s="15">
        <v>0</v>
      </c>
      <c r="T20" s="15" t="e">
        <f ca="1">T19/2+T21/2</f>
        <v>#NAME?</v>
      </c>
    </row>
    <row r="21" spans="2:20">
      <c r="B21" s="14" t="s">
        <v>70</v>
      </c>
      <c r="C21" s="15" t="s">
        <v>228</v>
      </c>
      <c r="D21" s="15" t="e">
        <f ca="1">-RawMarketData!M31</f>
        <v>#NAME?</v>
      </c>
      <c r="E21" s="15" t="e">
        <f ca="1">RawMarketData!$M60+D21</f>
        <v>#NAME?</v>
      </c>
      <c r="G21" s="14" t="s">
        <v>70</v>
      </c>
      <c r="H21" s="15" t="str">
        <f t="shared" si="0"/>
        <v>AUD-IRSwap-8Y</v>
      </c>
      <c r="I21" s="15">
        <v>0</v>
      </c>
      <c r="J21" s="15" t="e">
        <f ca="1">RawMarketData!M60+I21</f>
        <v>#NAME?</v>
      </c>
      <c r="L21" s="14" t="s">
        <v>70</v>
      </c>
      <c r="M21" s="15" t="str">
        <f t="shared" si="2"/>
        <v>AUD-IRSwap-8Y</v>
      </c>
      <c r="N21" s="15" t="e">
        <f ca="1">RawMarketData!M48</f>
        <v>#NAME?</v>
      </c>
      <c r="O21" s="15" t="e">
        <f t="shared" ca="1" si="5"/>
        <v>#NAME?</v>
      </c>
      <c r="Q21" s="14" t="s">
        <v>67</v>
      </c>
      <c r="R21" s="15" t="s">
        <v>258</v>
      </c>
      <c r="S21" s="15">
        <v>0</v>
      </c>
      <c r="T21" s="15" t="e">
        <f ca="1">RawMarketData!M78+S21</f>
        <v>#NAME?</v>
      </c>
    </row>
    <row r="22" spans="2:20">
      <c r="B22" s="14" t="s">
        <v>70</v>
      </c>
      <c r="C22" s="15" t="s">
        <v>229</v>
      </c>
      <c r="D22" s="15" t="e">
        <f ca="1">-RawMarketData!M32</f>
        <v>#NAME?</v>
      </c>
      <c r="E22" s="15" t="e">
        <f ca="1">RawMarketData!$M61+D22</f>
        <v>#NAME?</v>
      </c>
      <c r="G22" s="14" t="s">
        <v>70</v>
      </c>
      <c r="H22" s="15" t="str">
        <f t="shared" si="0"/>
        <v>AUD-IRSwap-9Y</v>
      </c>
      <c r="I22" s="15">
        <v>0</v>
      </c>
      <c r="J22" s="15" t="e">
        <f ca="1">RawMarketData!M61+I22</f>
        <v>#NAME?</v>
      </c>
      <c r="L22" s="14" t="s">
        <v>70</v>
      </c>
      <c r="M22" s="15" t="str">
        <f t="shared" si="2"/>
        <v>AUD-IRSwap-9Y</v>
      </c>
      <c r="N22" s="15" t="e">
        <f ca="1">RawMarketData!M49</f>
        <v>#NAME?</v>
      </c>
      <c r="O22" s="15" t="e">
        <f t="shared" ca="1" si="5"/>
        <v>#NAME?</v>
      </c>
      <c r="Q22" s="14"/>
      <c r="R22" s="15"/>
      <c r="S22" s="15"/>
      <c r="T22" s="15"/>
    </row>
    <row r="23" spans="2:20">
      <c r="B23" s="14" t="s">
        <v>70</v>
      </c>
      <c r="C23" s="15" t="s">
        <v>230</v>
      </c>
      <c r="D23" s="15" t="e">
        <f ca="1">-RawMarketData!M33</f>
        <v>#NAME?</v>
      </c>
      <c r="E23" s="15" t="e">
        <f ca="1">RawMarketData!$M62+D23</f>
        <v>#NAME?</v>
      </c>
      <c r="G23" s="14" t="s">
        <v>70</v>
      </c>
      <c r="H23" s="15" t="str">
        <f t="shared" si="0"/>
        <v>AUD-IRSwap-10Y</v>
      </c>
      <c r="I23" s="15">
        <v>0</v>
      </c>
      <c r="J23" s="15" t="e">
        <f ca="1">RawMarketData!M62+I23</f>
        <v>#NAME?</v>
      </c>
      <c r="L23" s="14" t="s">
        <v>70</v>
      </c>
      <c r="M23" s="15" t="str">
        <f t="shared" si="2"/>
        <v>AUD-IRSwap-10Y</v>
      </c>
      <c r="N23" s="15" t="e">
        <f ca="1">RawMarketData!M50</f>
        <v>#NAME?</v>
      </c>
      <c r="O23" s="15" t="e">
        <f t="shared" ca="1" si="5"/>
        <v>#NAME?</v>
      </c>
      <c r="Q23" s="14"/>
      <c r="R23" s="15"/>
      <c r="S23" s="15"/>
      <c r="T23" s="15"/>
    </row>
    <row r="24" spans="2:20">
      <c r="B24" s="14" t="s">
        <v>70</v>
      </c>
      <c r="C24" s="15" t="s">
        <v>260</v>
      </c>
      <c r="D24" s="15" t="e">
        <f ca="1">-RawMarketData!M34</f>
        <v>#NAME?</v>
      </c>
      <c r="E24" s="15" t="e">
        <f ca="1">RawMarketData!$M63+D24</f>
        <v>#NAME?</v>
      </c>
      <c r="G24" s="14" t="s">
        <v>70</v>
      </c>
      <c r="H24" s="15" t="s">
        <v>260</v>
      </c>
      <c r="I24" s="15">
        <v>0</v>
      </c>
      <c r="J24" s="15" t="e">
        <f ca="1">RawMarketData!M63+I24</f>
        <v>#NAME?</v>
      </c>
      <c r="L24" s="14" t="s">
        <v>70</v>
      </c>
      <c r="M24" s="15" t="s">
        <v>260</v>
      </c>
      <c r="N24" s="15" t="e">
        <f ca="1">N23</f>
        <v>#NAME?</v>
      </c>
      <c r="O24" s="15" t="e">
        <f t="shared" ca="1" si="5"/>
        <v>#NAME?</v>
      </c>
      <c r="Q24" s="14"/>
      <c r="R24" s="15"/>
      <c r="S24" s="15"/>
      <c r="T24" s="15"/>
    </row>
    <row r="25" spans="2:20">
      <c r="B25" s="14" t="s">
        <v>70</v>
      </c>
      <c r="C25" s="15" t="s">
        <v>231</v>
      </c>
      <c r="D25" s="15" t="e">
        <f ca="1">-RawMarketData!M35</f>
        <v>#NAME?</v>
      </c>
      <c r="E25" s="15" t="e">
        <f ca="1">RawMarketData!$M64+D25</f>
        <v>#NAME?</v>
      </c>
      <c r="G25" s="14" t="s">
        <v>70</v>
      </c>
      <c r="H25" s="15" t="str">
        <f t="shared" si="0"/>
        <v>AUD-IRSwap-15Y</v>
      </c>
      <c r="I25" s="15">
        <v>0</v>
      </c>
      <c r="J25" s="15" t="e">
        <f ca="1">RawMarketData!M64+I25</f>
        <v>#NAME?</v>
      </c>
      <c r="L25" s="14" t="s">
        <v>70</v>
      </c>
      <c r="M25" s="15" t="str">
        <f t="shared" si="2"/>
        <v>AUD-IRSwap-15Y</v>
      </c>
      <c r="N25" s="15" t="e">
        <f ca="1">N24</f>
        <v>#NAME?</v>
      </c>
      <c r="O25" s="15" t="e">
        <f t="shared" ca="1" si="5"/>
        <v>#NAME?</v>
      </c>
      <c r="Q25" s="14"/>
      <c r="R25" s="15"/>
      <c r="S25" s="15"/>
      <c r="T25" s="15"/>
    </row>
    <row r="26" spans="2:20">
      <c r="B26" s="14" t="s">
        <v>70</v>
      </c>
      <c r="C26" s="15" t="s">
        <v>232</v>
      </c>
      <c r="D26" s="15" t="e">
        <f ca="1">-RawMarketData!M36</f>
        <v>#NAME?</v>
      </c>
      <c r="E26" s="15" t="e">
        <f ca="1">RawMarketData!$M65+D26</f>
        <v>#NAME?</v>
      </c>
      <c r="G26" s="14" t="s">
        <v>70</v>
      </c>
      <c r="H26" s="15" t="str">
        <f t="shared" si="0"/>
        <v>AUD-IRSwap-20Y</v>
      </c>
      <c r="I26" s="15">
        <v>0</v>
      </c>
      <c r="J26" s="15" t="e">
        <f ca="1">RawMarketData!M65+I26</f>
        <v>#NAME?</v>
      </c>
      <c r="L26" s="14" t="s">
        <v>70</v>
      </c>
      <c r="M26" s="15" t="str">
        <f t="shared" si="2"/>
        <v>AUD-IRSwap-20Y</v>
      </c>
      <c r="N26" s="15" t="e">
        <f ca="1">N25</f>
        <v>#NAME?</v>
      </c>
      <c r="O26" s="15" t="e">
        <f t="shared" ca="1" si="5"/>
        <v>#NAME?</v>
      </c>
      <c r="Q26" s="14"/>
      <c r="R26" s="15"/>
      <c r="S26" s="15"/>
      <c r="T26" s="15"/>
    </row>
    <row r="27" spans="2:20">
      <c r="B27" s="14" t="s">
        <v>70</v>
      </c>
      <c r="C27" s="15" t="s">
        <v>233</v>
      </c>
      <c r="D27" s="15" t="e">
        <f ca="1">-RawMarketData!M37</f>
        <v>#NAME?</v>
      </c>
      <c r="E27" s="15" t="e">
        <f ca="1">E26</f>
        <v>#NAME?</v>
      </c>
      <c r="G27" s="14" t="s">
        <v>70</v>
      </c>
      <c r="H27" s="15" t="str">
        <f t="shared" si="0"/>
        <v>AUD-IRSwap-25Y</v>
      </c>
      <c r="I27" s="15">
        <v>0</v>
      </c>
      <c r="J27" s="15" t="e">
        <f ca="1">J26</f>
        <v>#NAME?</v>
      </c>
      <c r="L27" s="14" t="s">
        <v>70</v>
      </c>
      <c r="M27" s="15" t="str">
        <f t="shared" si="2"/>
        <v>AUD-IRSwap-25Y</v>
      </c>
      <c r="N27" s="15" t="e">
        <f ca="1">N26</f>
        <v>#NAME?</v>
      </c>
      <c r="O27" s="15" t="e">
        <f t="shared" ca="1" si="5"/>
        <v>#NAME?</v>
      </c>
      <c r="Q27" s="14"/>
      <c r="R27" s="16"/>
      <c r="S27" s="15"/>
      <c r="T27" s="16"/>
    </row>
    <row r="28" spans="2:20">
      <c r="B28" s="14" t="s">
        <v>70</v>
      </c>
      <c r="C28" s="16" t="s">
        <v>234</v>
      </c>
      <c r="D28" s="15" t="e">
        <f ca="1">-RawMarketData!M38</f>
        <v>#NAME?</v>
      </c>
      <c r="E28" s="16" t="e">
        <f ca="1">E27</f>
        <v>#NAME?</v>
      </c>
      <c r="G28" s="14" t="s">
        <v>70</v>
      </c>
      <c r="H28" s="15" t="str">
        <f t="shared" si="0"/>
        <v>AUD-IRSwap-30Y</v>
      </c>
      <c r="I28" s="15">
        <v>0</v>
      </c>
      <c r="J28" s="16" t="e">
        <f ca="1">J27</f>
        <v>#NAME?</v>
      </c>
      <c r="L28" s="14" t="s">
        <v>70</v>
      </c>
      <c r="M28" s="15" t="str">
        <f t="shared" si="2"/>
        <v>AUD-IRSwap-30Y</v>
      </c>
      <c r="N28" s="15" t="e">
        <f ca="1">N27</f>
        <v>#NAME?</v>
      </c>
      <c r="O28" s="15" t="e">
        <f t="shared" ca="1" si="5"/>
        <v>#NAME?</v>
      </c>
    </row>
  </sheetData>
  <dataValidations count="1">
    <dataValidation type="list" allowBlank="1" showInputMessage="1" showErrorMessage="1" sqref="B4:B28 Q4:Q27 G4:G28 L4:L28" xr:uid="{00000000-0002-0000-0700-000000000000}">
      <formula1>Assets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B1:M78"/>
  <sheetViews>
    <sheetView workbookViewId="0">
      <selection activeCell="D16" sqref="D16"/>
    </sheetView>
  </sheetViews>
  <sheetFormatPr defaultRowHeight="12.75"/>
  <cols>
    <col min="2" max="2" width="10.140625" bestFit="1" customWidth="1"/>
    <col min="4" max="4" width="24.28515625" bestFit="1" customWidth="1"/>
    <col min="5" max="5" width="12.85546875" style="95" customWidth="1"/>
    <col min="6" max="6" width="8.42578125" customWidth="1"/>
    <col min="10" max="10" width="18" bestFit="1" customWidth="1"/>
    <col min="13" max="13" width="9.140625" style="97"/>
    <col min="254" max="254" width="10.140625" bestFit="1" customWidth="1"/>
    <col min="256" max="256" width="24.28515625" bestFit="1" customWidth="1"/>
    <col min="258" max="258" width="8.42578125" customWidth="1"/>
    <col min="510" max="510" width="10.140625" bestFit="1" customWidth="1"/>
    <col min="512" max="512" width="24.28515625" bestFit="1" customWidth="1"/>
    <col min="514" max="514" width="8.42578125" customWidth="1"/>
    <col min="766" max="766" width="10.140625" bestFit="1" customWidth="1"/>
    <col min="768" max="768" width="24.28515625" bestFit="1" customWidth="1"/>
    <col min="770" max="770" width="8.42578125" customWidth="1"/>
    <col min="1022" max="1022" width="10.140625" bestFit="1" customWidth="1"/>
    <col min="1024" max="1024" width="24.28515625" bestFit="1" customWidth="1"/>
    <col min="1026" max="1026" width="8.42578125" customWidth="1"/>
    <col min="1278" max="1278" width="10.140625" bestFit="1" customWidth="1"/>
    <col min="1280" max="1280" width="24.28515625" bestFit="1" customWidth="1"/>
    <col min="1282" max="1282" width="8.42578125" customWidth="1"/>
    <col min="1534" max="1534" width="10.140625" bestFit="1" customWidth="1"/>
    <col min="1536" max="1536" width="24.28515625" bestFit="1" customWidth="1"/>
    <col min="1538" max="1538" width="8.42578125" customWidth="1"/>
    <col min="1790" max="1790" width="10.140625" bestFit="1" customWidth="1"/>
    <col min="1792" max="1792" width="24.28515625" bestFit="1" customWidth="1"/>
    <col min="1794" max="1794" width="8.42578125" customWidth="1"/>
    <col min="2046" max="2046" width="10.140625" bestFit="1" customWidth="1"/>
    <col min="2048" max="2048" width="24.28515625" bestFit="1" customWidth="1"/>
    <col min="2050" max="2050" width="8.42578125" customWidth="1"/>
    <col min="2302" max="2302" width="10.140625" bestFit="1" customWidth="1"/>
    <col min="2304" max="2304" width="24.28515625" bestFit="1" customWidth="1"/>
    <col min="2306" max="2306" width="8.42578125" customWidth="1"/>
    <col min="2558" max="2558" width="10.140625" bestFit="1" customWidth="1"/>
    <col min="2560" max="2560" width="24.28515625" bestFit="1" customWidth="1"/>
    <col min="2562" max="2562" width="8.42578125" customWidth="1"/>
    <col min="2814" max="2814" width="10.140625" bestFit="1" customWidth="1"/>
    <col min="2816" max="2816" width="24.28515625" bestFit="1" customWidth="1"/>
    <col min="2818" max="2818" width="8.42578125" customWidth="1"/>
    <col min="3070" max="3070" width="10.140625" bestFit="1" customWidth="1"/>
    <col min="3072" max="3072" width="24.28515625" bestFit="1" customWidth="1"/>
    <col min="3074" max="3074" width="8.42578125" customWidth="1"/>
    <col min="3326" max="3326" width="10.140625" bestFit="1" customWidth="1"/>
    <col min="3328" max="3328" width="24.28515625" bestFit="1" customWidth="1"/>
    <col min="3330" max="3330" width="8.42578125" customWidth="1"/>
    <col min="3582" max="3582" width="10.140625" bestFit="1" customWidth="1"/>
    <col min="3584" max="3584" width="24.28515625" bestFit="1" customWidth="1"/>
    <col min="3586" max="3586" width="8.42578125" customWidth="1"/>
    <col min="3838" max="3838" width="10.140625" bestFit="1" customWidth="1"/>
    <col min="3840" max="3840" width="24.28515625" bestFit="1" customWidth="1"/>
    <col min="3842" max="3842" width="8.42578125" customWidth="1"/>
    <col min="4094" max="4094" width="10.140625" bestFit="1" customWidth="1"/>
    <col min="4096" max="4096" width="24.28515625" bestFit="1" customWidth="1"/>
    <col min="4098" max="4098" width="8.42578125" customWidth="1"/>
    <col min="4350" max="4350" width="10.140625" bestFit="1" customWidth="1"/>
    <col min="4352" max="4352" width="24.28515625" bestFit="1" customWidth="1"/>
    <col min="4354" max="4354" width="8.42578125" customWidth="1"/>
    <col min="4606" max="4606" width="10.140625" bestFit="1" customWidth="1"/>
    <col min="4608" max="4608" width="24.28515625" bestFit="1" customWidth="1"/>
    <col min="4610" max="4610" width="8.42578125" customWidth="1"/>
    <col min="4862" max="4862" width="10.140625" bestFit="1" customWidth="1"/>
    <col min="4864" max="4864" width="24.28515625" bestFit="1" customWidth="1"/>
    <col min="4866" max="4866" width="8.42578125" customWidth="1"/>
    <col min="5118" max="5118" width="10.140625" bestFit="1" customWidth="1"/>
    <col min="5120" max="5120" width="24.28515625" bestFit="1" customWidth="1"/>
    <col min="5122" max="5122" width="8.42578125" customWidth="1"/>
    <col min="5374" max="5374" width="10.140625" bestFit="1" customWidth="1"/>
    <col min="5376" max="5376" width="24.28515625" bestFit="1" customWidth="1"/>
    <col min="5378" max="5378" width="8.42578125" customWidth="1"/>
    <col min="5630" max="5630" width="10.140625" bestFit="1" customWidth="1"/>
    <col min="5632" max="5632" width="24.28515625" bestFit="1" customWidth="1"/>
    <col min="5634" max="5634" width="8.42578125" customWidth="1"/>
    <col min="5886" max="5886" width="10.140625" bestFit="1" customWidth="1"/>
    <col min="5888" max="5888" width="24.28515625" bestFit="1" customWidth="1"/>
    <col min="5890" max="5890" width="8.42578125" customWidth="1"/>
    <col min="6142" max="6142" width="10.140625" bestFit="1" customWidth="1"/>
    <col min="6144" max="6144" width="24.28515625" bestFit="1" customWidth="1"/>
    <col min="6146" max="6146" width="8.42578125" customWidth="1"/>
    <col min="6398" max="6398" width="10.140625" bestFit="1" customWidth="1"/>
    <col min="6400" max="6400" width="24.28515625" bestFit="1" customWidth="1"/>
    <col min="6402" max="6402" width="8.42578125" customWidth="1"/>
    <col min="6654" max="6654" width="10.140625" bestFit="1" customWidth="1"/>
    <col min="6656" max="6656" width="24.28515625" bestFit="1" customWidth="1"/>
    <col min="6658" max="6658" width="8.42578125" customWidth="1"/>
    <col min="6910" max="6910" width="10.140625" bestFit="1" customWidth="1"/>
    <col min="6912" max="6912" width="24.28515625" bestFit="1" customWidth="1"/>
    <col min="6914" max="6914" width="8.42578125" customWidth="1"/>
    <col min="7166" max="7166" width="10.140625" bestFit="1" customWidth="1"/>
    <col min="7168" max="7168" width="24.28515625" bestFit="1" customWidth="1"/>
    <col min="7170" max="7170" width="8.42578125" customWidth="1"/>
    <col min="7422" max="7422" width="10.140625" bestFit="1" customWidth="1"/>
    <col min="7424" max="7424" width="24.28515625" bestFit="1" customWidth="1"/>
    <col min="7426" max="7426" width="8.42578125" customWidth="1"/>
    <col min="7678" max="7678" width="10.140625" bestFit="1" customWidth="1"/>
    <col min="7680" max="7680" width="24.28515625" bestFit="1" customWidth="1"/>
    <col min="7682" max="7682" width="8.42578125" customWidth="1"/>
    <col min="7934" max="7934" width="10.140625" bestFit="1" customWidth="1"/>
    <col min="7936" max="7936" width="24.28515625" bestFit="1" customWidth="1"/>
    <col min="7938" max="7938" width="8.42578125" customWidth="1"/>
    <col min="8190" max="8190" width="10.140625" bestFit="1" customWidth="1"/>
    <col min="8192" max="8192" width="24.28515625" bestFit="1" customWidth="1"/>
    <col min="8194" max="8194" width="8.42578125" customWidth="1"/>
    <col min="8446" max="8446" width="10.140625" bestFit="1" customWidth="1"/>
    <col min="8448" max="8448" width="24.28515625" bestFit="1" customWidth="1"/>
    <col min="8450" max="8450" width="8.42578125" customWidth="1"/>
    <col min="8702" max="8702" width="10.140625" bestFit="1" customWidth="1"/>
    <col min="8704" max="8704" width="24.28515625" bestFit="1" customWidth="1"/>
    <col min="8706" max="8706" width="8.42578125" customWidth="1"/>
    <col min="8958" max="8958" width="10.140625" bestFit="1" customWidth="1"/>
    <col min="8960" max="8960" width="24.28515625" bestFit="1" customWidth="1"/>
    <col min="8962" max="8962" width="8.42578125" customWidth="1"/>
    <col min="9214" max="9214" width="10.140625" bestFit="1" customWidth="1"/>
    <col min="9216" max="9216" width="24.28515625" bestFit="1" customWidth="1"/>
    <col min="9218" max="9218" width="8.42578125" customWidth="1"/>
    <col min="9470" max="9470" width="10.140625" bestFit="1" customWidth="1"/>
    <col min="9472" max="9472" width="24.28515625" bestFit="1" customWidth="1"/>
    <col min="9474" max="9474" width="8.42578125" customWidth="1"/>
    <col min="9726" max="9726" width="10.140625" bestFit="1" customWidth="1"/>
    <col min="9728" max="9728" width="24.28515625" bestFit="1" customWidth="1"/>
    <col min="9730" max="9730" width="8.42578125" customWidth="1"/>
    <col min="9982" max="9982" width="10.140625" bestFit="1" customWidth="1"/>
    <col min="9984" max="9984" width="24.28515625" bestFit="1" customWidth="1"/>
    <col min="9986" max="9986" width="8.42578125" customWidth="1"/>
    <col min="10238" max="10238" width="10.140625" bestFit="1" customWidth="1"/>
    <col min="10240" max="10240" width="24.28515625" bestFit="1" customWidth="1"/>
    <col min="10242" max="10242" width="8.42578125" customWidth="1"/>
    <col min="10494" max="10494" width="10.140625" bestFit="1" customWidth="1"/>
    <col min="10496" max="10496" width="24.28515625" bestFit="1" customWidth="1"/>
    <col min="10498" max="10498" width="8.42578125" customWidth="1"/>
    <col min="10750" max="10750" width="10.140625" bestFit="1" customWidth="1"/>
    <col min="10752" max="10752" width="24.28515625" bestFit="1" customWidth="1"/>
    <col min="10754" max="10754" width="8.42578125" customWidth="1"/>
    <col min="11006" max="11006" width="10.140625" bestFit="1" customWidth="1"/>
    <col min="11008" max="11008" width="24.28515625" bestFit="1" customWidth="1"/>
    <col min="11010" max="11010" width="8.42578125" customWidth="1"/>
    <col min="11262" max="11262" width="10.140625" bestFit="1" customWidth="1"/>
    <col min="11264" max="11264" width="24.28515625" bestFit="1" customWidth="1"/>
    <col min="11266" max="11266" width="8.42578125" customWidth="1"/>
    <col min="11518" max="11518" width="10.140625" bestFit="1" customWidth="1"/>
    <col min="11520" max="11520" width="24.28515625" bestFit="1" customWidth="1"/>
    <col min="11522" max="11522" width="8.42578125" customWidth="1"/>
    <col min="11774" max="11774" width="10.140625" bestFit="1" customWidth="1"/>
    <col min="11776" max="11776" width="24.28515625" bestFit="1" customWidth="1"/>
    <col min="11778" max="11778" width="8.42578125" customWidth="1"/>
    <col min="12030" max="12030" width="10.140625" bestFit="1" customWidth="1"/>
    <col min="12032" max="12032" width="24.28515625" bestFit="1" customWidth="1"/>
    <col min="12034" max="12034" width="8.42578125" customWidth="1"/>
    <col min="12286" max="12286" width="10.140625" bestFit="1" customWidth="1"/>
    <col min="12288" max="12288" width="24.28515625" bestFit="1" customWidth="1"/>
    <col min="12290" max="12290" width="8.42578125" customWidth="1"/>
    <col min="12542" max="12542" width="10.140625" bestFit="1" customWidth="1"/>
    <col min="12544" max="12544" width="24.28515625" bestFit="1" customWidth="1"/>
    <col min="12546" max="12546" width="8.42578125" customWidth="1"/>
    <col min="12798" max="12798" width="10.140625" bestFit="1" customWidth="1"/>
    <col min="12800" max="12800" width="24.28515625" bestFit="1" customWidth="1"/>
    <col min="12802" max="12802" width="8.42578125" customWidth="1"/>
    <col min="13054" max="13054" width="10.140625" bestFit="1" customWidth="1"/>
    <col min="13056" max="13056" width="24.28515625" bestFit="1" customWidth="1"/>
    <col min="13058" max="13058" width="8.42578125" customWidth="1"/>
    <col min="13310" max="13310" width="10.140625" bestFit="1" customWidth="1"/>
    <col min="13312" max="13312" width="24.28515625" bestFit="1" customWidth="1"/>
    <col min="13314" max="13314" width="8.42578125" customWidth="1"/>
    <col min="13566" max="13566" width="10.140625" bestFit="1" customWidth="1"/>
    <col min="13568" max="13568" width="24.28515625" bestFit="1" customWidth="1"/>
    <col min="13570" max="13570" width="8.42578125" customWidth="1"/>
    <col min="13822" max="13822" width="10.140625" bestFit="1" customWidth="1"/>
    <col min="13824" max="13824" width="24.28515625" bestFit="1" customWidth="1"/>
    <col min="13826" max="13826" width="8.42578125" customWidth="1"/>
    <col min="14078" max="14078" width="10.140625" bestFit="1" customWidth="1"/>
    <col min="14080" max="14080" width="24.28515625" bestFit="1" customWidth="1"/>
    <col min="14082" max="14082" width="8.42578125" customWidth="1"/>
    <col min="14334" max="14334" width="10.140625" bestFit="1" customWidth="1"/>
    <col min="14336" max="14336" width="24.28515625" bestFit="1" customWidth="1"/>
    <col min="14338" max="14338" width="8.42578125" customWidth="1"/>
    <col min="14590" max="14590" width="10.140625" bestFit="1" customWidth="1"/>
    <col min="14592" max="14592" width="24.28515625" bestFit="1" customWidth="1"/>
    <col min="14594" max="14594" width="8.42578125" customWidth="1"/>
    <col min="14846" max="14846" width="10.140625" bestFit="1" customWidth="1"/>
    <col min="14848" max="14848" width="24.28515625" bestFit="1" customWidth="1"/>
    <col min="14850" max="14850" width="8.42578125" customWidth="1"/>
    <col min="15102" max="15102" width="10.140625" bestFit="1" customWidth="1"/>
    <col min="15104" max="15104" width="24.28515625" bestFit="1" customWidth="1"/>
    <col min="15106" max="15106" width="8.42578125" customWidth="1"/>
    <col min="15358" max="15358" width="10.140625" bestFit="1" customWidth="1"/>
    <col min="15360" max="15360" width="24.28515625" bestFit="1" customWidth="1"/>
    <col min="15362" max="15362" width="8.42578125" customWidth="1"/>
    <col min="15614" max="15614" width="10.140625" bestFit="1" customWidth="1"/>
    <col min="15616" max="15616" width="24.28515625" bestFit="1" customWidth="1"/>
    <col min="15618" max="15618" width="8.42578125" customWidth="1"/>
    <col min="15870" max="15870" width="10.140625" bestFit="1" customWidth="1"/>
    <col min="15872" max="15872" width="24.28515625" bestFit="1" customWidth="1"/>
    <col min="15874" max="15874" width="8.42578125" customWidth="1"/>
    <col min="16126" max="16126" width="10.140625" bestFit="1" customWidth="1"/>
    <col min="16128" max="16128" width="24.28515625" bestFit="1" customWidth="1"/>
    <col min="16130" max="16130" width="8.42578125" customWidth="1"/>
  </cols>
  <sheetData>
    <row r="1" spans="2:13">
      <c r="E1" t="s">
        <v>122</v>
      </c>
    </row>
    <row r="2" spans="2:13">
      <c r="D2" s="14" t="s">
        <v>123</v>
      </c>
      <c r="E2" t="e">
        <f ca="1">[2]!blp(F2,$E$1)/100</f>
        <v>#NAME?</v>
      </c>
      <c r="F2" t="s">
        <v>124</v>
      </c>
    </row>
    <row r="3" spans="2:13">
      <c r="D3" s="14" t="s">
        <v>125</v>
      </c>
      <c r="E3" t="e">
        <f ca="1">[2]!blp(F3,$E$1)/100</f>
        <v>#NAME?</v>
      </c>
      <c r="F3" t="s">
        <v>126</v>
      </c>
      <c r="H3" t="s">
        <v>127</v>
      </c>
    </row>
    <row r="4" spans="2:13">
      <c r="B4" s="94">
        <f ca="1">TODAY()</f>
        <v>43134</v>
      </c>
      <c r="D4" s="14" t="s">
        <v>128</v>
      </c>
      <c r="E4" t="e">
        <f ca="1">[2]!blp(F4,$E$1)/100</f>
        <v>#NAME?</v>
      </c>
      <c r="F4" t="s">
        <v>129</v>
      </c>
      <c r="K4" t="s">
        <v>130</v>
      </c>
      <c r="L4" t="s">
        <v>131</v>
      </c>
      <c r="M4" s="97" t="s">
        <v>132</v>
      </c>
    </row>
    <row r="5" spans="2:13">
      <c r="D5" s="14" t="s">
        <v>133</v>
      </c>
      <c r="E5" t="e">
        <f ca="1">[2]!blp(F5,$E$1)/100</f>
        <v>#NAME?</v>
      </c>
      <c r="F5" t="s">
        <v>134</v>
      </c>
      <c r="I5" t="s">
        <v>135</v>
      </c>
      <c r="K5" t="e">
        <f ca="1">[2]!blp($I5,K$4)</f>
        <v>#NAME?</v>
      </c>
      <c r="L5" t="e">
        <f ca="1">[2]!blp($I5,L$4)</f>
        <v>#NAME?</v>
      </c>
      <c r="M5" s="97" t="e">
        <f ca="1">L5/10000</f>
        <v>#NAME?</v>
      </c>
    </row>
    <row r="6" spans="2:13">
      <c r="D6" s="14" t="s">
        <v>136</v>
      </c>
      <c r="E6" t="e">
        <f ca="1">[2]!blp(F6,$E$1)/100</f>
        <v>#NAME?</v>
      </c>
      <c r="F6" t="s">
        <v>137</v>
      </c>
      <c r="I6" t="s">
        <v>138</v>
      </c>
      <c r="K6" t="e">
        <f ca="1">[2]!blp($I6,K$4)</f>
        <v>#NAME?</v>
      </c>
      <c r="L6" t="e">
        <f ca="1">[2]!blp($I6,L$4)</f>
        <v>#NAME?</v>
      </c>
      <c r="M6" s="97" t="e">
        <f t="shared" ref="M6:M15" ca="1" si="0">L6/10000</f>
        <v>#NAME?</v>
      </c>
    </row>
    <row r="7" spans="2:13">
      <c r="D7" s="14" t="s">
        <v>11</v>
      </c>
      <c r="E7" t="e">
        <f ca="1">[2]!blp(F7,$E$1)/100</f>
        <v>#NAME?</v>
      </c>
      <c r="F7" t="s">
        <v>139</v>
      </c>
      <c r="I7" t="s">
        <v>140</v>
      </c>
      <c r="K7" t="e">
        <f ca="1">[2]!blp($I7,K$4)</f>
        <v>#NAME?</v>
      </c>
      <c r="L7" t="e">
        <f ca="1">[2]!blp($I7,L$4)</f>
        <v>#NAME?</v>
      </c>
      <c r="M7" s="97" t="e">
        <f t="shared" ca="1" si="0"/>
        <v>#NAME?</v>
      </c>
    </row>
    <row r="8" spans="2:13">
      <c r="I8" t="s">
        <v>140</v>
      </c>
      <c r="K8" t="e">
        <f ca="1">[2]!blp($I8,K$4)</f>
        <v>#NAME?</v>
      </c>
      <c r="L8" t="e">
        <f ca="1">[2]!blp($I8,L$4)</f>
        <v>#NAME?</v>
      </c>
      <c r="M8" s="97" t="e">
        <f t="shared" ca="1" si="0"/>
        <v>#NAME?</v>
      </c>
    </row>
    <row r="9" spans="2:13">
      <c r="D9" t="s">
        <v>141</v>
      </c>
      <c r="I9" t="s">
        <v>142</v>
      </c>
      <c r="K9" t="e">
        <f ca="1">[2]!blp($I9,K$4)</f>
        <v>#NAME?</v>
      </c>
      <c r="L9" t="e">
        <f ca="1">[2]!blp($I9,L$4)</f>
        <v>#NAME?</v>
      </c>
      <c r="M9" s="97" t="e">
        <f t="shared" ca="1" si="0"/>
        <v>#NAME?</v>
      </c>
    </row>
    <row r="10" spans="2:13">
      <c r="B10" t="s">
        <v>143</v>
      </c>
      <c r="C10" t="s">
        <v>144</v>
      </c>
      <c r="D10" t="s">
        <v>145</v>
      </c>
      <c r="E10" s="95" t="s">
        <v>146</v>
      </c>
      <c r="I10" t="s">
        <v>147</v>
      </c>
      <c r="K10" t="e">
        <f ca="1">[2]!blp($I10,K$4)</f>
        <v>#NAME?</v>
      </c>
      <c r="L10" t="e">
        <f ca="1">[2]!blp($I10,L$4)</f>
        <v>#NAME?</v>
      </c>
      <c r="M10" s="97" t="e">
        <f t="shared" ca="1" si="0"/>
        <v>#NAME?</v>
      </c>
    </row>
    <row r="11" spans="2:13">
      <c r="I11" t="s">
        <v>148</v>
      </c>
      <c r="K11" t="e">
        <f ca="1">[2]!blp($I11,K$4)</f>
        <v>#NAME?</v>
      </c>
      <c r="L11" t="e">
        <f ca="1">[2]!blp($I11,L$4)</f>
        <v>#NAME?</v>
      </c>
      <c r="M11" s="97" t="e">
        <f t="shared" ca="1" si="0"/>
        <v>#NAME?</v>
      </c>
    </row>
    <row r="12" spans="2:13">
      <c r="C12" t="s">
        <v>122</v>
      </c>
      <c r="D12" t="s">
        <v>144</v>
      </c>
      <c r="E12" s="95" t="s">
        <v>146</v>
      </c>
      <c r="F12" t="s">
        <v>143</v>
      </c>
      <c r="I12" t="s">
        <v>149</v>
      </c>
      <c r="K12" t="e">
        <f ca="1">[2]!blp($I12,K$4)</f>
        <v>#NAME?</v>
      </c>
      <c r="L12" t="e">
        <f ca="1">[2]!blp($I12,L$4)</f>
        <v>#NAME?</v>
      </c>
      <c r="M12" s="97" t="e">
        <f t="shared" ca="1" si="0"/>
        <v>#NAME?</v>
      </c>
    </row>
    <row r="13" spans="2:13">
      <c r="B13" s="98" t="s">
        <v>261</v>
      </c>
      <c r="C13" t="e">
        <f ca="1">[2]!blp($B13,C$12)</f>
        <v>#NAME?</v>
      </c>
      <c r="D13" t="e">
        <f ca="1">[2]!blp($B13,D$12)</f>
        <v>#NAME?</v>
      </c>
      <c r="E13" t="e">
        <f ca="1">[2]!blp($B13,E$12)</f>
        <v>#NAME?</v>
      </c>
      <c r="F13" t="e">
        <f ca="1">(100-C13)/100</f>
        <v>#NAME?</v>
      </c>
      <c r="I13" t="s">
        <v>151</v>
      </c>
      <c r="K13" t="e">
        <f ca="1">[2]!blp($I13,K$4)</f>
        <v>#NAME?</v>
      </c>
      <c r="L13" t="e">
        <f ca="1">[2]!blp($I13,L$4)</f>
        <v>#NAME?</v>
      </c>
      <c r="M13" s="97" t="e">
        <f t="shared" ca="1" si="0"/>
        <v>#NAME?</v>
      </c>
    </row>
    <row r="14" spans="2:13">
      <c r="B14" s="98" t="s">
        <v>262</v>
      </c>
      <c r="C14" t="e">
        <f ca="1">[2]!blp($B14,C$12)</f>
        <v>#NAME?</v>
      </c>
      <c r="D14" t="e">
        <f ca="1">[2]!blp($B14,D$12)</f>
        <v>#NAME?</v>
      </c>
      <c r="E14" t="e">
        <f ca="1">[2]!blp($B14,E$12)</f>
        <v>#NAME?</v>
      </c>
      <c r="F14" t="e">
        <f t="shared" ref="F14:F31" ca="1" si="1">(100-C14)/100</f>
        <v>#NAME?</v>
      </c>
      <c r="I14" t="s">
        <v>153</v>
      </c>
      <c r="K14" t="e">
        <f ca="1">[2]!blp($I14,K$4)</f>
        <v>#NAME?</v>
      </c>
      <c r="L14" t="e">
        <f ca="1">[2]!blp($I14,L$4)</f>
        <v>#NAME?</v>
      </c>
      <c r="M14" s="97" t="e">
        <f t="shared" ca="1" si="0"/>
        <v>#NAME?</v>
      </c>
    </row>
    <row r="15" spans="2:13">
      <c r="B15" s="98" t="s">
        <v>150</v>
      </c>
      <c r="C15" t="e">
        <f ca="1">[2]!blp($B15,C$12)</f>
        <v>#NAME?</v>
      </c>
      <c r="D15" t="e">
        <f ca="1">[2]!blp($B15,D$12)</f>
        <v>#NAME?</v>
      </c>
      <c r="E15" t="e">
        <f ca="1">[2]!blp($B15,E$12)</f>
        <v>#NAME?</v>
      </c>
      <c r="F15" t="e">
        <f t="shared" ca="1" si="1"/>
        <v>#NAME?</v>
      </c>
      <c r="H15" t="s">
        <v>155</v>
      </c>
      <c r="I15" t="s">
        <v>156</v>
      </c>
      <c r="K15" t="e">
        <f ca="1">[2]!blp($I15,K$4)</f>
        <v>#NAME?</v>
      </c>
      <c r="L15" t="e">
        <f ca="1">[2]!blp($I15,L$4)</f>
        <v>#NAME?</v>
      </c>
      <c r="M15" s="97" t="e">
        <f t="shared" ca="1" si="0"/>
        <v>#NAME?</v>
      </c>
    </row>
    <row r="16" spans="2:13">
      <c r="B16" t="s">
        <v>152</v>
      </c>
      <c r="C16" t="e">
        <f ca="1">[2]!blp($B16,C$12)</f>
        <v>#NAME?</v>
      </c>
      <c r="D16" t="e">
        <f ca="1">[2]!blp($B16,D$12)</f>
        <v>#NAME?</v>
      </c>
      <c r="E16" t="e">
        <f ca="1">[2]!blp($B16,E$12)</f>
        <v>#NAME?</v>
      </c>
      <c r="F16" t="e">
        <f t="shared" ca="1" si="1"/>
        <v>#NAME?</v>
      </c>
    </row>
    <row r="17" spans="2:13">
      <c r="B17" t="s">
        <v>154</v>
      </c>
      <c r="C17" t="e">
        <f ca="1">[2]!blp($B17,C$12)</f>
        <v>#NAME?</v>
      </c>
      <c r="D17" t="e">
        <f ca="1">[2]!blp($B17,D$12)</f>
        <v>#NAME?</v>
      </c>
      <c r="E17" t="e">
        <f ca="1">[2]!blp($B17,E$12)</f>
        <v>#NAME?</v>
      </c>
      <c r="F17" t="e">
        <f t="shared" ca="1" si="1"/>
        <v>#NAME?</v>
      </c>
    </row>
    <row r="18" spans="2:13">
      <c r="B18" t="s">
        <v>157</v>
      </c>
      <c r="C18" t="e">
        <f ca="1">[2]!blp($B18,C$12)</f>
        <v>#NAME?</v>
      </c>
      <c r="D18" t="e">
        <f ca="1">[2]!blp($B18,D$12)</f>
        <v>#NAME?</v>
      </c>
      <c r="E18" t="e">
        <f ca="1">[2]!blp($B18,E$12)</f>
        <v>#NAME?</v>
      </c>
      <c r="F18" t="e">
        <f t="shared" ca="1" si="1"/>
        <v>#NAME?</v>
      </c>
      <c r="I18" t="s">
        <v>134</v>
      </c>
    </row>
    <row r="19" spans="2:13">
      <c r="B19" t="s">
        <v>158</v>
      </c>
      <c r="C19" t="e">
        <f ca="1">[2]!blp($B19,C$12)</f>
        <v>#NAME?</v>
      </c>
      <c r="D19" t="e">
        <f ca="1">[2]!blp($B19,D$12)</f>
        <v>#NAME?</v>
      </c>
      <c r="E19" t="e">
        <f ca="1">[2]!blp($B19,E$12)</f>
        <v>#NAME?</v>
      </c>
      <c r="F19" t="e">
        <f t="shared" ca="1" si="1"/>
        <v>#NAME?</v>
      </c>
      <c r="I19" t="s">
        <v>137</v>
      </c>
    </row>
    <row r="20" spans="2:13">
      <c r="B20" t="s">
        <v>159</v>
      </c>
      <c r="C20" t="e">
        <f ca="1">[2]!blp($B20,C$12)</f>
        <v>#NAME?</v>
      </c>
      <c r="D20" t="e">
        <f ca="1">[2]!blp($B20,D$12)</f>
        <v>#NAME?</v>
      </c>
      <c r="E20" t="e">
        <f ca="1">[2]!blp($B20,E$12)</f>
        <v>#NAME?</v>
      </c>
      <c r="F20" t="e">
        <f t="shared" ca="1" si="1"/>
        <v>#NAME?</v>
      </c>
      <c r="I20" t="s">
        <v>139</v>
      </c>
    </row>
    <row r="21" spans="2:13">
      <c r="B21" t="s">
        <v>160</v>
      </c>
      <c r="C21" t="e">
        <f ca="1">[2]!blp($B21,C$12)</f>
        <v>#NAME?</v>
      </c>
      <c r="D21" t="e">
        <f ca="1">[2]!blp($B21,D$12)</f>
        <v>#NAME?</v>
      </c>
      <c r="E21" t="e">
        <f ca="1">[2]!blp($B21,E$12)</f>
        <v>#NAME?</v>
      </c>
      <c r="F21" t="e">
        <f t="shared" ca="1" si="1"/>
        <v>#NAME?</v>
      </c>
    </row>
    <row r="22" spans="2:13">
      <c r="B22" t="s">
        <v>161</v>
      </c>
      <c r="C22" t="e">
        <f ca="1">[2]!blp($B22,C$12)</f>
        <v>#NAME?</v>
      </c>
      <c r="D22" t="e">
        <f ca="1">[2]!blp($B22,D$12)</f>
        <v>#NAME?</v>
      </c>
      <c r="E22" t="e">
        <f ca="1">[2]!blp($B22,E$12)</f>
        <v>#NAME?</v>
      </c>
      <c r="F22" t="e">
        <f t="shared" ca="1" si="1"/>
        <v>#NAME?</v>
      </c>
      <c r="H22" t="s">
        <v>172</v>
      </c>
    </row>
    <row r="23" spans="2:13">
      <c r="B23" t="s">
        <v>264</v>
      </c>
      <c r="C23" t="e">
        <f ca="1">[2]!blp($B23,C$12)</f>
        <v>#NAME?</v>
      </c>
      <c r="D23" t="e">
        <f ca="1">[2]!blp($B23,D$12)</f>
        <v>#NAME?</v>
      </c>
      <c r="E23" t="e">
        <f ca="1">[2]!blp($B23,E$12)</f>
        <v>#NAME?</v>
      </c>
      <c r="F23" t="e">
        <f t="shared" ca="1" si="1"/>
        <v>#NAME?</v>
      </c>
      <c r="H23" t="s">
        <v>184</v>
      </c>
    </row>
    <row r="24" spans="2:13">
      <c r="B24" t="s">
        <v>280</v>
      </c>
      <c r="C24" t="e">
        <f ca="1">[2]!blp($B24,C$12)</f>
        <v>#NAME?</v>
      </c>
      <c r="D24" t="e">
        <f ca="1">[2]!blp($B24,D$12)</f>
        <v>#NAME?</v>
      </c>
      <c r="E24" t="e">
        <f ca="1">[2]!blp($B24,E$12)</f>
        <v>#NAME?</v>
      </c>
      <c r="F24" t="e">
        <f t="shared" ca="1" si="1"/>
        <v>#NAME?</v>
      </c>
      <c r="I24" t="s">
        <v>173</v>
      </c>
      <c r="K24" t="e">
        <f ca="1">[2]!blp($I24,K$4)</f>
        <v>#NAME?</v>
      </c>
      <c r="L24" t="e">
        <f ca="1">[2]!blp($I24,L$4)</f>
        <v>#NAME?</v>
      </c>
      <c r="M24" s="97" t="e">
        <f ca="1">(K24+L24)/20000</f>
        <v>#NAME?</v>
      </c>
    </row>
    <row r="25" spans="2:13">
      <c r="I25" t="s">
        <v>174</v>
      </c>
      <c r="K25" t="e">
        <f ca="1">[2]!blp($I25,K$4)</f>
        <v>#NAME?</v>
      </c>
      <c r="L25" t="e">
        <f ca="1">[2]!blp($I25,L$4)</f>
        <v>#NAME?</v>
      </c>
      <c r="M25" s="97" t="e">
        <f t="shared" ref="M25:M38" ca="1" si="2">(K25+L25)/20000</f>
        <v>#NAME?</v>
      </c>
    </row>
    <row r="26" spans="2:13">
      <c r="B26" t="s">
        <v>162</v>
      </c>
      <c r="C26" t="e">
        <f ca="1">[2]!blp($B26,C$12)</f>
        <v>#NAME?</v>
      </c>
      <c r="E26" t="e">
        <f ca="1">[2]!blp($B26,E$12)</f>
        <v>#NAME?</v>
      </c>
      <c r="F26" t="e">
        <f t="shared" ca="1" si="1"/>
        <v>#NAME?</v>
      </c>
      <c r="I26" t="s">
        <v>175</v>
      </c>
      <c r="K26" t="e">
        <f ca="1">[2]!blp($I26,K$4)</f>
        <v>#NAME?</v>
      </c>
      <c r="L26" t="e">
        <f ca="1">[2]!blp($I26,L$4)</f>
        <v>#NAME?</v>
      </c>
      <c r="M26" s="97" t="e">
        <f t="shared" ca="1" si="2"/>
        <v>#NAME?</v>
      </c>
    </row>
    <row r="27" spans="2:13">
      <c r="B27" t="s">
        <v>163</v>
      </c>
      <c r="C27" t="e">
        <f ca="1">[2]!blp($B27,C$12)</f>
        <v>#NAME?</v>
      </c>
      <c r="F27" t="e">
        <f t="shared" ca="1" si="1"/>
        <v>#NAME?</v>
      </c>
      <c r="I27" t="s">
        <v>176</v>
      </c>
      <c r="K27" t="e">
        <f ca="1">[2]!blp($I27,K$4)</f>
        <v>#NAME?</v>
      </c>
      <c r="L27" t="e">
        <f ca="1">[2]!blp($I27,L$4)</f>
        <v>#NAME?</v>
      </c>
      <c r="M27" s="97" t="e">
        <f t="shared" ca="1" si="2"/>
        <v>#NAME?</v>
      </c>
    </row>
    <row r="28" spans="2:13">
      <c r="B28" t="s">
        <v>164</v>
      </c>
      <c r="C28" t="e">
        <f ca="1">[2]!blp($B28,C$12)</f>
        <v>#NAME?</v>
      </c>
      <c r="F28" t="e">
        <f t="shared" ca="1" si="1"/>
        <v>#NAME?</v>
      </c>
      <c r="I28" t="s">
        <v>177</v>
      </c>
      <c r="K28" t="e">
        <f ca="1">[2]!blp($I28,K$4)</f>
        <v>#NAME?</v>
      </c>
      <c r="L28" t="e">
        <f ca="1">[2]!blp($I28,L$4)</f>
        <v>#NAME?</v>
      </c>
      <c r="M28" s="97" t="e">
        <f t="shared" ca="1" si="2"/>
        <v>#NAME?</v>
      </c>
    </row>
    <row r="29" spans="2:13">
      <c r="B29" t="s">
        <v>165</v>
      </c>
      <c r="C29" t="e">
        <f ca="1">[2]!blp($B29,C$12)</f>
        <v>#NAME?</v>
      </c>
      <c r="F29" t="e">
        <f t="shared" ca="1" si="1"/>
        <v>#NAME?</v>
      </c>
      <c r="I29" t="s">
        <v>44</v>
      </c>
      <c r="M29" s="97" t="e">
        <f ca="1">(M28+M30)/2</f>
        <v>#NAME?</v>
      </c>
    </row>
    <row r="30" spans="2:13">
      <c r="B30" t="s">
        <v>166</v>
      </c>
      <c r="C30" t="e">
        <f ca="1">[2]!blp($B30,C$12)</f>
        <v>#NAME?</v>
      </c>
      <c r="F30" t="e">
        <f t="shared" ca="1" si="1"/>
        <v>#NAME?</v>
      </c>
      <c r="I30" t="s">
        <v>178</v>
      </c>
      <c r="K30" t="e">
        <f ca="1">[2]!blp($I30,K$4)</f>
        <v>#NAME?</v>
      </c>
      <c r="L30" t="e">
        <f ca="1">[2]!blp($I30,L$4)</f>
        <v>#NAME?</v>
      </c>
      <c r="M30" s="97" t="e">
        <f t="shared" ca="1" si="2"/>
        <v>#NAME?</v>
      </c>
    </row>
    <row r="31" spans="2:13">
      <c r="B31" t="s">
        <v>167</v>
      </c>
      <c r="C31" t="e">
        <f ca="1">[2]!blp($B31,C$12)</f>
        <v>#NAME?</v>
      </c>
      <c r="F31" t="e">
        <f t="shared" ca="1" si="1"/>
        <v>#NAME?</v>
      </c>
      <c r="I31" t="s">
        <v>46</v>
      </c>
      <c r="M31" s="97" t="e">
        <f ca="1">M30*2/3+M33/3</f>
        <v>#NAME?</v>
      </c>
    </row>
    <row r="32" spans="2:13">
      <c r="I32" t="s">
        <v>47</v>
      </c>
      <c r="M32" s="97" t="e">
        <f ca="1">M30/3+M33*2/3</f>
        <v>#NAME?</v>
      </c>
    </row>
    <row r="33" spans="2:13">
      <c r="I33" t="s">
        <v>179</v>
      </c>
      <c r="K33" t="e">
        <f ca="1">[2]!blp($I33,K$4)</f>
        <v>#NAME?</v>
      </c>
      <c r="L33" t="e">
        <f ca="1">[2]!blp($I33,L$4)</f>
        <v>#NAME?</v>
      </c>
      <c r="M33" s="97" t="e">
        <f t="shared" ca="1" si="2"/>
        <v>#NAME?</v>
      </c>
    </row>
    <row r="34" spans="2:13">
      <c r="B34" t="s">
        <v>235</v>
      </c>
      <c r="D34" t="s">
        <v>130</v>
      </c>
      <c r="E34" t="s">
        <v>131</v>
      </c>
      <c r="F34" t="s">
        <v>132</v>
      </c>
      <c r="I34" t="s">
        <v>218</v>
      </c>
      <c r="M34" s="97" t="e">
        <f ca="1">(M33+M35)/2</f>
        <v>#NAME?</v>
      </c>
    </row>
    <row r="35" spans="2:13">
      <c r="B35" t="s">
        <v>135</v>
      </c>
      <c r="D35" t="e">
        <f ca="1">[2]!blp($B35,D$34)</f>
        <v>#NAME?</v>
      </c>
      <c r="E35" t="e">
        <f ca="1">[2]!blp($B35,E$34)</f>
        <v>#NAME?</v>
      </c>
      <c r="F35" t="e">
        <f t="shared" ref="F35:F48" ca="1" si="3">(D35+E35)/200</f>
        <v>#NAME?</v>
      </c>
      <c r="I35" t="s">
        <v>180</v>
      </c>
      <c r="K35" t="e">
        <f ca="1">[2]!blp($I35,K$4)</f>
        <v>#NAME?</v>
      </c>
      <c r="L35" t="e">
        <f ca="1">[2]!blp($I35,L$4)</f>
        <v>#NAME?</v>
      </c>
      <c r="M35" s="97" t="e">
        <f t="shared" ca="1" si="2"/>
        <v>#NAME?</v>
      </c>
    </row>
    <row r="36" spans="2:13">
      <c r="B36" t="s">
        <v>138</v>
      </c>
      <c r="D36" t="e">
        <f ca="1">[2]!blp($B36,D$34)</f>
        <v>#NAME?</v>
      </c>
      <c r="E36" t="e">
        <f ca="1">[2]!blp($B36,E$34)</f>
        <v>#NAME?</v>
      </c>
      <c r="F36" t="e">
        <f t="shared" ca="1" si="3"/>
        <v>#NAME?</v>
      </c>
      <c r="I36" t="s">
        <v>181</v>
      </c>
      <c r="K36" t="e">
        <f ca="1">[2]!blp($I36,K$4)</f>
        <v>#NAME?</v>
      </c>
      <c r="L36" t="e">
        <f ca="1">[2]!blp($I36,L$4)</f>
        <v>#NAME?</v>
      </c>
      <c r="M36" s="97" t="e">
        <f t="shared" ca="1" si="2"/>
        <v>#NAME?</v>
      </c>
    </row>
    <row r="37" spans="2:13">
      <c r="B37" t="s">
        <v>140</v>
      </c>
      <c r="D37" t="e">
        <f ca="1">[2]!blp($B37,D$34)</f>
        <v>#NAME?</v>
      </c>
      <c r="E37" t="e">
        <f ca="1">[2]!blp($B37,E$34)</f>
        <v>#NAME?</v>
      </c>
      <c r="F37" t="e">
        <f t="shared" ca="1" si="3"/>
        <v>#NAME?</v>
      </c>
      <c r="I37" t="s">
        <v>182</v>
      </c>
      <c r="K37" t="e">
        <f ca="1">[2]!blp($I37,K$4)</f>
        <v>#NAME?</v>
      </c>
      <c r="L37" t="e">
        <f ca="1">[2]!blp($I37,L$4)</f>
        <v>#NAME?</v>
      </c>
      <c r="M37" s="97" t="e">
        <f t="shared" ca="1" si="2"/>
        <v>#NAME?</v>
      </c>
    </row>
    <row r="38" spans="2:13">
      <c r="B38" t="s">
        <v>142</v>
      </c>
      <c r="D38" t="e">
        <f ca="1">[2]!blp($B38,D$34)</f>
        <v>#NAME?</v>
      </c>
      <c r="E38" t="e">
        <f ca="1">[2]!blp($B38,E$34)</f>
        <v>#NAME?</v>
      </c>
      <c r="F38" t="e">
        <f t="shared" ca="1" si="3"/>
        <v>#NAME?</v>
      </c>
      <c r="I38" t="s">
        <v>183</v>
      </c>
      <c r="K38" t="e">
        <f ca="1">[2]!blp($I38,K$4)</f>
        <v>#NAME?</v>
      </c>
      <c r="L38" t="e">
        <f ca="1">[2]!blp($I38,L$4)</f>
        <v>#NAME?</v>
      </c>
      <c r="M38" s="97" t="e">
        <f t="shared" ca="1" si="2"/>
        <v>#NAME?</v>
      </c>
    </row>
    <row r="39" spans="2:13">
      <c r="B39" t="s">
        <v>236</v>
      </c>
      <c r="D39" t="e">
        <f ca="1">[2]!blp($B39,D$34)</f>
        <v>#NAME?</v>
      </c>
      <c r="E39" t="e">
        <f ca="1">[2]!blp($B39,E$34)</f>
        <v>#NAME?</v>
      </c>
      <c r="F39" t="e">
        <f t="shared" ca="1" si="3"/>
        <v>#NAME?</v>
      </c>
    </row>
    <row r="40" spans="2:13">
      <c r="B40" t="s">
        <v>147</v>
      </c>
      <c r="D40" t="e">
        <f ca="1">[2]!blp($B40,D$34)</f>
        <v>#NAME?</v>
      </c>
      <c r="E40" t="e">
        <f ca="1">[2]!blp($B40,E$34)</f>
        <v>#NAME?</v>
      </c>
      <c r="F40" t="e">
        <f t="shared" ca="1" si="3"/>
        <v>#NAME?</v>
      </c>
      <c r="H40" t="s">
        <v>185</v>
      </c>
    </row>
    <row r="41" spans="2:13">
      <c r="B41" t="s">
        <v>237</v>
      </c>
      <c r="D41" t="e">
        <f ca="1">[2]!blp($B41,D$34)</f>
        <v>#NAME?</v>
      </c>
      <c r="E41" t="e">
        <f ca="1">[2]!blp($B41,E$34)</f>
        <v>#NAME?</v>
      </c>
      <c r="F41" t="e">
        <f t="shared" ca="1" si="3"/>
        <v>#NAME?</v>
      </c>
      <c r="I41" t="s">
        <v>186</v>
      </c>
      <c r="K41" t="e">
        <f ca="1">[2]!blp($I41,K$4)</f>
        <v>#NAME?</v>
      </c>
      <c r="L41" t="e">
        <f ca="1">[2]!blp($I41,L$4)</f>
        <v>#NAME?</v>
      </c>
      <c r="M41" s="97" t="e">
        <f t="shared" ref="M41:M50" ca="1" si="4">(K41+L41)/20000</f>
        <v>#NAME?</v>
      </c>
    </row>
    <row r="42" spans="2:13">
      <c r="B42" t="s">
        <v>238</v>
      </c>
      <c r="D42" t="e">
        <f ca="1">[2]!blp($B42,D$34)</f>
        <v>#NAME?</v>
      </c>
      <c r="E42" t="e">
        <f ca="1">[2]!blp($B42,E$34)</f>
        <v>#NAME?</v>
      </c>
      <c r="F42" t="e">
        <f t="shared" ca="1" si="3"/>
        <v>#NAME?</v>
      </c>
      <c r="I42" t="s">
        <v>187</v>
      </c>
      <c r="K42" t="e">
        <f ca="1">[2]!blp($I42,K$4)</f>
        <v>#NAME?</v>
      </c>
      <c r="L42" t="e">
        <f ca="1">[2]!blp($I42,L$4)</f>
        <v>#NAME?</v>
      </c>
      <c r="M42" s="97" t="e">
        <f t="shared" ca="1" si="4"/>
        <v>#NAME?</v>
      </c>
    </row>
    <row r="43" spans="2:13">
      <c r="B43" t="s">
        <v>148</v>
      </c>
      <c r="D43" t="e">
        <f ca="1">[2]!blp($B43,D$34)</f>
        <v>#NAME?</v>
      </c>
      <c r="E43" t="e">
        <f ca="1">[2]!blp($B43,E$34)</f>
        <v>#NAME?</v>
      </c>
      <c r="F43" t="e">
        <f t="shared" ca="1" si="3"/>
        <v>#NAME?</v>
      </c>
      <c r="I43" t="s">
        <v>188</v>
      </c>
      <c r="K43" t="e">
        <f ca="1">[2]!blp($I43,K$4)</f>
        <v>#NAME?</v>
      </c>
      <c r="L43" t="e">
        <f ca="1">[2]!blp($I43,L$4)</f>
        <v>#NAME?</v>
      </c>
      <c r="M43" s="97" t="e">
        <f t="shared" ca="1" si="4"/>
        <v>#NAME?</v>
      </c>
    </row>
    <row r="44" spans="2:13">
      <c r="B44" t="s">
        <v>239</v>
      </c>
      <c r="D44" t="e">
        <f ca="1">[2]!blp($B44,D$34)</f>
        <v>#NAME?</v>
      </c>
      <c r="E44" t="e">
        <f ca="1">[2]!blp($B44,E$34)</f>
        <v>#NAME?</v>
      </c>
      <c r="F44" t="e">
        <f t="shared" ca="1" si="3"/>
        <v>#NAME?</v>
      </c>
      <c r="I44" t="s">
        <v>189</v>
      </c>
      <c r="K44" t="e">
        <f ca="1">[2]!blp($I44,K$4)</f>
        <v>#NAME?</v>
      </c>
      <c r="L44" t="e">
        <f ca="1">[2]!blp($I44,L$4)</f>
        <v>#NAME?</v>
      </c>
      <c r="M44" s="97" t="e">
        <f t="shared" ca="1" si="4"/>
        <v>#NAME?</v>
      </c>
    </row>
    <row r="45" spans="2:13">
      <c r="B45" t="s">
        <v>149</v>
      </c>
      <c r="D45" t="e">
        <f ca="1">[2]!blp($B45,D$34)</f>
        <v>#NAME?</v>
      </c>
      <c r="E45" t="e">
        <f ca="1">[2]!blp($B45,E$34)</f>
        <v>#NAME?</v>
      </c>
      <c r="F45" t="e">
        <f t="shared" ca="1" si="3"/>
        <v>#NAME?</v>
      </c>
      <c r="I45" t="s">
        <v>190</v>
      </c>
      <c r="K45" t="e">
        <f ca="1">[2]!blp($I45,K$4)</f>
        <v>#NAME?</v>
      </c>
      <c r="L45" t="e">
        <f ca="1">[2]!blp($I45,L$4)</f>
        <v>#NAME?</v>
      </c>
      <c r="M45" s="97" t="e">
        <f t="shared" ca="1" si="4"/>
        <v>#NAME?</v>
      </c>
    </row>
    <row r="46" spans="2:13">
      <c r="B46" t="s">
        <v>151</v>
      </c>
      <c r="D46" t="e">
        <f ca="1">[2]!blp($B46,D$34)</f>
        <v>#NAME?</v>
      </c>
      <c r="E46" t="e">
        <f ca="1">[2]!blp($B46,E$34)</f>
        <v>#NAME?</v>
      </c>
      <c r="F46" t="e">
        <f t="shared" ca="1" si="3"/>
        <v>#NAME?</v>
      </c>
      <c r="I46" t="s">
        <v>44</v>
      </c>
      <c r="M46" s="97" t="e">
        <f ca="1">(M45+M47)/2</f>
        <v>#NAME?</v>
      </c>
    </row>
    <row r="47" spans="2:13">
      <c r="B47" t="s">
        <v>153</v>
      </c>
      <c r="D47" t="e">
        <f ca="1">[2]!blp($B47,D$34)</f>
        <v>#NAME?</v>
      </c>
      <c r="E47" t="e">
        <f ca="1">[2]!blp($B47,E$34)</f>
        <v>#NAME?</v>
      </c>
      <c r="F47" t="e">
        <f t="shared" ca="1" si="3"/>
        <v>#NAME?</v>
      </c>
      <c r="I47" t="s">
        <v>191</v>
      </c>
      <c r="K47" t="e">
        <f ca="1">[2]!blp($I47,K$4)</f>
        <v>#NAME?</v>
      </c>
      <c r="L47" t="e">
        <f ca="1">[2]!blp($I47,L$4)</f>
        <v>#NAME?</v>
      </c>
      <c r="M47" s="97" t="e">
        <f t="shared" ca="1" si="4"/>
        <v>#NAME?</v>
      </c>
    </row>
    <row r="48" spans="2:13">
      <c r="B48" t="s">
        <v>156</v>
      </c>
      <c r="D48" t="e">
        <f ca="1">[2]!blp($B48,D$34)</f>
        <v>#NAME?</v>
      </c>
      <c r="E48" t="e">
        <f ca="1">[2]!blp($B48,E$34)</f>
        <v>#NAME?</v>
      </c>
      <c r="F48" t="e">
        <f t="shared" ca="1" si="3"/>
        <v>#NAME?</v>
      </c>
      <c r="I48" t="s">
        <v>46</v>
      </c>
      <c r="M48" s="97" t="e">
        <f ca="1">M47*2/3+M50/3</f>
        <v>#NAME?</v>
      </c>
    </row>
    <row r="49" spans="8:13">
      <c r="I49" t="s">
        <v>47</v>
      </c>
      <c r="M49" s="97" t="e">
        <f ca="1">M47/3+M50*2/3</f>
        <v>#NAME?</v>
      </c>
    </row>
    <row r="50" spans="8:13">
      <c r="I50" t="s">
        <v>192</v>
      </c>
      <c r="K50" t="e">
        <f ca="1">[2]!blp($I50,K$4)</f>
        <v>#NAME?</v>
      </c>
      <c r="L50" t="e">
        <f ca="1">[2]!blp($I50,L$4)</f>
        <v>#NAME?</v>
      </c>
      <c r="M50" s="97" t="e">
        <f t="shared" ca="1" si="4"/>
        <v>#NAME?</v>
      </c>
    </row>
    <row r="52" spans="8:13">
      <c r="H52" t="s">
        <v>193</v>
      </c>
    </row>
    <row r="53" spans="8:13">
      <c r="I53" t="s">
        <v>194</v>
      </c>
      <c r="K53" t="e">
        <f ca="1">[2]!blp($I53,K$4)</f>
        <v>#NAME?</v>
      </c>
      <c r="L53" t="e">
        <f ca="1">[2]!blp($I53,L$4)</f>
        <v>#NAME?</v>
      </c>
      <c r="M53" s="97" t="e">
        <f t="shared" ref="M53:M65" ca="1" si="5">(K53+L53)/200</f>
        <v>#NAME?</v>
      </c>
    </row>
    <row r="54" spans="8:13">
      <c r="I54" t="s">
        <v>195</v>
      </c>
      <c r="K54" t="e">
        <f ca="1">[2]!blp($I54,K$4)</f>
        <v>#NAME?</v>
      </c>
      <c r="L54" t="e">
        <f ca="1">[2]!blp($I54,L$4)</f>
        <v>#NAME?</v>
      </c>
      <c r="M54" s="97" t="e">
        <f t="shared" ca="1" si="5"/>
        <v>#NAME?</v>
      </c>
    </row>
    <row r="55" spans="8:13">
      <c r="I55" t="s">
        <v>196</v>
      </c>
      <c r="K55" t="e">
        <f ca="1">[2]!blp($I55,K$4)</f>
        <v>#NAME?</v>
      </c>
      <c r="L55" t="e">
        <f ca="1">[2]!blp($I55,L$4)</f>
        <v>#NAME?</v>
      </c>
      <c r="M55" s="97" t="e">
        <f t="shared" ca="1" si="5"/>
        <v>#NAME?</v>
      </c>
    </row>
    <row r="56" spans="8:13">
      <c r="I56" t="s">
        <v>197</v>
      </c>
      <c r="K56" t="e">
        <f ca="1">[2]!blp($I56,K$4)</f>
        <v>#NAME?</v>
      </c>
      <c r="L56" t="e">
        <f ca="1">[2]!blp($I56,L$4)</f>
        <v>#NAME?</v>
      </c>
      <c r="M56" s="97" t="e">
        <f t="shared" ca="1" si="5"/>
        <v>#NAME?</v>
      </c>
    </row>
    <row r="57" spans="8:13">
      <c r="I57" t="s">
        <v>198</v>
      </c>
      <c r="K57" t="e">
        <f ca="1">[2]!blp($I57,K$4)</f>
        <v>#NAME?</v>
      </c>
      <c r="L57" t="e">
        <f ca="1">[2]!blp($I57,L$4)</f>
        <v>#NAME?</v>
      </c>
      <c r="M57" s="97" t="e">
        <f t="shared" ca="1" si="5"/>
        <v>#NAME?</v>
      </c>
    </row>
    <row r="58" spans="8:13">
      <c r="I58" t="s">
        <v>199</v>
      </c>
      <c r="K58" t="e">
        <f ca="1">[2]!blp($I58,K$4)</f>
        <v>#NAME?</v>
      </c>
      <c r="L58" t="e">
        <f ca="1">[2]!blp($I58,L$4)</f>
        <v>#NAME?</v>
      </c>
      <c r="M58" s="97" t="e">
        <f t="shared" ca="1" si="5"/>
        <v>#NAME?</v>
      </c>
    </row>
    <row r="59" spans="8:13">
      <c r="I59" t="s">
        <v>200</v>
      </c>
      <c r="K59" t="e">
        <f ca="1">[2]!blp($I59,K$4)</f>
        <v>#NAME?</v>
      </c>
      <c r="L59" t="e">
        <f ca="1">[2]!blp($I59,L$4)</f>
        <v>#NAME?</v>
      </c>
      <c r="M59" s="97" t="e">
        <f t="shared" ca="1" si="5"/>
        <v>#NAME?</v>
      </c>
    </row>
    <row r="60" spans="8:13">
      <c r="I60" t="s">
        <v>201</v>
      </c>
      <c r="K60" t="e">
        <f ca="1">[2]!blp($I60,K$4)</f>
        <v>#NAME?</v>
      </c>
      <c r="L60" t="e">
        <f ca="1">[2]!blp($I60,L$4)</f>
        <v>#NAME?</v>
      </c>
      <c r="M60" s="97" t="e">
        <f t="shared" ca="1" si="5"/>
        <v>#NAME?</v>
      </c>
    </row>
    <row r="61" spans="8:13">
      <c r="I61" t="s">
        <v>202</v>
      </c>
      <c r="K61" t="e">
        <f ca="1">[2]!blp($I61,K$4)</f>
        <v>#NAME?</v>
      </c>
      <c r="L61" t="e">
        <f ca="1">[2]!blp($I61,L$4)</f>
        <v>#NAME?</v>
      </c>
      <c r="M61" s="97" t="e">
        <f t="shared" ca="1" si="5"/>
        <v>#NAME?</v>
      </c>
    </row>
    <row r="62" spans="8:13">
      <c r="I62" t="s">
        <v>203</v>
      </c>
      <c r="K62" t="e">
        <f ca="1">[2]!blp($I62,K$4)</f>
        <v>#NAME?</v>
      </c>
      <c r="L62" t="e">
        <f ca="1">[2]!blp($I62,L$4)</f>
        <v>#NAME?</v>
      </c>
      <c r="M62" s="97" t="e">
        <f t="shared" ca="1" si="5"/>
        <v>#NAME?</v>
      </c>
    </row>
    <row r="63" spans="8:13">
      <c r="I63" t="s">
        <v>204</v>
      </c>
      <c r="K63" t="e">
        <f ca="1">[2]!blp($I63,K$4)</f>
        <v>#NAME?</v>
      </c>
      <c r="L63" t="e">
        <f ca="1">[2]!blp($I63,L$4)</f>
        <v>#NAME?</v>
      </c>
      <c r="M63" s="97" t="e">
        <f t="shared" ca="1" si="5"/>
        <v>#NAME?</v>
      </c>
    </row>
    <row r="64" spans="8:13">
      <c r="I64" t="s">
        <v>205</v>
      </c>
      <c r="K64" t="e">
        <f ca="1">[2]!blp($I64,K$4)</f>
        <v>#NAME?</v>
      </c>
      <c r="L64" t="e">
        <f ca="1">[2]!blp($I64,L$4)</f>
        <v>#NAME?</v>
      </c>
      <c r="M64" s="97" t="e">
        <f t="shared" ca="1" si="5"/>
        <v>#NAME?</v>
      </c>
    </row>
    <row r="65" spans="8:13">
      <c r="I65" t="s">
        <v>206</v>
      </c>
      <c r="K65" t="e">
        <f ca="1">[2]!blp($I65,K$4)</f>
        <v>#NAME?</v>
      </c>
      <c r="L65" t="e">
        <f ca="1">[2]!blp($I65,L$4)</f>
        <v>#NAME?</v>
      </c>
      <c r="M65" s="97" t="e">
        <f t="shared" ca="1" si="5"/>
        <v>#NAME?</v>
      </c>
    </row>
    <row r="67" spans="8:13">
      <c r="H67" t="s">
        <v>71</v>
      </c>
    </row>
    <row r="68" spans="8:13">
      <c r="I68" t="s">
        <v>207</v>
      </c>
      <c r="K68" t="e">
        <f ca="1">[2]!blp($I68,K$4)</f>
        <v>#NAME?</v>
      </c>
      <c r="L68" t="e">
        <f ca="1">[2]!blp($I68,L$4)</f>
        <v>#NAME?</v>
      </c>
      <c r="M68" s="97" t="e">
        <f t="shared" ref="M68:M78" ca="1" si="6">(K68+L68)/200</f>
        <v>#NAME?</v>
      </c>
    </row>
    <row r="69" spans="8:13">
      <c r="I69" t="s">
        <v>208</v>
      </c>
      <c r="K69" t="e">
        <f ca="1">[2]!blp($I69,K$4)</f>
        <v>#NAME?</v>
      </c>
      <c r="L69" t="e">
        <f ca="1">[2]!blp($I69,L$4)</f>
        <v>#NAME?</v>
      </c>
      <c r="M69" s="97" t="e">
        <f t="shared" ca="1" si="6"/>
        <v>#NAME?</v>
      </c>
    </row>
    <row r="70" spans="8:13">
      <c r="I70" t="s">
        <v>209</v>
      </c>
      <c r="K70" t="e">
        <f ca="1">[2]!blp($I70,K$4)</f>
        <v>#NAME?</v>
      </c>
      <c r="L70" t="e">
        <f ca="1">[2]!blp($I70,L$4)</f>
        <v>#NAME?</v>
      </c>
      <c r="M70" s="97" t="e">
        <f t="shared" ca="1" si="6"/>
        <v>#NAME?</v>
      </c>
    </row>
    <row r="71" spans="8:13">
      <c r="I71" t="s">
        <v>210</v>
      </c>
      <c r="K71" t="e">
        <f ca="1">[2]!blp($I71,K$4)</f>
        <v>#NAME?</v>
      </c>
      <c r="L71" t="e">
        <f ca="1">[2]!blp($I71,L$4)</f>
        <v>#NAME?</v>
      </c>
      <c r="M71" s="97" t="e">
        <f t="shared" ca="1" si="6"/>
        <v>#NAME?</v>
      </c>
    </row>
    <row r="72" spans="8:13">
      <c r="I72" t="s">
        <v>211</v>
      </c>
      <c r="K72" t="e">
        <f ca="1">[2]!blp($I72,K$4)</f>
        <v>#NAME?</v>
      </c>
      <c r="L72" t="e">
        <f ca="1">[2]!blp($I72,L$4)</f>
        <v>#NAME?</v>
      </c>
      <c r="M72" s="97" t="e">
        <f t="shared" ca="1" si="6"/>
        <v>#NAME?</v>
      </c>
    </row>
    <row r="73" spans="8:13">
      <c r="I73" t="s">
        <v>212</v>
      </c>
      <c r="K73" t="e">
        <f ca="1">[2]!blp($I73,K$4)</f>
        <v>#NAME?</v>
      </c>
      <c r="L73" t="e">
        <f ca="1">[2]!blp($I73,L$4)</f>
        <v>#NAME?</v>
      </c>
      <c r="M73" s="97" t="e">
        <f t="shared" ca="1" si="6"/>
        <v>#NAME?</v>
      </c>
    </row>
    <row r="74" spans="8:13">
      <c r="I74" t="s">
        <v>213</v>
      </c>
      <c r="K74" t="e">
        <f ca="1">[2]!blp($I74,K$4)</f>
        <v>#NAME?</v>
      </c>
      <c r="L74" t="e">
        <f ca="1">[2]!blp($I74,L$4)</f>
        <v>#NAME?</v>
      </c>
      <c r="M74" s="97" t="e">
        <f t="shared" ca="1" si="6"/>
        <v>#NAME?</v>
      </c>
    </row>
    <row r="75" spans="8:13">
      <c r="I75" t="s">
        <v>214</v>
      </c>
      <c r="K75" t="e">
        <f ca="1">[2]!blp($I75,K$4)</f>
        <v>#NAME?</v>
      </c>
      <c r="L75" t="e">
        <f ca="1">[2]!blp($I75,L$4)</f>
        <v>#NAME?</v>
      </c>
      <c r="M75" s="97" t="e">
        <f t="shared" ca="1" si="6"/>
        <v>#NAME?</v>
      </c>
    </row>
    <row r="76" spans="8:13">
      <c r="I76" t="s">
        <v>215</v>
      </c>
      <c r="K76" t="e">
        <f ca="1">[2]!blp($I76,K$4)</f>
        <v>#NAME?</v>
      </c>
      <c r="L76" t="e">
        <f ca="1">[2]!blp($I76,L$4)</f>
        <v>#NAME?</v>
      </c>
      <c r="M76" s="97" t="e">
        <f t="shared" ca="1" si="6"/>
        <v>#NAME?</v>
      </c>
    </row>
    <row r="77" spans="8:13">
      <c r="I77" t="s">
        <v>216</v>
      </c>
      <c r="K77" t="e">
        <f ca="1">[2]!blp($I77,K$4)</f>
        <v>#NAME?</v>
      </c>
      <c r="L77" t="e">
        <f ca="1">[2]!blp($I77,L$4)</f>
        <v>#NAME?</v>
      </c>
      <c r="M77" s="97" t="e">
        <f t="shared" ca="1" si="6"/>
        <v>#NAME?</v>
      </c>
    </row>
    <row r="78" spans="8:13">
      <c r="I78" t="s">
        <v>217</v>
      </c>
      <c r="K78" t="e">
        <f ca="1">[2]!blp($I78,K$4)</f>
        <v>#NAME?</v>
      </c>
      <c r="L78" t="e">
        <f ca="1">[2]!blp($I78,L$4)</f>
        <v>#NAME?</v>
      </c>
      <c r="M78" s="97" t="e">
        <f t="shared" ca="1" si="6"/>
        <v>#NAME?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Table of Contents</vt:lpstr>
      <vt:lpstr>IRBootstrapDiscount</vt:lpstr>
      <vt:lpstr>IRBootstrapOIS</vt:lpstr>
      <vt:lpstr>IRBootstrap1m</vt:lpstr>
      <vt:lpstr>IRBootstrap3m</vt:lpstr>
      <vt:lpstr>IRBootstrap6m</vt:lpstr>
      <vt:lpstr>Config</vt:lpstr>
      <vt:lpstr>MarketData</vt:lpstr>
      <vt:lpstr>RawMarketData</vt:lpstr>
      <vt:lpstr>Algorithms</vt:lpstr>
      <vt:lpstr>Assets</vt:lpstr>
      <vt:lpstr>DayCount</vt:lpstr>
      <vt:lpstr>Frequency</vt:lpstr>
      <vt:lpstr>FullFutCode</vt:lpstr>
      <vt:lpstr>FuturesCodes</vt:lpstr>
      <vt:lpstr>FuturesCurrencyMap</vt:lpstr>
      <vt:lpstr>IRCurve1m</vt:lpstr>
      <vt:lpstr>IRBootstrapDiscount!IRCurve3m</vt:lpstr>
      <vt:lpstr>IRCurve3m</vt:lpstr>
      <vt:lpstr>IRCurve6m</vt:lpstr>
      <vt:lpstr>IRCurveOIS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2007-05-02T06:27:47Z</cp:lastPrinted>
  <dcterms:created xsi:type="dcterms:W3CDTF">2003-10-09T16:22:19Z</dcterms:created>
  <dcterms:modified xsi:type="dcterms:W3CDTF">2018-02-03T00:49:40Z</dcterms:modified>
</cp:coreProperties>
</file>