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Commodities\"/>
    </mc:Choice>
  </mc:AlternateContent>
  <bookViews>
    <workbookView xWindow="480" yWindow="90" windowWidth="12320" windowHeight="13040" tabRatio="872" firstSheet="2" activeTab="8" xr2:uid="{00000000-000D-0000-FFFF-FFFF00000000}"/>
  </bookViews>
  <sheets>
    <sheet name="Wheat Curve" sheetId="2" r:id="rId1"/>
    <sheet name="Wheat Vol" sheetId="5" r:id="rId2"/>
    <sheet name="Priceable Wheat Assets" sheetId="3" r:id="rId3"/>
    <sheet name="Ice Brent Curve" sheetId="7" r:id="rId4"/>
    <sheet name="Priceable Ice Brent Assets" sheetId="6" r:id="rId5"/>
    <sheet name="LME Aluminium Curve" sheetId="8" r:id="rId6"/>
    <sheet name="Priceable LME Alumin Assets" sheetId="9" r:id="rId7"/>
    <sheet name="Platts Brent Curve" sheetId="10" r:id="rId8"/>
    <sheet name="Daily Forward Rates" sheetId="4" r:id="rId9"/>
  </sheets>
  <externalReferences>
    <externalReference r:id="rId10"/>
    <externalReference r:id="rId11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/>
</workbook>
</file>

<file path=xl/calcChain.xml><?xml version="1.0" encoding="utf-8"?>
<calcChain xmlns="http://schemas.openxmlformats.org/spreadsheetml/2006/main">
  <c r="I14" i="5" l="1"/>
  <c r="J14" i="5" s="1"/>
  <c r="K14" i="5" s="1"/>
  <c r="L14" i="5" s="1"/>
  <c r="M14" i="5" s="1"/>
  <c r="N14" i="5" s="1"/>
  <c r="I13" i="5"/>
  <c r="J13" i="5" s="1"/>
  <c r="K13" i="5" s="1"/>
  <c r="L13" i="5" s="1"/>
  <c r="M13" i="5" s="1"/>
  <c r="N13" i="5" s="1"/>
  <c r="I12" i="5"/>
  <c r="J12" i="5" s="1"/>
  <c r="K12" i="5" s="1"/>
  <c r="L12" i="5" s="1"/>
  <c r="M12" i="5" s="1"/>
  <c r="N12" i="5" s="1"/>
  <c r="I11" i="5"/>
  <c r="J11" i="5" s="1"/>
  <c r="K11" i="5" s="1"/>
  <c r="L11" i="5" s="1"/>
  <c r="M11" i="5" s="1"/>
  <c r="N11" i="5" s="1"/>
  <c r="I10" i="5"/>
  <c r="J10" i="5" s="1"/>
  <c r="K10" i="5" s="1"/>
  <c r="L10" i="5" s="1"/>
  <c r="M10" i="5" s="1"/>
  <c r="N10" i="5" s="1"/>
  <c r="I9" i="5"/>
  <c r="J9" i="5" s="1"/>
  <c r="K9" i="5" s="1"/>
  <c r="L9" i="5" s="1"/>
  <c r="M9" i="5" s="1"/>
  <c r="N9" i="5" s="1"/>
  <c r="I8" i="5"/>
  <c r="J8" i="5" s="1"/>
  <c r="K8" i="5" s="1"/>
  <c r="L8" i="5" s="1"/>
  <c r="M8" i="5" s="1"/>
  <c r="N8" i="5" s="1"/>
  <c r="I7" i="5"/>
  <c r="J7" i="5" s="1"/>
  <c r="K7" i="5" s="1"/>
  <c r="L7" i="5" s="1"/>
  <c r="M7" i="5" s="1"/>
  <c r="N7" i="5" s="1"/>
  <c r="I6" i="5"/>
  <c r="J6" i="5" s="1"/>
  <c r="K6" i="5" s="1"/>
  <c r="L6" i="5" s="1"/>
  <c r="M6" i="5" s="1"/>
  <c r="N6" i="5" s="1"/>
  <c r="I5" i="5"/>
  <c r="J5" i="5" s="1"/>
  <c r="K5" i="5" s="1"/>
  <c r="L5" i="5" s="1"/>
  <c r="M5" i="5" s="1"/>
  <c r="N5" i="5" s="1"/>
  <c r="I4" i="5"/>
  <c r="J4" i="5" s="1"/>
  <c r="K4" i="5" s="1"/>
  <c r="L4" i="5" s="1"/>
  <c r="M4" i="5" s="1"/>
  <c r="N4" i="5" s="1"/>
  <c r="J3" i="5"/>
  <c r="K3" i="5" s="1"/>
  <c r="L3" i="5" s="1"/>
  <c r="M3" i="5" s="1"/>
  <c r="N3" i="5" s="1"/>
  <c r="I3" i="5"/>
  <c r="G14" i="5"/>
  <c r="F14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G3" i="5"/>
  <c r="F3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H1" i="5"/>
  <c r="I1" i="5" s="1"/>
  <c r="J1" i="5" s="1"/>
  <c r="K1" i="5" s="1"/>
  <c r="L1" i="5" s="1"/>
  <c r="M1" i="5" s="1"/>
  <c r="N1" i="5" s="1"/>
  <c r="G1" i="5"/>
  <c r="F4" i="10" l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C8" i="10"/>
  <c r="W11" i="10"/>
  <c r="Q11" i="10"/>
  <c r="K11" i="10"/>
  <c r="Y4" i="10"/>
  <c r="Y5" i="10" s="1"/>
  <c r="Y6" i="10" s="1"/>
  <c r="Y7" i="10" s="1"/>
  <c r="Y8" i="10" s="1"/>
  <c r="S4" i="10"/>
  <c r="S5" i="10" s="1"/>
  <c r="S6" i="10" s="1"/>
  <c r="S7" i="10" s="1"/>
  <c r="S8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C3" i="10"/>
  <c r="K8" i="8"/>
  <c r="M4" i="8"/>
  <c r="M5" i="8" s="1"/>
  <c r="M6" i="8" s="1"/>
  <c r="K3" i="8"/>
  <c r="K4" i="8" s="1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E36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2" i="9"/>
  <c r="C8" i="8"/>
  <c r="AD11" i="8"/>
  <c r="X11" i="8"/>
  <c r="R11" i="8"/>
  <c r="AF4" i="8"/>
  <c r="AF5" i="8" s="1"/>
  <c r="AF6" i="8" s="1"/>
  <c r="AF7" i="8" s="1"/>
  <c r="AF8" i="8" s="1"/>
  <c r="Z4" i="8"/>
  <c r="Z5" i="8" s="1"/>
  <c r="Z6" i="8" s="1"/>
  <c r="Z7" i="8" s="1"/>
  <c r="Z8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C3" i="8"/>
  <c r="R3" i="8" s="1"/>
  <c r="J12" i="8"/>
  <c r="K1" i="8"/>
  <c r="J14" i="8" s="1" a="1"/>
  <c r="K77" i="8" l="1"/>
  <c r="K113" i="8"/>
  <c r="J14" i="8"/>
  <c r="J16" i="8"/>
  <c r="J18" i="8"/>
  <c r="J20" i="8"/>
  <c r="J22" i="8"/>
  <c r="J24" i="8"/>
  <c r="J26" i="8"/>
  <c r="J28" i="8"/>
  <c r="J30" i="8"/>
  <c r="J32" i="8"/>
  <c r="J34" i="8"/>
  <c r="J36" i="8"/>
  <c r="J38" i="8"/>
  <c r="J40" i="8"/>
  <c r="J42" i="8"/>
  <c r="J44" i="8"/>
  <c r="J46" i="8"/>
  <c r="J48" i="8"/>
  <c r="J50" i="8"/>
  <c r="J52" i="8"/>
  <c r="J54" i="8"/>
  <c r="J56" i="8"/>
  <c r="J58" i="8"/>
  <c r="J60" i="8"/>
  <c r="J62" i="8"/>
  <c r="J64" i="8"/>
  <c r="J66" i="8"/>
  <c r="J68" i="8"/>
  <c r="J70" i="8"/>
  <c r="J72" i="8"/>
  <c r="J74" i="8"/>
  <c r="J76" i="8"/>
  <c r="J78" i="8"/>
  <c r="J80" i="8"/>
  <c r="J82" i="8"/>
  <c r="J84" i="8"/>
  <c r="J86" i="8"/>
  <c r="J88" i="8"/>
  <c r="J90" i="8"/>
  <c r="J92" i="8"/>
  <c r="J94" i="8"/>
  <c r="J96" i="8"/>
  <c r="J98" i="8"/>
  <c r="J100" i="8"/>
  <c r="J102" i="8"/>
  <c r="J104" i="8"/>
  <c r="J106" i="8"/>
  <c r="J108" i="8"/>
  <c r="J110" i="8"/>
  <c r="J112" i="8"/>
  <c r="J114" i="8"/>
  <c r="J116" i="8"/>
  <c r="J118" i="8"/>
  <c r="J120" i="8"/>
  <c r="J122" i="8"/>
  <c r="J124" i="8"/>
  <c r="J126" i="8"/>
  <c r="J128" i="8"/>
  <c r="J130" i="8"/>
  <c r="J132" i="8"/>
  <c r="J134" i="8"/>
  <c r="J135" i="8"/>
  <c r="K17" i="8"/>
  <c r="K27" i="8"/>
  <c r="K33" i="8"/>
  <c r="K43" i="8"/>
  <c r="K53" i="8"/>
  <c r="K59" i="8"/>
  <c r="K67" i="8"/>
  <c r="K73" i="8"/>
  <c r="K79" i="8"/>
  <c r="K85" i="8"/>
  <c r="K93" i="8"/>
  <c r="K97" i="8"/>
  <c r="K103" i="8"/>
  <c r="K107" i="8"/>
  <c r="K115" i="8"/>
  <c r="K121" i="8"/>
  <c r="K125" i="8"/>
  <c r="K131" i="8"/>
  <c r="K14" i="8"/>
  <c r="K16" i="8"/>
  <c r="K18" i="8"/>
  <c r="K20" i="8"/>
  <c r="K22" i="8"/>
  <c r="K24" i="8"/>
  <c r="K26" i="8"/>
  <c r="K28" i="8"/>
  <c r="K30" i="8"/>
  <c r="K32" i="8"/>
  <c r="K34" i="8"/>
  <c r="K36" i="8"/>
  <c r="K38" i="8"/>
  <c r="K40" i="8"/>
  <c r="K42" i="8"/>
  <c r="K44" i="8"/>
  <c r="K46" i="8"/>
  <c r="K48" i="8"/>
  <c r="K50" i="8"/>
  <c r="K52" i="8"/>
  <c r="K54" i="8"/>
  <c r="K56" i="8"/>
  <c r="K58" i="8"/>
  <c r="K60" i="8"/>
  <c r="K62" i="8"/>
  <c r="K64" i="8"/>
  <c r="K66" i="8"/>
  <c r="K68" i="8"/>
  <c r="K70" i="8"/>
  <c r="K72" i="8"/>
  <c r="K74" i="8"/>
  <c r="K76" i="8"/>
  <c r="K78" i="8"/>
  <c r="K80" i="8"/>
  <c r="K82" i="8"/>
  <c r="K84" i="8"/>
  <c r="K86" i="8"/>
  <c r="K88" i="8"/>
  <c r="K90" i="8"/>
  <c r="K92" i="8"/>
  <c r="K94" i="8"/>
  <c r="K96" i="8"/>
  <c r="K98" i="8"/>
  <c r="K100" i="8"/>
  <c r="K102" i="8"/>
  <c r="K104" i="8"/>
  <c r="K106" i="8"/>
  <c r="K108" i="8"/>
  <c r="K110" i="8"/>
  <c r="K112" i="8"/>
  <c r="K114" i="8"/>
  <c r="K116" i="8"/>
  <c r="K118" i="8"/>
  <c r="K120" i="8"/>
  <c r="K122" i="8"/>
  <c r="K124" i="8"/>
  <c r="K126" i="8"/>
  <c r="K128" i="8"/>
  <c r="K130" i="8"/>
  <c r="K132" i="8"/>
  <c r="K134" i="8"/>
  <c r="J131" i="8"/>
  <c r="K15" i="8"/>
  <c r="K21" i="8"/>
  <c r="K25" i="8"/>
  <c r="K31" i="8"/>
  <c r="K37" i="8"/>
  <c r="K41" i="8"/>
  <c r="K47" i="8"/>
  <c r="K51" i="8"/>
  <c r="K57" i="8"/>
  <c r="K63" i="8"/>
  <c r="K69" i="8"/>
  <c r="K81" i="8"/>
  <c r="K89" i="8"/>
  <c r="K95" i="8"/>
  <c r="K101" i="8"/>
  <c r="K109" i="8"/>
  <c r="K117" i="8"/>
  <c r="K123" i="8"/>
  <c r="K129" i="8"/>
  <c r="K135" i="8"/>
  <c r="J15" i="8"/>
  <c r="J17" i="8"/>
  <c r="J19" i="8"/>
  <c r="J21" i="8"/>
  <c r="J23" i="8"/>
  <c r="J25" i="8"/>
  <c r="J27" i="8"/>
  <c r="J29" i="8"/>
  <c r="J31" i="8"/>
  <c r="J33" i="8"/>
  <c r="J35" i="8"/>
  <c r="J37" i="8"/>
  <c r="J39" i="8"/>
  <c r="J41" i="8"/>
  <c r="J43" i="8"/>
  <c r="J45" i="8"/>
  <c r="J47" i="8"/>
  <c r="J49" i="8"/>
  <c r="J51" i="8"/>
  <c r="J53" i="8"/>
  <c r="J55" i="8"/>
  <c r="J57" i="8"/>
  <c r="J59" i="8"/>
  <c r="J61" i="8"/>
  <c r="J63" i="8"/>
  <c r="J65" i="8"/>
  <c r="J67" i="8"/>
  <c r="J69" i="8"/>
  <c r="J71" i="8"/>
  <c r="J73" i="8"/>
  <c r="J75" i="8"/>
  <c r="J77" i="8"/>
  <c r="J79" i="8"/>
  <c r="J81" i="8"/>
  <c r="J83" i="8"/>
  <c r="J85" i="8"/>
  <c r="J87" i="8"/>
  <c r="J89" i="8"/>
  <c r="J91" i="8"/>
  <c r="J93" i="8"/>
  <c r="J95" i="8"/>
  <c r="J97" i="8"/>
  <c r="J99" i="8"/>
  <c r="J101" i="8"/>
  <c r="J103" i="8"/>
  <c r="J105" i="8"/>
  <c r="J107" i="8"/>
  <c r="J109" i="8"/>
  <c r="J111" i="8"/>
  <c r="J113" i="8"/>
  <c r="J115" i="8"/>
  <c r="J117" i="8"/>
  <c r="J119" i="8"/>
  <c r="J121" i="8"/>
  <c r="J123" i="8"/>
  <c r="J125" i="8"/>
  <c r="J127" i="8"/>
  <c r="J129" i="8"/>
  <c r="J133" i="8"/>
  <c r="K19" i="8"/>
  <c r="K23" i="8"/>
  <c r="K29" i="8"/>
  <c r="K35" i="8"/>
  <c r="K39" i="8"/>
  <c r="K45" i="8"/>
  <c r="K49" i="8"/>
  <c r="K55" i="8"/>
  <c r="K61" i="8"/>
  <c r="K65" i="8"/>
  <c r="K71" i="8"/>
  <c r="K75" i="8"/>
  <c r="K83" i="8"/>
  <c r="K87" i="8"/>
  <c r="K91" i="8"/>
  <c r="K99" i="8"/>
  <c r="K105" i="8"/>
  <c r="K111" i="8"/>
  <c r="K119" i="8"/>
  <c r="K127" i="8"/>
  <c r="K133" i="8"/>
  <c r="K3" i="10"/>
  <c r="K4" i="10" s="1"/>
  <c r="B20" i="10"/>
  <c r="B28" i="10"/>
  <c r="B27" i="10"/>
  <c r="B26" i="10"/>
  <c r="B19" i="10"/>
  <c r="B25" i="10"/>
  <c r="B33" i="10"/>
  <c r="B24" i="10"/>
  <c r="B32" i="10"/>
  <c r="B23" i="10"/>
  <c r="B31" i="10"/>
  <c r="B22" i="10"/>
  <c r="B30" i="10"/>
  <c r="B21" i="10"/>
  <c r="B29" i="10"/>
  <c r="C4" i="10"/>
  <c r="K11" i="8"/>
  <c r="X3" i="8"/>
  <c r="R4" i="8"/>
  <c r="C4" i="8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2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8" i="7"/>
  <c r="V11" i="7"/>
  <c r="P11" i="7"/>
  <c r="J11" i="7"/>
  <c r="X4" i="7"/>
  <c r="X5" i="7" s="1"/>
  <c r="X6" i="7" s="1"/>
  <c r="X7" i="7" s="1"/>
  <c r="X8" i="7" s="1"/>
  <c r="R4" i="7"/>
  <c r="R5" i="7" s="1"/>
  <c r="R6" i="7" s="1"/>
  <c r="R7" i="7" s="1"/>
  <c r="R8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E4" i="7"/>
  <c r="B3" i="6" s="1"/>
  <c r="C3" i="7"/>
  <c r="C4" i="7" s="1"/>
  <c r="E36" i="6"/>
  <c r="V11" i="2"/>
  <c r="X5" i="2"/>
  <c r="X6" i="2" s="1"/>
  <c r="X7" i="2" s="1"/>
  <c r="X8" i="2" s="1"/>
  <c r="X4" i="2"/>
  <c r="P11" i="2"/>
  <c r="R4" i="2"/>
  <c r="R5" i="2" s="1"/>
  <c r="R6" i="2" s="1"/>
  <c r="R7" i="2" s="1"/>
  <c r="R8" i="2" s="1"/>
  <c r="C3" i="2"/>
  <c r="C4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J11" i="2"/>
  <c r="C1" i="10"/>
  <c r="E25" i="10" s="1" a="1"/>
  <c r="B12" i="8"/>
  <c r="C1" i="8"/>
  <c r="B14" i="8" s="1" a="1"/>
  <c r="C1" i="7"/>
  <c r="D25" i="7" s="1" a="1"/>
  <c r="C1" i="2"/>
  <c r="D25" i="2" s="1" a="1"/>
  <c r="B12" i="10"/>
  <c r="E25" i="10" l="1"/>
  <c r="E27" i="10"/>
  <c r="E29" i="10"/>
  <c r="E31" i="10"/>
  <c r="E33" i="10"/>
  <c r="E35" i="10"/>
  <c r="E37" i="10"/>
  <c r="E39" i="10"/>
  <c r="E41" i="10"/>
  <c r="E43" i="10"/>
  <c r="E45" i="10"/>
  <c r="E40" i="10"/>
  <c r="F26" i="10"/>
  <c r="F34" i="10"/>
  <c r="F44" i="10"/>
  <c r="F25" i="10"/>
  <c r="F27" i="10"/>
  <c r="F29" i="10"/>
  <c r="F31" i="10"/>
  <c r="F33" i="10"/>
  <c r="F35" i="10"/>
  <c r="F37" i="10"/>
  <c r="F39" i="10"/>
  <c r="F41" i="10"/>
  <c r="F43" i="10"/>
  <c r="F45" i="10"/>
  <c r="E42" i="10"/>
  <c r="F28" i="10"/>
  <c r="F32" i="10"/>
  <c r="F38" i="10"/>
  <c r="F42" i="10"/>
  <c r="E26" i="10"/>
  <c r="E28" i="10"/>
  <c r="E30" i="10"/>
  <c r="E32" i="10"/>
  <c r="E34" i="10"/>
  <c r="E36" i="10"/>
  <c r="E38" i="10"/>
  <c r="E44" i="10"/>
  <c r="F30" i="10"/>
  <c r="F36" i="10"/>
  <c r="F40" i="10"/>
  <c r="C15" i="8"/>
  <c r="C17" i="8"/>
  <c r="B14" i="8"/>
  <c r="B16" i="8"/>
  <c r="B18" i="8"/>
  <c r="B20" i="8"/>
  <c r="B22" i="8"/>
  <c r="B24" i="8"/>
  <c r="B26" i="8"/>
  <c r="B28" i="8"/>
  <c r="B30" i="8"/>
  <c r="B32" i="8"/>
  <c r="B34" i="8"/>
  <c r="B36" i="8"/>
  <c r="B38" i="8"/>
  <c r="B40" i="8"/>
  <c r="B42" i="8"/>
  <c r="B44" i="8"/>
  <c r="B46" i="8"/>
  <c r="B48" i="8"/>
  <c r="B50" i="8"/>
  <c r="B52" i="8"/>
  <c r="B54" i="8"/>
  <c r="B56" i="8"/>
  <c r="B58" i="8"/>
  <c r="B60" i="8"/>
  <c r="B62" i="8"/>
  <c r="B64" i="8"/>
  <c r="B66" i="8"/>
  <c r="B68" i="8"/>
  <c r="B70" i="8"/>
  <c r="B72" i="8"/>
  <c r="B74" i="8"/>
  <c r="B76" i="8"/>
  <c r="B78" i="8"/>
  <c r="B80" i="8"/>
  <c r="B82" i="8"/>
  <c r="B84" i="8"/>
  <c r="B86" i="8"/>
  <c r="B88" i="8"/>
  <c r="B90" i="8"/>
  <c r="B92" i="8"/>
  <c r="B94" i="8"/>
  <c r="B96" i="8"/>
  <c r="B98" i="8"/>
  <c r="B100" i="8"/>
  <c r="B102" i="8"/>
  <c r="B104" i="8"/>
  <c r="B106" i="8"/>
  <c r="B108" i="8"/>
  <c r="B110" i="8"/>
  <c r="B112" i="8"/>
  <c r="B114" i="8"/>
  <c r="B116" i="8"/>
  <c r="B118" i="8"/>
  <c r="B120" i="8"/>
  <c r="B122" i="8"/>
  <c r="B124" i="8"/>
  <c r="B126" i="8"/>
  <c r="B128" i="8"/>
  <c r="B130" i="8"/>
  <c r="B132" i="8"/>
  <c r="B134" i="8"/>
  <c r="C14" i="8"/>
  <c r="C16" i="8"/>
  <c r="C18" i="8"/>
  <c r="C20" i="8"/>
  <c r="C22" i="8"/>
  <c r="C24" i="8"/>
  <c r="C26" i="8"/>
  <c r="C28" i="8"/>
  <c r="C30" i="8"/>
  <c r="C32" i="8"/>
  <c r="C34" i="8"/>
  <c r="C36" i="8"/>
  <c r="C38" i="8"/>
  <c r="C40" i="8"/>
  <c r="C42" i="8"/>
  <c r="C44" i="8"/>
  <c r="C46" i="8"/>
  <c r="C48" i="8"/>
  <c r="C50" i="8"/>
  <c r="C52" i="8"/>
  <c r="C54" i="8"/>
  <c r="C56" i="8"/>
  <c r="C58" i="8"/>
  <c r="C60" i="8"/>
  <c r="B15" i="8"/>
  <c r="B21" i="8"/>
  <c r="B25" i="8"/>
  <c r="B29" i="8"/>
  <c r="B33" i="8"/>
  <c r="B37" i="8"/>
  <c r="B41" i="8"/>
  <c r="B45" i="8"/>
  <c r="B49" i="8"/>
  <c r="B53" i="8"/>
  <c r="B57" i="8"/>
  <c r="B61" i="8"/>
  <c r="C63" i="8"/>
  <c r="C66" i="8"/>
  <c r="B69" i="8"/>
  <c r="C71" i="8"/>
  <c r="C74" i="8"/>
  <c r="B77" i="8"/>
  <c r="C79" i="8"/>
  <c r="C82" i="8"/>
  <c r="B85" i="8"/>
  <c r="C87" i="8"/>
  <c r="C90" i="8"/>
  <c r="B93" i="8"/>
  <c r="C95" i="8"/>
  <c r="C98" i="8"/>
  <c r="B101" i="8"/>
  <c r="C103" i="8"/>
  <c r="C106" i="8"/>
  <c r="B109" i="8"/>
  <c r="C111" i="8"/>
  <c r="C114" i="8"/>
  <c r="B117" i="8"/>
  <c r="C119" i="8"/>
  <c r="C122" i="8"/>
  <c r="B125" i="8"/>
  <c r="C127" i="8"/>
  <c r="C130" i="8"/>
  <c r="B133" i="8"/>
  <c r="C135" i="8"/>
  <c r="C110" i="8"/>
  <c r="B121" i="8"/>
  <c r="B129" i="8"/>
  <c r="C134" i="8"/>
  <c r="C23" i="8"/>
  <c r="C31" i="8"/>
  <c r="C39" i="8"/>
  <c r="C51" i="8"/>
  <c r="C55" i="8"/>
  <c r="C65" i="8"/>
  <c r="C73" i="8"/>
  <c r="B79" i="8"/>
  <c r="B87" i="8"/>
  <c r="B95" i="8"/>
  <c r="B103" i="8"/>
  <c r="B111" i="8"/>
  <c r="B119" i="8"/>
  <c r="B127" i="8"/>
  <c r="B135" i="8"/>
  <c r="B17" i="8"/>
  <c r="C21" i="8"/>
  <c r="C25" i="8"/>
  <c r="C29" i="8"/>
  <c r="C33" i="8"/>
  <c r="C37" i="8"/>
  <c r="C41" i="8"/>
  <c r="C45" i="8"/>
  <c r="C49" i="8"/>
  <c r="C53" i="8"/>
  <c r="C57" i="8"/>
  <c r="C61" i="8"/>
  <c r="C64" i="8"/>
  <c r="B67" i="8"/>
  <c r="C69" i="8"/>
  <c r="C72" i="8"/>
  <c r="B75" i="8"/>
  <c r="C77" i="8"/>
  <c r="C80" i="8"/>
  <c r="B83" i="8"/>
  <c r="C85" i="8"/>
  <c r="C88" i="8"/>
  <c r="B91" i="8"/>
  <c r="C93" i="8"/>
  <c r="C96" i="8"/>
  <c r="B99" i="8"/>
  <c r="C101" i="8"/>
  <c r="C104" i="8"/>
  <c r="B107" i="8"/>
  <c r="C109" i="8"/>
  <c r="C112" i="8"/>
  <c r="B115" i="8"/>
  <c r="C117" i="8"/>
  <c r="C120" i="8"/>
  <c r="B123" i="8"/>
  <c r="C125" i="8"/>
  <c r="C128" i="8"/>
  <c r="B131" i="8"/>
  <c r="C133" i="8"/>
  <c r="C67" i="8"/>
  <c r="C78" i="8"/>
  <c r="C83" i="8"/>
  <c r="B89" i="8"/>
  <c r="B97" i="8"/>
  <c r="C102" i="8"/>
  <c r="C107" i="8"/>
  <c r="C115" i="8"/>
  <c r="C123" i="8"/>
  <c r="C131" i="8"/>
  <c r="C19" i="8"/>
  <c r="C43" i="8"/>
  <c r="C59" i="8"/>
  <c r="C68" i="8"/>
  <c r="C76" i="8"/>
  <c r="C84" i="8"/>
  <c r="C89" i="8"/>
  <c r="C100" i="8"/>
  <c r="C105" i="8"/>
  <c r="C116" i="8"/>
  <c r="C121" i="8"/>
  <c r="C132" i="8"/>
  <c r="B19" i="8"/>
  <c r="B23" i="8"/>
  <c r="B27" i="8"/>
  <c r="B31" i="8"/>
  <c r="B35" i="8"/>
  <c r="B39" i="8"/>
  <c r="B43" i="8"/>
  <c r="B47" i="8"/>
  <c r="B51" i="8"/>
  <c r="B55" i="8"/>
  <c r="B59" i="8"/>
  <c r="C62" i="8"/>
  <c r="B65" i="8"/>
  <c r="C70" i="8"/>
  <c r="B73" i="8"/>
  <c r="C75" i="8"/>
  <c r="B81" i="8"/>
  <c r="C86" i="8"/>
  <c r="C91" i="8"/>
  <c r="C94" i="8"/>
  <c r="C99" i="8"/>
  <c r="B105" i="8"/>
  <c r="B113" i="8"/>
  <c r="C118" i="8"/>
  <c r="C126" i="8"/>
  <c r="C27" i="8"/>
  <c r="C35" i="8"/>
  <c r="C47" i="8"/>
  <c r="B63" i="8"/>
  <c r="B71" i="8"/>
  <c r="C81" i="8"/>
  <c r="C92" i="8"/>
  <c r="C97" i="8"/>
  <c r="C108" i="8"/>
  <c r="C113" i="8"/>
  <c r="C124" i="8"/>
  <c r="C129" i="8"/>
  <c r="D25" i="7"/>
  <c r="D27" i="7"/>
  <c r="D29" i="7"/>
  <c r="D31" i="7"/>
  <c r="D33" i="7"/>
  <c r="D35" i="7"/>
  <c r="D37" i="7"/>
  <c r="D39" i="7"/>
  <c r="D41" i="7"/>
  <c r="D43" i="7"/>
  <c r="D45" i="7"/>
  <c r="E25" i="7"/>
  <c r="E27" i="7"/>
  <c r="E29" i="7"/>
  <c r="E31" i="7"/>
  <c r="E33" i="7"/>
  <c r="E35" i="7"/>
  <c r="E37" i="7"/>
  <c r="E39" i="7"/>
  <c r="E41" i="7"/>
  <c r="E43" i="7"/>
  <c r="E45" i="7"/>
  <c r="D28" i="7"/>
  <c r="D30" i="7"/>
  <c r="D32" i="7"/>
  <c r="D34" i="7"/>
  <c r="D36" i="7"/>
  <c r="D38" i="7"/>
  <c r="D40" i="7"/>
  <c r="D42" i="7"/>
  <c r="D44" i="7"/>
  <c r="E28" i="7"/>
  <c r="E30" i="7"/>
  <c r="E32" i="7"/>
  <c r="E34" i="7"/>
  <c r="E38" i="7"/>
  <c r="E40" i="7"/>
  <c r="E44" i="7"/>
  <c r="E26" i="7"/>
  <c r="D26" i="7"/>
  <c r="E36" i="7"/>
  <c r="E42" i="7"/>
  <c r="D43" i="2"/>
  <c r="E27" i="2"/>
  <c r="E31" i="2"/>
  <c r="E35" i="2"/>
  <c r="E39" i="2"/>
  <c r="E43" i="2"/>
  <c r="D26" i="2"/>
  <c r="D28" i="2"/>
  <c r="D30" i="2"/>
  <c r="D32" i="2"/>
  <c r="D34" i="2"/>
  <c r="D36" i="2"/>
  <c r="D38" i="2"/>
  <c r="D40" i="2"/>
  <c r="D42" i="2"/>
  <c r="D44" i="2"/>
  <c r="E26" i="2"/>
  <c r="E28" i="2"/>
  <c r="E30" i="2"/>
  <c r="E32" i="2"/>
  <c r="E34" i="2"/>
  <c r="E36" i="2"/>
  <c r="E38" i="2"/>
  <c r="E40" i="2"/>
  <c r="E42" i="2"/>
  <c r="E44" i="2"/>
  <c r="D25" i="2"/>
  <c r="D27" i="2"/>
  <c r="D29" i="2"/>
  <c r="D31" i="2"/>
  <c r="D33" i="2"/>
  <c r="D35" i="2"/>
  <c r="D37" i="2"/>
  <c r="D39" i="2"/>
  <c r="D41" i="2"/>
  <c r="D45" i="2"/>
  <c r="E25" i="2"/>
  <c r="E29" i="2"/>
  <c r="E33" i="2"/>
  <c r="E37" i="2"/>
  <c r="E41" i="2"/>
  <c r="E45" i="2"/>
  <c r="E5" i="7"/>
  <c r="B3" i="9"/>
  <c r="Q3" i="10"/>
  <c r="W3" i="10" s="1"/>
  <c r="W4" i="10" s="1"/>
  <c r="K6" i="10"/>
  <c r="Q6" i="10"/>
  <c r="C11" i="10"/>
  <c r="E37" i="6"/>
  <c r="E37" i="9"/>
  <c r="R6" i="8"/>
  <c r="C11" i="8"/>
  <c r="X6" i="8"/>
  <c r="AD3" i="8"/>
  <c r="AD4" i="8" s="1"/>
  <c r="X4" i="8"/>
  <c r="J3" i="7"/>
  <c r="J4" i="7" s="1"/>
  <c r="J3" i="2"/>
  <c r="L21" i="2"/>
  <c r="K1" i="10"/>
  <c r="L25" i="10" s="1" a="1"/>
  <c r="D2" i="9" a="1"/>
  <c r="X1" i="8"/>
  <c r="R1" i="8"/>
  <c r="D2" i="6" a="1"/>
  <c r="J22" i="10" a="1"/>
  <c r="S25" i="8" a="1"/>
  <c r="Q22" i="8" a="1"/>
  <c r="Y25" i="8" a="1"/>
  <c r="W22" i="8" a="1"/>
  <c r="L25" i="10" l="1"/>
  <c r="L27" i="10"/>
  <c r="L29" i="10"/>
  <c r="L31" i="10"/>
  <c r="L33" i="10"/>
  <c r="L35" i="10"/>
  <c r="L37" i="10"/>
  <c r="L39" i="10"/>
  <c r="L41" i="10"/>
  <c r="L43" i="10"/>
  <c r="L45" i="10"/>
  <c r="M25" i="10"/>
  <c r="M27" i="10"/>
  <c r="M29" i="10"/>
  <c r="M33" i="10"/>
  <c r="M35" i="10"/>
  <c r="M37" i="10"/>
  <c r="M39" i="10"/>
  <c r="M41" i="10"/>
  <c r="M43" i="10"/>
  <c r="M45" i="10"/>
  <c r="L28" i="10"/>
  <c r="L30" i="10"/>
  <c r="L32" i="10"/>
  <c r="L36" i="10"/>
  <c r="L38" i="10"/>
  <c r="L40" i="10"/>
  <c r="L44" i="10"/>
  <c r="M28" i="10"/>
  <c r="M32" i="10"/>
  <c r="M38" i="10"/>
  <c r="M44" i="10"/>
  <c r="M31" i="10"/>
  <c r="L46" i="10"/>
  <c r="M30" i="10"/>
  <c r="M36" i="10"/>
  <c r="M40" i="10"/>
  <c r="M46" i="10"/>
  <c r="L26" i="10"/>
  <c r="L34" i="10"/>
  <c r="L42" i="10"/>
  <c r="M26" i="10"/>
  <c r="M34" i="10"/>
  <c r="M42" i="10"/>
  <c r="K23" i="10"/>
  <c r="K31" i="10"/>
  <c r="K39" i="10"/>
  <c r="J22" i="10"/>
  <c r="J24" i="10"/>
  <c r="J26" i="10"/>
  <c r="J28" i="10"/>
  <c r="J30" i="10"/>
  <c r="J32" i="10"/>
  <c r="J34" i="10"/>
  <c r="J36" i="10"/>
  <c r="J38" i="10"/>
  <c r="J40" i="10"/>
  <c r="J42" i="10"/>
  <c r="J44" i="10"/>
  <c r="J46" i="10"/>
  <c r="K22" i="10"/>
  <c r="K26" i="10"/>
  <c r="K28" i="10"/>
  <c r="K30" i="10"/>
  <c r="K32" i="10"/>
  <c r="K34" i="10"/>
  <c r="K36" i="10"/>
  <c r="K38" i="10"/>
  <c r="K40" i="10"/>
  <c r="K42" i="10"/>
  <c r="K44" i="10"/>
  <c r="K46" i="10"/>
  <c r="K25" i="10"/>
  <c r="K27" i="10"/>
  <c r="K29" i="10"/>
  <c r="K33" i="10"/>
  <c r="K35" i="10"/>
  <c r="K37" i="10"/>
  <c r="K41" i="10"/>
  <c r="K43" i="10"/>
  <c r="K24" i="10"/>
  <c r="K45" i="10"/>
  <c r="J23" i="10"/>
  <c r="J25" i="10"/>
  <c r="J27" i="10"/>
  <c r="J29" i="10"/>
  <c r="J31" i="10"/>
  <c r="J33" i="10"/>
  <c r="J35" i="10"/>
  <c r="J37" i="10"/>
  <c r="J39" i="10"/>
  <c r="J41" i="10"/>
  <c r="J43" i="10"/>
  <c r="J45" i="10"/>
  <c r="D2" i="9"/>
  <c r="D6" i="9"/>
  <c r="D10" i="9"/>
  <c r="D14" i="9"/>
  <c r="D18" i="9"/>
  <c r="D22" i="9"/>
  <c r="D26" i="9"/>
  <c r="D30" i="9"/>
  <c r="D3" i="9"/>
  <c r="D7" i="9"/>
  <c r="D11" i="9"/>
  <c r="D15" i="9"/>
  <c r="D19" i="9"/>
  <c r="D23" i="9"/>
  <c r="D27" i="9"/>
  <c r="D31" i="9"/>
  <c r="D5" i="9"/>
  <c r="D9" i="9"/>
  <c r="D13" i="9"/>
  <c r="D17" i="9"/>
  <c r="D21" i="9"/>
  <c r="D25" i="9"/>
  <c r="D29" i="9"/>
  <c r="D33" i="9"/>
  <c r="D4" i="9"/>
  <c r="D8" i="9"/>
  <c r="D12" i="9"/>
  <c r="D16" i="9"/>
  <c r="D20" i="9"/>
  <c r="D24" i="9"/>
  <c r="D28" i="9"/>
  <c r="D32" i="9"/>
  <c r="Y25" i="8"/>
  <c r="Y27" i="8"/>
  <c r="Y29" i="8"/>
  <c r="Y31" i="8"/>
  <c r="Y33" i="8"/>
  <c r="Y35" i="8"/>
  <c r="Y37" i="8"/>
  <c r="Y39" i="8"/>
  <c r="Y41" i="8"/>
  <c r="Y43" i="8"/>
  <c r="Y45" i="8"/>
  <c r="Z32" i="8"/>
  <c r="Z38" i="8"/>
  <c r="Z44" i="8"/>
  <c r="Z25" i="8"/>
  <c r="Z27" i="8"/>
  <c r="Z29" i="8"/>
  <c r="Z31" i="8"/>
  <c r="Z33" i="8"/>
  <c r="Z35" i="8"/>
  <c r="Z37" i="8"/>
  <c r="Z39" i="8"/>
  <c r="Z41" i="8"/>
  <c r="Z43" i="8"/>
  <c r="Z45" i="8"/>
  <c r="Z28" i="8"/>
  <c r="Z36" i="8"/>
  <c r="Z46" i="8"/>
  <c r="Y26" i="8"/>
  <c r="Y28" i="8"/>
  <c r="Y30" i="8"/>
  <c r="Y32" i="8"/>
  <c r="Y34" i="8"/>
  <c r="Y36" i="8"/>
  <c r="Y38" i="8"/>
  <c r="Y40" i="8"/>
  <c r="Y42" i="8"/>
  <c r="Y44" i="8"/>
  <c r="Y46" i="8"/>
  <c r="Z26" i="8"/>
  <c r="Z30" i="8"/>
  <c r="Z34" i="8"/>
  <c r="Z40" i="8"/>
  <c r="Z42" i="8"/>
  <c r="W22" i="8"/>
  <c r="W24" i="8"/>
  <c r="W26" i="8"/>
  <c r="W28" i="8"/>
  <c r="W30" i="8"/>
  <c r="W32" i="8"/>
  <c r="W34" i="8"/>
  <c r="W36" i="8"/>
  <c r="W38" i="8"/>
  <c r="W40" i="8"/>
  <c r="W42" i="8"/>
  <c r="W44" i="8"/>
  <c r="W46" i="8"/>
  <c r="X25" i="8"/>
  <c r="X33" i="8"/>
  <c r="X39" i="8"/>
  <c r="X22" i="8"/>
  <c r="X24" i="8"/>
  <c r="X26" i="8"/>
  <c r="X28" i="8"/>
  <c r="X30" i="8"/>
  <c r="X32" i="8"/>
  <c r="X34" i="8"/>
  <c r="X36" i="8"/>
  <c r="X38" i="8"/>
  <c r="X40" i="8"/>
  <c r="X42" i="8"/>
  <c r="X44" i="8"/>
  <c r="X46" i="8"/>
  <c r="X27" i="8"/>
  <c r="X31" i="8"/>
  <c r="X37" i="8"/>
  <c r="X43" i="8"/>
  <c r="W23" i="8"/>
  <c r="W25" i="8"/>
  <c r="W27" i="8"/>
  <c r="W29" i="8"/>
  <c r="W31" i="8"/>
  <c r="W33" i="8"/>
  <c r="W35" i="8"/>
  <c r="W37" i="8"/>
  <c r="W39" i="8"/>
  <c r="W41" i="8"/>
  <c r="W43" i="8"/>
  <c r="W45" i="8"/>
  <c r="X23" i="8"/>
  <c r="X29" i="8"/>
  <c r="X35" i="8"/>
  <c r="X41" i="8"/>
  <c r="X45" i="8"/>
  <c r="S25" i="8"/>
  <c r="S27" i="8"/>
  <c r="S29" i="8"/>
  <c r="S31" i="8"/>
  <c r="S33" i="8"/>
  <c r="S35" i="8"/>
  <c r="S37" i="8"/>
  <c r="S39" i="8"/>
  <c r="S41" i="8"/>
  <c r="S43" i="8"/>
  <c r="S45" i="8"/>
  <c r="T26" i="8"/>
  <c r="T28" i="8"/>
  <c r="T34" i="8"/>
  <c r="T40" i="8"/>
  <c r="T44" i="8"/>
  <c r="T25" i="8"/>
  <c r="T27" i="8"/>
  <c r="T29" i="8"/>
  <c r="T31" i="8"/>
  <c r="T33" i="8"/>
  <c r="T35" i="8"/>
  <c r="T37" i="8"/>
  <c r="T39" i="8"/>
  <c r="T41" i="8"/>
  <c r="T43" i="8"/>
  <c r="T45" i="8"/>
  <c r="T30" i="8"/>
  <c r="T36" i="8"/>
  <c r="T42" i="8"/>
  <c r="S26" i="8"/>
  <c r="S28" i="8"/>
  <c r="S30" i="8"/>
  <c r="S32" i="8"/>
  <c r="S34" i="8"/>
  <c r="S36" i="8"/>
  <c r="S38" i="8"/>
  <c r="S40" i="8"/>
  <c r="S42" i="8"/>
  <c r="S44" i="8"/>
  <c r="S46" i="8"/>
  <c r="T32" i="8"/>
  <c r="T38" i="8"/>
  <c r="T46" i="8"/>
  <c r="Q22" i="8"/>
  <c r="Q24" i="8"/>
  <c r="Q26" i="8"/>
  <c r="Q28" i="8"/>
  <c r="Q30" i="8"/>
  <c r="Q32" i="8"/>
  <c r="Q34" i="8"/>
  <c r="Q36" i="8"/>
  <c r="Q38" i="8"/>
  <c r="Q40" i="8"/>
  <c r="Q42" i="8"/>
  <c r="Q44" i="8"/>
  <c r="Q46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23" i="8"/>
  <c r="R25" i="8"/>
  <c r="R27" i="8"/>
  <c r="R29" i="8"/>
  <c r="R31" i="8"/>
  <c r="R33" i="8"/>
  <c r="R35" i="8"/>
  <c r="R37" i="8"/>
  <c r="R39" i="8"/>
  <c r="R41" i="8"/>
  <c r="R43" i="8"/>
  <c r="R45" i="8"/>
  <c r="Q23" i="8"/>
  <c r="Q25" i="8"/>
  <c r="Q27" i="8"/>
  <c r="Q29" i="8"/>
  <c r="Q31" i="8"/>
  <c r="Q33" i="8"/>
  <c r="Q35" i="8"/>
  <c r="Q37" i="8"/>
  <c r="Q39" i="8"/>
  <c r="Q41" i="8"/>
  <c r="Q43" i="8"/>
  <c r="Q45" i="8"/>
  <c r="D2" i="6"/>
  <c r="D6" i="6"/>
  <c r="D10" i="6"/>
  <c r="D14" i="6"/>
  <c r="D18" i="6"/>
  <c r="D22" i="6"/>
  <c r="D26" i="6"/>
  <c r="D30" i="6"/>
  <c r="D3" i="6"/>
  <c r="D7" i="6"/>
  <c r="D11" i="6"/>
  <c r="D15" i="6"/>
  <c r="D19" i="6"/>
  <c r="D23" i="6"/>
  <c r="D27" i="6"/>
  <c r="D31" i="6"/>
  <c r="D5" i="6"/>
  <c r="D9" i="6"/>
  <c r="D13" i="6"/>
  <c r="D17" i="6"/>
  <c r="D21" i="6"/>
  <c r="D25" i="6"/>
  <c r="D29" i="6"/>
  <c r="D33" i="6"/>
  <c r="D4" i="6"/>
  <c r="D8" i="6"/>
  <c r="D12" i="6"/>
  <c r="D16" i="6"/>
  <c r="D20" i="6"/>
  <c r="D24" i="6"/>
  <c r="D28" i="6"/>
  <c r="D32" i="6"/>
  <c r="E6" i="7"/>
  <c r="B4" i="9"/>
  <c r="B4" i="6"/>
  <c r="Q4" i="10"/>
  <c r="K14" i="10"/>
  <c r="R14" i="8"/>
  <c r="X14" i="8"/>
  <c r="AD6" i="8"/>
  <c r="P3" i="7"/>
  <c r="V3" i="7" s="1"/>
  <c r="V4" i="7" s="1"/>
  <c r="J4" i="2"/>
  <c r="P3" i="2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2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E36" i="3"/>
  <c r="Q1" i="10"/>
  <c r="R25" i="10" s="1" a="1"/>
  <c r="AD1" i="8"/>
  <c r="AE25" i="8" s="1" a="1"/>
  <c r="AC22" i="8" a="1"/>
  <c r="P22" i="10" a="1"/>
  <c r="R25" i="10" l="1"/>
  <c r="R27" i="10"/>
  <c r="R29" i="10"/>
  <c r="R31" i="10"/>
  <c r="R33" i="10"/>
  <c r="R35" i="10"/>
  <c r="R37" i="10"/>
  <c r="R39" i="10"/>
  <c r="R41" i="10"/>
  <c r="R43" i="10"/>
  <c r="R45" i="10"/>
  <c r="S28" i="10"/>
  <c r="S36" i="10"/>
  <c r="S44" i="10"/>
  <c r="S25" i="10"/>
  <c r="S27" i="10"/>
  <c r="S29" i="10"/>
  <c r="S31" i="10"/>
  <c r="S33" i="10"/>
  <c r="S35" i="10"/>
  <c r="S37" i="10"/>
  <c r="S39" i="10"/>
  <c r="S41" i="10"/>
  <c r="S43" i="10"/>
  <c r="S45" i="10"/>
  <c r="S30" i="10"/>
  <c r="S34" i="10"/>
  <c r="S40" i="10"/>
  <c r="S46" i="10"/>
  <c r="R26" i="10"/>
  <c r="R28" i="10"/>
  <c r="R30" i="10"/>
  <c r="R32" i="10"/>
  <c r="R34" i="10"/>
  <c r="R36" i="10"/>
  <c r="R38" i="10"/>
  <c r="R40" i="10"/>
  <c r="R42" i="10"/>
  <c r="R44" i="10"/>
  <c r="R46" i="10"/>
  <c r="S26" i="10"/>
  <c r="S32" i="10"/>
  <c r="S38" i="10"/>
  <c r="S42" i="10"/>
  <c r="P22" i="10"/>
  <c r="P24" i="10"/>
  <c r="P26" i="10"/>
  <c r="P28" i="10"/>
  <c r="P30" i="10"/>
  <c r="P32" i="10"/>
  <c r="P34" i="10"/>
  <c r="P36" i="10"/>
  <c r="P38" i="10"/>
  <c r="P40" i="10"/>
  <c r="P42" i="10"/>
  <c r="P44" i="10"/>
  <c r="P46" i="10"/>
  <c r="Q29" i="10"/>
  <c r="Q37" i="10"/>
  <c r="Q43" i="10"/>
  <c r="Q22" i="10"/>
  <c r="Q24" i="10"/>
  <c r="Q26" i="10"/>
  <c r="Q28" i="10"/>
  <c r="Q30" i="10"/>
  <c r="Q32" i="10"/>
  <c r="Q34" i="10"/>
  <c r="Q36" i="10"/>
  <c r="Q38" i="10"/>
  <c r="Q40" i="10"/>
  <c r="Q42" i="10"/>
  <c r="Q44" i="10"/>
  <c r="Q46" i="10"/>
  <c r="Q25" i="10"/>
  <c r="Q33" i="10"/>
  <c r="Q41" i="10"/>
  <c r="P23" i="10"/>
  <c r="P25" i="10"/>
  <c r="P27" i="10"/>
  <c r="P29" i="10"/>
  <c r="P31" i="10"/>
  <c r="P33" i="10"/>
  <c r="P35" i="10"/>
  <c r="P37" i="10"/>
  <c r="P39" i="10"/>
  <c r="P41" i="10"/>
  <c r="P43" i="10"/>
  <c r="P45" i="10"/>
  <c r="Q23" i="10"/>
  <c r="Q27" i="10"/>
  <c r="Q31" i="10"/>
  <c r="Q35" i="10"/>
  <c r="Q39" i="10"/>
  <c r="Q45" i="10"/>
  <c r="AF28" i="8"/>
  <c r="AF58" i="8"/>
  <c r="AF74" i="8"/>
  <c r="AF82" i="8"/>
  <c r="AF90" i="8"/>
  <c r="AF98" i="8"/>
  <c r="AE25" i="8"/>
  <c r="AE27" i="8"/>
  <c r="AE29" i="8"/>
  <c r="AE31" i="8"/>
  <c r="AE33" i="8"/>
  <c r="AE35" i="8"/>
  <c r="AE37" i="8"/>
  <c r="AE39" i="8"/>
  <c r="AE41" i="8"/>
  <c r="AE43" i="8"/>
  <c r="AE45" i="8"/>
  <c r="AE47" i="8"/>
  <c r="AE49" i="8"/>
  <c r="AE51" i="8"/>
  <c r="AE53" i="8"/>
  <c r="AE55" i="8"/>
  <c r="AE57" i="8"/>
  <c r="AE59" i="8"/>
  <c r="AE61" i="8"/>
  <c r="AE63" i="8"/>
  <c r="AE65" i="8"/>
  <c r="AF25" i="8"/>
  <c r="AF27" i="8"/>
  <c r="AF29" i="8"/>
  <c r="AF31" i="8"/>
  <c r="AF33" i="8"/>
  <c r="AF35" i="8"/>
  <c r="AF37" i="8"/>
  <c r="AF39" i="8"/>
  <c r="AF41" i="8"/>
  <c r="AF43" i="8"/>
  <c r="AF45" i="8"/>
  <c r="AF47" i="8"/>
  <c r="AF49" i="8"/>
  <c r="AF51" i="8"/>
  <c r="AF53" i="8"/>
  <c r="AF55" i="8"/>
  <c r="AF57" i="8"/>
  <c r="AF59" i="8"/>
  <c r="AF61" i="8"/>
  <c r="AF63" i="8"/>
  <c r="AF65" i="8"/>
  <c r="AF67" i="8"/>
  <c r="AF69" i="8"/>
  <c r="AF71" i="8"/>
  <c r="AF73" i="8"/>
  <c r="AF75" i="8"/>
  <c r="AF77" i="8"/>
  <c r="AF79" i="8"/>
  <c r="AF81" i="8"/>
  <c r="AF83" i="8"/>
  <c r="AF85" i="8"/>
  <c r="AF87" i="8"/>
  <c r="AF89" i="8"/>
  <c r="AF91" i="8"/>
  <c r="AF93" i="8"/>
  <c r="AF95" i="8"/>
  <c r="AF97" i="8"/>
  <c r="AF99" i="8"/>
  <c r="AF101" i="8"/>
  <c r="AF103" i="8"/>
  <c r="AF105" i="8"/>
  <c r="AF107" i="8"/>
  <c r="AF109" i="8"/>
  <c r="AF111" i="8"/>
  <c r="AF113" i="8"/>
  <c r="AF115" i="8"/>
  <c r="AF117" i="8"/>
  <c r="AF119" i="8"/>
  <c r="AF121" i="8"/>
  <c r="AF123" i="8"/>
  <c r="AF125" i="8"/>
  <c r="AF26" i="8"/>
  <c r="AF30" i="8"/>
  <c r="AF32" i="8"/>
  <c r="AF34" i="8"/>
  <c r="AF36" i="8"/>
  <c r="AF38" i="8"/>
  <c r="AF40" i="8"/>
  <c r="AF42" i="8"/>
  <c r="AF44" i="8"/>
  <c r="AF46" i="8"/>
  <c r="AF48" i="8"/>
  <c r="AF50" i="8"/>
  <c r="AF52" i="8"/>
  <c r="AF54" i="8"/>
  <c r="AF56" i="8"/>
  <c r="AF60" i="8"/>
  <c r="AF62" i="8"/>
  <c r="AF64" i="8"/>
  <c r="AF66" i="8"/>
  <c r="AF68" i="8"/>
  <c r="AF70" i="8"/>
  <c r="AF72" i="8"/>
  <c r="AF76" i="8"/>
  <c r="AF78" i="8"/>
  <c r="AF80" i="8"/>
  <c r="AF84" i="8"/>
  <c r="AF86" i="8"/>
  <c r="AF88" i="8"/>
  <c r="AF92" i="8"/>
  <c r="AF94" i="8"/>
  <c r="AF96" i="8"/>
  <c r="AF100" i="8"/>
  <c r="AF102" i="8"/>
  <c r="AF104" i="8"/>
  <c r="AE26" i="8"/>
  <c r="AE28" i="8"/>
  <c r="AE30" i="8"/>
  <c r="AE32" i="8"/>
  <c r="AE34" i="8"/>
  <c r="AE36" i="8"/>
  <c r="AE38" i="8"/>
  <c r="AE40" i="8"/>
  <c r="AE42" i="8"/>
  <c r="AE44" i="8"/>
  <c r="AE46" i="8"/>
  <c r="AE48" i="8"/>
  <c r="AE50" i="8"/>
  <c r="AE52" i="8"/>
  <c r="AE54" i="8"/>
  <c r="AE56" i="8"/>
  <c r="AE58" i="8"/>
  <c r="AE60" i="8"/>
  <c r="AE62" i="8"/>
  <c r="AE64" i="8"/>
  <c r="AE66" i="8"/>
  <c r="AE68" i="8"/>
  <c r="AE70" i="8"/>
  <c r="AE72" i="8"/>
  <c r="AE74" i="8"/>
  <c r="AE76" i="8"/>
  <c r="AE78" i="8"/>
  <c r="AE80" i="8"/>
  <c r="AE82" i="8"/>
  <c r="AE84" i="8"/>
  <c r="AE86" i="8"/>
  <c r="AE88" i="8"/>
  <c r="AE90" i="8"/>
  <c r="AE92" i="8"/>
  <c r="AE94" i="8"/>
  <c r="AE96" i="8"/>
  <c r="AE98" i="8"/>
  <c r="AE100" i="8"/>
  <c r="AE102" i="8"/>
  <c r="AE104" i="8"/>
  <c r="AE106" i="8"/>
  <c r="AE108" i="8"/>
  <c r="AE110" i="8"/>
  <c r="AE112" i="8"/>
  <c r="AE114" i="8"/>
  <c r="AE116" i="8"/>
  <c r="AE118" i="8"/>
  <c r="AE120" i="8"/>
  <c r="AE122" i="8"/>
  <c r="AE124" i="8"/>
  <c r="AE69" i="8"/>
  <c r="AE77" i="8"/>
  <c r="AE85" i="8"/>
  <c r="AE93" i="8"/>
  <c r="AE101" i="8"/>
  <c r="AE107" i="8"/>
  <c r="AE111" i="8"/>
  <c r="AE115" i="8"/>
  <c r="AE119" i="8"/>
  <c r="AE123" i="8"/>
  <c r="AE71" i="8"/>
  <c r="AE79" i="8"/>
  <c r="AE87" i="8"/>
  <c r="AE95" i="8"/>
  <c r="AE103" i="8"/>
  <c r="AF108" i="8"/>
  <c r="AF112" i="8"/>
  <c r="AF116" i="8"/>
  <c r="AF120" i="8"/>
  <c r="AF124" i="8"/>
  <c r="AF106" i="8"/>
  <c r="AF118" i="8"/>
  <c r="AE73" i="8"/>
  <c r="AE81" i="8"/>
  <c r="AE89" i="8"/>
  <c r="AE97" i="8"/>
  <c r="AE105" i="8"/>
  <c r="AE109" i="8"/>
  <c r="AE113" i="8"/>
  <c r="AE117" i="8"/>
  <c r="AE121" i="8"/>
  <c r="AE125" i="8"/>
  <c r="AE67" i="8"/>
  <c r="AE75" i="8"/>
  <c r="AE83" i="8"/>
  <c r="AE91" i="8"/>
  <c r="AE99" i="8"/>
  <c r="AF110" i="8"/>
  <c r="AF114" i="8"/>
  <c r="AF122" i="8"/>
  <c r="AD39" i="8"/>
  <c r="AC22" i="8"/>
  <c r="AC24" i="8"/>
  <c r="AC26" i="8"/>
  <c r="AC28" i="8"/>
  <c r="AC30" i="8"/>
  <c r="AC32" i="8"/>
  <c r="AC34" i="8"/>
  <c r="AC36" i="8"/>
  <c r="AC38" i="8"/>
  <c r="AC40" i="8"/>
  <c r="AC42" i="8"/>
  <c r="AC44" i="8"/>
  <c r="AC46" i="8"/>
  <c r="AD22" i="8"/>
  <c r="AD24" i="8"/>
  <c r="AD26" i="8"/>
  <c r="AD28" i="8"/>
  <c r="AD30" i="8"/>
  <c r="AD32" i="8"/>
  <c r="AD34" i="8"/>
  <c r="AD36" i="8"/>
  <c r="AD38" i="8"/>
  <c r="AD40" i="8"/>
  <c r="AD42" i="8"/>
  <c r="AD44" i="8"/>
  <c r="AD46" i="8"/>
  <c r="AD23" i="8"/>
  <c r="AD25" i="8"/>
  <c r="AD27" i="8"/>
  <c r="AD29" i="8"/>
  <c r="AD31" i="8"/>
  <c r="AD33" i="8"/>
  <c r="AD35" i="8"/>
  <c r="AD37" i="8"/>
  <c r="AD41" i="8"/>
  <c r="AD43" i="8"/>
  <c r="AD45" i="8"/>
  <c r="AC23" i="8"/>
  <c r="AC25" i="8"/>
  <c r="AC27" i="8"/>
  <c r="AC29" i="8"/>
  <c r="AC31" i="8"/>
  <c r="AC33" i="8"/>
  <c r="AC35" i="8"/>
  <c r="AC37" i="8"/>
  <c r="AC39" i="8"/>
  <c r="AC41" i="8"/>
  <c r="AC43" i="8"/>
  <c r="AC45" i="8"/>
  <c r="N30" i="10"/>
  <c r="N39" i="10"/>
  <c r="N41" i="10"/>
  <c r="N29" i="10"/>
  <c r="N34" i="10"/>
  <c r="N40" i="10"/>
  <c r="N32" i="10"/>
  <c r="N43" i="10"/>
  <c r="N44" i="10"/>
  <c r="N27" i="10"/>
  <c r="N25" i="10"/>
  <c r="N35" i="10"/>
  <c r="N33" i="10"/>
  <c r="N36" i="10"/>
  <c r="N26" i="10"/>
  <c r="N38" i="10"/>
  <c r="N42" i="10"/>
  <c r="N37" i="10"/>
  <c r="N31" i="10"/>
  <c r="E7" i="7"/>
  <c r="B5" i="9"/>
  <c r="B5" i="6"/>
  <c r="T46" i="10"/>
  <c r="Q14" i="10"/>
  <c r="W6" i="10"/>
  <c r="U30" i="8"/>
  <c r="U44" i="8"/>
  <c r="U25" i="8"/>
  <c r="U35" i="8"/>
  <c r="U32" i="8"/>
  <c r="U33" i="8"/>
  <c r="U39" i="8"/>
  <c r="U40" i="8"/>
  <c r="U41" i="8"/>
  <c r="U43" i="8"/>
  <c r="U29" i="8"/>
  <c r="U26" i="8"/>
  <c r="U37" i="8"/>
  <c r="U42" i="8"/>
  <c r="U27" i="8"/>
  <c r="U38" i="8"/>
  <c r="U31" i="8"/>
  <c r="U36" i="8"/>
  <c r="U34" i="8"/>
  <c r="AA46" i="8"/>
  <c r="P4" i="7"/>
  <c r="AD14" i="8"/>
  <c r="P4" i="2"/>
  <c r="V3" i="2"/>
  <c r="V4" i="2" s="1"/>
  <c r="C8" i="2"/>
  <c r="A2" i="4"/>
  <c r="N34" i="5"/>
  <c r="C3" i="5"/>
  <c r="E35" i="5" s="1"/>
  <c r="C11" i="5"/>
  <c r="C9" i="5"/>
  <c r="C7" i="5"/>
  <c r="C8" i="5" s="1"/>
  <c r="M34" i="5"/>
  <c r="L34" i="5"/>
  <c r="K34" i="5"/>
  <c r="J34" i="5"/>
  <c r="I34" i="5"/>
  <c r="H34" i="5"/>
  <c r="G34" i="5"/>
  <c r="F34" i="5"/>
  <c r="E30" i="5"/>
  <c r="E29" i="5"/>
  <c r="E28" i="5"/>
  <c r="E27" i="5"/>
  <c r="E26" i="5"/>
  <c r="E25" i="5"/>
  <c r="E24" i="5"/>
  <c r="E23" i="5"/>
  <c r="E22" i="5"/>
  <c r="E21" i="5"/>
  <c r="E20" i="5"/>
  <c r="E19" i="5"/>
  <c r="C21" i="5"/>
  <c r="B2" i="4"/>
  <c r="W1" i="10"/>
  <c r="X25" i="10" s="1" a="1"/>
  <c r="V22" i="10" a="1"/>
  <c r="X25" i="10" l="1"/>
  <c r="X27" i="10"/>
  <c r="X29" i="10"/>
  <c r="X31" i="10"/>
  <c r="X33" i="10"/>
  <c r="X35" i="10"/>
  <c r="X37" i="10"/>
  <c r="X39" i="10"/>
  <c r="X41" i="10"/>
  <c r="X43" i="10"/>
  <c r="X45" i="10"/>
  <c r="Y27" i="10"/>
  <c r="Y29" i="10"/>
  <c r="Y31" i="10"/>
  <c r="Y33" i="10"/>
  <c r="Y35" i="10"/>
  <c r="Y37" i="10"/>
  <c r="Y39" i="10"/>
  <c r="Y41" i="10"/>
  <c r="Y43" i="10"/>
  <c r="Y45" i="10"/>
  <c r="X30" i="10"/>
  <c r="X34" i="10"/>
  <c r="X36" i="10"/>
  <c r="X42" i="10"/>
  <c r="X44" i="10"/>
  <c r="Y26" i="10"/>
  <c r="Y32" i="10"/>
  <c r="Y38" i="10"/>
  <c r="Y40" i="10"/>
  <c r="Y46" i="10"/>
  <c r="Y25" i="10"/>
  <c r="X38" i="10"/>
  <c r="X46" i="10"/>
  <c r="Y30" i="10"/>
  <c r="Y34" i="10"/>
  <c r="Y42" i="10"/>
  <c r="X26" i="10"/>
  <c r="X28" i="10"/>
  <c r="X32" i="10"/>
  <c r="X40" i="10"/>
  <c r="Y28" i="10"/>
  <c r="Y36" i="10"/>
  <c r="Y44" i="10"/>
  <c r="V22" i="10"/>
  <c r="V24" i="10"/>
  <c r="V26" i="10"/>
  <c r="V28" i="10"/>
  <c r="V30" i="10"/>
  <c r="V32" i="10"/>
  <c r="V34" i="10"/>
  <c r="V36" i="10"/>
  <c r="V38" i="10"/>
  <c r="V40" i="10"/>
  <c r="V42" i="10"/>
  <c r="V44" i="10"/>
  <c r="V46" i="10"/>
  <c r="W22" i="10"/>
  <c r="W24" i="10"/>
  <c r="W26" i="10"/>
  <c r="W28" i="10"/>
  <c r="W30" i="10"/>
  <c r="W32" i="10"/>
  <c r="W34" i="10"/>
  <c r="W36" i="10"/>
  <c r="W38" i="10"/>
  <c r="W40" i="10"/>
  <c r="W42" i="10"/>
  <c r="W46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W23" i="10"/>
  <c r="W25" i="10"/>
  <c r="W27" i="10"/>
  <c r="W29" i="10"/>
  <c r="W31" i="10"/>
  <c r="W33" i="10"/>
  <c r="W37" i="10"/>
  <c r="W39" i="10"/>
  <c r="W41" i="10"/>
  <c r="W45" i="10"/>
  <c r="W44" i="10"/>
  <c r="W35" i="10"/>
  <c r="W43" i="10"/>
  <c r="T43" i="10"/>
  <c r="T36" i="10"/>
  <c r="T27" i="10"/>
  <c r="T33" i="10"/>
  <c r="T35" i="10"/>
  <c r="T25" i="10"/>
  <c r="T30" i="10"/>
  <c r="T41" i="10"/>
  <c r="T45" i="10"/>
  <c r="AG46" i="8"/>
  <c r="AG33" i="8"/>
  <c r="AG27" i="8"/>
  <c r="AG29" i="8"/>
  <c r="AG37" i="8"/>
  <c r="AG31" i="8"/>
  <c r="AG32" i="8"/>
  <c r="AG41" i="8"/>
  <c r="AG35" i="8"/>
  <c r="AG26" i="8"/>
  <c r="AG28" i="8"/>
  <c r="AG40" i="8"/>
  <c r="AG45" i="8"/>
  <c r="AG39" i="8"/>
  <c r="AG30" i="8"/>
  <c r="AG36" i="8"/>
  <c r="AG43" i="8"/>
  <c r="AG34" i="8"/>
  <c r="AG44" i="8"/>
  <c r="AG38" i="8"/>
  <c r="AG42" i="8"/>
  <c r="AG25" i="8"/>
  <c r="T39" i="10"/>
  <c r="T42" i="10"/>
  <c r="T32" i="10"/>
  <c r="T31" i="10"/>
  <c r="T40" i="10"/>
  <c r="T37" i="10"/>
  <c r="T29" i="10"/>
  <c r="E8" i="7"/>
  <c r="B6" i="9"/>
  <c r="B6" i="6"/>
  <c r="T26" i="10"/>
  <c r="T34" i="10"/>
  <c r="T38" i="10"/>
  <c r="T28" i="10"/>
  <c r="T44" i="10"/>
  <c r="AA42" i="8"/>
  <c r="AA32" i="8"/>
  <c r="AA25" i="8"/>
  <c r="AA41" i="8"/>
  <c r="AA45" i="8"/>
  <c r="AA26" i="8"/>
  <c r="AA28" i="8"/>
  <c r="W14" i="10"/>
  <c r="AA31" i="8"/>
  <c r="AA36" i="8"/>
  <c r="AA40" i="8"/>
  <c r="AA33" i="8"/>
  <c r="AA35" i="8"/>
  <c r="AA38" i="8"/>
  <c r="AA29" i="8"/>
  <c r="AA39" i="8"/>
  <c r="AA37" i="8"/>
  <c r="AA30" i="8"/>
  <c r="AA43" i="8"/>
  <c r="AA27" i="8"/>
  <c r="AA44" i="8"/>
  <c r="AA34" i="8"/>
  <c r="B3" i="3"/>
  <c r="E37" i="3"/>
  <c r="E36" i="5"/>
  <c r="C4" i="5"/>
  <c r="A3" i="4"/>
  <c r="C18" i="5"/>
  <c r="B3" i="4"/>
  <c r="D2" i="3" a="1"/>
  <c r="C1" i="5"/>
  <c r="F35" i="5"/>
  <c r="H23" i="5"/>
  <c r="L23" i="5"/>
  <c r="H24" i="5"/>
  <c r="L24" i="5"/>
  <c r="H25" i="5"/>
  <c r="L25" i="5"/>
  <c r="H26" i="5"/>
  <c r="L26" i="5"/>
  <c r="H27" i="5"/>
  <c r="L27" i="5"/>
  <c r="H28" i="5"/>
  <c r="L28" i="5"/>
  <c r="H29" i="5"/>
  <c r="L29" i="5"/>
  <c r="H30" i="5"/>
  <c r="L30" i="5"/>
  <c r="F20" i="5"/>
  <c r="H19" i="5"/>
  <c r="L20" i="5"/>
  <c r="H22" i="5"/>
  <c r="F21" i="5"/>
  <c r="F29" i="5"/>
  <c r="I19" i="5"/>
  <c r="M19" i="5"/>
  <c r="I20" i="5"/>
  <c r="M20" i="5"/>
  <c r="I21" i="5"/>
  <c r="M21" i="5"/>
  <c r="I22" i="5"/>
  <c r="M22" i="5"/>
  <c r="I23" i="5"/>
  <c r="M23" i="5"/>
  <c r="I24" i="5"/>
  <c r="M24" i="5"/>
  <c r="I25" i="5"/>
  <c r="M25" i="5"/>
  <c r="I26" i="5"/>
  <c r="M26" i="5"/>
  <c r="I27" i="5"/>
  <c r="M27" i="5"/>
  <c r="I28" i="5"/>
  <c r="M28" i="5"/>
  <c r="I29" i="5"/>
  <c r="M29" i="5"/>
  <c r="I30" i="5"/>
  <c r="M30" i="5"/>
  <c r="F28" i="5"/>
  <c r="H20" i="5"/>
  <c r="H21" i="5"/>
  <c r="L22" i="5"/>
  <c r="F25" i="5"/>
  <c r="F22" i="5"/>
  <c r="F26" i="5"/>
  <c r="F30" i="5"/>
  <c r="J19" i="5"/>
  <c r="N19" i="5"/>
  <c r="J20" i="5"/>
  <c r="N20" i="5"/>
  <c r="J21" i="5"/>
  <c r="N21" i="5"/>
  <c r="J22" i="5"/>
  <c r="N22" i="5"/>
  <c r="J23" i="5"/>
  <c r="N23" i="5"/>
  <c r="J24" i="5"/>
  <c r="N24" i="5"/>
  <c r="J25" i="5"/>
  <c r="N25" i="5"/>
  <c r="J26" i="5"/>
  <c r="N26" i="5"/>
  <c r="J27" i="5"/>
  <c r="N27" i="5"/>
  <c r="J28" i="5"/>
  <c r="N28" i="5"/>
  <c r="J29" i="5"/>
  <c r="N29" i="5"/>
  <c r="J30" i="5"/>
  <c r="N30" i="5"/>
  <c r="F24" i="5"/>
  <c r="L19" i="5"/>
  <c r="L21" i="5"/>
  <c r="F23" i="5"/>
  <c r="F27" i="5"/>
  <c r="G19" i="5"/>
  <c r="K19" i="5"/>
  <c r="G20" i="5"/>
  <c r="K20" i="5"/>
  <c r="G21" i="5"/>
  <c r="K21" i="5"/>
  <c r="G22" i="5"/>
  <c r="K22" i="5"/>
  <c r="G23" i="5"/>
  <c r="K23" i="5"/>
  <c r="G24" i="5"/>
  <c r="K24" i="5"/>
  <c r="G25" i="5"/>
  <c r="K25" i="5"/>
  <c r="G26" i="5"/>
  <c r="K26" i="5"/>
  <c r="G27" i="5"/>
  <c r="K27" i="5"/>
  <c r="G28" i="5"/>
  <c r="K28" i="5"/>
  <c r="G29" i="5"/>
  <c r="K29" i="5"/>
  <c r="G30" i="5"/>
  <c r="K30" i="5"/>
  <c r="F19" i="5"/>
  <c r="G36" i="5"/>
  <c r="H36" i="5"/>
  <c r="L36" i="5"/>
  <c r="I36" i="5"/>
  <c r="M36" i="5"/>
  <c r="K36" i="5"/>
  <c r="J36" i="5"/>
  <c r="N36" i="5"/>
  <c r="G35" i="5"/>
  <c r="H35" i="5"/>
  <c r="L35" i="5"/>
  <c r="K35" i="5"/>
  <c r="I35" i="5"/>
  <c r="M35" i="5"/>
  <c r="J35" i="5"/>
  <c r="N35" i="5"/>
  <c r="F36" i="5"/>
  <c r="D3" i="3" l="1"/>
  <c r="D7" i="3"/>
  <c r="D11" i="3"/>
  <c r="D15" i="3"/>
  <c r="D19" i="3"/>
  <c r="D23" i="3"/>
  <c r="D27" i="3"/>
  <c r="D31" i="3"/>
  <c r="D5" i="3"/>
  <c r="D9" i="3"/>
  <c r="D13" i="3"/>
  <c r="D17" i="3"/>
  <c r="D21" i="3"/>
  <c r="D25" i="3"/>
  <c r="D29" i="3"/>
  <c r="D33" i="3"/>
  <c r="D2" i="3"/>
  <c r="D6" i="3"/>
  <c r="D10" i="3"/>
  <c r="D14" i="3"/>
  <c r="D18" i="3"/>
  <c r="D22" i="3"/>
  <c r="D26" i="3"/>
  <c r="D30" i="3"/>
  <c r="D4" i="3"/>
  <c r="D8" i="3"/>
  <c r="D12" i="3"/>
  <c r="D16" i="3"/>
  <c r="D20" i="3"/>
  <c r="D24" i="3"/>
  <c r="D28" i="3"/>
  <c r="D32" i="3"/>
  <c r="E9" i="7"/>
  <c r="B7" i="9"/>
  <c r="B7" i="6"/>
  <c r="Z29" i="10"/>
  <c r="Z34" i="10"/>
  <c r="Z33" i="10"/>
  <c r="Z35" i="10"/>
  <c r="Z40" i="10"/>
  <c r="Z25" i="10"/>
  <c r="Z31" i="10"/>
  <c r="Z41" i="10"/>
  <c r="Z27" i="10"/>
  <c r="Z26" i="10"/>
  <c r="Z36" i="10"/>
  <c r="Z43" i="10"/>
  <c r="Z28" i="10"/>
  <c r="Z38" i="10"/>
  <c r="Z46" i="10"/>
  <c r="Z39" i="10"/>
  <c r="Z37" i="10"/>
  <c r="Z45" i="10"/>
  <c r="Z42" i="10"/>
  <c r="Z30" i="10"/>
  <c r="Z44" i="10"/>
  <c r="Z32" i="10"/>
  <c r="B4" i="3"/>
  <c r="E37" i="5"/>
  <c r="A4" i="4"/>
  <c r="C25" i="5"/>
  <c r="F37" i="5"/>
  <c r="K37" i="5"/>
  <c r="H37" i="5"/>
  <c r="L37" i="5"/>
  <c r="G37" i="5"/>
  <c r="I37" i="5"/>
  <c r="M37" i="5"/>
  <c r="J37" i="5"/>
  <c r="N37" i="5"/>
  <c r="B4" i="4"/>
  <c r="E10" i="7" l="1"/>
  <c r="B8" i="9"/>
  <c r="B8" i="6"/>
  <c r="B5" i="3"/>
  <c r="E38" i="5"/>
  <c r="A5" i="4"/>
  <c r="F38" i="5"/>
  <c r="H38" i="5"/>
  <c r="L38" i="5"/>
  <c r="K38" i="5"/>
  <c r="I38" i="5"/>
  <c r="M38" i="5"/>
  <c r="G38" i="5"/>
  <c r="J38" i="5"/>
  <c r="N38" i="5"/>
  <c r="B5" i="4"/>
  <c r="E11" i="7" l="1"/>
  <c r="B9" i="9"/>
  <c r="B9" i="6"/>
  <c r="B6" i="3"/>
  <c r="E39" i="5"/>
  <c r="A6" i="4"/>
  <c r="F39" i="5"/>
  <c r="G39" i="5"/>
  <c r="H39" i="5"/>
  <c r="L39" i="5"/>
  <c r="I39" i="5"/>
  <c r="M39" i="5"/>
  <c r="K39" i="5"/>
  <c r="J39" i="5"/>
  <c r="N39" i="5"/>
  <c r="B6" i="4"/>
  <c r="E12" i="7" l="1"/>
  <c r="B10" i="9"/>
  <c r="B10" i="6"/>
  <c r="B7" i="3"/>
  <c r="E40" i="5"/>
  <c r="A7" i="4"/>
  <c r="F40" i="5"/>
  <c r="K40" i="5"/>
  <c r="H40" i="5"/>
  <c r="L40" i="5"/>
  <c r="G40" i="5"/>
  <c r="I40" i="5"/>
  <c r="M40" i="5"/>
  <c r="J40" i="5"/>
  <c r="N40" i="5"/>
  <c r="B7" i="4"/>
  <c r="E13" i="7" l="1"/>
  <c r="B11" i="9"/>
  <c r="B11" i="6"/>
  <c r="B8" i="3"/>
  <c r="E41" i="5"/>
  <c r="A8" i="4"/>
  <c r="F41" i="5"/>
  <c r="H41" i="5"/>
  <c r="L41" i="5"/>
  <c r="K41" i="5"/>
  <c r="I41" i="5"/>
  <c r="M41" i="5"/>
  <c r="G41" i="5"/>
  <c r="J41" i="5"/>
  <c r="N41" i="5"/>
  <c r="B8" i="4"/>
  <c r="E14" i="7" l="1"/>
  <c r="B12" i="9"/>
  <c r="B12" i="6"/>
  <c r="B9" i="3"/>
  <c r="E42" i="5"/>
  <c r="A9" i="4"/>
  <c r="F42" i="5"/>
  <c r="G42" i="5"/>
  <c r="H42" i="5"/>
  <c r="L42" i="5"/>
  <c r="I42" i="5"/>
  <c r="M42" i="5"/>
  <c r="K42" i="5"/>
  <c r="J42" i="5"/>
  <c r="N42" i="5"/>
  <c r="B9" i="4"/>
  <c r="E15" i="7" l="1"/>
  <c r="B13" i="9"/>
  <c r="B13" i="6"/>
  <c r="B10" i="3"/>
  <c r="E43" i="5"/>
  <c r="A10" i="4"/>
  <c r="F43" i="5"/>
  <c r="K43" i="5"/>
  <c r="H43" i="5"/>
  <c r="L43" i="5"/>
  <c r="G43" i="5"/>
  <c r="I43" i="5"/>
  <c r="M43" i="5"/>
  <c r="J43" i="5"/>
  <c r="N43" i="5"/>
  <c r="B10" i="4"/>
  <c r="E16" i="7" l="1"/>
  <c r="B14" i="9"/>
  <c r="B14" i="6"/>
  <c r="B11" i="3"/>
  <c r="E44" i="5"/>
  <c r="A11" i="4"/>
  <c r="F44" i="5"/>
  <c r="K44" i="5"/>
  <c r="H44" i="5"/>
  <c r="L44" i="5"/>
  <c r="I44" i="5"/>
  <c r="M44" i="5"/>
  <c r="G44" i="5"/>
  <c r="J44" i="5"/>
  <c r="N44" i="5"/>
  <c r="B11" i="4"/>
  <c r="E17" i="7" l="1"/>
  <c r="B15" i="9"/>
  <c r="B15" i="6"/>
  <c r="B12" i="3"/>
  <c r="E45" i="5"/>
  <c r="A12" i="4"/>
  <c r="F45" i="5"/>
  <c r="H45" i="5"/>
  <c r="L45" i="5"/>
  <c r="K45" i="5"/>
  <c r="I45" i="5"/>
  <c r="M45" i="5"/>
  <c r="G45" i="5"/>
  <c r="J45" i="5"/>
  <c r="N45" i="5"/>
  <c r="B12" i="4"/>
  <c r="E18" i="7" l="1"/>
  <c r="B16" i="9"/>
  <c r="B16" i="6"/>
  <c r="B13" i="3"/>
  <c r="E46" i="5"/>
  <c r="A13" i="4"/>
  <c r="F46" i="5"/>
  <c r="G46" i="5"/>
  <c r="H46" i="5"/>
  <c r="L46" i="5"/>
  <c r="I46" i="5"/>
  <c r="M46" i="5"/>
  <c r="K46" i="5"/>
  <c r="J46" i="5"/>
  <c r="N46" i="5"/>
  <c r="B13" i="4"/>
  <c r="E19" i="7" l="1"/>
  <c r="B17" i="9"/>
  <c r="B17" i="6"/>
  <c r="B14" i="3"/>
  <c r="A14" i="4"/>
  <c r="B14" i="4"/>
  <c r="E20" i="7" l="1"/>
  <c r="B18" i="9"/>
  <c r="B18" i="6"/>
  <c r="B15" i="3"/>
  <c r="A15" i="4"/>
  <c r="B15" i="4"/>
  <c r="E21" i="7" l="1"/>
  <c r="B19" i="9"/>
  <c r="B19" i="6"/>
  <c r="B16" i="3"/>
  <c r="A16" i="4"/>
  <c r="B12" i="7"/>
  <c r="B16" i="4"/>
  <c r="P6" i="7" l="1"/>
  <c r="E35" i="9"/>
  <c r="E35" i="6"/>
  <c r="J6" i="7"/>
  <c r="C11" i="7"/>
  <c r="B20" i="9"/>
  <c r="B20" i="6"/>
  <c r="B17" i="3"/>
  <c r="A17" i="4"/>
  <c r="G2" i="9" a="1"/>
  <c r="G2" i="6" a="1"/>
  <c r="P1" i="7"/>
  <c r="J1" i="7"/>
  <c r="K25" i="7" s="1" a="1"/>
  <c r="I22" i="7" a="1"/>
  <c r="Q25" i="7" a="1"/>
  <c r="O22" i="7" a="1"/>
  <c r="B17" i="4"/>
  <c r="G2" i="9" l="1"/>
  <c r="K2" i="9"/>
  <c r="O2" i="9"/>
  <c r="I3" i="9"/>
  <c r="M3" i="9"/>
  <c r="G4" i="9"/>
  <c r="K4" i="9"/>
  <c r="O4" i="9"/>
  <c r="I5" i="9"/>
  <c r="M5" i="9"/>
  <c r="G6" i="9"/>
  <c r="K6" i="9"/>
  <c r="O6" i="9"/>
  <c r="I7" i="9"/>
  <c r="M7" i="9"/>
  <c r="G8" i="9"/>
  <c r="K8" i="9"/>
  <c r="O8" i="9"/>
  <c r="I9" i="9"/>
  <c r="M9" i="9"/>
  <c r="G10" i="9"/>
  <c r="K10" i="9"/>
  <c r="O10" i="9"/>
  <c r="I11" i="9"/>
  <c r="M11" i="9"/>
  <c r="G12" i="9"/>
  <c r="K12" i="9"/>
  <c r="O12" i="9"/>
  <c r="I13" i="9"/>
  <c r="M13" i="9"/>
  <c r="G14" i="9"/>
  <c r="K14" i="9"/>
  <c r="O14" i="9"/>
  <c r="I15" i="9"/>
  <c r="M15" i="9"/>
  <c r="G16" i="9"/>
  <c r="K16" i="9"/>
  <c r="O16" i="9"/>
  <c r="I17" i="9"/>
  <c r="M17" i="9"/>
  <c r="G18" i="9"/>
  <c r="K18" i="9"/>
  <c r="O18" i="9"/>
  <c r="I19" i="9"/>
  <c r="M19" i="9"/>
  <c r="G20" i="9"/>
  <c r="K20" i="9"/>
  <c r="O20" i="9"/>
  <c r="I21" i="9"/>
  <c r="M21" i="9"/>
  <c r="G22" i="9"/>
  <c r="K22" i="9"/>
  <c r="O22" i="9"/>
  <c r="I23" i="9"/>
  <c r="M23" i="9"/>
  <c r="G24" i="9"/>
  <c r="K24" i="9"/>
  <c r="O24" i="9"/>
  <c r="I25" i="9"/>
  <c r="M25" i="9"/>
  <c r="G26" i="9"/>
  <c r="K26" i="9"/>
  <c r="O26" i="9"/>
  <c r="I27" i="9"/>
  <c r="M27" i="9"/>
  <c r="G28" i="9"/>
  <c r="K28" i="9"/>
  <c r="O28" i="9"/>
  <c r="I29" i="9"/>
  <c r="M29" i="9"/>
  <c r="G30" i="9"/>
  <c r="K30" i="9"/>
  <c r="O30" i="9"/>
  <c r="I31" i="9"/>
  <c r="M31" i="9"/>
  <c r="G32" i="9"/>
  <c r="K32" i="9"/>
  <c r="O32" i="9"/>
  <c r="I33" i="9"/>
  <c r="M33" i="9"/>
  <c r="H3" i="9"/>
  <c r="J4" i="9"/>
  <c r="H5" i="9"/>
  <c r="J6" i="9"/>
  <c r="L7" i="9"/>
  <c r="H2" i="9"/>
  <c r="L2" i="9"/>
  <c r="P2" i="9"/>
  <c r="J3" i="9"/>
  <c r="N3" i="9"/>
  <c r="H4" i="9"/>
  <c r="L4" i="9"/>
  <c r="P4" i="9"/>
  <c r="J5" i="9"/>
  <c r="N5" i="9"/>
  <c r="H6" i="9"/>
  <c r="L6" i="9"/>
  <c r="P6" i="9"/>
  <c r="J7" i="9"/>
  <c r="N7" i="9"/>
  <c r="H8" i="9"/>
  <c r="L8" i="9"/>
  <c r="P8" i="9"/>
  <c r="J9" i="9"/>
  <c r="N9" i="9"/>
  <c r="H10" i="9"/>
  <c r="L10" i="9"/>
  <c r="P10" i="9"/>
  <c r="J11" i="9"/>
  <c r="N11" i="9"/>
  <c r="H12" i="9"/>
  <c r="L12" i="9"/>
  <c r="P12" i="9"/>
  <c r="J13" i="9"/>
  <c r="N13" i="9"/>
  <c r="H14" i="9"/>
  <c r="L14" i="9"/>
  <c r="P14" i="9"/>
  <c r="J15" i="9"/>
  <c r="N15" i="9"/>
  <c r="H16" i="9"/>
  <c r="L16" i="9"/>
  <c r="P16" i="9"/>
  <c r="J17" i="9"/>
  <c r="N17" i="9"/>
  <c r="H18" i="9"/>
  <c r="L18" i="9"/>
  <c r="P18" i="9"/>
  <c r="J19" i="9"/>
  <c r="N19" i="9"/>
  <c r="H20" i="9"/>
  <c r="L20" i="9"/>
  <c r="P20" i="9"/>
  <c r="J21" i="9"/>
  <c r="N21" i="9"/>
  <c r="H22" i="9"/>
  <c r="L22" i="9"/>
  <c r="P22" i="9"/>
  <c r="J23" i="9"/>
  <c r="N23" i="9"/>
  <c r="H24" i="9"/>
  <c r="L24" i="9"/>
  <c r="P24" i="9"/>
  <c r="J25" i="9"/>
  <c r="N25" i="9"/>
  <c r="H26" i="9"/>
  <c r="L26" i="9"/>
  <c r="P26" i="9"/>
  <c r="J27" i="9"/>
  <c r="N27" i="9"/>
  <c r="H28" i="9"/>
  <c r="L28" i="9"/>
  <c r="P28" i="9"/>
  <c r="J29" i="9"/>
  <c r="N29" i="9"/>
  <c r="H30" i="9"/>
  <c r="L30" i="9"/>
  <c r="P30" i="9"/>
  <c r="J31" i="9"/>
  <c r="N31" i="9"/>
  <c r="H32" i="9"/>
  <c r="L32" i="9"/>
  <c r="P32" i="9"/>
  <c r="J33" i="9"/>
  <c r="N33" i="9"/>
  <c r="J2" i="9"/>
  <c r="P3" i="9"/>
  <c r="N4" i="9"/>
  <c r="P5" i="9"/>
  <c r="H7" i="9"/>
  <c r="I2" i="9"/>
  <c r="M2" i="9"/>
  <c r="G3" i="9"/>
  <c r="K3" i="9"/>
  <c r="O3" i="9"/>
  <c r="I4" i="9"/>
  <c r="M4" i="9"/>
  <c r="G5" i="9"/>
  <c r="K5" i="9"/>
  <c r="O5" i="9"/>
  <c r="I6" i="9"/>
  <c r="M6" i="9"/>
  <c r="G7" i="9"/>
  <c r="K7" i="9"/>
  <c r="O7" i="9"/>
  <c r="I8" i="9"/>
  <c r="M8" i="9"/>
  <c r="G9" i="9"/>
  <c r="K9" i="9"/>
  <c r="O9" i="9"/>
  <c r="I10" i="9"/>
  <c r="M10" i="9"/>
  <c r="G11" i="9"/>
  <c r="K11" i="9"/>
  <c r="O11" i="9"/>
  <c r="I12" i="9"/>
  <c r="M12" i="9"/>
  <c r="G13" i="9"/>
  <c r="K13" i="9"/>
  <c r="O13" i="9"/>
  <c r="I14" i="9"/>
  <c r="M14" i="9"/>
  <c r="G15" i="9"/>
  <c r="K15" i="9"/>
  <c r="O15" i="9"/>
  <c r="I16" i="9"/>
  <c r="M16" i="9"/>
  <c r="G17" i="9"/>
  <c r="K17" i="9"/>
  <c r="O17" i="9"/>
  <c r="I18" i="9"/>
  <c r="M18" i="9"/>
  <c r="G19" i="9"/>
  <c r="K19" i="9"/>
  <c r="O19" i="9"/>
  <c r="I20" i="9"/>
  <c r="M20" i="9"/>
  <c r="G21" i="9"/>
  <c r="K21" i="9"/>
  <c r="O21" i="9"/>
  <c r="I22" i="9"/>
  <c r="M22" i="9"/>
  <c r="G23" i="9"/>
  <c r="K23" i="9"/>
  <c r="O23" i="9"/>
  <c r="I24" i="9"/>
  <c r="M24" i="9"/>
  <c r="G25" i="9"/>
  <c r="K25" i="9"/>
  <c r="O25" i="9"/>
  <c r="I26" i="9"/>
  <c r="M26" i="9"/>
  <c r="G27" i="9"/>
  <c r="K27" i="9"/>
  <c r="O27" i="9"/>
  <c r="I28" i="9"/>
  <c r="M28" i="9"/>
  <c r="G29" i="9"/>
  <c r="K29" i="9"/>
  <c r="O29" i="9"/>
  <c r="I30" i="9"/>
  <c r="M30" i="9"/>
  <c r="G31" i="9"/>
  <c r="K31" i="9"/>
  <c r="O31" i="9"/>
  <c r="I32" i="9"/>
  <c r="M32" i="9"/>
  <c r="G33" i="9"/>
  <c r="K33" i="9"/>
  <c r="O33" i="9"/>
  <c r="N2" i="9"/>
  <c r="L3" i="9"/>
  <c r="L5" i="9"/>
  <c r="N6" i="9"/>
  <c r="N8" i="9"/>
  <c r="J10" i="9"/>
  <c r="P11" i="9"/>
  <c r="L13" i="9"/>
  <c r="H15" i="9"/>
  <c r="N16" i="9"/>
  <c r="J18" i="9"/>
  <c r="P19" i="9"/>
  <c r="L21" i="9"/>
  <c r="H23" i="9"/>
  <c r="N24" i="9"/>
  <c r="J26" i="9"/>
  <c r="P27" i="9"/>
  <c r="L29" i="9"/>
  <c r="H31" i="9"/>
  <c r="N32" i="9"/>
  <c r="P9" i="9"/>
  <c r="H13" i="9"/>
  <c r="J16" i="9"/>
  <c r="H21" i="9"/>
  <c r="J24" i="9"/>
  <c r="L27" i="9"/>
  <c r="N30" i="9"/>
  <c r="P33" i="9"/>
  <c r="H9" i="9"/>
  <c r="N10" i="9"/>
  <c r="J12" i="9"/>
  <c r="P13" i="9"/>
  <c r="L15" i="9"/>
  <c r="H17" i="9"/>
  <c r="N18" i="9"/>
  <c r="J20" i="9"/>
  <c r="P21" i="9"/>
  <c r="L23" i="9"/>
  <c r="H25" i="9"/>
  <c r="N26" i="9"/>
  <c r="J28" i="9"/>
  <c r="P29" i="9"/>
  <c r="L31" i="9"/>
  <c r="H33" i="9"/>
  <c r="P7" i="9"/>
  <c r="L9" i="9"/>
  <c r="H11" i="9"/>
  <c r="N12" i="9"/>
  <c r="J14" i="9"/>
  <c r="P15" i="9"/>
  <c r="L17" i="9"/>
  <c r="H19" i="9"/>
  <c r="N20" i="9"/>
  <c r="J22" i="9"/>
  <c r="P23" i="9"/>
  <c r="L25" i="9"/>
  <c r="H27" i="9"/>
  <c r="N28" i="9"/>
  <c r="J30" i="9"/>
  <c r="P31" i="9"/>
  <c r="L33" i="9"/>
  <c r="J8" i="9"/>
  <c r="L11" i="9"/>
  <c r="N14" i="9"/>
  <c r="P17" i="9"/>
  <c r="L19" i="9"/>
  <c r="N22" i="9"/>
  <c r="P25" i="9"/>
  <c r="H29" i="9"/>
  <c r="J32" i="9"/>
  <c r="G2" i="6"/>
  <c r="K2" i="6"/>
  <c r="O2" i="6"/>
  <c r="I3" i="6"/>
  <c r="M3" i="6"/>
  <c r="G4" i="6"/>
  <c r="K4" i="6"/>
  <c r="O4" i="6"/>
  <c r="I5" i="6"/>
  <c r="M5" i="6"/>
  <c r="G6" i="6"/>
  <c r="K6" i="6"/>
  <c r="O6" i="6"/>
  <c r="I7" i="6"/>
  <c r="M7" i="6"/>
  <c r="G8" i="6"/>
  <c r="K8" i="6"/>
  <c r="O8" i="6"/>
  <c r="I9" i="6"/>
  <c r="M9" i="6"/>
  <c r="G10" i="6"/>
  <c r="K10" i="6"/>
  <c r="O10" i="6"/>
  <c r="I11" i="6"/>
  <c r="M11" i="6"/>
  <c r="G12" i="6"/>
  <c r="K12" i="6"/>
  <c r="O12" i="6"/>
  <c r="I13" i="6"/>
  <c r="M13" i="6"/>
  <c r="G14" i="6"/>
  <c r="K14" i="6"/>
  <c r="O14" i="6"/>
  <c r="I15" i="6"/>
  <c r="M15" i="6"/>
  <c r="G16" i="6"/>
  <c r="K16" i="6"/>
  <c r="O16" i="6"/>
  <c r="I17" i="6"/>
  <c r="M17" i="6"/>
  <c r="G18" i="6"/>
  <c r="K18" i="6"/>
  <c r="O18" i="6"/>
  <c r="I19" i="6"/>
  <c r="M19" i="6"/>
  <c r="G20" i="6"/>
  <c r="K20" i="6"/>
  <c r="O20" i="6"/>
  <c r="I21" i="6"/>
  <c r="M21" i="6"/>
  <c r="G22" i="6"/>
  <c r="K22" i="6"/>
  <c r="O22" i="6"/>
  <c r="I23" i="6"/>
  <c r="M23" i="6"/>
  <c r="G24" i="6"/>
  <c r="K24" i="6"/>
  <c r="O24" i="6"/>
  <c r="I25" i="6"/>
  <c r="M25" i="6"/>
  <c r="G26" i="6"/>
  <c r="K26" i="6"/>
  <c r="O26" i="6"/>
  <c r="I27" i="6"/>
  <c r="M27" i="6"/>
  <c r="G28" i="6"/>
  <c r="K28" i="6"/>
  <c r="O28" i="6"/>
  <c r="I29" i="6"/>
  <c r="M29" i="6"/>
  <c r="G30" i="6"/>
  <c r="K30" i="6"/>
  <c r="O30" i="6"/>
  <c r="I31" i="6"/>
  <c r="M31" i="6"/>
  <c r="G32" i="6"/>
  <c r="K32" i="6"/>
  <c r="O32" i="6"/>
  <c r="I33" i="6"/>
  <c r="M33" i="6"/>
  <c r="N2" i="6"/>
  <c r="L3" i="6"/>
  <c r="J4" i="6"/>
  <c r="H5" i="6"/>
  <c r="N6" i="6"/>
  <c r="H2" i="6"/>
  <c r="L2" i="6"/>
  <c r="P2" i="6"/>
  <c r="J3" i="6"/>
  <c r="N3" i="6"/>
  <c r="H4" i="6"/>
  <c r="L4" i="6"/>
  <c r="P4" i="6"/>
  <c r="J5" i="6"/>
  <c r="N5" i="6"/>
  <c r="H6" i="6"/>
  <c r="L6" i="6"/>
  <c r="P6" i="6"/>
  <c r="J7" i="6"/>
  <c r="N7" i="6"/>
  <c r="H8" i="6"/>
  <c r="L8" i="6"/>
  <c r="P8" i="6"/>
  <c r="J9" i="6"/>
  <c r="N9" i="6"/>
  <c r="H10" i="6"/>
  <c r="L10" i="6"/>
  <c r="P10" i="6"/>
  <c r="J11" i="6"/>
  <c r="N11" i="6"/>
  <c r="H12" i="6"/>
  <c r="L12" i="6"/>
  <c r="P12" i="6"/>
  <c r="J13" i="6"/>
  <c r="N13" i="6"/>
  <c r="H14" i="6"/>
  <c r="L14" i="6"/>
  <c r="P14" i="6"/>
  <c r="J15" i="6"/>
  <c r="N15" i="6"/>
  <c r="H16" i="6"/>
  <c r="L16" i="6"/>
  <c r="P16" i="6"/>
  <c r="J17" i="6"/>
  <c r="N17" i="6"/>
  <c r="H18" i="6"/>
  <c r="L18" i="6"/>
  <c r="P18" i="6"/>
  <c r="J19" i="6"/>
  <c r="N19" i="6"/>
  <c r="H20" i="6"/>
  <c r="L20" i="6"/>
  <c r="P20" i="6"/>
  <c r="J21" i="6"/>
  <c r="N21" i="6"/>
  <c r="H22" i="6"/>
  <c r="L22" i="6"/>
  <c r="P22" i="6"/>
  <c r="J23" i="6"/>
  <c r="N23" i="6"/>
  <c r="H24" i="6"/>
  <c r="L24" i="6"/>
  <c r="P24" i="6"/>
  <c r="J25" i="6"/>
  <c r="N25" i="6"/>
  <c r="H26" i="6"/>
  <c r="L26" i="6"/>
  <c r="P26" i="6"/>
  <c r="J27" i="6"/>
  <c r="N27" i="6"/>
  <c r="H28" i="6"/>
  <c r="L28" i="6"/>
  <c r="P28" i="6"/>
  <c r="J29" i="6"/>
  <c r="N29" i="6"/>
  <c r="H30" i="6"/>
  <c r="L30" i="6"/>
  <c r="P30" i="6"/>
  <c r="J31" i="6"/>
  <c r="N31" i="6"/>
  <c r="H32" i="6"/>
  <c r="L32" i="6"/>
  <c r="P32" i="6"/>
  <c r="J33" i="6"/>
  <c r="N33" i="6"/>
  <c r="H3" i="6"/>
  <c r="P5" i="6"/>
  <c r="H7" i="6"/>
  <c r="I2" i="6"/>
  <c r="M2" i="6"/>
  <c r="G3" i="6"/>
  <c r="K3" i="6"/>
  <c r="O3" i="6"/>
  <c r="I4" i="6"/>
  <c r="M4" i="6"/>
  <c r="G5" i="6"/>
  <c r="K5" i="6"/>
  <c r="O5" i="6"/>
  <c r="I6" i="6"/>
  <c r="M6" i="6"/>
  <c r="G7" i="6"/>
  <c r="K7" i="6"/>
  <c r="O7" i="6"/>
  <c r="I8" i="6"/>
  <c r="M8" i="6"/>
  <c r="G9" i="6"/>
  <c r="K9" i="6"/>
  <c r="O9" i="6"/>
  <c r="I10" i="6"/>
  <c r="M10" i="6"/>
  <c r="G11" i="6"/>
  <c r="K11" i="6"/>
  <c r="O11" i="6"/>
  <c r="I12" i="6"/>
  <c r="M12" i="6"/>
  <c r="G13" i="6"/>
  <c r="K13" i="6"/>
  <c r="O13" i="6"/>
  <c r="I14" i="6"/>
  <c r="M14" i="6"/>
  <c r="G15" i="6"/>
  <c r="K15" i="6"/>
  <c r="O15" i="6"/>
  <c r="I16" i="6"/>
  <c r="M16" i="6"/>
  <c r="G17" i="6"/>
  <c r="K17" i="6"/>
  <c r="O17" i="6"/>
  <c r="I18" i="6"/>
  <c r="M18" i="6"/>
  <c r="G19" i="6"/>
  <c r="K19" i="6"/>
  <c r="O19" i="6"/>
  <c r="I20" i="6"/>
  <c r="M20" i="6"/>
  <c r="G21" i="6"/>
  <c r="K21" i="6"/>
  <c r="O21" i="6"/>
  <c r="I22" i="6"/>
  <c r="M22" i="6"/>
  <c r="G23" i="6"/>
  <c r="K23" i="6"/>
  <c r="O23" i="6"/>
  <c r="I24" i="6"/>
  <c r="M24" i="6"/>
  <c r="G25" i="6"/>
  <c r="K25" i="6"/>
  <c r="O25" i="6"/>
  <c r="I26" i="6"/>
  <c r="M26" i="6"/>
  <c r="G27" i="6"/>
  <c r="K27" i="6"/>
  <c r="O27" i="6"/>
  <c r="I28" i="6"/>
  <c r="M28" i="6"/>
  <c r="G29" i="6"/>
  <c r="K29" i="6"/>
  <c r="O29" i="6"/>
  <c r="I30" i="6"/>
  <c r="M30" i="6"/>
  <c r="G31" i="6"/>
  <c r="K31" i="6"/>
  <c r="O31" i="6"/>
  <c r="I32" i="6"/>
  <c r="M32" i="6"/>
  <c r="G33" i="6"/>
  <c r="K33" i="6"/>
  <c r="O33" i="6"/>
  <c r="J2" i="6"/>
  <c r="P3" i="6"/>
  <c r="N4" i="6"/>
  <c r="L5" i="6"/>
  <c r="J6" i="6"/>
  <c r="J8" i="6"/>
  <c r="P9" i="6"/>
  <c r="L11" i="6"/>
  <c r="H13" i="6"/>
  <c r="N14" i="6"/>
  <c r="J16" i="6"/>
  <c r="P17" i="6"/>
  <c r="L19" i="6"/>
  <c r="H21" i="6"/>
  <c r="N22" i="6"/>
  <c r="J24" i="6"/>
  <c r="P25" i="6"/>
  <c r="L27" i="6"/>
  <c r="H29" i="6"/>
  <c r="N30" i="6"/>
  <c r="J32" i="6"/>
  <c r="P33" i="6"/>
  <c r="J28" i="6"/>
  <c r="H33" i="6"/>
  <c r="L9" i="6"/>
  <c r="N12" i="6"/>
  <c r="P15" i="6"/>
  <c r="H19" i="6"/>
  <c r="J22" i="6"/>
  <c r="L25" i="6"/>
  <c r="N28" i="6"/>
  <c r="P31" i="6"/>
  <c r="N8" i="6"/>
  <c r="J10" i="6"/>
  <c r="P11" i="6"/>
  <c r="L13" i="6"/>
  <c r="H15" i="6"/>
  <c r="N16" i="6"/>
  <c r="J18" i="6"/>
  <c r="P19" i="6"/>
  <c r="L21" i="6"/>
  <c r="H23" i="6"/>
  <c r="N24" i="6"/>
  <c r="J26" i="6"/>
  <c r="P27" i="6"/>
  <c r="L29" i="6"/>
  <c r="H31" i="6"/>
  <c r="N32" i="6"/>
  <c r="L7" i="6"/>
  <c r="H9" i="6"/>
  <c r="N10" i="6"/>
  <c r="J12" i="6"/>
  <c r="P13" i="6"/>
  <c r="L15" i="6"/>
  <c r="H17" i="6"/>
  <c r="N18" i="6"/>
  <c r="J20" i="6"/>
  <c r="P21" i="6"/>
  <c r="L23" i="6"/>
  <c r="H25" i="6"/>
  <c r="N26" i="6"/>
  <c r="P29" i="6"/>
  <c r="L31" i="6"/>
  <c r="P7" i="6"/>
  <c r="H11" i="6"/>
  <c r="J14" i="6"/>
  <c r="L17" i="6"/>
  <c r="N20" i="6"/>
  <c r="P23" i="6"/>
  <c r="H27" i="6"/>
  <c r="J30" i="6"/>
  <c r="L33" i="6"/>
  <c r="Q25" i="7"/>
  <c r="Q27" i="7"/>
  <c r="Q29" i="7"/>
  <c r="Q31" i="7"/>
  <c r="Q33" i="7"/>
  <c r="Q35" i="7"/>
  <c r="Q37" i="7"/>
  <c r="Q39" i="7"/>
  <c r="Q41" i="7"/>
  <c r="Q43" i="7"/>
  <c r="Q45" i="7"/>
  <c r="R30" i="7"/>
  <c r="R36" i="7"/>
  <c r="R44" i="7"/>
  <c r="R25" i="7"/>
  <c r="R27" i="7"/>
  <c r="R29" i="7"/>
  <c r="R31" i="7"/>
  <c r="R33" i="7"/>
  <c r="R35" i="7"/>
  <c r="R37" i="7"/>
  <c r="R39" i="7"/>
  <c r="R41" i="7"/>
  <c r="R43" i="7"/>
  <c r="R45" i="7"/>
  <c r="R28" i="7"/>
  <c r="R34" i="7"/>
  <c r="R40" i="7"/>
  <c r="R46" i="7"/>
  <c r="Q26" i="7"/>
  <c r="Q28" i="7"/>
  <c r="Q30" i="7"/>
  <c r="Q32" i="7"/>
  <c r="Q34" i="7"/>
  <c r="Q36" i="7"/>
  <c r="Q38" i="7"/>
  <c r="Q40" i="7"/>
  <c r="Q42" i="7"/>
  <c r="Q44" i="7"/>
  <c r="Q46" i="7"/>
  <c r="R26" i="7"/>
  <c r="R32" i="7"/>
  <c r="R38" i="7"/>
  <c r="R42" i="7"/>
  <c r="O22" i="7"/>
  <c r="O24" i="7"/>
  <c r="O26" i="7"/>
  <c r="O28" i="7"/>
  <c r="O30" i="7"/>
  <c r="O32" i="7"/>
  <c r="O34" i="7"/>
  <c r="O36" i="7"/>
  <c r="O38" i="7"/>
  <c r="O40" i="7"/>
  <c r="O42" i="7"/>
  <c r="O44" i="7"/>
  <c r="O46" i="7"/>
  <c r="P22" i="7"/>
  <c r="P24" i="7"/>
  <c r="P26" i="7"/>
  <c r="P28" i="7"/>
  <c r="P30" i="7"/>
  <c r="P32" i="7"/>
  <c r="P34" i="7"/>
  <c r="P36" i="7"/>
  <c r="P38" i="7"/>
  <c r="P40" i="7"/>
  <c r="P44" i="7"/>
  <c r="P46" i="7"/>
  <c r="O25" i="7"/>
  <c r="O27" i="7"/>
  <c r="O29" i="7"/>
  <c r="O31" i="7"/>
  <c r="O33" i="7"/>
  <c r="O35" i="7"/>
  <c r="O37" i="7"/>
  <c r="O39" i="7"/>
  <c r="O41" i="7"/>
  <c r="O43" i="7"/>
  <c r="P25" i="7"/>
  <c r="P27" i="7"/>
  <c r="P31" i="7"/>
  <c r="P37" i="7"/>
  <c r="P43" i="7"/>
  <c r="P42" i="7"/>
  <c r="P23" i="7"/>
  <c r="P29" i="7"/>
  <c r="P35" i="7"/>
  <c r="P39" i="7"/>
  <c r="P45" i="7"/>
  <c r="O23" i="7"/>
  <c r="O45" i="7"/>
  <c r="P33" i="7"/>
  <c r="P41" i="7"/>
  <c r="K25" i="7"/>
  <c r="K27" i="7"/>
  <c r="K29" i="7"/>
  <c r="K31" i="7"/>
  <c r="K33" i="7"/>
  <c r="K35" i="7"/>
  <c r="K37" i="7"/>
  <c r="K39" i="7"/>
  <c r="K41" i="7"/>
  <c r="K43" i="7"/>
  <c r="K45" i="7"/>
  <c r="K46" i="7"/>
  <c r="L28" i="7"/>
  <c r="M28" i="7" s="1"/>
  <c r="L36" i="7"/>
  <c r="M36" i="7" s="1"/>
  <c r="L46" i="7"/>
  <c r="L25" i="7"/>
  <c r="M25" i="7" s="1"/>
  <c r="L27" i="7"/>
  <c r="L29" i="7"/>
  <c r="M29" i="7" s="1"/>
  <c r="L31" i="7"/>
  <c r="M31" i="7" s="1"/>
  <c r="L33" i="7"/>
  <c r="M33" i="7" s="1"/>
  <c r="L35" i="7"/>
  <c r="M35" i="7" s="1"/>
  <c r="L37" i="7"/>
  <c r="M37" i="7" s="1"/>
  <c r="L39" i="7"/>
  <c r="M39" i="7" s="1"/>
  <c r="L41" i="7"/>
  <c r="M41" i="7" s="1"/>
  <c r="L43" i="7"/>
  <c r="L45" i="7"/>
  <c r="K42" i="7"/>
  <c r="L26" i="7"/>
  <c r="M26" i="7" s="1"/>
  <c r="L32" i="7"/>
  <c r="L34" i="7"/>
  <c r="M34" i="7" s="1"/>
  <c r="L40" i="7"/>
  <c r="L44" i="7"/>
  <c r="M44" i="7" s="1"/>
  <c r="K26" i="7"/>
  <c r="K28" i="7"/>
  <c r="K30" i="7"/>
  <c r="K32" i="7"/>
  <c r="K34" i="7"/>
  <c r="K36" i="7"/>
  <c r="K38" i="7"/>
  <c r="K40" i="7"/>
  <c r="K44" i="7"/>
  <c r="L30" i="7"/>
  <c r="M30" i="7" s="1"/>
  <c r="L38" i="7"/>
  <c r="M38" i="7" s="1"/>
  <c r="L42" i="7"/>
  <c r="M42" i="7" s="1"/>
  <c r="J22" i="7"/>
  <c r="J24" i="7"/>
  <c r="J26" i="7"/>
  <c r="J28" i="7"/>
  <c r="J30" i="7"/>
  <c r="J32" i="7"/>
  <c r="J34" i="7"/>
  <c r="J36" i="7"/>
  <c r="J38" i="7"/>
  <c r="J40" i="7"/>
  <c r="J42" i="7"/>
  <c r="J44" i="7"/>
  <c r="J46" i="7"/>
  <c r="J23" i="7"/>
  <c r="J25" i="7"/>
  <c r="J27" i="7"/>
  <c r="J29" i="7"/>
  <c r="J31" i="7"/>
  <c r="J33" i="7"/>
  <c r="J35" i="7"/>
  <c r="J37" i="7"/>
  <c r="J39" i="7"/>
  <c r="J41" i="7"/>
  <c r="J43" i="7"/>
  <c r="J45" i="7"/>
  <c r="I22" i="7"/>
  <c r="I24" i="7"/>
  <c r="I26" i="7"/>
  <c r="I28" i="7"/>
  <c r="I30" i="7"/>
  <c r="I32" i="7"/>
  <c r="I34" i="7"/>
  <c r="I36" i="7"/>
  <c r="I38" i="7"/>
  <c r="I40" i="7"/>
  <c r="I42" i="7"/>
  <c r="I44" i="7"/>
  <c r="I46" i="7"/>
  <c r="I23" i="7"/>
  <c r="I25" i="7"/>
  <c r="I27" i="7"/>
  <c r="I29" i="7"/>
  <c r="I31" i="7"/>
  <c r="I33" i="7"/>
  <c r="I35" i="7"/>
  <c r="I37" i="7"/>
  <c r="I39" i="7"/>
  <c r="I41" i="7"/>
  <c r="I43" i="7"/>
  <c r="I45" i="7"/>
  <c r="M40" i="7"/>
  <c r="M27" i="7"/>
  <c r="M32" i="7"/>
  <c r="M43" i="7"/>
  <c r="S46" i="7"/>
  <c r="J14" i="7"/>
  <c r="V6" i="7"/>
  <c r="P14" i="7"/>
  <c r="E21" i="2"/>
  <c r="B18" i="3"/>
  <c r="A18" i="4"/>
  <c r="V1" i="7"/>
  <c r="B12" i="2"/>
  <c r="W25" i="7" a="1"/>
  <c r="U22" i="7" a="1"/>
  <c r="B18" i="4"/>
  <c r="S29" i="7" l="1"/>
  <c r="W25" i="7"/>
  <c r="W27" i="7"/>
  <c r="W29" i="7"/>
  <c r="W31" i="7"/>
  <c r="W33" i="7"/>
  <c r="W35" i="7"/>
  <c r="W37" i="7"/>
  <c r="W39" i="7"/>
  <c r="W41" i="7"/>
  <c r="W43" i="7"/>
  <c r="W45" i="7"/>
  <c r="X28" i="7"/>
  <c r="X34" i="7"/>
  <c r="X40" i="7"/>
  <c r="X44" i="7"/>
  <c r="X25" i="7"/>
  <c r="X27" i="7"/>
  <c r="X29" i="7"/>
  <c r="X31" i="7"/>
  <c r="X33" i="7"/>
  <c r="X35" i="7"/>
  <c r="X37" i="7"/>
  <c r="X39" i="7"/>
  <c r="X41" i="7"/>
  <c r="X43" i="7"/>
  <c r="X45" i="7"/>
  <c r="X30" i="7"/>
  <c r="X36" i="7"/>
  <c r="X42" i="7"/>
  <c r="W26" i="7"/>
  <c r="W28" i="7"/>
  <c r="W30" i="7"/>
  <c r="W32" i="7"/>
  <c r="W34" i="7"/>
  <c r="W36" i="7"/>
  <c r="W38" i="7"/>
  <c r="W40" i="7"/>
  <c r="W42" i="7"/>
  <c r="W44" i="7"/>
  <c r="W46" i="7"/>
  <c r="X26" i="7"/>
  <c r="X32" i="7"/>
  <c r="X38" i="7"/>
  <c r="X46" i="7"/>
  <c r="U22" i="7"/>
  <c r="U24" i="7"/>
  <c r="U26" i="7"/>
  <c r="U28" i="7"/>
  <c r="U30" i="7"/>
  <c r="U32" i="7"/>
  <c r="U34" i="7"/>
  <c r="U36" i="7"/>
  <c r="U38" i="7"/>
  <c r="U40" i="7"/>
  <c r="U42" i="7"/>
  <c r="U44" i="7"/>
  <c r="U46" i="7"/>
  <c r="U37" i="7"/>
  <c r="U43" i="7"/>
  <c r="V23" i="7"/>
  <c r="V29" i="7"/>
  <c r="V35" i="7"/>
  <c r="V41" i="7"/>
  <c r="V22" i="7"/>
  <c r="V24" i="7"/>
  <c r="V26" i="7"/>
  <c r="V28" i="7"/>
  <c r="V30" i="7"/>
  <c r="V32" i="7"/>
  <c r="V34" i="7"/>
  <c r="V36" i="7"/>
  <c r="V38" i="7"/>
  <c r="V40" i="7"/>
  <c r="V42" i="7"/>
  <c r="V44" i="7"/>
  <c r="V46" i="7"/>
  <c r="U39" i="7"/>
  <c r="U45" i="7"/>
  <c r="V27" i="7"/>
  <c r="V33" i="7"/>
  <c r="V39" i="7"/>
  <c r="V45" i="7"/>
  <c r="U23" i="7"/>
  <c r="U25" i="7"/>
  <c r="U27" i="7"/>
  <c r="U29" i="7"/>
  <c r="U31" i="7"/>
  <c r="U33" i="7"/>
  <c r="U35" i="7"/>
  <c r="U41" i="7"/>
  <c r="V25" i="7"/>
  <c r="V31" i="7"/>
  <c r="V37" i="7"/>
  <c r="V43" i="7"/>
  <c r="S26" i="7"/>
  <c r="S44" i="7"/>
  <c r="S27" i="7"/>
  <c r="S38" i="7"/>
  <c r="S25" i="7"/>
  <c r="S31" i="7"/>
  <c r="S32" i="7"/>
  <c r="S35" i="7"/>
  <c r="S39" i="7"/>
  <c r="S43" i="7"/>
  <c r="S42" i="7"/>
  <c r="S41" i="7"/>
  <c r="S45" i="7"/>
  <c r="S33" i="7"/>
  <c r="V14" i="7"/>
  <c r="S36" i="7"/>
  <c r="S37" i="7"/>
  <c r="S34" i="7"/>
  <c r="S30" i="7"/>
  <c r="S28" i="7"/>
  <c r="S40" i="7"/>
  <c r="B1" i="4"/>
  <c r="P6" i="2"/>
  <c r="J6" i="2"/>
  <c r="E35" i="3"/>
  <c r="C11" i="2"/>
  <c r="B19" i="3"/>
  <c r="A19" i="4"/>
  <c r="G2" i="3" a="1"/>
  <c r="J1" i="2"/>
  <c r="P1" i="2"/>
  <c r="I22" i="2" a="1"/>
  <c r="Q25" i="2" a="1"/>
  <c r="O22" i="2" a="1"/>
  <c r="C2" i="4"/>
  <c r="K25" i="2" a="1"/>
  <c r="D19" i="4"/>
  <c r="C19" i="4"/>
  <c r="B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2" i="3" l="1"/>
  <c r="K2" i="3"/>
  <c r="O2" i="3"/>
  <c r="I3" i="3"/>
  <c r="M3" i="3"/>
  <c r="G4" i="3"/>
  <c r="K4" i="3"/>
  <c r="O4" i="3"/>
  <c r="I5" i="3"/>
  <c r="M5" i="3"/>
  <c r="G6" i="3"/>
  <c r="K6" i="3"/>
  <c r="O6" i="3"/>
  <c r="I7" i="3"/>
  <c r="M7" i="3"/>
  <c r="G8" i="3"/>
  <c r="K8" i="3"/>
  <c r="O8" i="3"/>
  <c r="I9" i="3"/>
  <c r="M9" i="3"/>
  <c r="G10" i="3"/>
  <c r="K10" i="3"/>
  <c r="O10" i="3"/>
  <c r="I11" i="3"/>
  <c r="M11" i="3"/>
  <c r="G12" i="3"/>
  <c r="K12" i="3"/>
  <c r="O12" i="3"/>
  <c r="I13" i="3"/>
  <c r="M13" i="3"/>
  <c r="G14" i="3"/>
  <c r="K14" i="3"/>
  <c r="O14" i="3"/>
  <c r="I15" i="3"/>
  <c r="M15" i="3"/>
  <c r="G16" i="3"/>
  <c r="K16" i="3"/>
  <c r="O16" i="3"/>
  <c r="I17" i="3"/>
  <c r="M17" i="3"/>
  <c r="G18" i="3"/>
  <c r="K18" i="3"/>
  <c r="O18" i="3"/>
  <c r="I19" i="3"/>
  <c r="M19" i="3"/>
  <c r="G20" i="3"/>
  <c r="K20" i="3"/>
  <c r="O20" i="3"/>
  <c r="I21" i="3"/>
  <c r="M21" i="3"/>
  <c r="G22" i="3"/>
  <c r="K22" i="3"/>
  <c r="O22" i="3"/>
  <c r="I23" i="3"/>
  <c r="M23" i="3"/>
  <c r="G24" i="3"/>
  <c r="K24" i="3"/>
  <c r="O24" i="3"/>
  <c r="I25" i="3"/>
  <c r="M25" i="3"/>
  <c r="G26" i="3"/>
  <c r="K26" i="3"/>
  <c r="O26" i="3"/>
  <c r="I27" i="3"/>
  <c r="M27" i="3"/>
  <c r="G28" i="3"/>
  <c r="K28" i="3"/>
  <c r="O28" i="3"/>
  <c r="I29" i="3"/>
  <c r="M29" i="3"/>
  <c r="G30" i="3"/>
  <c r="K30" i="3"/>
  <c r="O30" i="3"/>
  <c r="I31" i="3"/>
  <c r="M31" i="3"/>
  <c r="G32" i="3"/>
  <c r="K32" i="3"/>
  <c r="O32" i="3"/>
  <c r="I33" i="3"/>
  <c r="M33" i="3"/>
  <c r="M2" i="3"/>
  <c r="K3" i="3"/>
  <c r="I4" i="3"/>
  <c r="G5" i="3"/>
  <c r="O5" i="3"/>
  <c r="H2" i="3"/>
  <c r="L2" i="3"/>
  <c r="P2" i="3"/>
  <c r="J3" i="3"/>
  <c r="N3" i="3"/>
  <c r="H4" i="3"/>
  <c r="L4" i="3"/>
  <c r="P4" i="3"/>
  <c r="J5" i="3"/>
  <c r="N5" i="3"/>
  <c r="H6" i="3"/>
  <c r="L6" i="3"/>
  <c r="P6" i="3"/>
  <c r="J7" i="3"/>
  <c r="N7" i="3"/>
  <c r="H8" i="3"/>
  <c r="L8" i="3"/>
  <c r="P8" i="3"/>
  <c r="J9" i="3"/>
  <c r="N9" i="3"/>
  <c r="H10" i="3"/>
  <c r="L10" i="3"/>
  <c r="P10" i="3"/>
  <c r="J11" i="3"/>
  <c r="N11" i="3"/>
  <c r="H12" i="3"/>
  <c r="L12" i="3"/>
  <c r="P12" i="3"/>
  <c r="J13" i="3"/>
  <c r="N13" i="3"/>
  <c r="H14" i="3"/>
  <c r="L14" i="3"/>
  <c r="P14" i="3"/>
  <c r="J15" i="3"/>
  <c r="N15" i="3"/>
  <c r="H16" i="3"/>
  <c r="L16" i="3"/>
  <c r="P16" i="3"/>
  <c r="J17" i="3"/>
  <c r="N17" i="3"/>
  <c r="H18" i="3"/>
  <c r="L18" i="3"/>
  <c r="P18" i="3"/>
  <c r="J19" i="3"/>
  <c r="N19" i="3"/>
  <c r="H20" i="3"/>
  <c r="L20" i="3"/>
  <c r="P20" i="3"/>
  <c r="J21" i="3"/>
  <c r="N21" i="3"/>
  <c r="H22" i="3"/>
  <c r="L22" i="3"/>
  <c r="P22" i="3"/>
  <c r="J23" i="3"/>
  <c r="N23" i="3"/>
  <c r="H24" i="3"/>
  <c r="L24" i="3"/>
  <c r="P24" i="3"/>
  <c r="J25" i="3"/>
  <c r="N25" i="3"/>
  <c r="H26" i="3"/>
  <c r="L26" i="3"/>
  <c r="P26" i="3"/>
  <c r="J27" i="3"/>
  <c r="N27" i="3"/>
  <c r="H28" i="3"/>
  <c r="L28" i="3"/>
  <c r="P28" i="3"/>
  <c r="J29" i="3"/>
  <c r="N29" i="3"/>
  <c r="H30" i="3"/>
  <c r="L30" i="3"/>
  <c r="P30" i="3"/>
  <c r="J31" i="3"/>
  <c r="N31" i="3"/>
  <c r="H32" i="3"/>
  <c r="L32" i="3"/>
  <c r="P32" i="3"/>
  <c r="J33" i="3"/>
  <c r="N33" i="3"/>
  <c r="I2" i="3"/>
  <c r="G3" i="3"/>
  <c r="O3" i="3"/>
  <c r="M4" i="3"/>
  <c r="K5" i="3"/>
  <c r="J2" i="3"/>
  <c r="P3" i="3"/>
  <c r="L5" i="3"/>
  <c r="M6" i="3"/>
  <c r="K7" i="3"/>
  <c r="I8" i="3"/>
  <c r="G9" i="3"/>
  <c r="O9" i="3"/>
  <c r="M10" i="3"/>
  <c r="K11" i="3"/>
  <c r="I12" i="3"/>
  <c r="G13" i="3"/>
  <c r="O13" i="3"/>
  <c r="M14" i="3"/>
  <c r="K15" i="3"/>
  <c r="I16" i="3"/>
  <c r="G17" i="3"/>
  <c r="O17" i="3"/>
  <c r="M18" i="3"/>
  <c r="K19" i="3"/>
  <c r="I20" i="3"/>
  <c r="G21" i="3"/>
  <c r="O21" i="3"/>
  <c r="M22" i="3"/>
  <c r="K23" i="3"/>
  <c r="I24" i="3"/>
  <c r="G25" i="3"/>
  <c r="O25" i="3"/>
  <c r="M26" i="3"/>
  <c r="K27" i="3"/>
  <c r="I28" i="3"/>
  <c r="G29" i="3"/>
  <c r="O29" i="3"/>
  <c r="M30" i="3"/>
  <c r="K31" i="3"/>
  <c r="I32" i="3"/>
  <c r="G33" i="3"/>
  <c r="O33" i="3"/>
  <c r="J4" i="3"/>
  <c r="L7" i="3"/>
  <c r="H9" i="3"/>
  <c r="N10" i="3"/>
  <c r="L11" i="3"/>
  <c r="J12" i="3"/>
  <c r="P13" i="3"/>
  <c r="N14" i="3"/>
  <c r="L15" i="3"/>
  <c r="J16" i="3"/>
  <c r="H17" i="3"/>
  <c r="P17" i="3"/>
  <c r="L19" i="3"/>
  <c r="J20" i="3"/>
  <c r="H21" i="3"/>
  <c r="P21" i="3"/>
  <c r="N22" i="3"/>
  <c r="L23" i="3"/>
  <c r="J24" i="3"/>
  <c r="H25" i="3"/>
  <c r="P25" i="3"/>
  <c r="N26" i="3"/>
  <c r="J28" i="3"/>
  <c r="H29" i="3"/>
  <c r="P29" i="3"/>
  <c r="N30" i="3"/>
  <c r="L31" i="3"/>
  <c r="J32" i="3"/>
  <c r="H33" i="3"/>
  <c r="P33" i="3"/>
  <c r="H3" i="3"/>
  <c r="N4" i="3"/>
  <c r="I6" i="3"/>
  <c r="G7" i="3"/>
  <c r="O7" i="3"/>
  <c r="M8" i="3"/>
  <c r="K9" i="3"/>
  <c r="I10" i="3"/>
  <c r="G11" i="3"/>
  <c r="M12" i="3"/>
  <c r="K13" i="3"/>
  <c r="I14" i="3"/>
  <c r="G15" i="3"/>
  <c r="M16" i="3"/>
  <c r="I18" i="3"/>
  <c r="O19" i="3"/>
  <c r="K21" i="3"/>
  <c r="N2" i="3"/>
  <c r="P5" i="3"/>
  <c r="N6" i="3"/>
  <c r="J8" i="3"/>
  <c r="P9" i="3"/>
  <c r="H13" i="3"/>
  <c r="N18" i="3"/>
  <c r="L27" i="3"/>
  <c r="O11" i="3"/>
  <c r="O15" i="3"/>
  <c r="K17" i="3"/>
  <c r="G19" i="3"/>
  <c r="M20" i="3"/>
  <c r="I22" i="3"/>
  <c r="L3" i="3"/>
  <c r="P7" i="3"/>
  <c r="H11" i="3"/>
  <c r="J14" i="3"/>
  <c r="L17" i="3"/>
  <c r="N20" i="3"/>
  <c r="H23" i="3"/>
  <c r="N24" i="3"/>
  <c r="J26" i="3"/>
  <c r="P27" i="3"/>
  <c r="L29" i="3"/>
  <c r="H31" i="3"/>
  <c r="N32" i="3"/>
  <c r="H5" i="3"/>
  <c r="N8" i="3"/>
  <c r="P11" i="3"/>
  <c r="H15" i="3"/>
  <c r="J18" i="3"/>
  <c r="L21" i="3"/>
  <c r="O23" i="3"/>
  <c r="K25" i="3"/>
  <c r="G27" i="3"/>
  <c r="I30" i="3"/>
  <c r="O31" i="3"/>
  <c r="K33" i="3"/>
  <c r="L9" i="3"/>
  <c r="P15" i="3"/>
  <c r="H19" i="3"/>
  <c r="J22" i="3"/>
  <c r="L25" i="3"/>
  <c r="N28" i="3"/>
  <c r="P31" i="3"/>
  <c r="H7" i="3"/>
  <c r="L13" i="3"/>
  <c r="P19" i="3"/>
  <c r="M24" i="3"/>
  <c r="O27" i="3"/>
  <c r="G31" i="3"/>
  <c r="M28" i="3"/>
  <c r="J6" i="3"/>
  <c r="N12" i="3"/>
  <c r="P23" i="3"/>
  <c r="H27" i="3"/>
  <c r="J30" i="3"/>
  <c r="L33" i="3"/>
  <c r="J10" i="3"/>
  <c r="N16" i="3"/>
  <c r="G23" i="3"/>
  <c r="I26" i="3"/>
  <c r="K29" i="3"/>
  <c r="M32" i="3"/>
  <c r="R26" i="2"/>
  <c r="R40" i="2"/>
  <c r="Q25" i="2"/>
  <c r="Q27" i="2"/>
  <c r="Q29" i="2"/>
  <c r="Q31" i="2"/>
  <c r="Q33" i="2"/>
  <c r="Q35" i="2"/>
  <c r="Q37" i="2"/>
  <c r="Q39" i="2"/>
  <c r="Q41" i="2"/>
  <c r="Q43" i="2"/>
  <c r="Q45" i="2"/>
  <c r="R25" i="2"/>
  <c r="R29" i="2"/>
  <c r="R31" i="2"/>
  <c r="R33" i="2"/>
  <c r="R35" i="2"/>
  <c r="R37" i="2"/>
  <c r="R39" i="2"/>
  <c r="R41" i="2"/>
  <c r="R43" i="2"/>
  <c r="R45" i="2"/>
  <c r="R28" i="2"/>
  <c r="R30" i="2"/>
  <c r="R32" i="2"/>
  <c r="R34" i="2"/>
  <c r="R36" i="2"/>
  <c r="R38" i="2"/>
  <c r="R42" i="2"/>
  <c r="R44" i="2"/>
  <c r="R27" i="2"/>
  <c r="R46" i="2"/>
  <c r="Q26" i="2"/>
  <c r="Q28" i="2"/>
  <c r="Q30" i="2"/>
  <c r="Q32" i="2"/>
  <c r="Q34" i="2"/>
  <c r="Q36" i="2"/>
  <c r="Q38" i="2"/>
  <c r="Q40" i="2"/>
  <c r="Q42" i="2"/>
  <c r="Q44" i="2"/>
  <c r="Q46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P31" i="2"/>
  <c r="P37" i="2"/>
  <c r="P41" i="2"/>
  <c r="P22" i="2"/>
  <c r="P24" i="2"/>
  <c r="P26" i="2"/>
  <c r="P28" i="2"/>
  <c r="P30" i="2"/>
  <c r="P32" i="2"/>
  <c r="P34" i="2"/>
  <c r="P36" i="2"/>
  <c r="P38" i="2"/>
  <c r="P40" i="2"/>
  <c r="P42" i="2"/>
  <c r="P44" i="2"/>
  <c r="P46" i="2"/>
  <c r="P27" i="2"/>
  <c r="P33" i="2"/>
  <c r="P43" i="2"/>
  <c r="O23" i="2"/>
  <c r="O25" i="2"/>
  <c r="O27" i="2"/>
  <c r="O29" i="2"/>
  <c r="O31" i="2"/>
  <c r="O33" i="2"/>
  <c r="O35" i="2"/>
  <c r="O37" i="2"/>
  <c r="O39" i="2"/>
  <c r="O41" i="2"/>
  <c r="O43" i="2"/>
  <c r="O45" i="2"/>
  <c r="P23" i="2"/>
  <c r="P25" i="2"/>
  <c r="P29" i="2"/>
  <c r="P35" i="2"/>
  <c r="P39" i="2"/>
  <c r="P45" i="2"/>
  <c r="K25" i="2"/>
  <c r="K27" i="2"/>
  <c r="K29" i="2"/>
  <c r="K31" i="2"/>
  <c r="K33" i="2"/>
  <c r="K35" i="2"/>
  <c r="K37" i="2"/>
  <c r="K39" i="2"/>
  <c r="K41" i="2"/>
  <c r="K43" i="2"/>
  <c r="K45" i="2"/>
  <c r="L28" i="2"/>
  <c r="L34" i="2"/>
  <c r="L42" i="2"/>
  <c r="L46" i="2"/>
  <c r="L25" i="2"/>
  <c r="L27" i="2"/>
  <c r="L29" i="2"/>
  <c r="L31" i="2"/>
  <c r="L33" i="2"/>
  <c r="L35" i="2"/>
  <c r="L37" i="2"/>
  <c r="L39" i="2"/>
  <c r="L41" i="2"/>
  <c r="M41" i="2" s="1"/>
  <c r="L43" i="2"/>
  <c r="L45" i="2"/>
  <c r="L30" i="2"/>
  <c r="L38" i="2"/>
  <c r="L44" i="2"/>
  <c r="K26" i="2"/>
  <c r="K28" i="2"/>
  <c r="K30" i="2"/>
  <c r="K32" i="2"/>
  <c r="K34" i="2"/>
  <c r="K36" i="2"/>
  <c r="K38" i="2"/>
  <c r="K40" i="2"/>
  <c r="K42" i="2"/>
  <c r="K44" i="2"/>
  <c r="K46" i="2"/>
  <c r="L26" i="2"/>
  <c r="L32" i="2"/>
  <c r="L36" i="2"/>
  <c r="L40" i="2"/>
  <c r="I22" i="2"/>
  <c r="I24" i="2"/>
  <c r="I26" i="2"/>
  <c r="I34" i="2"/>
  <c r="I44" i="2"/>
  <c r="J22" i="2"/>
  <c r="J24" i="2"/>
  <c r="J26" i="2"/>
  <c r="J28" i="2"/>
  <c r="J30" i="2"/>
  <c r="J32" i="2"/>
  <c r="J34" i="2"/>
  <c r="J36" i="2"/>
  <c r="J38" i="2"/>
  <c r="J40" i="2"/>
  <c r="J42" i="2"/>
  <c r="J44" i="2"/>
  <c r="J46" i="2"/>
  <c r="J25" i="2"/>
  <c r="J29" i="2"/>
  <c r="J33" i="2"/>
  <c r="J37" i="2"/>
  <c r="J41" i="2"/>
  <c r="J45" i="2"/>
  <c r="I28" i="2"/>
  <c r="I36" i="2"/>
  <c r="I42" i="2"/>
  <c r="I23" i="2"/>
  <c r="I25" i="2"/>
  <c r="I27" i="2"/>
  <c r="I29" i="2"/>
  <c r="I31" i="2"/>
  <c r="I33" i="2"/>
  <c r="I35" i="2"/>
  <c r="I37" i="2"/>
  <c r="I39" i="2"/>
  <c r="I41" i="2"/>
  <c r="I43" i="2"/>
  <c r="I45" i="2"/>
  <c r="J23" i="2"/>
  <c r="J27" i="2"/>
  <c r="J31" i="2"/>
  <c r="J35" i="2"/>
  <c r="J39" i="2"/>
  <c r="J43" i="2"/>
  <c r="I30" i="2"/>
  <c r="I32" i="2"/>
  <c r="I38" i="2"/>
  <c r="I40" i="2"/>
  <c r="I46" i="2"/>
  <c r="Y29" i="7"/>
  <c r="Y34" i="7"/>
  <c r="Y30" i="7"/>
  <c r="Y37" i="7"/>
  <c r="Y42" i="7"/>
  <c r="Y40" i="7"/>
  <c r="Y43" i="7"/>
  <c r="Y32" i="7"/>
  <c r="Y39" i="7"/>
  <c r="Y28" i="7"/>
  <c r="Y26" i="7"/>
  <c r="Y38" i="7"/>
  <c r="Y45" i="7"/>
  <c r="Y44" i="7"/>
  <c r="Y31" i="7"/>
  <c r="Y33" i="7"/>
  <c r="Y35" i="7"/>
  <c r="Y25" i="7"/>
  <c r="Y27" i="7"/>
  <c r="Y46" i="7"/>
  <c r="Y41" i="7"/>
  <c r="Y36" i="7"/>
  <c r="V6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C1" i="4"/>
  <c r="G2" i="4"/>
  <c r="G19" i="4"/>
  <c r="D1" i="4"/>
  <c r="F2" i="4"/>
  <c r="S46" i="2"/>
  <c r="P14" i="2"/>
  <c r="M38" i="2"/>
  <c r="J14" i="2"/>
  <c r="F15" i="4"/>
  <c r="F4" i="4"/>
  <c r="F5" i="4"/>
  <c r="F10" i="4"/>
  <c r="F8" i="4"/>
  <c r="F12" i="4"/>
  <c r="F7" i="4"/>
  <c r="F17" i="4"/>
  <c r="F3" i="4"/>
  <c r="F18" i="4"/>
  <c r="F16" i="4"/>
  <c r="F13" i="4"/>
  <c r="F6" i="4"/>
  <c r="F11" i="4"/>
  <c r="F14" i="4"/>
  <c r="F9" i="4"/>
  <c r="F19" i="4"/>
  <c r="A20" i="4"/>
  <c r="V1" i="2"/>
  <c r="W25" i="2" a="1"/>
  <c r="U22" i="2" a="1"/>
  <c r="C20" i="4"/>
  <c r="D20" i="4"/>
  <c r="B20" i="4"/>
  <c r="W25" i="2" l="1"/>
  <c r="W27" i="2"/>
  <c r="W29" i="2"/>
  <c r="W31" i="2"/>
  <c r="W33" i="2"/>
  <c r="W35" i="2"/>
  <c r="W37" i="2"/>
  <c r="W39" i="2"/>
  <c r="W41" i="2"/>
  <c r="W43" i="2"/>
  <c r="W45" i="2"/>
  <c r="W34" i="2"/>
  <c r="W40" i="2"/>
  <c r="W46" i="2"/>
  <c r="X28" i="2"/>
  <c r="X34" i="2"/>
  <c r="X40" i="2"/>
  <c r="X44" i="2"/>
  <c r="X25" i="2"/>
  <c r="X27" i="2"/>
  <c r="X29" i="2"/>
  <c r="X31" i="2"/>
  <c r="X33" i="2"/>
  <c r="X35" i="2"/>
  <c r="X37" i="2"/>
  <c r="X39" i="2"/>
  <c r="X41" i="2"/>
  <c r="X43" i="2"/>
  <c r="X45" i="2"/>
  <c r="W32" i="2"/>
  <c r="W38" i="2"/>
  <c r="W42" i="2"/>
  <c r="X26" i="2"/>
  <c r="X32" i="2"/>
  <c r="X36" i="2"/>
  <c r="X42" i="2"/>
  <c r="W26" i="2"/>
  <c r="W28" i="2"/>
  <c r="W30" i="2"/>
  <c r="W36" i="2"/>
  <c r="W44" i="2"/>
  <c r="X30" i="2"/>
  <c r="X38" i="2"/>
  <c r="X46" i="2"/>
  <c r="U22" i="2"/>
  <c r="U24" i="2"/>
  <c r="U26" i="2"/>
  <c r="U28" i="2"/>
  <c r="U30" i="2"/>
  <c r="U32" i="2"/>
  <c r="U34" i="2"/>
  <c r="U36" i="2"/>
  <c r="U38" i="2"/>
  <c r="U40" i="2"/>
  <c r="U42" i="2"/>
  <c r="U44" i="2"/>
  <c r="U46" i="2"/>
  <c r="V27" i="2"/>
  <c r="V35" i="2"/>
  <c r="V41" i="2"/>
  <c r="V45" i="2"/>
  <c r="V22" i="2"/>
  <c r="V24" i="2"/>
  <c r="V26" i="2"/>
  <c r="V28" i="2"/>
  <c r="V30" i="2"/>
  <c r="V32" i="2"/>
  <c r="V34" i="2"/>
  <c r="V36" i="2"/>
  <c r="V38" i="2"/>
  <c r="V40" i="2"/>
  <c r="V42" i="2"/>
  <c r="V44" i="2"/>
  <c r="V46" i="2"/>
  <c r="V25" i="2"/>
  <c r="V31" i="2"/>
  <c r="V37" i="2"/>
  <c r="V43" i="2"/>
  <c r="U23" i="2"/>
  <c r="U25" i="2"/>
  <c r="U27" i="2"/>
  <c r="U29" i="2"/>
  <c r="U31" i="2"/>
  <c r="U33" i="2"/>
  <c r="U35" i="2"/>
  <c r="U37" i="2"/>
  <c r="U39" i="2"/>
  <c r="U41" i="2"/>
  <c r="U43" i="2"/>
  <c r="U45" i="2"/>
  <c r="V23" i="2"/>
  <c r="V29" i="2"/>
  <c r="V33" i="2"/>
  <c r="V39" i="2"/>
  <c r="M35" i="2"/>
  <c r="M40" i="2"/>
  <c r="M36" i="2"/>
  <c r="M42" i="2"/>
  <c r="M43" i="2"/>
  <c r="M34" i="2"/>
  <c r="E1" i="4"/>
  <c r="M27" i="2"/>
  <c r="M26" i="2"/>
  <c r="M44" i="2"/>
  <c r="M33" i="2"/>
  <c r="S38" i="2"/>
  <c r="M29" i="2"/>
  <c r="M30" i="2"/>
  <c r="M37" i="2"/>
  <c r="M31" i="2"/>
  <c r="M25" i="2"/>
  <c r="M32" i="2"/>
  <c r="M39" i="2"/>
  <c r="V14" i="2"/>
  <c r="S25" i="2"/>
  <c r="S42" i="2"/>
  <c r="G20" i="4"/>
  <c r="S31" i="2"/>
  <c r="S41" i="2"/>
  <c r="S26" i="2"/>
  <c r="S39" i="2"/>
  <c r="S45" i="2"/>
  <c r="S30" i="2"/>
  <c r="S34" i="2"/>
  <c r="S28" i="2"/>
  <c r="S32" i="2"/>
  <c r="S36" i="2"/>
  <c r="S40" i="2"/>
  <c r="S27" i="2"/>
  <c r="S44" i="2"/>
  <c r="S35" i="2"/>
  <c r="S29" i="2"/>
  <c r="S43" i="2"/>
  <c r="S33" i="2"/>
  <c r="S37" i="2"/>
  <c r="F20" i="4"/>
  <c r="A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21" i="4"/>
  <c r="D21" i="4"/>
  <c r="E21" i="4"/>
  <c r="B21" i="4"/>
  <c r="Y35" i="2" l="1"/>
  <c r="Y41" i="2"/>
  <c r="Y39" i="2"/>
  <c r="Y42" i="2"/>
  <c r="Y45" i="2"/>
  <c r="Y43" i="2"/>
  <c r="Y46" i="2"/>
  <c r="Y31" i="2"/>
  <c r="Y37" i="2"/>
  <c r="Y44" i="2"/>
  <c r="Y28" i="2"/>
  <c r="Y25" i="2"/>
  <c r="Y32" i="2"/>
  <c r="Y26" i="2"/>
  <c r="Y29" i="2"/>
  <c r="Y40" i="2"/>
  <c r="Y34" i="2"/>
  <c r="Y36" i="2"/>
  <c r="Y27" i="2"/>
  <c r="Y30" i="2"/>
  <c r="Y33" i="2"/>
  <c r="Y38" i="2"/>
  <c r="H2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G21" i="4"/>
  <c r="F21" i="4"/>
  <c r="A22" i="4"/>
  <c r="D22" i="4"/>
  <c r="C22" i="4"/>
  <c r="E22" i="4"/>
  <c r="B22" i="4"/>
  <c r="H22" i="4" l="1"/>
  <c r="G22" i="4"/>
  <c r="F22" i="4"/>
  <c r="A23" i="4"/>
  <c r="E23" i="4"/>
  <c r="D23" i="4"/>
  <c r="C23" i="4"/>
  <c r="B23" i="4"/>
  <c r="H23" i="4" l="1"/>
  <c r="G23" i="4"/>
  <c r="F23" i="4"/>
  <c r="A24" i="4"/>
  <c r="C24" i="4"/>
  <c r="E24" i="4"/>
  <c r="D24" i="4"/>
  <c r="B24" i="4"/>
  <c r="H24" i="4" l="1"/>
  <c r="G24" i="4"/>
  <c r="F24" i="4"/>
  <c r="A25" i="4"/>
  <c r="C25" i="4"/>
  <c r="D25" i="4"/>
  <c r="E25" i="4"/>
  <c r="B25" i="4"/>
  <c r="H25" i="4" l="1"/>
  <c r="G25" i="4"/>
  <c r="F25" i="4"/>
  <c r="A26" i="4"/>
  <c r="D26" i="4"/>
  <c r="E26" i="4"/>
  <c r="C26" i="4"/>
  <c r="B26" i="4"/>
  <c r="H26" i="4" l="1"/>
  <c r="G26" i="4"/>
  <c r="F26" i="4"/>
  <c r="A27" i="4"/>
  <c r="E27" i="4"/>
  <c r="D27" i="4"/>
  <c r="C27" i="4"/>
  <c r="B27" i="4"/>
  <c r="H27" i="4" l="1"/>
  <c r="G27" i="4"/>
  <c r="F27" i="4"/>
  <c r="A28" i="4"/>
  <c r="C28" i="4"/>
  <c r="E28" i="4"/>
  <c r="D28" i="4"/>
  <c r="B28" i="4"/>
  <c r="H28" i="4" l="1"/>
  <c r="G28" i="4"/>
  <c r="F28" i="4"/>
  <c r="A29" i="4"/>
  <c r="C29" i="4"/>
  <c r="D29" i="4"/>
  <c r="E29" i="4"/>
  <c r="B29" i="4"/>
  <c r="H29" i="4" l="1"/>
  <c r="G29" i="4"/>
  <c r="F29" i="4"/>
  <c r="A30" i="4"/>
  <c r="D30" i="4"/>
  <c r="E30" i="4"/>
  <c r="C30" i="4"/>
  <c r="B30" i="4"/>
  <c r="H30" i="4" l="1"/>
  <c r="G30" i="4"/>
  <c r="F30" i="4"/>
  <c r="A31" i="4"/>
  <c r="E31" i="4"/>
  <c r="D31" i="4"/>
  <c r="C31" i="4"/>
  <c r="B31" i="4"/>
  <c r="H31" i="4" l="1"/>
  <c r="G31" i="4"/>
  <c r="F31" i="4"/>
  <c r="A32" i="4"/>
  <c r="C32" i="4"/>
  <c r="E32" i="4"/>
  <c r="D32" i="4"/>
  <c r="B32" i="4"/>
  <c r="H32" i="4" l="1"/>
  <c r="G32" i="4"/>
  <c r="F32" i="4"/>
  <c r="A33" i="4"/>
  <c r="C33" i="4"/>
  <c r="D33" i="4"/>
  <c r="E33" i="4"/>
  <c r="B33" i="4"/>
  <c r="H33" i="4" l="1"/>
  <c r="G33" i="4"/>
  <c r="F33" i="4"/>
  <c r="A34" i="4"/>
  <c r="D34" i="4"/>
  <c r="E34" i="4"/>
  <c r="C34" i="4"/>
  <c r="B34" i="4"/>
  <c r="H34" i="4" l="1"/>
  <c r="G34" i="4"/>
  <c r="F34" i="4"/>
  <c r="A35" i="4"/>
  <c r="E35" i="4"/>
  <c r="D35" i="4"/>
  <c r="C35" i="4"/>
  <c r="B35" i="4"/>
  <c r="H35" i="4" l="1"/>
  <c r="G35" i="4"/>
  <c r="F35" i="4"/>
  <c r="A36" i="4"/>
  <c r="C36" i="4"/>
  <c r="E36" i="4"/>
  <c r="D36" i="4"/>
  <c r="B36" i="4"/>
  <c r="H36" i="4" l="1"/>
  <c r="G36" i="4"/>
  <c r="F36" i="4"/>
  <c r="A37" i="4"/>
  <c r="C37" i="4"/>
  <c r="D37" i="4"/>
  <c r="E37" i="4"/>
  <c r="B37" i="4"/>
  <c r="H37" i="4" l="1"/>
  <c r="G37" i="4"/>
  <c r="F37" i="4"/>
  <c r="A38" i="4"/>
  <c r="D38" i="4"/>
  <c r="E38" i="4"/>
  <c r="C38" i="4"/>
  <c r="B38" i="4"/>
  <c r="H38" i="4" l="1"/>
  <c r="G38" i="4"/>
  <c r="F38" i="4"/>
  <c r="A39" i="4"/>
  <c r="E39" i="4"/>
  <c r="D39" i="4"/>
  <c r="C39" i="4"/>
  <c r="B39" i="4"/>
  <c r="H39" i="4" l="1"/>
  <c r="G39" i="4"/>
  <c r="F39" i="4"/>
  <c r="A40" i="4"/>
  <c r="C40" i="4"/>
  <c r="E40" i="4"/>
  <c r="D40" i="4"/>
  <c r="B40" i="4"/>
  <c r="H40" i="4" l="1"/>
  <c r="G40" i="4"/>
  <c r="F40" i="4"/>
  <c r="A41" i="4"/>
  <c r="C41" i="4"/>
  <c r="D41" i="4"/>
  <c r="E41" i="4"/>
  <c r="B41" i="4"/>
  <c r="H41" i="4" l="1"/>
  <c r="G41" i="4"/>
  <c r="F41" i="4"/>
  <c r="A42" i="4"/>
  <c r="D42" i="4"/>
  <c r="E42" i="4"/>
  <c r="C42" i="4"/>
  <c r="B42" i="4"/>
  <c r="H42" i="4" l="1"/>
  <c r="G42" i="4"/>
  <c r="F42" i="4"/>
  <c r="A43" i="4"/>
  <c r="E43" i="4"/>
  <c r="D43" i="4"/>
  <c r="C43" i="4"/>
  <c r="B43" i="4"/>
  <c r="H43" i="4" l="1"/>
  <c r="G43" i="4"/>
  <c r="F43" i="4"/>
  <c r="A44" i="4"/>
  <c r="C44" i="4"/>
  <c r="E44" i="4"/>
  <c r="D44" i="4"/>
  <c r="B44" i="4"/>
  <c r="H44" i="4" l="1"/>
  <c r="G44" i="4"/>
  <c r="F44" i="4"/>
  <c r="A45" i="4"/>
  <c r="C45" i="4"/>
  <c r="D45" i="4"/>
  <c r="E45" i="4"/>
  <c r="B45" i="4"/>
  <c r="H45" i="4" l="1"/>
  <c r="G45" i="4"/>
  <c r="F45" i="4"/>
  <c r="A46" i="4"/>
  <c r="D46" i="4"/>
  <c r="E46" i="4"/>
  <c r="C46" i="4"/>
  <c r="B46" i="4"/>
  <c r="H46" i="4" l="1"/>
  <c r="G46" i="4"/>
  <c r="F46" i="4"/>
  <c r="A47" i="4"/>
  <c r="E47" i="4"/>
  <c r="D47" i="4"/>
  <c r="C47" i="4"/>
  <c r="B47" i="4"/>
  <c r="H47" i="4" l="1"/>
  <c r="G47" i="4"/>
  <c r="F47" i="4"/>
  <c r="A48" i="4"/>
  <c r="C48" i="4"/>
  <c r="E48" i="4"/>
  <c r="D48" i="4"/>
  <c r="B48" i="4"/>
  <c r="H48" i="4" l="1"/>
  <c r="G48" i="4"/>
  <c r="F48" i="4"/>
  <c r="A49" i="4"/>
  <c r="C49" i="4"/>
  <c r="D49" i="4"/>
  <c r="E49" i="4"/>
  <c r="B49" i="4"/>
  <c r="H49" i="4" l="1"/>
  <c r="G49" i="4"/>
  <c r="F49" i="4"/>
  <c r="A50" i="4"/>
  <c r="D50" i="4"/>
  <c r="E50" i="4"/>
  <c r="C50" i="4"/>
  <c r="B50" i="4"/>
  <c r="H50" i="4" l="1"/>
  <c r="G50" i="4"/>
  <c r="F50" i="4"/>
  <c r="A51" i="4"/>
  <c r="E51" i="4"/>
  <c r="D51" i="4"/>
  <c r="C51" i="4"/>
  <c r="B51" i="4"/>
  <c r="H51" i="4" l="1"/>
  <c r="G51" i="4"/>
  <c r="F51" i="4"/>
  <c r="A52" i="4"/>
  <c r="C52" i="4"/>
  <c r="E52" i="4"/>
  <c r="D52" i="4"/>
  <c r="B52" i="4"/>
  <c r="H52" i="4" l="1"/>
  <c r="G52" i="4"/>
  <c r="F52" i="4"/>
  <c r="A53" i="4"/>
  <c r="C53" i="4"/>
  <c r="D53" i="4"/>
  <c r="E53" i="4"/>
  <c r="B53" i="4"/>
  <c r="H53" i="4" l="1"/>
  <c r="G53" i="4"/>
  <c r="F53" i="4"/>
  <c r="A54" i="4"/>
  <c r="D54" i="4"/>
  <c r="E54" i="4"/>
  <c r="C54" i="4"/>
  <c r="B54" i="4"/>
  <c r="H54" i="4" l="1"/>
  <c r="G54" i="4"/>
  <c r="F54" i="4"/>
  <c r="A55" i="4"/>
  <c r="E55" i="4"/>
  <c r="D55" i="4"/>
  <c r="C55" i="4"/>
  <c r="B55" i="4"/>
  <c r="H55" i="4" l="1"/>
  <c r="G55" i="4"/>
  <c r="F55" i="4"/>
  <c r="A56" i="4"/>
  <c r="E56" i="4"/>
  <c r="C56" i="4"/>
  <c r="D56" i="4"/>
  <c r="B56" i="4"/>
  <c r="H56" i="4" l="1"/>
  <c r="G56" i="4"/>
  <c r="F56" i="4"/>
  <c r="A57" i="4"/>
  <c r="D57" i="4"/>
  <c r="C57" i="4"/>
  <c r="E57" i="4"/>
  <c r="B57" i="4"/>
  <c r="H57" i="4" l="1"/>
  <c r="G57" i="4"/>
  <c r="F57" i="4"/>
  <c r="A58" i="4"/>
  <c r="D58" i="4"/>
  <c r="E58" i="4"/>
  <c r="C58" i="4"/>
  <c r="B58" i="4"/>
  <c r="H58" i="4" l="1"/>
  <c r="G58" i="4"/>
  <c r="F58" i="4"/>
  <c r="A59" i="4"/>
  <c r="E59" i="4"/>
  <c r="D59" i="4"/>
  <c r="C59" i="4"/>
  <c r="B59" i="4"/>
  <c r="H59" i="4" l="1"/>
  <c r="G59" i="4"/>
  <c r="F59" i="4"/>
  <c r="A60" i="4"/>
  <c r="C60" i="4"/>
  <c r="E60" i="4"/>
  <c r="D60" i="4"/>
  <c r="B60" i="4"/>
  <c r="H60" i="4" l="1"/>
  <c r="G60" i="4"/>
  <c r="F60" i="4"/>
  <c r="A61" i="4"/>
  <c r="C61" i="4"/>
  <c r="D61" i="4"/>
  <c r="E61" i="4"/>
  <c r="B61" i="4"/>
  <c r="H61" i="4" l="1"/>
  <c r="G61" i="4"/>
  <c r="F61" i="4"/>
  <c r="A62" i="4"/>
  <c r="E62" i="4"/>
  <c r="D62" i="4"/>
  <c r="C62" i="4"/>
  <c r="B62" i="4"/>
  <c r="H62" i="4" l="1"/>
  <c r="G62" i="4"/>
  <c r="F62" i="4"/>
  <c r="A63" i="4"/>
  <c r="E63" i="4"/>
  <c r="D63" i="4"/>
  <c r="C63" i="4"/>
  <c r="B63" i="4"/>
  <c r="H63" i="4" l="1"/>
  <c r="G63" i="4"/>
  <c r="F63" i="4"/>
  <c r="A64" i="4"/>
  <c r="C64" i="4"/>
  <c r="E64" i="4"/>
  <c r="D64" i="4"/>
  <c r="B64" i="4"/>
  <c r="H64" i="4" l="1"/>
  <c r="G64" i="4"/>
  <c r="F64" i="4"/>
  <c r="A65" i="4"/>
  <c r="D65" i="4"/>
  <c r="C65" i="4"/>
  <c r="E65" i="4"/>
  <c r="B65" i="4"/>
  <c r="H65" i="4" l="1"/>
  <c r="G65" i="4"/>
  <c r="F65" i="4"/>
  <c r="A66" i="4"/>
  <c r="D66" i="4"/>
  <c r="C66" i="4"/>
  <c r="E66" i="4"/>
  <c r="B66" i="4"/>
  <c r="H66" i="4" l="1"/>
  <c r="G66" i="4"/>
  <c r="F66" i="4"/>
  <c r="A67" i="4"/>
  <c r="E67" i="4"/>
  <c r="D67" i="4"/>
  <c r="C67" i="4"/>
  <c r="B67" i="4"/>
  <c r="H67" i="4" l="1"/>
  <c r="G67" i="4"/>
  <c r="F67" i="4"/>
  <c r="A68" i="4"/>
  <c r="C68" i="4"/>
  <c r="E68" i="4"/>
  <c r="D68" i="4"/>
  <c r="B68" i="4"/>
  <c r="H68" i="4" l="1"/>
  <c r="G68" i="4"/>
  <c r="F68" i="4"/>
  <c r="A69" i="4"/>
  <c r="C69" i="4"/>
  <c r="D69" i="4"/>
  <c r="E69" i="4"/>
  <c r="B69" i="4"/>
  <c r="H69" i="4" l="1"/>
  <c r="G69" i="4"/>
  <c r="F69" i="4"/>
  <c r="A70" i="4"/>
  <c r="E70" i="4"/>
  <c r="D70" i="4"/>
  <c r="C70" i="4"/>
  <c r="B70" i="4"/>
  <c r="H70" i="4" l="1"/>
  <c r="G70" i="4"/>
  <c r="F70" i="4"/>
  <c r="A71" i="4"/>
  <c r="E71" i="4"/>
  <c r="D71" i="4"/>
  <c r="C71" i="4"/>
  <c r="B71" i="4"/>
  <c r="H71" i="4" l="1"/>
  <c r="G71" i="4"/>
  <c r="F71" i="4"/>
  <c r="A72" i="4"/>
  <c r="C72" i="4"/>
  <c r="E72" i="4"/>
  <c r="D72" i="4"/>
  <c r="B72" i="4"/>
  <c r="H72" i="4" l="1"/>
  <c r="G72" i="4"/>
  <c r="F72" i="4"/>
  <c r="A73" i="4"/>
  <c r="D73" i="4"/>
  <c r="C73" i="4"/>
  <c r="E73" i="4"/>
  <c r="B73" i="4"/>
  <c r="H73" i="4" l="1"/>
  <c r="G73" i="4"/>
  <c r="F73" i="4"/>
  <c r="A74" i="4"/>
  <c r="D74" i="4"/>
  <c r="C74" i="4"/>
  <c r="E74" i="4"/>
  <c r="B74" i="4"/>
  <c r="H74" i="4" l="1"/>
  <c r="G74" i="4"/>
  <c r="F74" i="4"/>
  <c r="A75" i="4"/>
  <c r="E75" i="4"/>
  <c r="D75" i="4"/>
  <c r="C75" i="4"/>
  <c r="B75" i="4"/>
  <c r="H75" i="4" l="1"/>
  <c r="G75" i="4"/>
  <c r="F75" i="4"/>
  <c r="A76" i="4"/>
  <c r="C76" i="4"/>
  <c r="E76" i="4"/>
  <c r="D76" i="4"/>
  <c r="B76" i="4"/>
  <c r="H76" i="4" l="1"/>
  <c r="G76" i="4"/>
  <c r="F76" i="4"/>
  <c r="A77" i="4"/>
  <c r="C77" i="4"/>
  <c r="D77" i="4"/>
  <c r="E77" i="4"/>
  <c r="B77" i="4"/>
  <c r="H77" i="4" l="1"/>
  <c r="G77" i="4"/>
  <c r="F77" i="4"/>
  <c r="A78" i="4"/>
  <c r="E78" i="4"/>
  <c r="D78" i="4"/>
  <c r="C78" i="4"/>
  <c r="B78" i="4"/>
  <c r="H78" i="4" l="1"/>
  <c r="G78" i="4"/>
  <c r="F78" i="4"/>
  <c r="A79" i="4"/>
  <c r="E79" i="4"/>
  <c r="D79" i="4"/>
  <c r="C79" i="4"/>
  <c r="B79" i="4"/>
  <c r="H79" i="4" l="1"/>
  <c r="G79" i="4"/>
  <c r="F79" i="4"/>
  <c r="A80" i="4"/>
  <c r="C80" i="4"/>
  <c r="E80" i="4"/>
  <c r="D80" i="4"/>
  <c r="B80" i="4"/>
  <c r="H80" i="4" l="1"/>
  <c r="G80" i="4"/>
  <c r="F80" i="4"/>
  <c r="A81" i="4"/>
  <c r="D81" i="4"/>
  <c r="C81" i="4"/>
  <c r="E81" i="4"/>
  <c r="B81" i="4"/>
  <c r="H81" i="4" l="1"/>
  <c r="G81" i="4"/>
  <c r="F81" i="4"/>
  <c r="A82" i="4"/>
  <c r="D82" i="4"/>
  <c r="C82" i="4"/>
  <c r="E82" i="4"/>
  <c r="B82" i="4"/>
  <c r="H82" i="4" l="1"/>
  <c r="G82" i="4"/>
  <c r="F82" i="4"/>
  <c r="A83" i="4"/>
  <c r="E83" i="4"/>
  <c r="D83" i="4"/>
  <c r="C83" i="4"/>
  <c r="B83" i="4"/>
  <c r="H83" i="4" l="1"/>
  <c r="G83" i="4"/>
  <c r="F83" i="4"/>
  <c r="A84" i="4"/>
  <c r="C84" i="4"/>
  <c r="E84" i="4"/>
  <c r="D84" i="4"/>
  <c r="B84" i="4"/>
  <c r="H84" i="4" l="1"/>
  <c r="G84" i="4"/>
  <c r="F84" i="4"/>
  <c r="A85" i="4"/>
  <c r="D85" i="4"/>
  <c r="C85" i="4"/>
  <c r="E85" i="4"/>
  <c r="B85" i="4"/>
  <c r="H85" i="4" l="1"/>
  <c r="G85" i="4"/>
  <c r="F85" i="4"/>
  <c r="A86" i="4"/>
  <c r="D86" i="4"/>
  <c r="C86" i="4"/>
  <c r="E86" i="4"/>
  <c r="B86" i="4"/>
  <c r="H86" i="4" l="1"/>
  <c r="G86" i="4"/>
  <c r="F86" i="4"/>
  <c r="A87" i="4"/>
  <c r="E87" i="4"/>
  <c r="D87" i="4"/>
  <c r="C87" i="4"/>
  <c r="B87" i="4"/>
  <c r="H87" i="4" l="1"/>
  <c r="G87" i="4"/>
  <c r="F87" i="4"/>
  <c r="A88" i="4"/>
  <c r="C88" i="4"/>
  <c r="E88" i="4"/>
  <c r="D88" i="4"/>
  <c r="B88" i="4"/>
  <c r="H88" i="4" l="1"/>
  <c r="G88" i="4"/>
  <c r="F88" i="4"/>
  <c r="A89" i="4"/>
  <c r="D89" i="4"/>
  <c r="C89" i="4"/>
  <c r="E89" i="4"/>
  <c r="B89" i="4"/>
  <c r="H89" i="4" l="1"/>
  <c r="G89" i="4"/>
  <c r="F89" i="4"/>
  <c r="A90" i="4"/>
  <c r="D90" i="4"/>
  <c r="C90" i="4"/>
  <c r="E90" i="4"/>
  <c r="B90" i="4"/>
  <c r="H90" i="4" l="1"/>
  <c r="G90" i="4"/>
  <c r="F90" i="4"/>
  <c r="A91" i="4"/>
  <c r="E91" i="4"/>
  <c r="D91" i="4"/>
  <c r="C91" i="4"/>
  <c r="B91" i="4"/>
  <c r="H91" i="4" l="1"/>
  <c r="G91" i="4"/>
  <c r="F91" i="4"/>
  <c r="A92" i="4"/>
  <c r="C92" i="4"/>
  <c r="E92" i="4"/>
  <c r="D92" i="4"/>
  <c r="B92" i="4"/>
  <c r="H92" i="4" l="1"/>
  <c r="G92" i="4"/>
  <c r="F92" i="4"/>
  <c r="A93" i="4"/>
  <c r="D93" i="4"/>
  <c r="C93" i="4"/>
  <c r="E93" i="4"/>
  <c r="B93" i="4"/>
  <c r="H93" i="4" l="1"/>
  <c r="G93" i="4"/>
  <c r="F93" i="4"/>
  <c r="A94" i="4"/>
  <c r="D94" i="4"/>
  <c r="C94" i="4"/>
  <c r="E94" i="4"/>
  <c r="B94" i="4"/>
  <c r="H94" i="4" l="1"/>
  <c r="G94" i="4"/>
  <c r="F94" i="4"/>
  <c r="A95" i="4"/>
  <c r="E95" i="4"/>
  <c r="D95" i="4"/>
  <c r="C95" i="4"/>
  <c r="B95" i="4"/>
  <c r="H95" i="4" l="1"/>
  <c r="G95" i="4"/>
  <c r="F95" i="4"/>
  <c r="A96" i="4"/>
  <c r="C96" i="4"/>
  <c r="E96" i="4"/>
  <c r="D96" i="4"/>
  <c r="B96" i="4"/>
  <c r="H96" i="4" l="1"/>
  <c r="G96" i="4"/>
  <c r="F96" i="4"/>
  <c r="A97" i="4"/>
  <c r="D97" i="4"/>
  <c r="C97" i="4"/>
  <c r="E97" i="4"/>
  <c r="B97" i="4"/>
  <c r="H97" i="4" l="1"/>
  <c r="G97" i="4"/>
  <c r="F97" i="4"/>
  <c r="A98" i="4"/>
  <c r="D98" i="4"/>
  <c r="C98" i="4"/>
  <c r="E98" i="4"/>
  <c r="B98" i="4"/>
  <c r="H98" i="4" l="1"/>
  <c r="G98" i="4"/>
  <c r="F98" i="4"/>
  <c r="A99" i="4"/>
  <c r="E99" i="4"/>
  <c r="D99" i="4"/>
  <c r="C99" i="4"/>
  <c r="B99" i="4"/>
  <c r="H99" i="4" l="1"/>
  <c r="G99" i="4"/>
  <c r="F99" i="4"/>
  <c r="A100" i="4"/>
  <c r="C100" i="4"/>
  <c r="E100" i="4"/>
  <c r="D100" i="4"/>
  <c r="B100" i="4"/>
  <c r="H100" i="4" l="1"/>
  <c r="G100" i="4"/>
  <c r="F100" i="4"/>
</calcChain>
</file>

<file path=xl/sharedStrings.xml><?xml version="1.0" encoding="utf-8"?>
<sst xmlns="http://schemas.openxmlformats.org/spreadsheetml/2006/main" count="778" uniqueCount="300">
  <si>
    <t>Instrument</t>
  </si>
  <si>
    <t>AdjRate</t>
  </si>
  <si>
    <t>Additional</t>
  </si>
  <si>
    <t>Curve Characteristics</t>
  </si>
  <si>
    <t>Algorithm</t>
  </si>
  <si>
    <t>Diff</t>
  </si>
  <si>
    <t>Commodity curve</t>
  </si>
  <si>
    <t>LinearForward</t>
  </si>
  <si>
    <t>CommodityCurve</t>
  </si>
  <si>
    <t>CurveName</t>
  </si>
  <si>
    <t>Creation</t>
  </si>
  <si>
    <t>Asset List</t>
  </si>
  <si>
    <t>Metrics</t>
  </si>
  <si>
    <t>Results</t>
  </si>
  <si>
    <t>ImpliedQuote</t>
  </si>
  <si>
    <t>Date</t>
  </si>
  <si>
    <t>PricingStructureType</t>
  </si>
  <si>
    <t>BuildDateTime</t>
  </si>
  <si>
    <t>BaseDate</t>
  </si>
  <si>
    <t>Identifier</t>
  </si>
  <si>
    <t>Currency</t>
  </si>
  <si>
    <t>CommodityAsset</t>
  </si>
  <si>
    <t>Wheat</t>
  </si>
  <si>
    <t>MarketName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</si>
  <si>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</si>
  <si>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</si>
  <si>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</si>
  <si>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</si>
  <si>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</si>
  <si>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</si>
  <si>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</si>
  <si>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</si>
  <si>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</si>
  <si>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</si>
  <si>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</si>
  <si>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</si>
  <si>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</si>
  <si>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</si>
  <si>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</si>
  <si>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</si>
  <si>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</si>
  <si>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</si>
  <si>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</si>
  <si>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</si>
  <si>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</si>
  <si>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</si>
  <si>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</si>
  <si>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</si>
  <si>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</si>
  <si>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</si>
  <si>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</si>
  <si>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</si>
  <si>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</si>
  <si>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</si>
  <si>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CommodityVolatilityMatrix</t>
  </si>
  <si>
    <t>CommodityDesk</t>
  </si>
  <si>
    <t>ReferenceCurveName</t>
  </si>
  <si>
    <t>DataGroup</t>
  </si>
  <si>
    <t>UniqueIdentifier</t>
  </si>
  <si>
    <t>TimeToLive</t>
  </si>
  <si>
    <t>Values</t>
  </si>
  <si>
    <t>Price</t>
  </si>
  <si>
    <t>QR_LIVE</t>
  </si>
  <si>
    <t>CommoditySpreadCurve</t>
  </si>
  <si>
    <t>ASX_Wheat</t>
  </si>
  <si>
    <t>Grade</t>
  </si>
  <si>
    <t>Location</t>
  </si>
  <si>
    <t>Townsville</t>
  </si>
  <si>
    <t>AUD</t>
  </si>
  <si>
    <t>AW2</t>
  </si>
  <si>
    <t>ReferenceCurveUniqueId</t>
  </si>
  <si>
    <t>.</t>
  </si>
  <si>
    <t>Cairns</t>
  </si>
  <si>
    <t>Difference 1</t>
  </si>
  <si>
    <t>Difference 2</t>
  </si>
  <si>
    <t>Mossman</t>
  </si>
  <si>
    <t>Difference 3</t>
  </si>
  <si>
    <t>ICE_Brent</t>
  </si>
  <si>
    <t>USD</t>
  </si>
  <si>
    <t>MarketQuote</t>
  </si>
  <si>
    <t>LME_Aluminium</t>
  </si>
  <si>
    <t>USD-CommodityForward-LME.AH-0D</t>
  </si>
  <si>
    <t>USD-CommodityFuture-LME.AH-1</t>
  </si>
  <si>
    <t>USD-CommodityFuture-LME.AH-2</t>
  </si>
  <si>
    <t>USD-CommodityFuture-LME.AH-3</t>
  </si>
  <si>
    <t>USD-CommodityFuture-LME.AH-4</t>
  </si>
  <si>
    <t>USD-CommodityFuture-LME.AH-5</t>
  </si>
  <si>
    <t>USD-CommodityFuture-LME.AH-6</t>
  </si>
  <si>
    <t>USD-CommodityFuture-LME.AH-7</t>
  </si>
  <si>
    <t>USD-CommodityFuture-LME.AH-8</t>
  </si>
  <si>
    <t>USD-CommodityFuture-LME.AH-9</t>
  </si>
  <si>
    <t>USD-CommodityFuture-LME.AH-10</t>
  </si>
  <si>
    <t>USD-CommodityFuture-LME.AH-11</t>
  </si>
  <si>
    <t>USD-CommodityFuture-LME.AH-12</t>
  </si>
  <si>
    <t>USD-CommodityFuture-LME.AH-13</t>
  </si>
  <si>
    <t>USD-CommodityFuture-LME.AH-14</t>
  </si>
  <si>
    <t>USD-CommodityFuture-LME.AH-15</t>
  </si>
  <si>
    <t>USD-CommodityFuture-LME.AH-16</t>
  </si>
  <si>
    <t>USD-CommodityFuture-LME.AH-17</t>
  </si>
  <si>
    <t>USD-CommodityFuture-LME.AH-18</t>
  </si>
  <si>
    <t>USD-CommodityFuture-LME.AH-19</t>
  </si>
  <si>
    <t>USD-CommodityFuture-LME.AH-20</t>
  </si>
  <si>
    <t>USD-CommodityFuture-LME.AH-21</t>
  </si>
  <si>
    <t>USD-CommodityFuture-LME.AH-22</t>
  </si>
  <si>
    <t>USD-CommodityFuture-LME.AH-23</t>
  </si>
  <si>
    <t>USD-CommodityFuture-LME.AH-24</t>
  </si>
  <si>
    <t>USD-CommodityFuture-LME.AH-25</t>
  </si>
  <si>
    <t>USD-CommodityFuture-LME.AH-26</t>
  </si>
  <si>
    <t>USD-CommodityFuture-LME.AH-27</t>
  </si>
  <si>
    <t>USD-CommodityFuture-LME.AH-28</t>
  </si>
  <si>
    <t>USD-CommodityFuture-LME.AH-29</t>
  </si>
  <si>
    <t>USD-CommodityFuture-LME.AH-30</t>
  </si>
  <si>
    <t>USD-CommodityFuture-LME.AH-31</t>
  </si>
  <si>
    <t>USD-CommodityFuture-LME.AH-32</t>
  </si>
  <si>
    <t>USD-CommodityFuture-LME.AH-33</t>
  </si>
  <si>
    <t>USD-CommodityFuture-LME.AH-34</t>
  </si>
  <si>
    <t>USD-CommodityFuture-LME.AH-35</t>
  </si>
  <si>
    <t>USD-CommodityFuture-LME.AH-36</t>
  </si>
  <si>
    <t>USD-CommodityFuture-LME.AH-37</t>
  </si>
  <si>
    <t>USD-CommodityFuture-LME.AH-38</t>
  </si>
  <si>
    <t>USD-CommodityFuture-LME.AH-39</t>
  </si>
  <si>
    <t>USD-CommodityFuture-LME.AH-40</t>
  </si>
  <si>
    <t>USD-CommodityFuture-LME.AH-41</t>
  </si>
  <si>
    <t>USD-CommodityFuture-LME.AH-42</t>
  </si>
  <si>
    <t>USD-CommodityFuture-LME.AH-43</t>
  </si>
  <si>
    <t>USD-CommodityFuture-LME.AH-44</t>
  </si>
  <si>
    <t>USD-CommodityFuture-LME.AH-45</t>
  </si>
  <si>
    <t>USD-CommodityFuture-LME.AH-46</t>
  </si>
  <si>
    <t>USD-CommodityFuture-LME.AH-47</t>
  </si>
  <si>
    <t>USD-CommodityFuture-LME.AH-48</t>
  </si>
  <si>
    <t>USD-CommodityFuture-LME.AH-49</t>
  </si>
  <si>
    <t>USD-CommodityFuture-LME.AH-50</t>
  </si>
  <si>
    <t>USD-CommodityFuture-LME.AH-51</t>
  </si>
  <si>
    <t>USD-CommodityFuture-LME.AH-52</t>
  </si>
  <si>
    <t>USD-CommodityFuture-LME.AH-53</t>
  </si>
  <si>
    <t>USD-CommodityFuture-LME.AH-54</t>
  </si>
  <si>
    <t>USD-CommodityFuture-LME.AH-55</t>
  </si>
  <si>
    <t>USD-CommodityFuture-LME.AH-56</t>
  </si>
  <si>
    <t>USD-CommodityFuture-LME.AH-57</t>
  </si>
  <si>
    <t>USD-CommodityFuture-LME.AH-58</t>
  </si>
  <si>
    <t>USD-CommodityFuture-LME.AH-59</t>
  </si>
  <si>
    <t>USD-CommodityFuture-LME.AH-60</t>
  </si>
  <si>
    <t>USD-CommodityFuture-LME.AH-61</t>
  </si>
  <si>
    <t>USD-CommodityFuture-LME.AH-62</t>
  </si>
  <si>
    <t>USD-CommodityFuture-LME.AH-63</t>
  </si>
  <si>
    <t>USD-CommodityFuture-LME.AH-64</t>
  </si>
  <si>
    <t>USD-CommodityFuture-LME.AH-65</t>
  </si>
  <si>
    <t>USD-CommodityFuture-LME.AH-66</t>
  </si>
  <si>
    <t>USD-CommodityFuture-LME.AH-67</t>
  </si>
  <si>
    <t>USD-CommodityFuture-LME.AH-68</t>
  </si>
  <si>
    <t>USD-CommodityFuture-LME.AH-69</t>
  </si>
  <si>
    <t>USD-CommodityFuture-LME.AH-70</t>
  </si>
  <si>
    <t>USD-CommodityFuture-LME.AH-71</t>
  </si>
  <si>
    <t>USD-CommodityFuture-LME.AH-72</t>
  </si>
  <si>
    <t>USD-CommodityFuture-LME.AH-73</t>
  </si>
  <si>
    <t>USD-CommodityFuture-LME.AH-74</t>
  </si>
  <si>
    <t>USD-CommodityFuture-LME.AH-75</t>
  </si>
  <si>
    <t>USD-CommodityFuture-LME.AH-76</t>
  </si>
  <si>
    <t>USD-CommodityFuture-LME.AH-77</t>
  </si>
  <si>
    <t>USD-CommodityFuture-LME.AH-78</t>
  </si>
  <si>
    <t>USD-CommodityFuture-LME.AH-79</t>
  </si>
  <si>
    <t>USD-CommodityFuture-LME.AH-80</t>
  </si>
  <si>
    <t>USD-CommodityFuture-LME.AH-81</t>
  </si>
  <si>
    <t>USD-CommodityFuture-LME.AH-82</t>
  </si>
  <si>
    <t>USD-CommodityFuture-LME.AH-83</t>
  </si>
  <si>
    <t>USD-CommodityFuture-LME.AH-84</t>
  </si>
  <si>
    <t>USD-CommodityFuture-LME.AH-85</t>
  </si>
  <si>
    <t>USD-CommodityFuture-LME.AH-86</t>
  </si>
  <si>
    <t>USD-CommodityFuture-LME.AH-87</t>
  </si>
  <si>
    <t>USD-CommodityFuture-LME.AH-88</t>
  </si>
  <si>
    <t>USD-CommodityFuture-LME.AH-89</t>
  </si>
  <si>
    <t>USD-CommodityFuture-LME.AH-90</t>
  </si>
  <si>
    <t>USD-CommodityFuture-LME.AH-91</t>
  </si>
  <si>
    <t>USD-CommodityFuture-LME.AH-92</t>
  </si>
  <si>
    <t>USD-CommodityFuture-LME.AH-93</t>
  </si>
  <si>
    <t>USD-CommodityFuture-LME.AH-94</t>
  </si>
  <si>
    <t>USD-CommodityFuture-LME.AH-95</t>
  </si>
  <si>
    <t>USD-CommodityFuture-LME.AH-96</t>
  </si>
  <si>
    <t>USD-CommoditySpread-LME.AH-0D</t>
  </si>
  <si>
    <t>USD-CommoditySpread-LME.AH-1D</t>
  </si>
  <si>
    <t>USD-CommoditySpread-LME.AH-2D</t>
  </si>
  <si>
    <t>USD-CommoditySpread-LME.AH-1W</t>
  </si>
  <si>
    <t>USD-CommoditySpread-LME.AH-1M</t>
  </si>
  <si>
    <t>USD-CommoditySpread-LME.AH-2M</t>
  </si>
  <si>
    <t>USD-CommoditySpread-LME.AH-3M</t>
  </si>
  <si>
    <t>USD-CommodityFutureSpread-LME.AH-1</t>
  </si>
  <si>
    <t>USD-CommodityFutureSpread-LME.AH-2</t>
  </si>
  <si>
    <t>USD-CommodityFutureSpread-LME.AH-3</t>
  </si>
  <si>
    <t>USD-CommoditySpread-LME.AH-2Y</t>
  </si>
  <si>
    <t>USD-CommoditySpread-LME.AH-3Y</t>
  </si>
  <si>
    <t>USD-CommoditySpread-LME.AH-4Y</t>
  </si>
  <si>
    <t>USD-CommoditySpread-LME.AH-5Y</t>
  </si>
  <si>
    <t>USD-CommoditySpread-LME.AH-6Y</t>
  </si>
  <si>
    <t>USD-CommoditySpread-LME.AH-7Y</t>
  </si>
  <si>
    <t>USD-CommoditySpread-LME.AH-8Y</t>
  </si>
  <si>
    <t>USD-CommoditySpread-LME.AH-9Y</t>
  </si>
  <si>
    <t>USD-CommoditySpread-LME.AH-10Y</t>
  </si>
  <si>
    <t>USD-CommoditySpot-CME.W</t>
  </si>
  <si>
    <t>USD-CommodityFuture-CME.W-1</t>
  </si>
  <si>
    <t>USD-CommodityFuture-CME.W-2</t>
  </si>
  <si>
    <t>USD-CommodityFuture-CME.W-3</t>
  </si>
  <si>
    <t>USD-CommodityForward-CME.W-0D</t>
  </si>
  <si>
    <t>USD-CommodityForward-CME.W-1D</t>
  </si>
  <si>
    <t>USD-CommodityForward-CME.W-1W</t>
  </si>
  <si>
    <t>USD-CommodityForward-CME.W-1M</t>
  </si>
  <si>
    <t>USD-CommodityForward-CME.W-2M</t>
  </si>
  <si>
    <t>USD-CommodityForward-CME.W-3M</t>
  </si>
  <si>
    <t>USD-CommodityForward-CME.W-2Y</t>
  </si>
  <si>
    <t>USD-CommodityForward-CME.W-3Y</t>
  </si>
  <si>
    <t>USD-CommodityForward-CME.W-4Y</t>
  </si>
  <si>
    <t>USD-CommodityForward-CME.W-5Y</t>
  </si>
  <si>
    <t>USD-CommodityForward-CME.W-6Y</t>
  </si>
  <si>
    <t>USD-CommodityForward-CME.W-7Y</t>
  </si>
  <si>
    <t>USD-CommodityForward-CME.W-8Y</t>
  </si>
  <si>
    <t>USD-CommodityForward-CME.W-9Y</t>
  </si>
  <si>
    <t>USD-CommodityForward-CME.W-10Y</t>
  </si>
  <si>
    <t>USD-CommoditySpread-CME.W-0D</t>
  </si>
  <si>
    <t>USD-CommoditySpread-CME.W-1D</t>
  </si>
  <si>
    <t>USD-CommoditySpread-CME.W-2D</t>
  </si>
  <si>
    <t>USD-CommoditySpread-CME.W-1W</t>
  </si>
  <si>
    <t>USD-CommoditySpread-CME.W-1M</t>
  </si>
  <si>
    <t>USD-CommoditySpread-CME.W-2M</t>
  </si>
  <si>
    <t>USD-CommoditySpread-CME.W-3M</t>
  </si>
  <si>
    <t>USD-CommodityFutureSpread-CME.W-1</t>
  </si>
  <si>
    <t>USD-CommodityFutureSpread-CME.W-2</t>
  </si>
  <si>
    <t>USD-CommodityFutureSpread-CME.W-3</t>
  </si>
  <si>
    <t>USD-CommoditySpread-CME.W-2Y</t>
  </si>
  <si>
    <t>USD-CommoditySpread-CME.W-3Y</t>
  </si>
  <si>
    <t>USD-CommoditySpread-CME.W-4Y</t>
  </si>
  <si>
    <t>USD-CommoditySpread-CME.W-5Y</t>
  </si>
  <si>
    <t>USD-CommoditySpread-CME.W-6Y</t>
  </si>
  <si>
    <t>USD-CommoditySpread-CME.W-7Y</t>
  </si>
  <si>
    <t>USD-CommoditySpread-CME.W-8Y</t>
  </si>
  <si>
    <t>USD-CommoditySpread-CME.W-9Y</t>
  </si>
  <si>
    <t>USD-CommoditySpread-CME.W-10Y</t>
  </si>
  <si>
    <t>USD-CommodityForward-ICE.B-0D</t>
  </si>
  <si>
    <t>USD-CommodityFuture-ICE.B-1</t>
  </si>
  <si>
    <t>USD-CommodityFuture-ICE.B-2</t>
  </si>
  <si>
    <t>USD-CommodityFuture-ICE.B-3</t>
  </si>
  <si>
    <t>USD-CommodityFuture-ICE.B-4</t>
  </si>
  <si>
    <t>USD-CommodityFuture-ICE.B-5</t>
  </si>
  <si>
    <t>USD-CommodityFuture-ICE.B-6</t>
  </si>
  <si>
    <t>USD-CommodityFuture-ICE.B-7</t>
  </si>
  <si>
    <t>USD-CommodityFuture-ICE.B-8</t>
  </si>
  <si>
    <t>USD-CommodityFuture-ICE.B-9</t>
  </si>
  <si>
    <t>USD-CommodityFuture-ICE.B-10</t>
  </si>
  <si>
    <t>USD-CommodityFuture-ICE.B-11</t>
  </si>
  <si>
    <t>USD-CommodityFuture-ICE.B-12</t>
  </si>
  <si>
    <t>USD-CommodityFuture-ICE.B-13</t>
  </si>
  <si>
    <t>USD-CommodityFuture-ICE.B-14</t>
  </si>
  <si>
    <t>USD-CommodityFuture-ICE.B-15</t>
  </si>
  <si>
    <t>USD-CommodityFuture-ICE.B-16</t>
  </si>
  <si>
    <t>USD-CommodityFuture-ICE.B-17</t>
  </si>
  <si>
    <t>USD-CommodityFuture-ICE.B-18</t>
  </si>
  <si>
    <t>USD-CommoditySpread-ICE.B-0D</t>
  </si>
  <si>
    <t>USD-CommoditySpread-ICE.B-1D</t>
  </si>
  <si>
    <t>USD-CommoditySpread-ICE.B-2D</t>
  </si>
  <si>
    <t>USD-CommoditySpread-ICE.B-1W</t>
  </si>
  <si>
    <t>USD-CommoditySpread-ICE.B-1M</t>
  </si>
  <si>
    <t>USD-CommoditySpread-ICE.B-2M</t>
  </si>
  <si>
    <t>USD-CommoditySpread-ICE.B-3M</t>
  </si>
  <si>
    <t>USD-CommodityFutureSpread-ICE.B-1</t>
  </si>
  <si>
    <t>USD-CommodityFutureSpread-ICE.B-2</t>
  </si>
  <si>
    <t>USD-CommodityFutureSpread-ICE.B-3</t>
  </si>
  <si>
    <t>USD-CommoditySpread-ICE.B-2Y</t>
  </si>
  <si>
    <t>USD-CommoditySpread-ICE.B-3Y</t>
  </si>
  <si>
    <t>USD-CommoditySpread-ICE.B-4Y</t>
  </si>
  <si>
    <t>USD-CommoditySpread-ICE.B-5Y</t>
  </si>
  <si>
    <t>USD-CommoditySpread-ICE.B-6Y</t>
  </si>
  <si>
    <t>USD-CommoditySpread-ICE.B-7Y</t>
  </si>
  <si>
    <t>USD-CommoditySpread-ICE.B-8Y</t>
  </si>
  <si>
    <t>USD-CommoditySpread-ICE.B-9Y</t>
  </si>
  <si>
    <t>USD-CommoditySpread-ICE.B-10Y</t>
  </si>
  <si>
    <t>USD-CommodityFuture-LME.AH-27M</t>
  </si>
  <si>
    <t>LME_Aluminium2</t>
  </si>
  <si>
    <t>USD-CommodityFuture-LME.AH-3M</t>
  </si>
  <si>
    <t>USD-CommodityFuture-LME.AH-15M</t>
  </si>
  <si>
    <t>USD-CommodityFuture-LME.AH-54M</t>
  </si>
  <si>
    <t>Platts_Brent</t>
  </si>
  <si>
    <t>USD-CommodityForward-ICE.B-1M</t>
  </si>
  <si>
    <t>USD-CommodityAverageForward-ICE.B-1M-1M</t>
  </si>
  <si>
    <t>USD-CommodityAverageForward-ICE.B-2M-1M</t>
  </si>
  <si>
    <t>USD-CommodityAverageForward-ICE.B-3M-1M</t>
  </si>
  <si>
    <t>USD-CommodityAverageForward-ICE.B-4M-1M</t>
  </si>
  <si>
    <t>USD-CommodityAverageForward-ICE.B-5M-1M</t>
  </si>
  <si>
    <t>USD-CommodityAverageForward-ICE.B-6M-1M</t>
  </si>
  <si>
    <t>USD-CommodityAverageForward-ICE.B-7M-1M</t>
  </si>
  <si>
    <t>USD-CommodityAverageForward-ICE.B-8M-1M</t>
  </si>
  <si>
    <t>USD-CommodityAverageForward-ICE.B-9M-1M</t>
  </si>
  <si>
    <t>USD-CommodityAverageForward-ICE.B-10M-1M</t>
  </si>
  <si>
    <t>USD-CommodityAverageForward-ICE.B-11M-1M</t>
  </si>
  <si>
    <t>USD-CommodityAverageForward-ICE.B-12M-1M</t>
  </si>
  <si>
    <t>USD-CommodityAverageForward-ICE.B-13M-1M</t>
  </si>
  <si>
    <t>USD-CommodityAverageForward-ICE.B-14M-1M</t>
  </si>
  <si>
    <t>USD-CommodityAverageForward-ICE.B-15M-1M</t>
  </si>
  <si>
    <t>USD-CommodityAverageForward-ICE.B-16M-1M</t>
  </si>
  <si>
    <t>USD-CommodityAverageForward-ICE.B-17M-1M</t>
  </si>
  <si>
    <t>USD-CommodityAverageForward-ICE.B-18M-3M</t>
  </si>
  <si>
    <t>USD-CME_Wheat</t>
  </si>
  <si>
    <t>Publish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</si>
</sst>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d/mm/yyyy;@"/>
    <numFmt numFmtId="172" formatCode="d/mm/yy;@"/>
    <numFmt numFmtId="173" formatCode="hh:mm:ss;@"/>
  </numFmts>
  <fonts count="5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10"/>
      <name val="Arial"/>
    </font>
    <font>
      <b/>
      <i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23" fillId="0" borderId="0"/>
    <xf numFmtId="0" fontId="1" fillId="31" borderId="0"/>
    <xf numFmtId="0" fontId="44" fillId="31" borderId="0"/>
    <xf numFmtId="0" fontId="23" fillId="31" borderId="0"/>
    <xf numFmtId="0" fontId="1" fillId="32" borderId="17" applyNumberFormat="0" applyFont="0" applyAlignment="0" applyProtection="0"/>
    <xf numFmtId="0" fontId="28" fillId="33" borderId="18" applyNumberFormat="0" applyBorder="0">
      <alignment horizontal="left" vertical="center"/>
    </xf>
    <xf numFmtId="2" fontId="28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30" fillId="35" borderId="9" applyBorder="0">
      <alignment horizontal="left" vertical="center" indent="1"/>
    </xf>
    <xf numFmtId="2" fontId="30" fillId="35" borderId="0">
      <alignment horizontal="center" vertical="center"/>
    </xf>
    <xf numFmtId="2" fontId="30" fillId="35" borderId="22">
      <alignment horizontal="left" vertical="center"/>
    </xf>
    <xf numFmtId="0" fontId="31" fillId="36" borderId="12">
      <alignment horizontal="center"/>
    </xf>
    <xf numFmtId="9" fontId="23" fillId="0" borderId="0" applyFont="0" applyFill="0" applyBorder="0" applyAlignment="0" applyProtection="0"/>
    <xf numFmtId="167" fontId="32" fillId="37" borderId="0" applyNumberFormat="0" applyBorder="0">
      <alignment horizontal="right" vertical="center"/>
    </xf>
    <xf numFmtId="167" fontId="32" fillId="37" borderId="0" applyNumberFormat="0" applyBorder="0">
      <alignment horizontal="right" vertical="center"/>
    </xf>
    <xf numFmtId="0" fontId="33" fillId="38" borderId="12" applyNumberFormat="0">
      <alignment horizontal="center" vertical="center"/>
    </xf>
    <xf numFmtId="0" fontId="33" fillId="38" borderId="0" applyNumberFormat="0" applyBorder="0">
      <alignment horizontal="left" vertical="center" indent="1"/>
    </xf>
    <xf numFmtId="168" fontId="34" fillId="39" borderId="0">
      <alignment horizontal="center" vertical="center"/>
    </xf>
    <xf numFmtId="169" fontId="35" fillId="40" borderId="0">
      <alignment horizontal="center" vertical="center"/>
      <protection locked="0"/>
    </xf>
    <xf numFmtId="0" fontId="1" fillId="0" borderId="0">
      <alignment horizontal="left" wrapText="1"/>
    </xf>
    <xf numFmtId="2" fontId="36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23" fillId="31" borderId="0"/>
  </cellStyleXfs>
  <cellXfs count="148">
    <xf numFmtId="0" fontId="0" fillId="0" borderId="0" xfId="0"/>
    <xf numFmtId="0" fontId="3" fillId="44" borderId="19" xfId="69" applyFont="1" applyFill="1" applyBorder="1"/>
    <xf numFmtId="0" fontId="5" fillId="44" borderId="24" xfId="69" applyFont="1" applyFill="1" applyBorder="1"/>
    <xf numFmtId="0" fontId="3" fillId="44" borderId="10" xfId="69" applyFont="1" applyFill="1" applyBorder="1" applyAlignment="1">
      <alignment horizontal="left"/>
    </xf>
    <xf numFmtId="0" fontId="5" fillId="44" borderId="25" xfId="69" applyFont="1" applyFill="1" applyBorder="1"/>
    <xf numFmtId="0" fontId="5" fillId="44" borderId="6" xfId="69" applyFont="1" applyFill="1" applyBorder="1"/>
    <xf numFmtId="0" fontId="3" fillId="44" borderId="26" xfId="69" applyFont="1" applyFill="1" applyBorder="1" applyAlignment="1">
      <alignment horizontal="center"/>
    </xf>
    <xf numFmtId="0" fontId="6" fillId="44" borderId="29" xfId="69" applyFont="1" applyFill="1" applyBorder="1" applyAlignment="1">
      <alignment horizontal="center"/>
    </xf>
    <xf numFmtId="0" fontId="6" fillId="44" borderId="27" xfId="69" applyFont="1" applyFill="1" applyBorder="1" applyAlignment="1">
      <alignment horizontal="center"/>
    </xf>
    <xf numFmtId="0" fontId="4" fillId="45" borderId="30" xfId="69" applyFont="1" applyFill="1" applyBorder="1" applyAlignment="1">
      <alignment horizontal="left"/>
    </xf>
    <xf numFmtId="2" fontId="4" fillId="45" borderId="6" xfId="69" applyNumberFormat="1" applyFont="1" applyFill="1" applyBorder="1" applyAlignment="1">
      <alignment horizontal="right"/>
    </xf>
    <xf numFmtId="0" fontId="4" fillId="45" borderId="31" xfId="69" applyFont="1" applyFill="1" applyBorder="1" applyAlignment="1">
      <alignment horizontal="left"/>
    </xf>
    <xf numFmtId="2" fontId="4" fillId="45" borderId="14" xfId="69" applyNumberFormat="1" applyFont="1" applyFill="1" applyBorder="1" applyAlignment="1">
      <alignment horizontal="right"/>
    </xf>
    <xf numFmtId="2" fontId="4" fillId="45" borderId="28" xfId="69" applyNumberFormat="1" applyFont="1" applyFill="1" applyBorder="1" applyAlignment="1">
      <alignment horizontal="right"/>
    </xf>
    <xf numFmtId="0" fontId="4" fillId="0" borderId="26" xfId="0" applyFont="1" applyBorder="1"/>
    <xf numFmtId="0" fontId="4" fillId="45" borderId="32" xfId="69" applyNumberFormat="1" applyFont="1" applyFill="1" applyBorder="1" applyAlignment="1">
      <alignment horizontal="right"/>
    </xf>
    <xf numFmtId="0" fontId="4" fillId="45" borderId="33" xfId="69" applyNumberFormat="1" applyFont="1" applyFill="1" applyBorder="1" applyAlignment="1">
      <alignment horizontal="right"/>
    </xf>
    <xf numFmtId="0" fontId="4" fillId="45" borderId="29" xfId="69" applyNumberFormat="1" applyFont="1" applyFill="1" applyBorder="1" applyAlignment="1">
      <alignment horizontal="right"/>
    </xf>
    <xf numFmtId="0" fontId="6" fillId="44" borderId="28" xfId="69" applyFont="1" applyFill="1" applyBorder="1" applyAlignment="1">
      <alignment horizontal="center"/>
    </xf>
    <xf numFmtId="0" fontId="28" fillId="0" borderId="0" xfId="0" applyFont="1"/>
    <xf numFmtId="0" fontId="41" fillId="46" borderId="12" xfId="68" applyFont="1" applyFill="1" applyBorder="1"/>
    <xf numFmtId="0" fontId="41" fillId="46" borderId="34" xfId="68" applyFont="1" applyFill="1" applyBorder="1"/>
    <xf numFmtId="0" fontId="3" fillId="46" borderId="7" xfId="68" applyFont="1" applyFill="1" applyBorder="1"/>
    <xf numFmtId="0" fontId="3" fillId="47" borderId="10" xfId="68" applyFont="1" applyFill="1" applyBorder="1"/>
    <xf numFmtId="0" fontId="41" fillId="46" borderId="19" xfId="68" applyFont="1" applyFill="1" applyBorder="1"/>
    <xf numFmtId="0" fontId="41" fillId="46" borderId="24" xfId="68" applyFont="1" applyFill="1" applyBorder="1"/>
    <xf numFmtId="0" fontId="2" fillId="0" borderId="0" xfId="68" applyFont="1"/>
    <xf numFmtId="0" fontId="4" fillId="0" borderId="22" xfId="68" applyFont="1" applyFill="1" applyBorder="1"/>
    <xf numFmtId="0" fontId="4" fillId="47" borderId="18" xfId="68" applyFont="1" applyFill="1" applyBorder="1"/>
    <xf numFmtId="0" fontId="2" fillId="48" borderId="18" xfId="68" applyFont="1" applyFill="1" applyBorder="1"/>
    <xf numFmtId="0" fontId="2" fillId="0" borderId="7" xfId="68" applyFont="1" applyBorder="1"/>
    <xf numFmtId="0" fontId="43" fillId="0" borderId="0" xfId="68" applyFont="1" applyBorder="1"/>
    <xf numFmtId="0" fontId="2" fillId="0" borderId="27" xfId="68" applyFont="1" applyBorder="1"/>
    <xf numFmtId="0" fontId="42" fillId="48" borderId="10" xfId="68" applyFont="1" applyFill="1" applyBorder="1"/>
    <xf numFmtId="0" fontId="2" fillId="48" borderId="10" xfId="68" applyFont="1" applyFill="1" applyBorder="1"/>
    <xf numFmtId="0" fontId="2" fillId="48" borderId="7" xfId="68" applyFont="1" applyFill="1" applyBorder="1"/>
    <xf numFmtId="0" fontId="42" fillId="48" borderId="18" xfId="68" applyFont="1" applyFill="1" applyBorder="1"/>
    <xf numFmtId="0" fontId="2" fillId="48" borderId="22" xfId="68" applyFont="1" applyFill="1" applyBorder="1"/>
    <xf numFmtId="0" fontId="42" fillId="48" borderId="26" xfId="68" applyFont="1" applyFill="1" applyBorder="1"/>
    <xf numFmtId="0" fontId="2" fillId="48" borderId="26" xfId="68" applyFont="1" applyFill="1" applyBorder="1"/>
    <xf numFmtId="0" fontId="2" fillId="48" borderId="35" xfId="68" applyFont="1" applyFill="1" applyBorder="1"/>
    <xf numFmtId="0" fontId="2" fillId="0" borderId="22" xfId="68" applyFont="1" applyBorder="1"/>
    <xf numFmtId="0" fontId="2" fillId="47" borderId="18" xfId="68" applyFont="1" applyFill="1" applyBorder="1"/>
    <xf numFmtId="0" fontId="2" fillId="0" borderId="35" xfId="68" applyFont="1" applyBorder="1"/>
    <xf numFmtId="0" fontId="2" fillId="47" borderId="26" xfId="68" applyFont="1" applyFill="1" applyBorder="1"/>
    <xf numFmtId="0" fontId="3" fillId="44" borderId="18" xfId="69" applyFont="1" applyFill="1" applyBorder="1" applyAlignment="1">
      <alignment horizontal="center"/>
    </xf>
    <xf numFmtId="0" fontId="4" fillId="49" borderId="7" xfId="69" applyFont="1" applyFill="1" applyBorder="1" applyAlignment="1">
      <alignment horizontal="center"/>
    </xf>
    <xf numFmtId="164" fontId="4" fillId="45" borderId="14" xfId="69" applyNumberFormat="1" applyFont="1" applyFill="1" applyBorder="1" applyAlignment="1">
      <alignment horizontal="center"/>
    </xf>
    <xf numFmtId="0" fontId="4" fillId="49" borderId="22" xfId="69" applyFont="1" applyFill="1" applyBorder="1" applyAlignment="1">
      <alignment horizontal="center"/>
    </xf>
    <xf numFmtId="14" fontId="4" fillId="49" borderId="22" xfId="69" applyNumberFormat="1" applyFont="1" applyFill="1" applyBorder="1" applyAlignment="1">
      <alignment horizontal="center"/>
    </xf>
    <xf numFmtId="0" fontId="4" fillId="45" borderId="14" xfId="69" applyFont="1" applyFill="1" applyBorder="1" applyAlignment="1">
      <alignment horizontal="center"/>
    </xf>
    <xf numFmtId="14" fontId="4" fillId="49" borderId="31" xfId="69" applyNumberFormat="1" applyFont="1" applyFill="1" applyBorder="1" applyAlignment="1">
      <alignment horizontal="center"/>
    </xf>
    <xf numFmtId="0" fontId="4" fillId="49" borderId="31" xfId="69" applyFont="1" applyFill="1" applyBorder="1" applyAlignment="1">
      <alignment horizontal="center"/>
    </xf>
    <xf numFmtId="22" fontId="4" fillId="45" borderId="14" xfId="69" applyNumberFormat="1" applyFont="1" applyFill="1" applyBorder="1" applyAlignment="1">
      <alignment horizontal="center"/>
    </xf>
    <xf numFmtId="0" fontId="4" fillId="49" borderId="36" xfId="69" applyFont="1" applyFill="1" applyBorder="1" applyAlignment="1">
      <alignment horizontal="center"/>
    </xf>
    <xf numFmtId="0" fontId="4" fillId="45" borderId="28" xfId="69" applyFont="1" applyFill="1" applyBorder="1" applyAlignment="1">
      <alignment horizontal="center"/>
    </xf>
    <xf numFmtId="0" fontId="3" fillId="44" borderId="14" xfId="69" applyFont="1" applyFill="1" applyBorder="1" applyAlignment="1">
      <alignment horizontal="center"/>
    </xf>
    <xf numFmtId="14" fontId="4" fillId="49" borderId="35" xfId="69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45" fillId="0" borderId="0" xfId="0" applyFont="1" applyAlignment="1">
      <alignment horizontal="right"/>
    </xf>
    <xf numFmtId="0" fontId="45" fillId="0" borderId="0" xfId="0" applyFont="1"/>
    <xf numFmtId="164" fontId="4" fillId="45" borderId="14" xfId="104" applyNumberFormat="1" applyFont="1" applyFill="1" applyBorder="1" applyAlignment="1">
      <alignment horizontal="center"/>
    </xf>
    <xf numFmtId="0" fontId="2" fillId="0" borderId="0" xfId="68" applyFont="1" applyBorder="1"/>
    <xf numFmtId="2" fontId="2" fillId="0" borderId="0" xfId="68" applyNumberFormat="1" applyFont="1" applyBorder="1"/>
    <xf numFmtId="164" fontId="4" fillId="45" borderId="0" xfId="69" applyNumberFormat="1" applyFont="1" applyFill="1" applyBorder="1" applyAlignment="1">
      <alignment horizontal="center"/>
    </xf>
    <xf numFmtId="0" fontId="4" fillId="45" borderId="0" xfId="69" applyFont="1" applyFill="1" applyBorder="1" applyAlignment="1">
      <alignment horizontal="center"/>
    </xf>
    <xf numFmtId="22" fontId="4" fillId="45" borderId="0" xfId="69" applyNumberFormat="1" applyFont="1" applyFill="1" applyBorder="1" applyAlignment="1">
      <alignment horizontal="center"/>
    </xf>
    <xf numFmtId="0" fontId="4" fillId="45" borderId="27" xfId="69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44" borderId="33" xfId="69" applyFont="1" applyFill="1" applyBorder="1" applyAlignment="1">
      <alignment horizontal="center"/>
    </xf>
    <xf numFmtId="0" fontId="6" fillId="44" borderId="0" xfId="69" applyFont="1" applyFill="1" applyBorder="1" applyAlignment="1">
      <alignment horizontal="center"/>
    </xf>
    <xf numFmtId="0" fontId="6" fillId="44" borderId="14" xfId="69" applyFont="1" applyFill="1" applyBorder="1" applyAlignment="1">
      <alignment horizontal="center"/>
    </xf>
    <xf numFmtId="0" fontId="4" fillId="45" borderId="0" xfId="69" applyNumberFormat="1" applyFont="1" applyFill="1" applyBorder="1" applyAlignment="1">
      <alignment horizontal="right"/>
    </xf>
    <xf numFmtId="2" fontId="4" fillId="45" borderId="0" xfId="69" applyNumberFormat="1" applyFont="1" applyFill="1" applyBorder="1" applyAlignment="1">
      <alignment horizontal="right"/>
    </xf>
    <xf numFmtId="0" fontId="5" fillId="44" borderId="34" xfId="69" applyFont="1" applyFill="1" applyBorder="1"/>
    <xf numFmtId="0" fontId="3" fillId="44" borderId="0" xfId="69" applyFont="1" applyFill="1" applyBorder="1" applyAlignment="1">
      <alignment horizontal="center"/>
    </xf>
    <xf numFmtId="0" fontId="3" fillId="44" borderId="34" xfId="69" applyFont="1" applyFill="1" applyBorder="1"/>
    <xf numFmtId="0" fontId="4" fillId="49" borderId="6" xfId="69" applyFont="1" applyFill="1" applyBorder="1" applyAlignment="1">
      <alignment horizontal="center"/>
    </xf>
    <xf numFmtId="0" fontId="4" fillId="49" borderId="14" xfId="69" applyFont="1" applyFill="1" applyBorder="1" applyAlignment="1">
      <alignment horizontal="center"/>
    </xf>
    <xf numFmtId="14" fontId="4" fillId="49" borderId="14" xfId="69" applyNumberFormat="1" applyFont="1" applyFill="1" applyBorder="1" applyAlignment="1">
      <alignment horizontal="center"/>
    </xf>
    <xf numFmtId="14" fontId="4" fillId="49" borderId="37" xfId="69" applyNumberFormat="1" applyFont="1" applyFill="1" applyBorder="1" applyAlignment="1">
      <alignment horizontal="center"/>
    </xf>
    <xf numFmtId="0" fontId="4" fillId="49" borderId="37" xfId="69" applyFont="1" applyFill="1" applyBorder="1" applyAlignment="1">
      <alignment horizontal="center"/>
    </xf>
    <xf numFmtId="0" fontId="4" fillId="49" borderId="38" xfId="69" applyFont="1" applyFill="1" applyBorder="1" applyAlignment="1">
      <alignment horizontal="center"/>
    </xf>
    <xf numFmtId="14" fontId="4" fillId="49" borderId="28" xfId="69" applyNumberFormat="1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4" fillId="45" borderId="18" xfId="69" applyFont="1" applyFill="1" applyBorder="1" applyAlignment="1">
      <alignment horizontal="left"/>
    </xf>
    <xf numFmtId="0" fontId="0" fillId="0" borderId="18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45" borderId="6" xfId="69" applyNumberFormat="1" applyFont="1" applyFill="1" applyBorder="1" applyAlignment="1">
      <alignment horizontal="right"/>
    </xf>
    <xf numFmtId="0" fontId="4" fillId="45" borderId="14" xfId="69" applyNumberFormat="1" applyFont="1" applyFill="1" applyBorder="1" applyAlignment="1">
      <alignment horizontal="right"/>
    </xf>
    <xf numFmtId="0" fontId="4" fillId="45" borderId="28" xfId="69" applyNumberFormat="1" applyFont="1" applyFill="1" applyBorder="1" applyAlignment="1">
      <alignment horizontal="right"/>
    </xf>
    <xf numFmtId="0" fontId="4" fillId="45" borderId="7" xfId="69" applyFont="1" applyFill="1" applyBorder="1" applyAlignment="1">
      <alignment horizontal="left"/>
    </xf>
    <xf numFmtId="0" fontId="4" fillId="45" borderId="22" xfId="69" applyFont="1" applyFill="1" applyBorder="1" applyAlignment="1">
      <alignment horizontal="left"/>
    </xf>
    <xf numFmtId="0" fontId="4" fillId="45" borderId="35" xfId="69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14" fontId="0" fillId="0" borderId="0" xfId="0" applyNumberFormat="1"/>
    <xf numFmtId="0" fontId="46" fillId="46" borderId="12" xfId="68" applyFont="1" applyFill="1" applyBorder="1"/>
    <xf numFmtId="0" fontId="46" fillId="46" borderId="0" xfId="68" applyFont="1" applyFill="1" applyBorder="1"/>
    <xf numFmtId="0" fontId="47" fillId="0" borderId="0" xfId="68" applyFont="1"/>
    <xf numFmtId="170" fontId="47" fillId="0" borderId="7" xfId="68" applyNumberFormat="1" applyFont="1" applyBorder="1"/>
    <xf numFmtId="1" fontId="47" fillId="0" borderId="14" xfId="68" applyNumberFormat="1" applyFont="1" applyBorder="1"/>
    <xf numFmtId="2" fontId="47" fillId="0" borderId="0" xfId="68" applyNumberFormat="1" applyFont="1"/>
    <xf numFmtId="170" fontId="47" fillId="0" borderId="22" xfId="68" applyNumberFormat="1" applyFont="1" applyBorder="1"/>
    <xf numFmtId="170" fontId="47" fillId="0" borderId="35" xfId="68" applyNumberFormat="1" applyFont="1" applyBorder="1"/>
    <xf numFmtId="0" fontId="48" fillId="44" borderId="19" xfId="70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49" fillId="0" borderId="0" xfId="0" applyFont="1"/>
    <xf numFmtId="0" fontId="48" fillId="44" borderId="18" xfId="70" applyFont="1" applyFill="1" applyBorder="1" applyAlignment="1">
      <alignment horizontal="center"/>
    </xf>
    <xf numFmtId="0" fontId="48" fillId="44" borderId="14" xfId="70" applyFont="1" applyFill="1" applyBorder="1" applyAlignment="1">
      <alignment horizontal="center"/>
    </xf>
    <xf numFmtId="0" fontId="48" fillId="44" borderId="12" xfId="70" applyFont="1" applyFill="1" applyBorder="1" applyAlignment="1">
      <alignment horizontal="center"/>
    </xf>
    <xf numFmtId="2" fontId="50" fillId="44" borderId="34" xfId="70" applyNumberFormat="1" applyFont="1" applyFill="1" applyBorder="1" applyAlignment="1">
      <alignment horizontal="center"/>
    </xf>
    <xf numFmtId="2" fontId="50" fillId="44" borderId="24" xfId="70" applyNumberFormat="1" applyFont="1" applyFill="1" applyBorder="1" applyAlignment="1">
      <alignment horizontal="center"/>
    </xf>
    <xf numFmtId="0" fontId="51" fillId="49" borderId="7" xfId="70" applyFont="1" applyFill="1" applyBorder="1" applyAlignment="1">
      <alignment horizontal="center"/>
    </xf>
    <xf numFmtId="22" fontId="51" fillId="45" borderId="6" xfId="70" applyNumberFormat="1" applyFont="1" applyFill="1" applyBorder="1" applyAlignment="1">
      <alignment horizontal="center"/>
    </xf>
    <xf numFmtId="0" fontId="51" fillId="45" borderId="22" xfId="70" applyFont="1" applyFill="1" applyBorder="1" applyAlignment="1">
      <alignment horizontal="center"/>
    </xf>
    <xf numFmtId="10" fontId="51" fillId="45" borderId="0" xfId="70" applyNumberFormat="1" applyFont="1" applyFill="1" applyBorder="1" applyAlignment="1">
      <alignment horizontal="center"/>
    </xf>
    <xf numFmtId="10" fontId="51" fillId="45" borderId="14" xfId="70" applyNumberFormat="1" applyFont="1" applyFill="1" applyBorder="1" applyAlignment="1">
      <alignment horizontal="center"/>
    </xf>
    <xf numFmtId="0" fontId="51" fillId="49" borderId="22" xfId="70" applyFont="1" applyFill="1" applyBorder="1" applyAlignment="1">
      <alignment horizontal="center"/>
    </xf>
    <xf numFmtId="164" fontId="51" fillId="45" borderId="14" xfId="70" applyNumberFormat="1" applyFont="1" applyFill="1" applyBorder="1" applyAlignment="1">
      <alignment horizontal="center"/>
    </xf>
    <xf numFmtId="14" fontId="51" fillId="49" borderId="22" xfId="70" applyNumberFormat="1" applyFont="1" applyFill="1" applyBorder="1" applyAlignment="1">
      <alignment horizontal="center"/>
    </xf>
    <xf numFmtId="0" fontId="51" fillId="45" borderId="14" xfId="70" applyFont="1" applyFill="1" applyBorder="1" applyAlignment="1">
      <alignment horizontal="center"/>
    </xf>
    <xf numFmtId="22" fontId="51" fillId="45" borderId="14" xfId="70" applyNumberFormat="1" applyFont="1" applyFill="1" applyBorder="1" applyAlignment="1">
      <alignment horizontal="center"/>
    </xf>
    <xf numFmtId="0" fontId="51" fillId="45" borderId="35" xfId="70" applyFont="1" applyFill="1" applyBorder="1" applyAlignment="1">
      <alignment horizontal="center"/>
    </xf>
    <xf numFmtId="10" fontId="51" fillId="45" borderId="27" xfId="70" applyNumberFormat="1" applyFont="1" applyFill="1" applyBorder="1" applyAlignment="1">
      <alignment horizontal="center"/>
    </xf>
    <xf numFmtId="10" fontId="51" fillId="45" borderId="28" xfId="70" applyNumberFormat="1" applyFont="1" applyFill="1" applyBorder="1" applyAlignment="1">
      <alignment horizontal="center"/>
    </xf>
    <xf numFmtId="171" fontId="51" fillId="45" borderId="14" xfId="70" applyNumberFormat="1" applyFont="1" applyFill="1" applyBorder="1" applyAlignment="1">
      <alignment horizontal="center"/>
    </xf>
    <xf numFmtId="14" fontId="51" fillId="49" borderId="35" xfId="70" applyNumberFormat="1" applyFont="1" applyFill="1" applyBorder="1" applyAlignment="1">
      <alignment horizontal="center"/>
    </xf>
    <xf numFmtId="22" fontId="51" fillId="45" borderId="28" xfId="70" applyNumberFormat="1" applyFont="1" applyFill="1" applyBorder="1" applyAlignment="1">
      <alignment horizontal="center"/>
    </xf>
    <xf numFmtId="172" fontId="51" fillId="45" borderId="22" xfId="70" applyNumberFormat="1" applyFont="1" applyFill="1" applyBorder="1" applyAlignment="1">
      <alignment horizontal="center"/>
    </xf>
    <xf numFmtId="173" fontId="51" fillId="45" borderId="14" xfId="70" applyNumberFormat="1" applyFont="1" applyFill="1" applyBorder="1" applyAlignment="1">
      <alignment horizontal="center"/>
    </xf>
    <xf numFmtId="0" fontId="51" fillId="49" borderId="35" xfId="71" applyFont="1" applyFill="1" applyBorder="1" applyAlignment="1">
      <alignment horizontal="center"/>
    </xf>
    <xf numFmtId="0" fontId="51" fillId="45" borderId="28" xfId="71" applyFont="1" applyFill="1" applyBorder="1" applyAlignment="1">
      <alignment horizontal="center"/>
    </xf>
    <xf numFmtId="0" fontId="49" fillId="0" borderId="0" xfId="0" quotePrefix="1" applyFont="1" applyAlignment="1">
      <alignment horizontal="center"/>
    </xf>
    <xf numFmtId="14" fontId="51" fillId="49" borderId="22" xfId="69" applyNumberFormat="1" applyFont="1" applyFill="1" applyBorder="1" applyAlignment="1">
      <alignment horizontal="center"/>
    </xf>
    <xf numFmtId="172" fontId="51" fillId="45" borderId="35" xfId="70" applyNumberFormat="1" applyFont="1" applyFill="1" applyBorder="1" applyAlignment="1">
      <alignment horizontal="center"/>
    </xf>
    <xf numFmtId="14" fontId="51" fillId="49" borderId="35" xfId="69" applyNumberFormat="1" applyFont="1" applyFill="1" applyBorder="1" applyAlignment="1">
      <alignment horizontal="center"/>
    </xf>
    <xf numFmtId="0" fontId="49" fillId="0" borderId="28" xfId="0" applyFont="1" applyBorder="1" applyAlignment="1">
      <alignment horizontal="center"/>
    </xf>
    <xf numFmtId="1" fontId="50" fillId="44" borderId="34" xfId="70" applyNumberFormat="1" applyFont="1" applyFill="1" applyBorder="1" applyAlignment="1">
      <alignment horizontal="center"/>
    </xf>
    <xf numFmtId="1" fontId="50" fillId="44" borderId="24" xfId="70" applyNumberFormat="1" applyFont="1" applyFill="1" applyBorder="1" applyAlignment="1">
      <alignment horizontal="center"/>
    </xf>
    <xf numFmtId="10" fontId="51" fillId="45" borderId="0" xfId="71" applyNumberFormat="1" applyFont="1" applyFill="1" applyBorder="1" applyAlignment="1">
      <alignment horizontal="center"/>
    </xf>
    <xf numFmtId="0" fontId="52" fillId="0" borderId="0" xfId="0" applyFont="1"/>
    <xf numFmtId="10" fontId="4" fillId="45" borderId="0" xfId="70" applyNumberFormat="1" applyFont="1" applyFill="1" applyBorder="1" applyAlignment="1">
      <alignment horizontal="center"/>
    </xf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2" xfId="68" xr:uid="{00000000-0005-0000-0000-000044000000}"/>
    <cellStyle name="Normal_Sheet1" xfId="69" xr:uid="{00000000-0005-0000-0000-000045000000}"/>
    <cellStyle name="Normal_Sheet1 2" xfId="70" xr:uid="{00000000-0005-0000-0000-000046000000}"/>
    <cellStyle name="Normal_Sheet1 2 2" xfId="71" xr:uid="{00000000-0005-0000-0000-000047000000}"/>
    <cellStyle name="Normal_Sheet1 3" xfId="104" xr:uid="{00000000-0005-0000-0000-000048000000}"/>
    <cellStyle name="Note" xfId="72" builtinId="10" customBuiltin="1"/>
    <cellStyle name="ObjectDataColumn" xfId="73" xr:uid="{00000000-0005-0000-0000-00004A000000}"/>
    <cellStyle name="ObjectDataRow" xfId="74" xr:uid="{00000000-0005-0000-0000-00004B000000}"/>
    <cellStyle name="ObjectLabelColumn" xfId="75" xr:uid="{00000000-0005-0000-0000-00004C000000}"/>
    <cellStyle name="ObjectLabelRow" xfId="76" xr:uid="{00000000-0005-0000-0000-00004D000000}"/>
    <cellStyle name="Output" xfId="77" builtinId="21" customBuiltin="1"/>
    <cellStyle name="OutputData" xfId="78" xr:uid="{00000000-0005-0000-0000-00004F000000}"/>
    <cellStyle name="OutputDataColumn" xfId="79" xr:uid="{00000000-0005-0000-0000-000050000000}"/>
    <cellStyle name="OutputDataRow" xfId="80" xr:uid="{00000000-0005-0000-0000-000051000000}"/>
    <cellStyle name="OutputLabel" xfId="81" xr:uid="{00000000-0005-0000-0000-000052000000}"/>
    <cellStyle name="OutputLabelColumn" xfId="82" xr:uid="{00000000-0005-0000-0000-000053000000}"/>
    <cellStyle name="OutputLabelRow" xfId="83" xr:uid="{00000000-0005-0000-0000-000054000000}"/>
    <cellStyle name="PanelLabel" xfId="84" xr:uid="{00000000-0005-0000-0000-000055000000}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ASX Wheat Volatiltiy Surface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'Wheat Vol'!$E$3</c:f>
              <c:strCache>
                <c:ptCount val="1"/>
                <c:pt idx="0">
                  <c:v>1D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Vol'!$F$3:$N$3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6-4C08-AFF2-4E25EC265997}"/>
            </c:ext>
          </c:extLst>
        </c:ser>
        <c:ser>
          <c:idx val="1"/>
          <c:order val="1"/>
          <c:tx>
            <c:strRef>
              <c:f>'Wheat Vol'!$E$4</c:f>
              <c:strCache>
                <c:ptCount val="1"/>
                <c:pt idx="0">
                  <c:v>1W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Vol'!$F$4:$N$4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6-4C08-AFF2-4E25EC265997}"/>
            </c:ext>
          </c:extLst>
        </c:ser>
        <c:ser>
          <c:idx val="2"/>
          <c:order val="2"/>
          <c:tx>
            <c:strRef>
              <c:f>'Wheat Vol'!$E$5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Vol'!$F$5:$N$5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6-4C08-AFF2-4E25EC265997}"/>
            </c:ext>
          </c:extLst>
        </c:ser>
        <c:ser>
          <c:idx val="3"/>
          <c:order val="3"/>
          <c:tx>
            <c:strRef>
              <c:f>'Wheat Vol'!$E$6</c:f>
              <c:strCache>
                <c:ptCount val="1"/>
                <c:pt idx="0">
                  <c:v>2M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Vol'!$F$6:$N$6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6-4C08-AFF2-4E25EC265997}"/>
            </c:ext>
          </c:extLst>
        </c:ser>
        <c:ser>
          <c:idx val="4"/>
          <c:order val="4"/>
          <c:tx>
            <c:strRef>
              <c:f>'Wheat Vol'!$E$7</c:f>
              <c:strCache>
                <c:ptCount val="1"/>
                <c:pt idx="0">
                  <c:v>3M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Vol'!$F$7:$N$7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6-4C08-AFF2-4E25EC265997}"/>
            </c:ext>
          </c:extLst>
        </c:ser>
        <c:ser>
          <c:idx val="5"/>
          <c:order val="5"/>
          <c:tx>
            <c:strRef>
              <c:f>'Wheat Vol'!$E$8</c:f>
              <c:strCache>
                <c:ptCount val="1"/>
                <c:pt idx="0">
                  <c:v>6M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Vol'!$F$8:$N$8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6-4C08-AFF2-4E25EC265997}"/>
            </c:ext>
          </c:extLst>
        </c:ser>
        <c:ser>
          <c:idx val="6"/>
          <c:order val="6"/>
          <c:tx>
            <c:strRef>
              <c:f>'Wheat Vol'!$E$9</c:f>
              <c:strCache>
                <c:ptCount val="1"/>
                <c:pt idx="0">
                  <c:v>1Y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Vol'!$F$9:$N$9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6-4C08-AFF2-4E25EC265997}"/>
            </c:ext>
          </c:extLst>
        </c:ser>
        <c:ser>
          <c:idx val="7"/>
          <c:order val="7"/>
          <c:tx>
            <c:strRef>
              <c:f>'Wheat Vol'!$E$10</c:f>
              <c:strCache>
                <c:ptCount val="1"/>
                <c:pt idx="0">
                  <c:v>2Y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Vol'!$F$10:$N$10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96-4C08-AFF2-4E25EC265997}"/>
            </c:ext>
          </c:extLst>
        </c:ser>
        <c:ser>
          <c:idx val="8"/>
          <c:order val="8"/>
          <c:tx>
            <c:strRef>
              <c:f>'Wheat Vol'!$E$11</c:f>
              <c:strCache>
                <c:ptCount val="1"/>
                <c:pt idx="0">
                  <c:v>3Y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Vol'!$F$11:$N$11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96-4C08-AFF2-4E25EC265997}"/>
            </c:ext>
          </c:extLst>
        </c:ser>
        <c:ser>
          <c:idx val="9"/>
          <c:order val="9"/>
          <c:tx>
            <c:strRef>
              <c:f>'Wheat Vol'!$E$12</c:f>
              <c:strCache>
                <c:ptCount val="1"/>
                <c:pt idx="0">
                  <c:v>5Y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Vol'!$F$12:$N$12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96-4C08-AFF2-4E25EC265997}"/>
            </c:ext>
          </c:extLst>
        </c:ser>
        <c:ser>
          <c:idx val="10"/>
          <c:order val="10"/>
          <c:tx>
            <c:strRef>
              <c:f>'Wheat Vol'!$E$13</c:f>
              <c:strCache>
                <c:ptCount val="1"/>
                <c:pt idx="0">
                  <c:v>7Y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Vol'!$F$13:$N$13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96-4C08-AFF2-4E25EC265997}"/>
            </c:ext>
          </c:extLst>
        </c:ser>
        <c:ser>
          <c:idx val="11"/>
          <c:order val="11"/>
          <c:tx>
            <c:strRef>
              <c:f>'Wheat Vol'!$E$14</c:f>
              <c:strCache>
                <c:ptCount val="1"/>
                <c:pt idx="0">
                  <c:v>10Y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Vol'!$F$14:$N$14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96-4C08-AFF2-4E25EC26599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187768"/>
        <c:axId val="730192360"/>
        <c:axId val="544529264"/>
      </c:surface3DChart>
      <c:catAx>
        <c:axId val="7301877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2360"/>
        <c:crosses val="autoZero"/>
        <c:auto val="1"/>
        <c:lblAlgn val="ctr"/>
        <c:lblOffset val="100"/>
        <c:noMultiLvlLbl val="0"/>
      </c:catAx>
      <c:valAx>
        <c:axId val="73019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7768"/>
        <c:crosses val="autoZero"/>
        <c:crossBetween val="midCat"/>
      </c:valAx>
      <c:serAx>
        <c:axId val="544529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23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'Daily Forward Rates'!$F$1</c:f>
              <c:strCache>
                <c:ptCount val="1"/>
                <c:pt idx="0">
                  <c:v>Difference 1</c:v>
                </c:pt>
              </c:strCache>
            </c:strRef>
          </c:tx>
          <c:invertIfNegative val="0"/>
          <c:val>
            <c:numRef>
              <c:f>'Daily Forward Rates'!$F$2:$F$100</c:f>
              <c:numCache>
                <c:formatCode>0.00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1.9999999999999289</c:v>
                </c:pt>
                <c:pt idx="7">
                  <c:v>1.9999999999998579</c:v>
                </c:pt>
                <c:pt idx="8">
                  <c:v>1.9999999999998721</c:v>
                </c:pt>
                <c:pt idx="9">
                  <c:v>1.9999999999999005</c:v>
                </c:pt>
                <c:pt idx="10">
                  <c:v>1.9999999999999432</c:v>
                </c:pt>
                <c:pt idx="11">
                  <c:v>1.9999999999999858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1.9999999999999716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E-45AE-841A-939B330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21632"/>
        <c:axId val="114958336"/>
      </c:barChart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Market.QR_LIVE.CommodityCurve.AUD-ASX_Wheat</c:v>
                </c:pt>
              </c:strCache>
            </c:strRef>
          </c:tx>
          <c:marker>
            <c:symbol val="none"/>
          </c:marke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43112</c:v>
                </c:pt>
                <c:pt idx="1">
                  <c:v>43113</c:v>
                </c:pt>
                <c:pt idx="2">
                  <c:v>43114</c:v>
                </c:pt>
                <c:pt idx="3">
                  <c:v>43115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43121</c:v>
                </c:pt>
                <c:pt idx="10">
                  <c:v>43122</c:v>
                </c:pt>
                <c:pt idx="11">
                  <c:v>43123</c:v>
                </c:pt>
                <c:pt idx="12">
                  <c:v>43124</c:v>
                </c:pt>
                <c:pt idx="13">
                  <c:v>43125</c:v>
                </c:pt>
                <c:pt idx="14">
                  <c:v>43126</c:v>
                </c:pt>
                <c:pt idx="15">
                  <c:v>43127</c:v>
                </c:pt>
                <c:pt idx="16">
                  <c:v>43128</c:v>
                </c:pt>
                <c:pt idx="17">
                  <c:v>43129</c:v>
                </c:pt>
                <c:pt idx="18">
                  <c:v>43130</c:v>
                </c:pt>
                <c:pt idx="19">
                  <c:v>43131</c:v>
                </c:pt>
                <c:pt idx="20">
                  <c:v>43132</c:v>
                </c:pt>
                <c:pt idx="21">
                  <c:v>43133</c:v>
                </c:pt>
                <c:pt idx="22">
                  <c:v>43134</c:v>
                </c:pt>
                <c:pt idx="23">
                  <c:v>43135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43141</c:v>
                </c:pt>
                <c:pt idx="30">
                  <c:v>43142</c:v>
                </c:pt>
                <c:pt idx="31">
                  <c:v>43143</c:v>
                </c:pt>
                <c:pt idx="32">
                  <c:v>43144</c:v>
                </c:pt>
                <c:pt idx="33">
                  <c:v>43145</c:v>
                </c:pt>
                <c:pt idx="34">
                  <c:v>43146</c:v>
                </c:pt>
                <c:pt idx="35">
                  <c:v>43147</c:v>
                </c:pt>
                <c:pt idx="36">
                  <c:v>43148</c:v>
                </c:pt>
                <c:pt idx="37">
                  <c:v>43149</c:v>
                </c:pt>
                <c:pt idx="38">
                  <c:v>43150</c:v>
                </c:pt>
                <c:pt idx="39">
                  <c:v>43151</c:v>
                </c:pt>
                <c:pt idx="40">
                  <c:v>43152</c:v>
                </c:pt>
                <c:pt idx="41">
                  <c:v>43153</c:v>
                </c:pt>
                <c:pt idx="42">
                  <c:v>43154</c:v>
                </c:pt>
                <c:pt idx="43">
                  <c:v>43155</c:v>
                </c:pt>
                <c:pt idx="44">
                  <c:v>43156</c:v>
                </c:pt>
                <c:pt idx="45">
                  <c:v>43157</c:v>
                </c:pt>
                <c:pt idx="46">
                  <c:v>43158</c:v>
                </c:pt>
                <c:pt idx="47">
                  <c:v>43159</c:v>
                </c:pt>
                <c:pt idx="48">
                  <c:v>43160</c:v>
                </c:pt>
                <c:pt idx="49">
                  <c:v>43161</c:v>
                </c:pt>
                <c:pt idx="50">
                  <c:v>43162</c:v>
                </c:pt>
                <c:pt idx="51">
                  <c:v>43163</c:v>
                </c:pt>
                <c:pt idx="52">
                  <c:v>43164</c:v>
                </c:pt>
                <c:pt idx="53">
                  <c:v>43165</c:v>
                </c:pt>
                <c:pt idx="54">
                  <c:v>43166</c:v>
                </c:pt>
                <c:pt idx="55">
                  <c:v>43167</c:v>
                </c:pt>
                <c:pt idx="56">
                  <c:v>43168</c:v>
                </c:pt>
                <c:pt idx="57">
                  <c:v>43169</c:v>
                </c:pt>
                <c:pt idx="58">
                  <c:v>43170</c:v>
                </c:pt>
                <c:pt idx="59">
                  <c:v>43171</c:v>
                </c:pt>
                <c:pt idx="60">
                  <c:v>43172</c:v>
                </c:pt>
                <c:pt idx="61">
                  <c:v>43173</c:v>
                </c:pt>
                <c:pt idx="62">
                  <c:v>43174</c:v>
                </c:pt>
                <c:pt idx="63">
                  <c:v>43175</c:v>
                </c:pt>
                <c:pt idx="64">
                  <c:v>43176</c:v>
                </c:pt>
                <c:pt idx="65">
                  <c:v>43177</c:v>
                </c:pt>
                <c:pt idx="66">
                  <c:v>43178</c:v>
                </c:pt>
                <c:pt idx="67">
                  <c:v>43179</c:v>
                </c:pt>
                <c:pt idx="68">
                  <c:v>43180</c:v>
                </c:pt>
                <c:pt idx="69">
                  <c:v>43181</c:v>
                </c:pt>
                <c:pt idx="70">
                  <c:v>43182</c:v>
                </c:pt>
                <c:pt idx="71">
                  <c:v>43183</c:v>
                </c:pt>
                <c:pt idx="72">
                  <c:v>43184</c:v>
                </c:pt>
                <c:pt idx="73">
                  <c:v>43185</c:v>
                </c:pt>
                <c:pt idx="74">
                  <c:v>43186</c:v>
                </c:pt>
                <c:pt idx="75">
                  <c:v>43187</c:v>
                </c:pt>
                <c:pt idx="76">
                  <c:v>43188</c:v>
                </c:pt>
                <c:pt idx="77">
                  <c:v>43189</c:v>
                </c:pt>
                <c:pt idx="78">
                  <c:v>43190</c:v>
                </c:pt>
                <c:pt idx="79">
                  <c:v>43191</c:v>
                </c:pt>
                <c:pt idx="80">
                  <c:v>43192</c:v>
                </c:pt>
                <c:pt idx="81">
                  <c:v>43193</c:v>
                </c:pt>
                <c:pt idx="82">
                  <c:v>43194</c:v>
                </c:pt>
                <c:pt idx="83">
                  <c:v>43195</c:v>
                </c:pt>
                <c:pt idx="84">
                  <c:v>43196</c:v>
                </c:pt>
                <c:pt idx="85">
                  <c:v>43197</c:v>
                </c:pt>
                <c:pt idx="86">
                  <c:v>43198</c:v>
                </c:pt>
                <c:pt idx="87">
                  <c:v>43199</c:v>
                </c:pt>
                <c:pt idx="88">
                  <c:v>43200</c:v>
                </c:pt>
                <c:pt idx="89">
                  <c:v>43201</c:v>
                </c:pt>
                <c:pt idx="90">
                  <c:v>43202</c:v>
                </c:pt>
                <c:pt idx="91">
                  <c:v>43203</c:v>
                </c:pt>
                <c:pt idx="92">
                  <c:v>43204</c:v>
                </c:pt>
                <c:pt idx="93">
                  <c:v>43205</c:v>
                </c:pt>
                <c:pt idx="94">
                  <c:v>43206</c:v>
                </c:pt>
                <c:pt idx="95">
                  <c:v>43207</c:v>
                </c:pt>
                <c:pt idx="96">
                  <c:v>43208</c:v>
                </c:pt>
                <c:pt idx="97">
                  <c:v>43209</c:v>
                </c:pt>
                <c:pt idx="98">
                  <c:v>43210</c:v>
                </c:pt>
              </c:numCache>
            </c:numRef>
          </c:cat>
          <c:val>
            <c:numRef>
              <c:f>'Daily Forward Rates'!$B$2:$B$100</c:f>
              <c:numCache>
                <c:formatCode>0</c:formatCode>
                <c:ptCount val="99"/>
                <c:pt idx="0">
                  <c:v>100</c:v>
                </c:pt>
                <c:pt idx="1">
                  <c:v>102.5</c:v>
                </c:pt>
                <c:pt idx="2">
                  <c:v>105</c:v>
                </c:pt>
                <c:pt idx="3">
                  <c:v>107.5</c:v>
                </c:pt>
                <c:pt idx="4">
                  <c:v>110</c:v>
                </c:pt>
                <c:pt idx="5">
                  <c:v>120</c:v>
                </c:pt>
                <c:pt idx="6">
                  <c:v>121.42857142857143</c:v>
                </c:pt>
                <c:pt idx="7">
                  <c:v>122.85714285714286</c:v>
                </c:pt>
                <c:pt idx="8">
                  <c:v>124.28571428571428</c:v>
                </c:pt>
                <c:pt idx="9">
                  <c:v>125.71428571428571</c:v>
                </c:pt>
                <c:pt idx="10">
                  <c:v>127.14285714285714</c:v>
                </c:pt>
                <c:pt idx="11">
                  <c:v>128.57142857142858</c:v>
                </c:pt>
                <c:pt idx="12">
                  <c:v>130</c:v>
                </c:pt>
                <c:pt idx="13">
                  <c:v>130.37037037037038</c:v>
                </c:pt>
                <c:pt idx="14">
                  <c:v>130.74074074074076</c:v>
                </c:pt>
                <c:pt idx="15">
                  <c:v>131.11111111111111</c:v>
                </c:pt>
                <c:pt idx="16">
                  <c:v>131.4814814814815</c:v>
                </c:pt>
                <c:pt idx="17">
                  <c:v>131.85185185185188</c:v>
                </c:pt>
                <c:pt idx="18">
                  <c:v>132.22222222222223</c:v>
                </c:pt>
                <c:pt idx="19">
                  <c:v>132.59259259259261</c:v>
                </c:pt>
                <c:pt idx="20">
                  <c:v>132.96296296296299</c:v>
                </c:pt>
                <c:pt idx="21">
                  <c:v>133.33333333333334</c:v>
                </c:pt>
                <c:pt idx="22">
                  <c:v>133.70370370370372</c:v>
                </c:pt>
                <c:pt idx="23">
                  <c:v>134.07407407407408</c:v>
                </c:pt>
                <c:pt idx="24">
                  <c:v>134.44444444444446</c:v>
                </c:pt>
                <c:pt idx="25">
                  <c:v>134.81481481481481</c:v>
                </c:pt>
                <c:pt idx="26">
                  <c:v>135.18518518518519</c:v>
                </c:pt>
                <c:pt idx="27">
                  <c:v>135.55555555555557</c:v>
                </c:pt>
                <c:pt idx="28">
                  <c:v>135.92592592592595</c:v>
                </c:pt>
                <c:pt idx="29">
                  <c:v>136.2962962962963</c:v>
                </c:pt>
                <c:pt idx="30">
                  <c:v>136.66666666666669</c:v>
                </c:pt>
                <c:pt idx="31">
                  <c:v>137.03703703703704</c:v>
                </c:pt>
                <c:pt idx="32">
                  <c:v>137.40740740740742</c:v>
                </c:pt>
                <c:pt idx="33">
                  <c:v>137.7777777777778</c:v>
                </c:pt>
                <c:pt idx="34">
                  <c:v>138.14814814814815</c:v>
                </c:pt>
                <c:pt idx="35">
                  <c:v>138.51851851851853</c:v>
                </c:pt>
                <c:pt idx="36">
                  <c:v>138.88888888888889</c:v>
                </c:pt>
                <c:pt idx="37">
                  <c:v>139.25925925925927</c:v>
                </c:pt>
                <c:pt idx="38">
                  <c:v>139.62962962962965</c:v>
                </c:pt>
                <c:pt idx="39">
                  <c:v>140</c:v>
                </c:pt>
                <c:pt idx="40">
                  <c:v>140.37037037037038</c:v>
                </c:pt>
                <c:pt idx="41">
                  <c:v>140.74074074074073</c:v>
                </c:pt>
                <c:pt idx="42">
                  <c:v>141.11111111111111</c:v>
                </c:pt>
                <c:pt idx="43">
                  <c:v>141.48148148148147</c:v>
                </c:pt>
                <c:pt idx="44">
                  <c:v>141.85185185185185</c:v>
                </c:pt>
                <c:pt idx="45">
                  <c:v>142.2222222222222</c:v>
                </c:pt>
                <c:pt idx="46">
                  <c:v>142.59259259259258</c:v>
                </c:pt>
                <c:pt idx="47">
                  <c:v>142.96296296296296</c:v>
                </c:pt>
                <c:pt idx="48">
                  <c:v>143.33333333333334</c:v>
                </c:pt>
                <c:pt idx="49">
                  <c:v>143.7037037037037</c:v>
                </c:pt>
                <c:pt idx="50">
                  <c:v>144.07407407407408</c:v>
                </c:pt>
                <c:pt idx="51">
                  <c:v>144.44444444444443</c:v>
                </c:pt>
                <c:pt idx="52">
                  <c:v>144.81481481481481</c:v>
                </c:pt>
                <c:pt idx="53">
                  <c:v>145.18518518518519</c:v>
                </c:pt>
                <c:pt idx="54">
                  <c:v>145.55555555555554</c:v>
                </c:pt>
                <c:pt idx="55">
                  <c:v>145.92592592592592</c:v>
                </c:pt>
                <c:pt idx="56">
                  <c:v>146.2962962962963</c:v>
                </c:pt>
                <c:pt idx="57">
                  <c:v>146.66666666666666</c:v>
                </c:pt>
                <c:pt idx="58">
                  <c:v>147.03703703703704</c:v>
                </c:pt>
                <c:pt idx="59">
                  <c:v>147.40740740740742</c:v>
                </c:pt>
                <c:pt idx="60">
                  <c:v>147.77777777777777</c:v>
                </c:pt>
                <c:pt idx="61">
                  <c:v>148.14814814814815</c:v>
                </c:pt>
                <c:pt idx="62">
                  <c:v>148.51851851851853</c:v>
                </c:pt>
                <c:pt idx="63">
                  <c:v>148.88888888888889</c:v>
                </c:pt>
                <c:pt idx="64">
                  <c:v>149.25925925925924</c:v>
                </c:pt>
                <c:pt idx="65">
                  <c:v>149.62962962962962</c:v>
                </c:pt>
                <c:pt idx="66">
                  <c:v>150</c:v>
                </c:pt>
                <c:pt idx="67">
                  <c:v>159.99999999999994</c:v>
                </c:pt>
                <c:pt idx="68">
                  <c:v>170</c:v>
                </c:pt>
                <c:pt idx="69">
                  <c:v>169.62962962962965</c:v>
                </c:pt>
                <c:pt idx="70">
                  <c:v>169.25925925925927</c:v>
                </c:pt>
                <c:pt idx="71">
                  <c:v>168.88888888888889</c:v>
                </c:pt>
                <c:pt idx="72">
                  <c:v>168.51851851851853</c:v>
                </c:pt>
                <c:pt idx="73">
                  <c:v>168.14814814814815</c:v>
                </c:pt>
                <c:pt idx="74">
                  <c:v>167.77777777777777</c:v>
                </c:pt>
                <c:pt idx="75">
                  <c:v>167.40740740740739</c:v>
                </c:pt>
                <c:pt idx="76">
                  <c:v>167.03703703703704</c:v>
                </c:pt>
                <c:pt idx="77">
                  <c:v>166.66666666666666</c:v>
                </c:pt>
                <c:pt idx="78">
                  <c:v>166.2962962962963</c:v>
                </c:pt>
                <c:pt idx="79">
                  <c:v>165.92592592592592</c:v>
                </c:pt>
                <c:pt idx="80">
                  <c:v>165.55555555555554</c:v>
                </c:pt>
                <c:pt idx="81">
                  <c:v>165.18518518518519</c:v>
                </c:pt>
                <c:pt idx="82">
                  <c:v>164.81481481481484</c:v>
                </c:pt>
                <c:pt idx="83">
                  <c:v>164.44444444444443</c:v>
                </c:pt>
                <c:pt idx="84">
                  <c:v>164.07407407407408</c:v>
                </c:pt>
                <c:pt idx="85">
                  <c:v>163.7037037037037</c:v>
                </c:pt>
                <c:pt idx="86">
                  <c:v>163.33333333333331</c:v>
                </c:pt>
                <c:pt idx="87">
                  <c:v>162.96296296296296</c:v>
                </c:pt>
                <c:pt idx="88">
                  <c:v>162.59259259259258</c:v>
                </c:pt>
                <c:pt idx="89">
                  <c:v>162.22222222222223</c:v>
                </c:pt>
                <c:pt idx="90">
                  <c:v>161.85185185185185</c:v>
                </c:pt>
                <c:pt idx="91">
                  <c:v>161.4814814814815</c:v>
                </c:pt>
                <c:pt idx="92">
                  <c:v>161.11111111111111</c:v>
                </c:pt>
                <c:pt idx="93">
                  <c:v>160.74074074074073</c:v>
                </c:pt>
                <c:pt idx="94">
                  <c:v>160.37037037037038</c:v>
                </c:pt>
                <c:pt idx="95">
                  <c:v>160</c:v>
                </c:pt>
                <c:pt idx="96">
                  <c:v>160.3125</c:v>
                </c:pt>
                <c:pt idx="97">
                  <c:v>160.625</c:v>
                </c:pt>
                <c:pt idx="98">
                  <c:v>160.9375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E-45AE-841A-939B330DBBD8}"/>
            </c:ext>
          </c:extLst>
        </c:ser>
        <c:ser>
          <c:idx val="1"/>
          <c:order val="1"/>
          <c:tx>
            <c:strRef>
              <c:f>'Daily Forward Rates'!$C$1</c:f>
              <c:strCache>
                <c:ptCount val="1"/>
                <c:pt idx="0">
                  <c:v>Market.QR_LIVE.CommodityCurve.AUD-Townsville-AW2-Wheat</c:v>
                </c:pt>
              </c:strCache>
            </c:strRef>
          </c:tx>
          <c:marker>
            <c:symbol val="none"/>
          </c:marker>
          <c:val>
            <c:numRef>
              <c:f>'Daily Forward Rates'!$C$2:$C$100</c:f>
              <c:numCache>
                <c:formatCode>General</c:formatCode>
                <c:ptCount val="99"/>
                <c:pt idx="0">
                  <c:v>98</c:v>
                </c:pt>
                <c:pt idx="1">
                  <c:v>100.5</c:v>
                </c:pt>
                <c:pt idx="2">
                  <c:v>103</c:v>
                </c:pt>
                <c:pt idx="3">
                  <c:v>105.5</c:v>
                </c:pt>
                <c:pt idx="4">
                  <c:v>108</c:v>
                </c:pt>
                <c:pt idx="5">
                  <c:v>118</c:v>
                </c:pt>
                <c:pt idx="6">
                  <c:v>119.4285714285715</c:v>
                </c:pt>
                <c:pt idx="7">
                  <c:v>120.857142857143</c:v>
                </c:pt>
                <c:pt idx="8">
                  <c:v>122.28571428571441</c:v>
                </c:pt>
                <c:pt idx="9">
                  <c:v>123.71428571428581</c:v>
                </c:pt>
                <c:pt idx="10">
                  <c:v>125.1428571428572</c:v>
                </c:pt>
                <c:pt idx="11">
                  <c:v>126.5714285714286</c:v>
                </c:pt>
                <c:pt idx="12">
                  <c:v>128</c:v>
                </c:pt>
                <c:pt idx="13">
                  <c:v>128.37037037037038</c:v>
                </c:pt>
                <c:pt idx="14">
                  <c:v>128.74074074074076</c:v>
                </c:pt>
                <c:pt idx="15">
                  <c:v>129.11111111111111</c:v>
                </c:pt>
                <c:pt idx="16">
                  <c:v>129.4814814814815</c:v>
                </c:pt>
                <c:pt idx="17">
                  <c:v>129.85185185185188</c:v>
                </c:pt>
                <c:pt idx="18">
                  <c:v>130.22222222222223</c:v>
                </c:pt>
                <c:pt idx="19">
                  <c:v>130.59259259259261</c:v>
                </c:pt>
                <c:pt idx="20">
                  <c:v>130.96296296296299</c:v>
                </c:pt>
                <c:pt idx="21">
                  <c:v>131.33333333333334</c:v>
                </c:pt>
                <c:pt idx="22">
                  <c:v>131.70370370370372</c:v>
                </c:pt>
                <c:pt idx="23">
                  <c:v>132.07407407407408</c:v>
                </c:pt>
                <c:pt idx="24">
                  <c:v>132.44444444444446</c:v>
                </c:pt>
                <c:pt idx="25">
                  <c:v>132.81481481481481</c:v>
                </c:pt>
                <c:pt idx="26">
                  <c:v>133.18518518518519</c:v>
                </c:pt>
                <c:pt idx="27">
                  <c:v>133.55555555555557</c:v>
                </c:pt>
                <c:pt idx="28">
                  <c:v>133.92592592592595</c:v>
                </c:pt>
                <c:pt idx="29">
                  <c:v>134.2962962962963</c:v>
                </c:pt>
                <c:pt idx="30">
                  <c:v>134.66666666666669</c:v>
                </c:pt>
                <c:pt idx="31">
                  <c:v>135.03703703703704</c:v>
                </c:pt>
                <c:pt idx="32">
                  <c:v>135.40740740740742</c:v>
                </c:pt>
                <c:pt idx="33">
                  <c:v>135.7777777777778</c:v>
                </c:pt>
                <c:pt idx="34">
                  <c:v>136.14814814814815</c:v>
                </c:pt>
                <c:pt idx="35">
                  <c:v>136.51851851851853</c:v>
                </c:pt>
                <c:pt idx="36">
                  <c:v>136.88888888888889</c:v>
                </c:pt>
                <c:pt idx="37">
                  <c:v>137.25925925925927</c:v>
                </c:pt>
                <c:pt idx="38">
                  <c:v>137.62962962962965</c:v>
                </c:pt>
                <c:pt idx="39">
                  <c:v>138</c:v>
                </c:pt>
                <c:pt idx="40">
                  <c:v>138.37037037037038</c:v>
                </c:pt>
                <c:pt idx="41">
                  <c:v>138.74074074074073</c:v>
                </c:pt>
                <c:pt idx="42">
                  <c:v>139.11111111111111</c:v>
                </c:pt>
                <c:pt idx="43">
                  <c:v>139.48148148148147</c:v>
                </c:pt>
                <c:pt idx="44">
                  <c:v>139.85185185185185</c:v>
                </c:pt>
                <c:pt idx="45">
                  <c:v>140.2222222222222</c:v>
                </c:pt>
                <c:pt idx="46">
                  <c:v>140.59259259259258</c:v>
                </c:pt>
                <c:pt idx="47">
                  <c:v>140.96296296296296</c:v>
                </c:pt>
                <c:pt idx="48">
                  <c:v>141.33333333333334</c:v>
                </c:pt>
                <c:pt idx="49">
                  <c:v>141.7037037037037</c:v>
                </c:pt>
                <c:pt idx="50">
                  <c:v>142.07407407407408</c:v>
                </c:pt>
                <c:pt idx="51">
                  <c:v>142.44444444444443</c:v>
                </c:pt>
                <c:pt idx="52">
                  <c:v>142.81481481481481</c:v>
                </c:pt>
                <c:pt idx="53">
                  <c:v>143.18518518518519</c:v>
                </c:pt>
                <c:pt idx="54">
                  <c:v>143.55555555555554</c:v>
                </c:pt>
                <c:pt idx="55">
                  <c:v>143.92592592592592</c:v>
                </c:pt>
                <c:pt idx="56">
                  <c:v>144.2962962962963</c:v>
                </c:pt>
                <c:pt idx="57">
                  <c:v>144.66666666666666</c:v>
                </c:pt>
                <c:pt idx="58">
                  <c:v>145.03703703703704</c:v>
                </c:pt>
                <c:pt idx="59">
                  <c:v>145.40740740740742</c:v>
                </c:pt>
                <c:pt idx="60">
                  <c:v>145.77777777777777</c:v>
                </c:pt>
                <c:pt idx="61">
                  <c:v>146.14814814814815</c:v>
                </c:pt>
                <c:pt idx="62">
                  <c:v>146.51851851851853</c:v>
                </c:pt>
                <c:pt idx="63">
                  <c:v>146.88888888888889</c:v>
                </c:pt>
                <c:pt idx="64">
                  <c:v>147.25925925925927</c:v>
                </c:pt>
                <c:pt idx="65">
                  <c:v>147.62962962962962</c:v>
                </c:pt>
                <c:pt idx="66">
                  <c:v>148</c:v>
                </c:pt>
                <c:pt idx="67">
                  <c:v>157.99999999999994</c:v>
                </c:pt>
                <c:pt idx="68">
                  <c:v>168</c:v>
                </c:pt>
                <c:pt idx="69">
                  <c:v>167.62962962962965</c:v>
                </c:pt>
                <c:pt idx="70">
                  <c:v>167.25925925925927</c:v>
                </c:pt>
                <c:pt idx="71">
                  <c:v>166.88888888888889</c:v>
                </c:pt>
                <c:pt idx="72">
                  <c:v>166.51851851851853</c:v>
                </c:pt>
                <c:pt idx="73">
                  <c:v>166.14814814814815</c:v>
                </c:pt>
                <c:pt idx="74">
                  <c:v>165.77777777777777</c:v>
                </c:pt>
                <c:pt idx="75">
                  <c:v>165.40740740740739</c:v>
                </c:pt>
                <c:pt idx="76">
                  <c:v>165.03703703703704</c:v>
                </c:pt>
                <c:pt idx="77">
                  <c:v>164.66666666666666</c:v>
                </c:pt>
                <c:pt idx="78">
                  <c:v>164.2962962962963</c:v>
                </c:pt>
                <c:pt idx="79">
                  <c:v>163.92592592592592</c:v>
                </c:pt>
                <c:pt idx="80">
                  <c:v>163.55555555555554</c:v>
                </c:pt>
                <c:pt idx="81">
                  <c:v>163.18518518518519</c:v>
                </c:pt>
                <c:pt idx="82">
                  <c:v>162.81481481481484</c:v>
                </c:pt>
                <c:pt idx="83">
                  <c:v>162.44444444444443</c:v>
                </c:pt>
                <c:pt idx="84">
                  <c:v>162.07407407407408</c:v>
                </c:pt>
                <c:pt idx="85">
                  <c:v>161.7037037037037</c:v>
                </c:pt>
                <c:pt idx="86">
                  <c:v>161.33333333333331</c:v>
                </c:pt>
                <c:pt idx="87">
                  <c:v>160.96296296296296</c:v>
                </c:pt>
                <c:pt idx="88">
                  <c:v>160.59259259259258</c:v>
                </c:pt>
                <c:pt idx="89">
                  <c:v>160.22222222222223</c:v>
                </c:pt>
                <c:pt idx="90">
                  <c:v>159.85185185185185</c:v>
                </c:pt>
                <c:pt idx="91">
                  <c:v>159.4814814814815</c:v>
                </c:pt>
                <c:pt idx="92">
                  <c:v>159.11111111111111</c:v>
                </c:pt>
                <c:pt idx="93">
                  <c:v>158.74074074074073</c:v>
                </c:pt>
                <c:pt idx="94">
                  <c:v>158.37037037037038</c:v>
                </c:pt>
                <c:pt idx="95">
                  <c:v>158</c:v>
                </c:pt>
                <c:pt idx="96">
                  <c:v>158.3125</c:v>
                </c:pt>
                <c:pt idx="97">
                  <c:v>158.625</c:v>
                </c:pt>
                <c:pt idx="98">
                  <c:v>158.9375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E-45AE-841A-939B330DBBD8}"/>
            </c:ext>
          </c:extLst>
        </c:ser>
        <c:ser>
          <c:idx val="3"/>
          <c:order val="3"/>
          <c:tx>
            <c:strRef>
              <c:f>'Daily Forward Rates'!$D$1</c:f>
              <c:strCache>
                <c:ptCount val="1"/>
                <c:pt idx="0">
                  <c:v>Market.QR_LIVE.CommodityCurve.AUD-Cairns-AW2-Wheat</c:v>
                </c:pt>
              </c:strCache>
            </c:strRef>
          </c:tx>
          <c:marker>
            <c:symbol val="none"/>
          </c:marker>
          <c:val>
            <c:numRef>
              <c:f>'Daily Forward Rates'!$D$2:$D$100</c:f>
              <c:numCache>
                <c:formatCode>General</c:formatCode>
                <c:ptCount val="99"/>
                <c:pt idx="0">
                  <c:v>98</c:v>
                </c:pt>
                <c:pt idx="1">
                  <c:v>100.5</c:v>
                </c:pt>
                <c:pt idx="2">
                  <c:v>103</c:v>
                </c:pt>
                <c:pt idx="3">
                  <c:v>105.5</c:v>
                </c:pt>
                <c:pt idx="4">
                  <c:v>108</c:v>
                </c:pt>
                <c:pt idx="5">
                  <c:v>118</c:v>
                </c:pt>
                <c:pt idx="6">
                  <c:v>119.42857142857143</c:v>
                </c:pt>
                <c:pt idx="7">
                  <c:v>120.85714285714286</c:v>
                </c:pt>
                <c:pt idx="8">
                  <c:v>122.28571428571428</c:v>
                </c:pt>
                <c:pt idx="9">
                  <c:v>123.71428571428571</c:v>
                </c:pt>
                <c:pt idx="10">
                  <c:v>125.14285714285714</c:v>
                </c:pt>
                <c:pt idx="11">
                  <c:v>126.57142857142857</c:v>
                </c:pt>
                <c:pt idx="12">
                  <c:v>128</c:v>
                </c:pt>
                <c:pt idx="13">
                  <c:v>128.37037037037038</c:v>
                </c:pt>
                <c:pt idx="14">
                  <c:v>128.74074074074076</c:v>
                </c:pt>
                <c:pt idx="15">
                  <c:v>129.11111111111111</c:v>
                </c:pt>
                <c:pt idx="16">
                  <c:v>129.4814814814815</c:v>
                </c:pt>
                <c:pt idx="17">
                  <c:v>129.85185185185188</c:v>
                </c:pt>
                <c:pt idx="18">
                  <c:v>130.22222222222223</c:v>
                </c:pt>
                <c:pt idx="19">
                  <c:v>130.59259259259261</c:v>
                </c:pt>
                <c:pt idx="20">
                  <c:v>130.96296296296299</c:v>
                </c:pt>
                <c:pt idx="21">
                  <c:v>131.33333333333334</c:v>
                </c:pt>
                <c:pt idx="22">
                  <c:v>131.70370370370372</c:v>
                </c:pt>
                <c:pt idx="23">
                  <c:v>132.07407407407408</c:v>
                </c:pt>
                <c:pt idx="24">
                  <c:v>132.44444444444446</c:v>
                </c:pt>
                <c:pt idx="25">
                  <c:v>132.81481481481481</c:v>
                </c:pt>
                <c:pt idx="26">
                  <c:v>133.18518518518519</c:v>
                </c:pt>
                <c:pt idx="27">
                  <c:v>133.55555555555557</c:v>
                </c:pt>
                <c:pt idx="28">
                  <c:v>133.92592592592595</c:v>
                </c:pt>
                <c:pt idx="29">
                  <c:v>134.2962962962963</c:v>
                </c:pt>
                <c:pt idx="30">
                  <c:v>134.66666666666669</c:v>
                </c:pt>
                <c:pt idx="31">
                  <c:v>135.03703703703704</c:v>
                </c:pt>
                <c:pt idx="32">
                  <c:v>135.40740740740742</c:v>
                </c:pt>
                <c:pt idx="33">
                  <c:v>135.7777777777778</c:v>
                </c:pt>
                <c:pt idx="34">
                  <c:v>136.14814814814815</c:v>
                </c:pt>
                <c:pt idx="35">
                  <c:v>136.51851851851853</c:v>
                </c:pt>
                <c:pt idx="36">
                  <c:v>136.88888888888889</c:v>
                </c:pt>
                <c:pt idx="37">
                  <c:v>137.25925925925927</c:v>
                </c:pt>
                <c:pt idx="38">
                  <c:v>137.62962962962965</c:v>
                </c:pt>
                <c:pt idx="39">
                  <c:v>138</c:v>
                </c:pt>
                <c:pt idx="40">
                  <c:v>138.37037037037038</c:v>
                </c:pt>
                <c:pt idx="41">
                  <c:v>138.74074074074073</c:v>
                </c:pt>
                <c:pt idx="42">
                  <c:v>139.11111111111111</c:v>
                </c:pt>
                <c:pt idx="43">
                  <c:v>139.48148148148147</c:v>
                </c:pt>
                <c:pt idx="44">
                  <c:v>139.85185185185185</c:v>
                </c:pt>
                <c:pt idx="45">
                  <c:v>140.2222222222222</c:v>
                </c:pt>
                <c:pt idx="46">
                  <c:v>140.59259259259258</c:v>
                </c:pt>
                <c:pt idx="47">
                  <c:v>140.96296296296296</c:v>
                </c:pt>
                <c:pt idx="48">
                  <c:v>141.33333333333334</c:v>
                </c:pt>
                <c:pt idx="49">
                  <c:v>141.7037037037037</c:v>
                </c:pt>
                <c:pt idx="50">
                  <c:v>142.07407407407408</c:v>
                </c:pt>
                <c:pt idx="51">
                  <c:v>142.44444444444443</c:v>
                </c:pt>
                <c:pt idx="52">
                  <c:v>142.81481481481481</c:v>
                </c:pt>
                <c:pt idx="53">
                  <c:v>143.18518518518519</c:v>
                </c:pt>
                <c:pt idx="54">
                  <c:v>143.55555555555554</c:v>
                </c:pt>
                <c:pt idx="55">
                  <c:v>143.92592592592592</c:v>
                </c:pt>
                <c:pt idx="56">
                  <c:v>144.2962962962963</c:v>
                </c:pt>
                <c:pt idx="57">
                  <c:v>144.66666666666666</c:v>
                </c:pt>
                <c:pt idx="58">
                  <c:v>145.03703703703704</c:v>
                </c:pt>
                <c:pt idx="59">
                  <c:v>145.40740740740742</c:v>
                </c:pt>
                <c:pt idx="60">
                  <c:v>145.77777777777777</c:v>
                </c:pt>
                <c:pt idx="61">
                  <c:v>146.14814814814815</c:v>
                </c:pt>
                <c:pt idx="62">
                  <c:v>146.51851851851853</c:v>
                </c:pt>
                <c:pt idx="63">
                  <c:v>146.88888888888889</c:v>
                </c:pt>
                <c:pt idx="64">
                  <c:v>147.25925925925927</c:v>
                </c:pt>
                <c:pt idx="65">
                  <c:v>147.62962962962962</c:v>
                </c:pt>
                <c:pt idx="66">
                  <c:v>148</c:v>
                </c:pt>
                <c:pt idx="67">
                  <c:v>157.99999999999994</c:v>
                </c:pt>
                <c:pt idx="68">
                  <c:v>168</c:v>
                </c:pt>
                <c:pt idx="69">
                  <c:v>167.62962962962965</c:v>
                </c:pt>
                <c:pt idx="70">
                  <c:v>167.25925925925927</c:v>
                </c:pt>
                <c:pt idx="71">
                  <c:v>166.88888888888889</c:v>
                </c:pt>
                <c:pt idx="72">
                  <c:v>166.51851851851853</c:v>
                </c:pt>
                <c:pt idx="73">
                  <c:v>166.14814814814815</c:v>
                </c:pt>
                <c:pt idx="74">
                  <c:v>165.77777777777777</c:v>
                </c:pt>
                <c:pt idx="75">
                  <c:v>165.40740740740739</c:v>
                </c:pt>
                <c:pt idx="76">
                  <c:v>165.03703703703704</c:v>
                </c:pt>
                <c:pt idx="77">
                  <c:v>164.66666666666666</c:v>
                </c:pt>
                <c:pt idx="78">
                  <c:v>164.2962962962963</c:v>
                </c:pt>
                <c:pt idx="79">
                  <c:v>163.92592592592592</c:v>
                </c:pt>
                <c:pt idx="80">
                  <c:v>163.55555555555554</c:v>
                </c:pt>
                <c:pt idx="81">
                  <c:v>163.18518518518519</c:v>
                </c:pt>
                <c:pt idx="82">
                  <c:v>162.81481481481484</c:v>
                </c:pt>
                <c:pt idx="83">
                  <c:v>162.44444444444443</c:v>
                </c:pt>
                <c:pt idx="84">
                  <c:v>162.07407407407408</c:v>
                </c:pt>
                <c:pt idx="85">
                  <c:v>161.7037037037037</c:v>
                </c:pt>
                <c:pt idx="86">
                  <c:v>161.33333333333331</c:v>
                </c:pt>
                <c:pt idx="87">
                  <c:v>160.96296296296296</c:v>
                </c:pt>
                <c:pt idx="88">
                  <c:v>160.59259259259258</c:v>
                </c:pt>
                <c:pt idx="89">
                  <c:v>160.22222222222223</c:v>
                </c:pt>
                <c:pt idx="90">
                  <c:v>159.85185185185185</c:v>
                </c:pt>
                <c:pt idx="91">
                  <c:v>159.4814814814815</c:v>
                </c:pt>
                <c:pt idx="92">
                  <c:v>159.11111111111111</c:v>
                </c:pt>
                <c:pt idx="93">
                  <c:v>158.74074074074073</c:v>
                </c:pt>
                <c:pt idx="94">
                  <c:v>158.37037037037038</c:v>
                </c:pt>
                <c:pt idx="95">
                  <c:v>158</c:v>
                </c:pt>
                <c:pt idx="96">
                  <c:v>158.3125</c:v>
                </c:pt>
                <c:pt idx="97">
                  <c:v>158.625</c:v>
                </c:pt>
                <c:pt idx="98">
                  <c:v>158.9375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E-45AE-841A-939B330DBBD8}"/>
            </c:ext>
          </c:extLst>
        </c:ser>
        <c:ser>
          <c:idx val="4"/>
          <c:order val="4"/>
          <c:tx>
            <c:strRef>
              <c:f>'Daily Forward Rates'!$G$1</c:f>
              <c:strCache>
                <c:ptCount val="1"/>
                <c:pt idx="0">
                  <c:v>Difference 2</c:v>
                </c:pt>
              </c:strCache>
            </c:strRef>
          </c:tx>
          <c:marker>
            <c:symbol val="none"/>
          </c:marker>
          <c:val>
            <c:numRef>
              <c:f>'Daily Forward Rates'!$G$2:$G$100</c:f>
              <c:numCache>
                <c:formatCode>0.00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2.0000000000000142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1.9999999999999716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E-45AE-841A-939B330DBBD8}"/>
            </c:ext>
          </c:extLst>
        </c:ser>
        <c:ser>
          <c:idx val="5"/>
          <c:order val="5"/>
          <c:tx>
            <c:strRef>
              <c:f>'Daily Forward Rates'!$E$1</c:f>
              <c:strCache>
                <c:ptCount val="1"/>
                <c:pt idx="0">
                  <c:v>Market.QR_LIVE.CommodityCurve.AUD-Mossman-AW2-Wheat</c:v>
                </c:pt>
              </c:strCache>
            </c:strRef>
          </c:tx>
          <c:marker>
            <c:symbol val="none"/>
          </c:marker>
          <c:val>
            <c:numRef>
              <c:f>'Daily Forward Rates'!$E$2:$E$100</c:f>
              <c:numCache>
                <c:formatCode>General</c:formatCode>
                <c:ptCount val="99"/>
                <c:pt idx="0">
                  <c:v>96</c:v>
                </c:pt>
                <c:pt idx="1">
                  <c:v>98.5</c:v>
                </c:pt>
                <c:pt idx="2">
                  <c:v>101</c:v>
                </c:pt>
                <c:pt idx="3">
                  <c:v>103.5</c:v>
                </c:pt>
                <c:pt idx="4">
                  <c:v>106</c:v>
                </c:pt>
                <c:pt idx="5">
                  <c:v>116</c:v>
                </c:pt>
                <c:pt idx="6">
                  <c:v>117.42857142857143</c:v>
                </c:pt>
                <c:pt idx="7">
                  <c:v>118.85714285714286</c:v>
                </c:pt>
                <c:pt idx="8">
                  <c:v>120.28571428571428</c:v>
                </c:pt>
                <c:pt idx="9">
                  <c:v>121.71428571428571</c:v>
                </c:pt>
                <c:pt idx="10">
                  <c:v>123.14285714285714</c:v>
                </c:pt>
                <c:pt idx="11">
                  <c:v>124.57142857142857</c:v>
                </c:pt>
                <c:pt idx="12">
                  <c:v>126</c:v>
                </c:pt>
                <c:pt idx="13">
                  <c:v>126.37037037037038</c:v>
                </c:pt>
                <c:pt idx="14">
                  <c:v>126.74074074074075</c:v>
                </c:pt>
                <c:pt idx="15">
                  <c:v>127.11111111111111</c:v>
                </c:pt>
                <c:pt idx="16">
                  <c:v>127.4814814814815</c:v>
                </c:pt>
                <c:pt idx="17">
                  <c:v>127.85185185185188</c:v>
                </c:pt>
                <c:pt idx="18">
                  <c:v>128.22222222222223</c:v>
                </c:pt>
                <c:pt idx="19">
                  <c:v>128.59259259259261</c:v>
                </c:pt>
                <c:pt idx="20">
                  <c:v>128.96296296296299</c:v>
                </c:pt>
                <c:pt idx="21">
                  <c:v>129.33333333333334</c:v>
                </c:pt>
                <c:pt idx="22">
                  <c:v>129.70370370370372</c:v>
                </c:pt>
                <c:pt idx="23">
                  <c:v>130.07407407407408</c:v>
                </c:pt>
                <c:pt idx="24">
                  <c:v>130.44444444444446</c:v>
                </c:pt>
                <c:pt idx="25">
                  <c:v>130.81481481481481</c:v>
                </c:pt>
                <c:pt idx="26">
                  <c:v>131.18518518518519</c:v>
                </c:pt>
                <c:pt idx="27">
                  <c:v>131.55555555555557</c:v>
                </c:pt>
                <c:pt idx="28">
                  <c:v>131.92592592592595</c:v>
                </c:pt>
                <c:pt idx="29">
                  <c:v>132.2962962962963</c:v>
                </c:pt>
                <c:pt idx="30">
                  <c:v>132.66666666666669</c:v>
                </c:pt>
                <c:pt idx="31">
                  <c:v>133.03703703703704</c:v>
                </c:pt>
                <c:pt idx="32">
                  <c:v>133.40740740740742</c:v>
                </c:pt>
                <c:pt idx="33">
                  <c:v>133.7777777777778</c:v>
                </c:pt>
                <c:pt idx="34">
                  <c:v>134.14814814814815</c:v>
                </c:pt>
                <c:pt idx="35">
                  <c:v>134.51851851851853</c:v>
                </c:pt>
                <c:pt idx="36">
                  <c:v>134.88888888888889</c:v>
                </c:pt>
                <c:pt idx="37">
                  <c:v>135.25925925925927</c:v>
                </c:pt>
                <c:pt idx="38">
                  <c:v>135.62962962962965</c:v>
                </c:pt>
                <c:pt idx="39">
                  <c:v>136</c:v>
                </c:pt>
                <c:pt idx="40">
                  <c:v>136.37037037037038</c:v>
                </c:pt>
                <c:pt idx="41">
                  <c:v>136.74074074074073</c:v>
                </c:pt>
                <c:pt idx="42">
                  <c:v>137.11111111111111</c:v>
                </c:pt>
                <c:pt idx="43">
                  <c:v>137.48148148148147</c:v>
                </c:pt>
                <c:pt idx="44">
                  <c:v>137.85185185185185</c:v>
                </c:pt>
                <c:pt idx="45">
                  <c:v>138.2222222222222</c:v>
                </c:pt>
                <c:pt idx="46">
                  <c:v>138.59259259259258</c:v>
                </c:pt>
                <c:pt idx="47">
                  <c:v>138.96296296296296</c:v>
                </c:pt>
                <c:pt idx="48">
                  <c:v>139.33333333333334</c:v>
                </c:pt>
                <c:pt idx="49">
                  <c:v>139.7037037037037</c:v>
                </c:pt>
                <c:pt idx="50">
                  <c:v>140.07407407407408</c:v>
                </c:pt>
                <c:pt idx="51">
                  <c:v>140.44444444444443</c:v>
                </c:pt>
                <c:pt idx="52">
                  <c:v>140.81481481481481</c:v>
                </c:pt>
                <c:pt idx="53">
                  <c:v>141.18518518518519</c:v>
                </c:pt>
                <c:pt idx="54">
                  <c:v>141.55555555555554</c:v>
                </c:pt>
                <c:pt idx="55">
                  <c:v>141.92592592592592</c:v>
                </c:pt>
                <c:pt idx="56">
                  <c:v>142.2962962962963</c:v>
                </c:pt>
                <c:pt idx="57">
                  <c:v>142.66666666666666</c:v>
                </c:pt>
                <c:pt idx="58">
                  <c:v>143.03703703703704</c:v>
                </c:pt>
                <c:pt idx="59">
                  <c:v>143.40740740740742</c:v>
                </c:pt>
                <c:pt idx="60">
                  <c:v>143.77777777777777</c:v>
                </c:pt>
                <c:pt idx="61">
                  <c:v>144.14814814814815</c:v>
                </c:pt>
                <c:pt idx="62">
                  <c:v>144.51851851851853</c:v>
                </c:pt>
                <c:pt idx="63">
                  <c:v>144.88888888888889</c:v>
                </c:pt>
                <c:pt idx="64">
                  <c:v>145.25925925925927</c:v>
                </c:pt>
                <c:pt idx="65">
                  <c:v>145.62962962962962</c:v>
                </c:pt>
                <c:pt idx="66">
                  <c:v>146</c:v>
                </c:pt>
                <c:pt idx="67">
                  <c:v>155.99999999999994</c:v>
                </c:pt>
                <c:pt idx="68">
                  <c:v>166</c:v>
                </c:pt>
                <c:pt idx="69">
                  <c:v>165.62962962962965</c:v>
                </c:pt>
                <c:pt idx="70">
                  <c:v>165.25925925925927</c:v>
                </c:pt>
                <c:pt idx="71">
                  <c:v>164.88888888888889</c:v>
                </c:pt>
                <c:pt idx="72">
                  <c:v>164.51851851851853</c:v>
                </c:pt>
                <c:pt idx="73">
                  <c:v>164.14814814814815</c:v>
                </c:pt>
                <c:pt idx="74">
                  <c:v>163.77777777777777</c:v>
                </c:pt>
                <c:pt idx="75">
                  <c:v>163.40740740740739</c:v>
                </c:pt>
                <c:pt idx="76">
                  <c:v>163.03703703703704</c:v>
                </c:pt>
                <c:pt idx="77">
                  <c:v>162.66666666666666</c:v>
                </c:pt>
                <c:pt idx="78">
                  <c:v>162.2962962962963</c:v>
                </c:pt>
                <c:pt idx="79">
                  <c:v>161.92592592592592</c:v>
                </c:pt>
                <c:pt idx="80">
                  <c:v>161.55555555555554</c:v>
                </c:pt>
                <c:pt idx="81">
                  <c:v>161.18518518518519</c:v>
                </c:pt>
                <c:pt idx="82">
                  <c:v>160.81481481481484</c:v>
                </c:pt>
                <c:pt idx="83">
                  <c:v>160.44444444444443</c:v>
                </c:pt>
                <c:pt idx="84">
                  <c:v>160.07407407407408</c:v>
                </c:pt>
                <c:pt idx="85">
                  <c:v>159.7037037037037</c:v>
                </c:pt>
                <c:pt idx="86">
                  <c:v>159.33333333333331</c:v>
                </c:pt>
                <c:pt idx="87">
                  <c:v>158.96296296296296</c:v>
                </c:pt>
                <c:pt idx="88">
                  <c:v>158.59259259259258</c:v>
                </c:pt>
                <c:pt idx="89">
                  <c:v>158.22222222222223</c:v>
                </c:pt>
                <c:pt idx="90">
                  <c:v>157.85185185185185</c:v>
                </c:pt>
                <c:pt idx="91">
                  <c:v>157.4814814814815</c:v>
                </c:pt>
                <c:pt idx="92">
                  <c:v>157.11111111111111</c:v>
                </c:pt>
                <c:pt idx="93">
                  <c:v>156.74074074074073</c:v>
                </c:pt>
                <c:pt idx="94">
                  <c:v>156.37037037037038</c:v>
                </c:pt>
                <c:pt idx="95">
                  <c:v>156</c:v>
                </c:pt>
                <c:pt idx="96">
                  <c:v>156.3125</c:v>
                </c:pt>
                <c:pt idx="97">
                  <c:v>156.625</c:v>
                </c:pt>
                <c:pt idx="98">
                  <c:v>156.9375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E-45AE-841A-939B330DBBD8}"/>
            </c:ext>
          </c:extLst>
        </c:ser>
        <c:ser>
          <c:idx val="6"/>
          <c:order val="6"/>
          <c:tx>
            <c:strRef>
              <c:f>'Daily Forward Rates'!$H$1</c:f>
              <c:strCache>
                <c:ptCount val="1"/>
                <c:pt idx="0">
                  <c:v>Difference 3</c:v>
                </c:pt>
              </c:strCache>
            </c:strRef>
          </c:tx>
          <c:marker>
            <c:symbol val="none"/>
          </c:marker>
          <c:val>
            <c:numRef>
              <c:f>'Daily Forward Rates'!$H$2:$H$100</c:f>
              <c:numCache>
                <c:formatCode>0.00</c:formatCode>
                <c:ptCount val="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4.0000000000000142</c:v>
                </c:pt>
                <c:pt idx="12">
                  <c:v>4</c:v>
                </c:pt>
                <c:pt idx="13">
                  <c:v>4</c:v>
                </c:pt>
                <c:pt idx="14">
                  <c:v>4.0000000000000142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3.9999999999999716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CE-45AE-841A-939B330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21632"/>
        <c:axId val="114958336"/>
      </c:lineChart>
      <c:dateAx>
        <c:axId val="206821632"/>
        <c:scaling>
          <c:orientation val="minMax"/>
        </c:scaling>
        <c:delete val="0"/>
        <c:axPos val="b"/>
        <c:numFmt formatCode="d/mm/yyyy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49583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14958336"/>
        <c:scaling>
          <c:orientation val="minMax"/>
        </c:scaling>
        <c:delete val="0"/>
        <c:axPos val="l"/>
        <c:majorGridlines/>
        <c:title>
          <c:overlay val="0"/>
        </c:title>
        <c:numFmt formatCode="0.0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682163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 alignWithMargins="0"/>
    <c:pageMargins b="1" l="0.75000000000001066" r="0.7500000000000106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21</xdr:row>
      <xdr:rowOff>9525</xdr:rowOff>
    </xdr:from>
    <xdr:to>
      <xdr:col>3</xdr:col>
      <xdr:colOff>12700</xdr:colOff>
      <xdr:row>44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8EB09C-B218-484A-A74C-82D9186C3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142874</xdr:colOff>
      <xdr:row>0</xdr:row>
      <xdr:rowOff>28576</xdr:rowOff>
    </xdr:from>
    <xdr:to>
      <xdr:col>27</xdr:col>
      <xdr:colOff>323850</xdr:colOff>
      <xdr:row>44</xdr:row>
      <xdr:rowOff>85725</xdr:rowOff>
    </xdr:to>
    <xdr:graphicFrame macro="">
      <xdr:nvGraphicFramePr>
        <xdr:cNvPr id="3382" name="Chart 12">
          <a:extLst>
            <a:ext uri="{FF2B5EF4-FFF2-40B4-BE49-F238E27FC236}">
              <a16:creationId xmlns:a16="http://schemas.microsoft.com/office/drawing/2014/main" id="{00000000-0008-0000-08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nabCapital\Highlander%20Excel%20Interface\Templates\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bCap\Main\Source\QR\Applications\PricingStructureEngines\V4.1\Excel\Resources\Volatility\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46"/>
  <sheetViews>
    <sheetView zoomScale="90" zoomScaleNormal="90" workbookViewId="0">
      <selection activeCell="W25" sqref="W25"/>
    </sheetView>
  </sheetViews>
  <sheetFormatPr defaultRowHeight="12.5"/>
  <cols>
    <col min="1" max="1" width="1.26953125" customWidth="1"/>
    <col min="2" max="2" width="28.1796875" bestFit="1" customWidth="1"/>
    <col min="3" max="3" width="45.7265625" bestFit="1" customWidth="1"/>
    <col min="4" max="4" width="31.7265625" bestFit="1" customWidth="1"/>
    <col min="5" max="5" width="8.81640625" bestFit="1" customWidth="1"/>
    <col min="6" max="6" width="10.81640625" bestFit="1" customWidth="1"/>
    <col min="7" max="7" width="4.81640625" bestFit="1" customWidth="1"/>
    <col min="8" max="8" width="2.26953125" customWidth="1"/>
    <col min="9" max="9" width="27.81640625" bestFit="1" customWidth="1"/>
    <col min="10" max="10" width="55.1796875" bestFit="1" customWidth="1"/>
    <col min="11" max="11" width="30.453125" bestFit="1" customWidth="1"/>
    <col min="14" max="14" width="2.453125" customWidth="1"/>
    <col min="15" max="15" width="22" bestFit="1" customWidth="1"/>
    <col min="16" max="16" width="52" bestFit="1" customWidth="1"/>
    <col min="17" max="17" width="30.453125" bestFit="1" customWidth="1"/>
    <col min="20" max="20" width="3.1796875" customWidth="1"/>
    <col min="21" max="21" width="25.26953125" bestFit="1" customWidth="1"/>
    <col min="22" max="22" width="52" bestFit="1" customWidth="1"/>
    <col min="23" max="23" width="31.453125" bestFit="1" customWidth="1"/>
  </cols>
  <sheetData>
    <row r="1" spans="2:25" ht="13" thickBot="1">
      <c r="B1" s="1" t="s">
        <v>3</v>
      </c>
      <c r="C1" s="2" t="str">
        <f ca="1">_xll.HLV5r3.Financial.Cache.CreateCurve_Old(B2:C9,D3:D21,E3:E21,F3:F21)</f>
        <v>Market.QR_LIVE.CommodityCurve.AUD-ASX_Wheat</v>
      </c>
      <c r="D1" s="3" t="s">
        <v>6</v>
      </c>
      <c r="E1" s="4"/>
      <c r="F1" s="5"/>
      <c r="G1" s="5"/>
      <c r="I1" s="1" t="s">
        <v>3</v>
      </c>
      <c r="J1" s="2" t="str">
        <f ca="1">_xll.HLV5r3.Financial.Cache.CreateCurve_Old(I2:J12,K3:K21,L3:L21,M3:M21)</f>
        <v>Market.QR_LIVE.CommodityCurve.AUD-Townsville-AW2-Wheat</v>
      </c>
      <c r="K1" s="3" t="s">
        <v>6</v>
      </c>
      <c r="L1" s="4"/>
      <c r="M1" s="5"/>
      <c r="O1" s="1" t="s">
        <v>3</v>
      </c>
      <c r="P1" s="2" t="str">
        <f ca="1">_xll.HLV5r3.Financial.Cache.CreateCurve_Old(O2:P12,Q3:Q8,R3:R8,S3:S8)</f>
        <v>Market.QR_LIVE.CommodityCurve.AUD-Cairns-AW2-Wheat</v>
      </c>
      <c r="Q1" s="3" t="s">
        <v>6</v>
      </c>
      <c r="R1" s="4"/>
      <c r="S1" s="5"/>
      <c r="U1" s="1" t="s">
        <v>3</v>
      </c>
      <c r="V1" s="2" t="str">
        <f ca="1">_xll.HLV5r3.Financial.Cache.CreateCurve_Old(U2:V12,W3:W8,X3:X8,Y3:Y8)</f>
        <v>Market.QR_LIVE.CommodityCurve.AUD-Mossman-AW2-Wheat</v>
      </c>
      <c r="W1" s="3" t="s">
        <v>6</v>
      </c>
      <c r="X1" s="4"/>
      <c r="Y1" s="5"/>
    </row>
    <row r="2" spans="2:25" ht="13" thickBot="1">
      <c r="B2" s="45" t="s">
        <v>16</v>
      </c>
      <c r="C2" s="56" t="s">
        <v>8</v>
      </c>
      <c r="D2" s="6" t="s">
        <v>0</v>
      </c>
      <c r="E2" s="7" t="s">
        <v>1</v>
      </c>
      <c r="F2" s="8" t="s">
        <v>2</v>
      </c>
      <c r="G2" s="18" t="s">
        <v>5</v>
      </c>
      <c r="I2" s="45" t="s">
        <v>16</v>
      </c>
      <c r="J2" s="56" t="s">
        <v>63</v>
      </c>
      <c r="K2" s="6" t="s">
        <v>0</v>
      </c>
      <c r="L2" s="7" t="s">
        <v>1</v>
      </c>
      <c r="M2" s="8" t="s">
        <v>2</v>
      </c>
      <c r="O2" s="45" t="s">
        <v>16</v>
      </c>
      <c r="P2" s="56" t="s">
        <v>63</v>
      </c>
      <c r="Q2" s="6" t="s">
        <v>0</v>
      </c>
      <c r="R2" s="7" t="s">
        <v>1</v>
      </c>
      <c r="S2" s="8" t="s">
        <v>2</v>
      </c>
      <c r="U2" s="45" t="s">
        <v>16</v>
      </c>
      <c r="V2" s="56" t="s">
        <v>63</v>
      </c>
      <c r="W2" s="6" t="s">
        <v>0</v>
      </c>
      <c r="X2" s="7" t="s">
        <v>1</v>
      </c>
      <c r="Y2" s="8" t="s">
        <v>2</v>
      </c>
    </row>
    <row r="3" spans="2:25">
      <c r="B3" s="46" t="s">
        <v>17</v>
      </c>
      <c r="C3" s="47">
        <f ca="1">TODAY()</f>
        <v>43112</v>
      </c>
      <c r="D3" s="9" t="s">
        <v>201</v>
      </c>
      <c r="E3" s="15">
        <v>100</v>
      </c>
      <c r="F3" s="10">
        <v>0</v>
      </c>
      <c r="G3" s="10">
        <v>0</v>
      </c>
      <c r="I3" s="46" t="s">
        <v>17</v>
      </c>
      <c r="J3" s="47">
        <f ca="1">C3</f>
        <v>43112</v>
      </c>
      <c r="K3" s="9" t="s">
        <v>216</v>
      </c>
      <c r="L3" s="15">
        <v>-2</v>
      </c>
      <c r="M3" s="10">
        <v>0</v>
      </c>
      <c r="O3" s="46" t="s">
        <v>17</v>
      </c>
      <c r="P3" s="47">
        <f ca="1">J3</f>
        <v>43112</v>
      </c>
      <c r="Q3" s="9" t="s">
        <v>216</v>
      </c>
      <c r="R3" s="15">
        <v>-2</v>
      </c>
      <c r="S3" s="10">
        <v>0</v>
      </c>
      <c r="U3" s="46" t="s">
        <v>17</v>
      </c>
      <c r="V3" s="47">
        <f ca="1">P3</f>
        <v>43112</v>
      </c>
      <c r="W3" s="9" t="s">
        <v>216</v>
      </c>
      <c r="X3" s="15">
        <v>-2</v>
      </c>
      <c r="Y3" s="10">
        <v>0</v>
      </c>
    </row>
    <row r="4" spans="2:25">
      <c r="B4" s="48" t="s">
        <v>18</v>
      </c>
      <c r="C4" s="47">
        <f ca="1">C3</f>
        <v>43112</v>
      </c>
      <c r="D4" s="11" t="s">
        <v>202</v>
      </c>
      <c r="E4" s="16">
        <f>E3+10</f>
        <v>110</v>
      </c>
      <c r="F4" s="12">
        <v>0</v>
      </c>
      <c r="G4" s="12">
        <v>0</v>
      </c>
      <c r="I4" s="48" t="s">
        <v>18</v>
      </c>
      <c r="J4" s="47">
        <f ca="1">J3</f>
        <v>43112</v>
      </c>
      <c r="K4" s="11" t="s">
        <v>217</v>
      </c>
      <c r="L4" s="16">
        <f>L3</f>
        <v>-2</v>
      </c>
      <c r="M4" s="12">
        <v>0</v>
      </c>
      <c r="O4" s="48" t="s">
        <v>18</v>
      </c>
      <c r="P4" s="47">
        <f ca="1">P3</f>
        <v>43112</v>
      </c>
      <c r="Q4" s="11" t="s">
        <v>222</v>
      </c>
      <c r="R4" s="16">
        <f>R3</f>
        <v>-2</v>
      </c>
      <c r="S4" s="12">
        <v>0</v>
      </c>
      <c r="U4" s="48" t="s">
        <v>18</v>
      </c>
      <c r="V4" s="47">
        <f ca="1">V3</f>
        <v>43112</v>
      </c>
      <c r="W4" s="11" t="s">
        <v>222</v>
      </c>
      <c r="X4" s="16">
        <f>X3</f>
        <v>-2</v>
      </c>
      <c r="Y4" s="12">
        <v>0</v>
      </c>
    </row>
    <row r="5" spans="2:25">
      <c r="B5" s="49" t="s">
        <v>23</v>
      </c>
      <c r="C5" s="50" t="s">
        <v>62</v>
      </c>
      <c r="D5" s="11" t="s">
        <v>197</v>
      </c>
      <c r="E5" s="16">
        <f t="shared" ref="E5:E20" si="0">E4+10</f>
        <v>120</v>
      </c>
      <c r="F5" s="12">
        <v>0</v>
      </c>
      <c r="G5" s="12">
        <v>0</v>
      </c>
      <c r="I5" s="49" t="s">
        <v>23</v>
      </c>
      <c r="J5" s="50" t="s">
        <v>62</v>
      </c>
      <c r="K5" s="11" t="s">
        <v>218</v>
      </c>
      <c r="L5" s="16">
        <f t="shared" ref="L5:L20" si="1">L4</f>
        <v>-2</v>
      </c>
      <c r="M5" s="12">
        <v>0</v>
      </c>
      <c r="O5" s="49" t="s">
        <v>23</v>
      </c>
      <c r="P5" s="50" t="s">
        <v>62</v>
      </c>
      <c r="Q5" s="11" t="s">
        <v>227</v>
      </c>
      <c r="R5" s="16">
        <f t="shared" ref="R5:R8" si="2">R4</f>
        <v>-2</v>
      </c>
      <c r="S5" s="12">
        <v>0</v>
      </c>
      <c r="U5" s="49" t="s">
        <v>23</v>
      </c>
      <c r="V5" s="50" t="s">
        <v>62</v>
      </c>
      <c r="W5" s="11" t="s">
        <v>227</v>
      </c>
      <c r="X5" s="16">
        <f t="shared" ref="X5:X8" si="3">X4</f>
        <v>-2</v>
      </c>
      <c r="Y5" s="12">
        <v>0</v>
      </c>
    </row>
    <row r="6" spans="2:25">
      <c r="B6" s="51" t="s">
        <v>20</v>
      </c>
      <c r="C6" s="50" t="s">
        <v>68</v>
      </c>
      <c r="D6" s="11" t="s">
        <v>203</v>
      </c>
      <c r="E6" s="16">
        <f t="shared" si="0"/>
        <v>130</v>
      </c>
      <c r="F6" s="12">
        <v>0</v>
      </c>
      <c r="G6" s="12">
        <v>0</v>
      </c>
      <c r="I6" s="49" t="s">
        <v>70</v>
      </c>
      <c r="J6" t="str">
        <f ca="1">C1</f>
        <v>Market.QR_LIVE.CommodityCurve.AUD-ASX_Wheat</v>
      </c>
      <c r="K6" s="11" t="s">
        <v>219</v>
      </c>
      <c r="L6" s="16">
        <f t="shared" si="1"/>
        <v>-2</v>
      </c>
      <c r="M6" s="12">
        <v>0</v>
      </c>
      <c r="O6" s="49" t="s">
        <v>70</v>
      </c>
      <c r="P6" t="str">
        <f ca="1">C1</f>
        <v>Market.QR_LIVE.CommodityCurve.AUD-ASX_Wheat</v>
      </c>
      <c r="Q6" s="11" t="s">
        <v>229</v>
      </c>
      <c r="R6" s="16">
        <f t="shared" si="2"/>
        <v>-2</v>
      </c>
      <c r="S6" s="12">
        <v>0</v>
      </c>
      <c r="U6" s="49" t="s">
        <v>70</v>
      </c>
      <c r="V6" t="str">
        <f ca="1">P1</f>
        <v>Market.QR_LIVE.CommodityCurve.AUD-Cairns-AW2-Wheat</v>
      </c>
      <c r="W6" s="11" t="s">
        <v>229</v>
      </c>
      <c r="X6" s="16">
        <f t="shared" si="3"/>
        <v>-2</v>
      </c>
      <c r="Y6" s="12">
        <v>0</v>
      </c>
    </row>
    <row r="7" spans="2:25">
      <c r="B7" s="51" t="s">
        <v>21</v>
      </c>
      <c r="C7" s="50" t="s">
        <v>64</v>
      </c>
      <c r="D7" s="11" t="s">
        <v>204</v>
      </c>
      <c r="E7" s="16">
        <f t="shared" si="0"/>
        <v>140</v>
      </c>
      <c r="F7" s="12">
        <v>0</v>
      </c>
      <c r="G7" s="12">
        <v>0</v>
      </c>
      <c r="I7" s="51" t="s">
        <v>20</v>
      </c>
      <c r="J7" s="50" t="s">
        <v>68</v>
      </c>
      <c r="K7" s="11" t="s">
        <v>220</v>
      </c>
      <c r="L7" s="16">
        <f t="shared" si="1"/>
        <v>-2</v>
      </c>
      <c r="M7" s="12">
        <v>0</v>
      </c>
      <c r="O7" s="51" t="s">
        <v>20</v>
      </c>
      <c r="P7" s="50" t="s">
        <v>68</v>
      </c>
      <c r="Q7" s="11" t="s">
        <v>231</v>
      </c>
      <c r="R7" s="16">
        <f t="shared" si="2"/>
        <v>-2</v>
      </c>
      <c r="S7" s="12">
        <v>0</v>
      </c>
      <c r="U7" s="51" t="s">
        <v>20</v>
      </c>
      <c r="V7" s="50" t="s">
        <v>68</v>
      </c>
      <c r="W7" s="11" t="s">
        <v>231</v>
      </c>
      <c r="X7" s="16">
        <f t="shared" si="3"/>
        <v>-2</v>
      </c>
      <c r="Y7" s="12">
        <v>0</v>
      </c>
    </row>
    <row r="8" spans="2:25" ht="13" thickBot="1">
      <c r="B8" s="52" t="s">
        <v>9</v>
      </c>
      <c r="C8" s="53" t="str">
        <f>C6&amp;"-"&amp;C7</f>
        <v>AUD-ASX_Wheat</v>
      </c>
      <c r="D8" s="11" t="s">
        <v>205</v>
      </c>
      <c r="E8" s="16">
        <f t="shared" si="0"/>
        <v>150</v>
      </c>
      <c r="F8" s="12">
        <v>0</v>
      </c>
      <c r="G8" s="12">
        <v>0</v>
      </c>
      <c r="I8" s="51" t="s">
        <v>21</v>
      </c>
      <c r="J8" s="50" t="s">
        <v>22</v>
      </c>
      <c r="K8" s="11" t="s">
        <v>221</v>
      </c>
      <c r="L8" s="16">
        <f t="shared" si="1"/>
        <v>-2</v>
      </c>
      <c r="M8" s="12">
        <v>0</v>
      </c>
      <c r="O8" s="51" t="s">
        <v>21</v>
      </c>
      <c r="P8" s="50" t="s">
        <v>22</v>
      </c>
      <c r="Q8" s="14" t="s">
        <v>234</v>
      </c>
      <c r="R8" s="16">
        <f t="shared" si="2"/>
        <v>-2</v>
      </c>
      <c r="S8" s="12">
        <v>0</v>
      </c>
      <c r="U8" s="51" t="s">
        <v>21</v>
      </c>
      <c r="V8" s="50" t="s">
        <v>22</v>
      </c>
      <c r="W8" s="14" t="s">
        <v>234</v>
      </c>
      <c r="X8" s="16">
        <f t="shared" si="3"/>
        <v>-2</v>
      </c>
      <c r="Y8" s="12">
        <v>0</v>
      </c>
    </row>
    <row r="9" spans="2:25" ht="13" thickBot="1">
      <c r="B9" s="54" t="s">
        <v>4</v>
      </c>
      <c r="C9" s="55" t="s">
        <v>7</v>
      </c>
      <c r="D9" s="11" t="s">
        <v>206</v>
      </c>
      <c r="E9" s="16">
        <f t="shared" si="0"/>
        <v>160</v>
      </c>
      <c r="F9" s="12">
        <v>0</v>
      </c>
      <c r="G9" s="12">
        <v>0</v>
      </c>
      <c r="I9" s="51" t="s">
        <v>66</v>
      </c>
      <c r="J9" s="50" t="s">
        <v>67</v>
      </c>
      <c r="K9" s="11" t="s">
        <v>222</v>
      </c>
      <c r="L9" s="16">
        <f t="shared" si="1"/>
        <v>-2</v>
      </c>
      <c r="M9" s="12">
        <v>0</v>
      </c>
      <c r="O9" s="51" t="s">
        <v>66</v>
      </c>
      <c r="P9" s="50" t="s">
        <v>72</v>
      </c>
      <c r="U9" s="51" t="s">
        <v>66</v>
      </c>
      <c r="V9" s="50" t="s">
        <v>75</v>
      </c>
    </row>
    <row r="10" spans="2:25">
      <c r="B10" s="49" t="s">
        <v>59</v>
      </c>
      <c r="C10" s="50">
        <v>720</v>
      </c>
      <c r="D10" s="11" t="s">
        <v>198</v>
      </c>
      <c r="E10" s="16">
        <f t="shared" si="0"/>
        <v>170</v>
      </c>
      <c r="F10" s="12">
        <v>0</v>
      </c>
      <c r="G10" s="12">
        <v>0</v>
      </c>
      <c r="I10" s="51" t="s">
        <v>65</v>
      </c>
      <c r="J10" s="50" t="s">
        <v>69</v>
      </c>
      <c r="K10" s="11" t="s">
        <v>223</v>
      </c>
      <c r="L10" s="16">
        <f t="shared" si="1"/>
        <v>-2</v>
      </c>
      <c r="M10" s="12">
        <v>0</v>
      </c>
      <c r="O10" s="51" t="s">
        <v>65</v>
      </c>
      <c r="P10" s="50" t="s">
        <v>69</v>
      </c>
      <c r="U10" s="51" t="s">
        <v>65</v>
      </c>
      <c r="V10" s="50" t="s">
        <v>69</v>
      </c>
    </row>
    <row r="11" spans="2:25" ht="13" thickBot="1">
      <c r="B11" s="57" t="s">
        <v>58</v>
      </c>
      <c r="C11" s="58" t="str">
        <f ca="1">C1</f>
        <v>Market.QR_LIVE.CommodityCurve.AUD-ASX_Wheat</v>
      </c>
      <c r="D11" s="11" t="s">
        <v>199</v>
      </c>
      <c r="E11" s="16">
        <f t="shared" si="0"/>
        <v>180</v>
      </c>
      <c r="F11" s="12">
        <v>0</v>
      </c>
      <c r="G11" s="12">
        <v>0</v>
      </c>
      <c r="I11" s="52" t="s">
        <v>9</v>
      </c>
      <c r="J11" s="53" t="str">
        <f>J7&amp;"-"&amp;J9&amp;"-"&amp;J10&amp;"-"&amp;J8</f>
        <v>AUD-Townsville-AW2-Wheat</v>
      </c>
      <c r="K11" s="11" t="s">
        <v>224</v>
      </c>
      <c r="L11" s="16">
        <f t="shared" si="1"/>
        <v>-2</v>
      </c>
      <c r="M11" s="12">
        <v>0</v>
      </c>
      <c r="O11" s="52" t="s">
        <v>9</v>
      </c>
      <c r="P11" s="53" t="str">
        <f>P7&amp;"-"&amp;P9&amp;"-"&amp;P10&amp;"-"&amp;P8</f>
        <v>AUD-Cairns-AW2-Wheat</v>
      </c>
      <c r="U11" s="52" t="s">
        <v>9</v>
      </c>
      <c r="V11" s="53" t="str">
        <f>V7&amp;"-"&amp;V9&amp;"-"&amp;V10&amp;"-"&amp;V8</f>
        <v>AUD-Mossman-AW2-Wheat</v>
      </c>
    </row>
    <row r="12" spans="2:25" ht="13" thickBot="1">
      <c r="B12" s="60" t="e">
        <f ca="1">_xll.Orion.ExcelAPI.Cache.CreateCurve(B2:C9,D3:F21)</f>
        <v>#NAME?</v>
      </c>
      <c r="C12" s="60"/>
      <c r="D12" s="11" t="s">
        <v>200</v>
      </c>
      <c r="E12" s="16">
        <f t="shared" si="0"/>
        <v>190</v>
      </c>
      <c r="F12" s="12">
        <v>0</v>
      </c>
      <c r="G12" s="12">
        <v>0</v>
      </c>
      <c r="I12" s="54" t="s">
        <v>4</v>
      </c>
      <c r="J12" s="55" t="s">
        <v>7</v>
      </c>
      <c r="K12" s="11" t="s">
        <v>225</v>
      </c>
      <c r="L12" s="16">
        <f t="shared" si="1"/>
        <v>-2</v>
      </c>
      <c r="M12" s="12">
        <v>0</v>
      </c>
      <c r="O12" s="54" t="s">
        <v>4</v>
      </c>
      <c r="P12" s="55" t="s">
        <v>7</v>
      </c>
      <c r="U12" s="54" t="s">
        <v>4</v>
      </c>
      <c r="V12" s="55" t="s">
        <v>7</v>
      </c>
    </row>
    <row r="13" spans="2:25">
      <c r="D13" s="11" t="s">
        <v>207</v>
      </c>
      <c r="E13" s="16">
        <f t="shared" si="0"/>
        <v>200</v>
      </c>
      <c r="F13" s="12">
        <v>0</v>
      </c>
      <c r="G13" s="12">
        <v>0</v>
      </c>
      <c r="I13" s="49" t="s">
        <v>59</v>
      </c>
      <c r="J13" s="50">
        <v>720</v>
      </c>
      <c r="K13" s="11" t="s">
        <v>226</v>
      </c>
      <c r="L13" s="16">
        <f t="shared" si="1"/>
        <v>-2</v>
      </c>
      <c r="M13" s="12">
        <v>0</v>
      </c>
      <c r="O13" s="49" t="s">
        <v>59</v>
      </c>
      <c r="P13" s="50">
        <v>720</v>
      </c>
      <c r="U13" s="49" t="s">
        <v>59</v>
      </c>
      <c r="V13" s="50">
        <v>720</v>
      </c>
    </row>
    <row r="14" spans="2:25" ht="13" thickBot="1">
      <c r="D14" s="11" t="s">
        <v>208</v>
      </c>
      <c r="E14" s="16">
        <f t="shared" si="0"/>
        <v>210</v>
      </c>
      <c r="F14" s="12">
        <v>0</v>
      </c>
      <c r="G14" s="12">
        <v>0</v>
      </c>
      <c r="I14" s="57" t="s">
        <v>58</v>
      </c>
      <c r="J14" s="58" t="str">
        <f ca="1">J1</f>
        <v>Market.QR_LIVE.CommodityCurve.AUD-Townsville-AW2-Wheat</v>
      </c>
      <c r="K14" s="11" t="s">
        <v>227</v>
      </c>
      <c r="L14" s="16">
        <f t="shared" si="1"/>
        <v>-2</v>
      </c>
      <c r="M14" s="12">
        <v>0</v>
      </c>
      <c r="O14" s="57" t="s">
        <v>58</v>
      </c>
      <c r="P14" s="58" t="str">
        <f ca="1">P1</f>
        <v>Market.QR_LIVE.CommodityCurve.AUD-Cairns-AW2-Wheat</v>
      </c>
      <c r="U14" s="57" t="s">
        <v>58</v>
      </c>
      <c r="V14" s="58" t="str">
        <f ca="1">V1</f>
        <v>Market.QR_LIVE.CommodityCurve.AUD-Mossman-AW2-Wheat</v>
      </c>
    </row>
    <row r="15" spans="2:25">
      <c r="D15" s="11" t="s">
        <v>209</v>
      </c>
      <c r="E15" s="16">
        <f t="shared" si="0"/>
        <v>220</v>
      </c>
      <c r="F15" s="12">
        <v>0</v>
      </c>
      <c r="G15" s="12">
        <v>0</v>
      </c>
      <c r="I15" s="59"/>
      <c r="J15" s="60"/>
      <c r="K15" s="11" t="s">
        <v>228</v>
      </c>
      <c r="L15" s="16">
        <f t="shared" si="1"/>
        <v>-2</v>
      </c>
      <c r="M15" s="12">
        <v>0</v>
      </c>
      <c r="O15" s="59"/>
      <c r="P15" s="60"/>
      <c r="U15" s="59"/>
      <c r="V15" s="60"/>
    </row>
    <row r="16" spans="2:25">
      <c r="D16" s="11" t="s">
        <v>210</v>
      </c>
      <c r="E16" s="16">
        <f t="shared" si="0"/>
        <v>230</v>
      </c>
      <c r="F16" s="12">
        <v>0</v>
      </c>
      <c r="G16" s="12">
        <v>0</v>
      </c>
      <c r="K16" s="11" t="s">
        <v>229</v>
      </c>
      <c r="L16" s="16">
        <f t="shared" si="1"/>
        <v>-2</v>
      </c>
      <c r="M16" s="12">
        <v>0</v>
      </c>
    </row>
    <row r="17" spans="4:25">
      <c r="D17" s="11" t="s">
        <v>211</v>
      </c>
      <c r="E17" s="16">
        <f t="shared" si="0"/>
        <v>240</v>
      </c>
      <c r="F17" s="12">
        <v>0</v>
      </c>
      <c r="G17" s="12">
        <v>0</v>
      </c>
      <c r="K17" s="11" t="s">
        <v>230</v>
      </c>
      <c r="L17" s="16">
        <f t="shared" si="1"/>
        <v>-2</v>
      </c>
      <c r="M17" s="12">
        <v>0</v>
      </c>
    </row>
    <row r="18" spans="4:25">
      <c r="D18" s="11" t="s">
        <v>212</v>
      </c>
      <c r="E18" s="16">
        <f t="shared" si="0"/>
        <v>250</v>
      </c>
      <c r="F18" s="12">
        <v>0</v>
      </c>
      <c r="G18" s="12">
        <v>0</v>
      </c>
      <c r="K18" s="11" t="s">
        <v>231</v>
      </c>
      <c r="L18" s="16">
        <f t="shared" si="1"/>
        <v>-2</v>
      </c>
      <c r="M18" s="12">
        <v>0</v>
      </c>
    </row>
    <row r="19" spans="4:25">
      <c r="D19" s="11" t="s">
        <v>213</v>
      </c>
      <c r="E19" s="16">
        <f t="shared" si="0"/>
        <v>260</v>
      </c>
      <c r="F19" s="12">
        <v>0</v>
      </c>
      <c r="G19" s="12">
        <v>0</v>
      </c>
      <c r="K19" s="11" t="s">
        <v>232</v>
      </c>
      <c r="L19" s="16">
        <f t="shared" si="1"/>
        <v>-2</v>
      </c>
      <c r="M19" s="12">
        <v>0</v>
      </c>
    </row>
    <row r="20" spans="4:25">
      <c r="D20" s="11" t="s">
        <v>214</v>
      </c>
      <c r="E20" s="16">
        <f t="shared" si="0"/>
        <v>270</v>
      </c>
      <c r="F20" s="12">
        <v>0</v>
      </c>
      <c r="G20" s="12">
        <v>0</v>
      </c>
      <c r="K20" s="11" t="s">
        <v>233</v>
      </c>
      <c r="L20" s="16">
        <f t="shared" si="1"/>
        <v>-2</v>
      </c>
      <c r="M20" s="12">
        <v>0</v>
      </c>
    </row>
    <row r="21" spans="4:25" ht="13" thickBot="1">
      <c r="D21" s="14" t="s">
        <v>215</v>
      </c>
      <c r="E21" s="17">
        <f>E20</f>
        <v>270</v>
      </c>
      <c r="F21" s="13">
        <v>0</v>
      </c>
      <c r="G21" s="13">
        <v>0</v>
      </c>
      <c r="K21" s="14" t="s">
        <v>234</v>
      </c>
      <c r="L21" s="17">
        <f>L20</f>
        <v>-2</v>
      </c>
      <c r="M21" s="13">
        <v>0</v>
      </c>
    </row>
    <row r="22" spans="4:25">
      <c r="I22" t="str">
        <f t="array" aca="1" ref="I22:J46" ca="1">_xll.HLV5r3.Financial.Cache.DisplayPricingStructureProperties(J1)</f>
        <v>PricingStructureType</v>
      </c>
      <c r="J22" t="str">
        <f ca="1"/>
        <v>CommoditySpreadCurve</v>
      </c>
      <c r="O22" t="str">
        <f t="array" aca="1" ref="O22:P46" ca="1">_xll.HLV5r3.Financial.Cache.DisplayPricingStructureProperties(P1)</f>
        <v>PricingStructureType</v>
      </c>
      <c r="P22" t="str">
        <f ca="1"/>
        <v>CommoditySpreadCurve</v>
      </c>
      <c r="U22" t="str">
        <f t="array" aca="1" ref="U22:V46" ca="1">_xll.HLV5r3.Financial.Cache.DisplayPricingStructureProperties(V1)</f>
        <v>PricingStructureType</v>
      </c>
      <c r="V22" t="str">
        <f ca="1"/>
        <v>CommoditySpreadCurve</v>
      </c>
    </row>
    <row r="23" spans="4:25">
      <c r="I23" t="str">
        <f ca="1"/>
        <v>BuildDateTime</v>
      </c>
      <c r="J23" s="47">
        <f ca="1"/>
        <v>43112</v>
      </c>
      <c r="O23" t="str">
        <f ca="1"/>
        <v>BuildDateTime</v>
      </c>
      <c r="P23" s="47">
        <f ca="1"/>
        <v>43112</v>
      </c>
      <c r="U23" t="str">
        <f ca="1"/>
        <v>BuildDateTime</v>
      </c>
      <c r="V23" s="47">
        <f ca="1"/>
        <v>43112</v>
      </c>
    </row>
    <row r="24" spans="4:25">
      <c r="I24" t="str">
        <f ca="1"/>
        <v>BaseDate</v>
      </c>
      <c r="J24" s="47">
        <f ca="1"/>
        <v>43112</v>
      </c>
      <c r="O24" t="str">
        <f ca="1"/>
        <v>BaseDate</v>
      </c>
      <c r="P24" s="47">
        <f ca="1"/>
        <v>43112</v>
      </c>
      <c r="U24" t="str">
        <f ca="1"/>
        <v>BaseDate</v>
      </c>
      <c r="V24" s="47">
        <f ca="1"/>
        <v>43112</v>
      </c>
    </row>
    <row r="25" spans="4:25">
      <c r="D25" s="47">
        <f t="array" aca="1" ref="D25:E45" ca="1">_xll.HLV5r3.Financial.Cache.GetTermCurve(C1)</f>
        <v>43112</v>
      </c>
      <c r="E25">
        <f ca="1"/>
        <v>100</v>
      </c>
      <c r="I25" t="str">
        <f ca="1"/>
        <v>MarketName</v>
      </c>
      <c r="J25" t="str">
        <f ca="1"/>
        <v>QR_LIVE</v>
      </c>
      <c r="K25" s="47">
        <f t="array" aca="1" ref="K25:L46" ca="1">_xll.HLV5r3.Financial.Cache.GetTermCurve(J1)</f>
        <v>43112</v>
      </c>
      <c r="L25">
        <f ca="1"/>
        <v>98</v>
      </c>
      <c r="M25">
        <f ca="1">L25-E25</f>
        <v>-2</v>
      </c>
      <c r="O25" t="str">
        <f ca="1"/>
        <v>MarketName</v>
      </c>
      <c r="P25" t="str">
        <f ca="1"/>
        <v>QR_LIVE</v>
      </c>
      <c r="Q25" s="47">
        <f t="array" aca="1" ref="Q25:R46" ca="1">_xll.HLV5r3.Financial.Cache.GetTermCurve(P1)</f>
        <v>43112</v>
      </c>
      <c r="R25">
        <f ca="1"/>
        <v>98</v>
      </c>
      <c r="S25">
        <f ca="1">R25-L25</f>
        <v>0</v>
      </c>
      <c r="U25" t="str">
        <f ca="1"/>
        <v>MarketName</v>
      </c>
      <c r="V25" t="str">
        <f ca="1"/>
        <v>QR_LIVE</v>
      </c>
      <c r="W25" s="47">
        <f t="array" aca="1" ref="W25:X46" ca="1">_xll.HLV5r3.Financial.Cache.GetTermCurve(V1)</f>
        <v>43112</v>
      </c>
      <c r="X25">
        <f ca="1"/>
        <v>96</v>
      </c>
      <c r="Y25">
        <f ca="1">X25-R25</f>
        <v>-2</v>
      </c>
    </row>
    <row r="26" spans="4:25">
      <c r="D26" s="47">
        <f ca="1"/>
        <v>43116</v>
      </c>
      <c r="E26">
        <f ca="1"/>
        <v>110</v>
      </c>
      <c r="I26" t="str">
        <f ca="1"/>
        <v>ReferenceCurveUniqueId</v>
      </c>
      <c r="J26" t="str">
        <f ca="1"/>
        <v>Market.QR_LIVE.CommodityCurve.AUD-ASX_Wheat</v>
      </c>
      <c r="K26" s="47">
        <f ca="1"/>
        <v>43116</v>
      </c>
      <c r="L26">
        <f ca="1"/>
        <v>108</v>
      </c>
      <c r="M26">
        <f t="shared" ref="M26:M27" ca="1" si="4">L26-E26</f>
        <v>-2</v>
      </c>
      <c r="O26" t="str">
        <f ca="1"/>
        <v>ReferenceCurveUniqueId</v>
      </c>
      <c r="P26" t="str">
        <f ca="1"/>
        <v>Market.QR_LIVE.CommodityCurve.AUD-ASX_Wheat</v>
      </c>
      <c r="Q26" s="47">
        <f ca="1"/>
        <v>43116</v>
      </c>
      <c r="R26">
        <f ca="1"/>
        <v>108</v>
      </c>
      <c r="S26">
        <f ca="1">R26-L26</f>
        <v>0</v>
      </c>
      <c r="U26" t="str">
        <f ca="1"/>
        <v>ReferenceCurveUniqueId</v>
      </c>
      <c r="V26" t="str">
        <f ca="1"/>
        <v>Market.QR_LIVE.CommodityCurve.AUD-Cairns-AW2-Wheat</v>
      </c>
      <c r="W26" s="47">
        <f ca="1"/>
        <v>43116</v>
      </c>
      <c r="X26">
        <f ca="1"/>
        <v>106</v>
      </c>
      <c r="Y26">
        <f t="shared" ref="Y26:Y46" ca="1" si="5">X26-R26</f>
        <v>-2</v>
      </c>
    </row>
    <row r="27" spans="4:25">
      <c r="D27" s="47">
        <f ca="1"/>
        <v>43117</v>
      </c>
      <c r="E27">
        <f ca="1"/>
        <v>120</v>
      </c>
      <c r="I27" t="str">
        <f ca="1"/>
        <v>Currency</v>
      </c>
      <c r="J27" t="str">
        <f ca="1"/>
        <v>AUD</v>
      </c>
      <c r="K27" s="47">
        <f ca="1"/>
        <v>43117</v>
      </c>
      <c r="L27">
        <f ca="1"/>
        <v>118</v>
      </c>
      <c r="M27">
        <f t="shared" ca="1" si="4"/>
        <v>-2</v>
      </c>
      <c r="O27" t="str">
        <f ca="1"/>
        <v>Currency</v>
      </c>
      <c r="P27" t="str">
        <f ca="1"/>
        <v>AUD</v>
      </c>
      <c r="Q27" s="47">
        <f ca="1"/>
        <v>43117</v>
      </c>
      <c r="R27">
        <f ca="1"/>
        <v>118</v>
      </c>
      <c r="S27">
        <f ca="1">R27-L27</f>
        <v>0</v>
      </c>
      <c r="U27" t="str">
        <f ca="1"/>
        <v>Currency</v>
      </c>
      <c r="V27" t="str">
        <f ca="1"/>
        <v>AUD</v>
      </c>
      <c r="W27" s="47">
        <f ca="1"/>
        <v>43117</v>
      </c>
      <c r="X27">
        <f ca="1"/>
        <v>116</v>
      </c>
      <c r="Y27">
        <f t="shared" ca="1" si="5"/>
        <v>-2</v>
      </c>
    </row>
    <row r="28" spans="4:25">
      <c r="D28" s="47">
        <f ca="1"/>
        <v>43124</v>
      </c>
      <c r="E28">
        <f ca="1"/>
        <v>130</v>
      </c>
      <c r="I28" t="str">
        <f ca="1"/>
        <v>CommodityAsset</v>
      </c>
      <c r="J28" t="str">
        <f ca="1"/>
        <v>Wheat</v>
      </c>
      <c r="K28" s="47">
        <f ca="1"/>
        <v>43119</v>
      </c>
      <c r="L28">
        <f ca="1"/>
        <v>120.857142857143</v>
      </c>
      <c r="O28" t="str">
        <f ca="1"/>
        <v>CommodityAsset</v>
      </c>
      <c r="P28" t="str">
        <f ca="1"/>
        <v>Wheat</v>
      </c>
      <c r="Q28" s="47">
        <f ca="1"/>
        <v>43124</v>
      </c>
      <c r="R28">
        <f ca="1"/>
        <v>128</v>
      </c>
      <c r="S28">
        <f ca="1">R28-L29</f>
        <v>0</v>
      </c>
      <c r="U28" t="str">
        <f ca="1"/>
        <v>CommodityAsset</v>
      </c>
      <c r="V28" t="str">
        <f ca="1"/>
        <v>Wheat</v>
      </c>
      <c r="W28" s="47">
        <f ca="1"/>
        <v>43124</v>
      </c>
      <c r="X28">
        <f ca="1"/>
        <v>126</v>
      </c>
      <c r="Y28">
        <f t="shared" ca="1" si="5"/>
        <v>-2</v>
      </c>
    </row>
    <row r="29" spans="4:25">
      <c r="D29" s="47">
        <f ca="1"/>
        <v>43151</v>
      </c>
      <c r="E29">
        <f ca="1"/>
        <v>140</v>
      </c>
      <c r="I29" t="str">
        <f ca="1"/>
        <v>Location</v>
      </c>
      <c r="J29" t="str">
        <f ca="1"/>
        <v>Townsville</v>
      </c>
      <c r="K29" s="47">
        <f ca="1"/>
        <v>43124</v>
      </c>
      <c r="L29">
        <f ca="1"/>
        <v>128</v>
      </c>
      <c r="M29">
        <f ca="1">L29-E28</f>
        <v>-2</v>
      </c>
      <c r="O29" t="str">
        <f ca="1"/>
        <v>Location</v>
      </c>
      <c r="P29" t="str">
        <f ca="1"/>
        <v>Cairns</v>
      </c>
      <c r="Q29" s="47">
        <f ca="1"/>
        <v>43151</v>
      </c>
      <c r="R29">
        <f ca="1"/>
        <v>138</v>
      </c>
      <c r="S29">
        <f t="shared" ref="S29:S46" ca="1" si="6">R29-L30</f>
        <v>0</v>
      </c>
      <c r="U29" t="str">
        <f ca="1"/>
        <v>Location</v>
      </c>
      <c r="V29" t="str">
        <f ca="1"/>
        <v>Mossman</v>
      </c>
      <c r="W29" s="47">
        <f ca="1"/>
        <v>43151</v>
      </c>
      <c r="X29">
        <f ca="1"/>
        <v>136</v>
      </c>
      <c r="Y29">
        <f t="shared" ca="1" si="5"/>
        <v>-2</v>
      </c>
    </row>
    <row r="30" spans="4:25">
      <c r="D30" s="47">
        <f ca="1"/>
        <v>43178</v>
      </c>
      <c r="E30">
        <f ca="1"/>
        <v>150</v>
      </c>
      <c r="I30" t="str">
        <f ca="1"/>
        <v>Grade</v>
      </c>
      <c r="J30" t="str">
        <f ca="1"/>
        <v>AW2</v>
      </c>
      <c r="K30" s="47">
        <f ca="1"/>
        <v>43151</v>
      </c>
      <c r="L30">
        <f ca="1"/>
        <v>138</v>
      </c>
      <c r="M30">
        <f t="shared" ref="M30:M44" ca="1" si="7">L30-E29</f>
        <v>-2</v>
      </c>
      <c r="O30" t="str">
        <f ca="1"/>
        <v>Grade</v>
      </c>
      <c r="P30" t="str">
        <f ca="1"/>
        <v>AW2</v>
      </c>
      <c r="Q30" s="47">
        <f ca="1"/>
        <v>43178</v>
      </c>
      <c r="R30">
        <f ca="1"/>
        <v>148</v>
      </c>
      <c r="S30">
        <f t="shared" ca="1" si="6"/>
        <v>0</v>
      </c>
      <c r="U30" t="str">
        <f ca="1"/>
        <v>Grade</v>
      </c>
      <c r="V30" t="str">
        <f ca="1"/>
        <v>AW2</v>
      </c>
      <c r="W30" s="47">
        <f ca="1"/>
        <v>43178</v>
      </c>
      <c r="X30">
        <f ca="1"/>
        <v>146</v>
      </c>
      <c r="Y30">
        <f t="shared" ca="1" si="5"/>
        <v>-2</v>
      </c>
    </row>
    <row r="31" spans="4:25">
      <c r="D31" s="47">
        <f ca="1"/>
        <v>43180</v>
      </c>
      <c r="E31">
        <f ca="1"/>
        <v>170</v>
      </c>
      <c r="I31" t="str">
        <f ca="1"/>
        <v>CurveName</v>
      </c>
      <c r="J31" t="str">
        <f ca="1"/>
        <v>AUD-Townsville-AW2-Wheat</v>
      </c>
      <c r="K31" s="47">
        <f ca="1"/>
        <v>43178</v>
      </c>
      <c r="L31">
        <f ca="1"/>
        <v>148</v>
      </c>
      <c r="M31">
        <f t="shared" ca="1" si="7"/>
        <v>-2</v>
      </c>
      <c r="O31" t="str">
        <f ca="1"/>
        <v>CurveName</v>
      </c>
      <c r="P31" t="str">
        <f ca="1"/>
        <v>AUD-Cairns-AW2-Wheat</v>
      </c>
      <c r="Q31" s="47">
        <f ca="1"/>
        <v>43180</v>
      </c>
      <c r="R31">
        <f ca="1"/>
        <v>168</v>
      </c>
      <c r="S31">
        <f t="shared" ca="1" si="6"/>
        <v>0</v>
      </c>
      <c r="U31" t="str">
        <f ca="1"/>
        <v>CurveName</v>
      </c>
      <c r="V31" t="str">
        <f ca="1"/>
        <v>AUD-Mossman-AW2-Wheat</v>
      </c>
      <c r="W31" s="47">
        <f ca="1"/>
        <v>43180</v>
      </c>
      <c r="X31">
        <f ca="1"/>
        <v>166</v>
      </c>
      <c r="Y31">
        <f t="shared" ca="1" si="5"/>
        <v>-2</v>
      </c>
    </row>
    <row r="32" spans="4:25">
      <c r="D32" s="47">
        <f ca="1"/>
        <v>43207</v>
      </c>
      <c r="E32">
        <f ca="1"/>
        <v>160</v>
      </c>
      <c r="I32" t="str">
        <f ca="1"/>
        <v>Algorithm</v>
      </c>
      <c r="J32" t="str">
        <f ca="1"/>
        <v>LinearForward</v>
      </c>
      <c r="K32" s="47">
        <f ca="1"/>
        <v>43180</v>
      </c>
      <c r="L32">
        <f ca="1"/>
        <v>168</v>
      </c>
      <c r="M32">
        <f t="shared" ca="1" si="7"/>
        <v>-2</v>
      </c>
      <c r="O32" t="str">
        <f ca="1"/>
        <v>Algorithm</v>
      </c>
      <c r="P32" t="str">
        <f ca="1"/>
        <v>LinearForward</v>
      </c>
      <c r="Q32" s="47">
        <f ca="1"/>
        <v>43207</v>
      </c>
      <c r="R32">
        <f ca="1"/>
        <v>158</v>
      </c>
      <c r="S32">
        <f t="shared" ca="1" si="6"/>
        <v>0</v>
      </c>
      <c r="U32" t="str">
        <f ca="1"/>
        <v>Algorithm</v>
      </c>
      <c r="V32" t="str">
        <f ca="1"/>
        <v>LinearForward</v>
      </c>
      <c r="W32" s="47">
        <f ca="1"/>
        <v>43207</v>
      </c>
      <c r="X32">
        <f ca="1"/>
        <v>156</v>
      </c>
      <c r="Y32">
        <f t="shared" ca="1" si="5"/>
        <v>-2</v>
      </c>
    </row>
    <row r="33" spans="3:25">
      <c r="D33" s="47">
        <f ca="1"/>
        <v>43271</v>
      </c>
      <c r="E33">
        <f ca="1"/>
        <v>180</v>
      </c>
      <c r="I33" t="str">
        <f ca="1"/>
        <v>SourceSystem</v>
      </c>
      <c r="J33" t="str">
        <f ca="1"/>
        <v>Spreadsheet</v>
      </c>
      <c r="K33" s="47">
        <f ca="1"/>
        <v>43207</v>
      </c>
      <c r="L33">
        <f ca="1"/>
        <v>158</v>
      </c>
      <c r="M33">
        <f t="shared" ca="1" si="7"/>
        <v>-2</v>
      </c>
      <c r="O33" t="str">
        <f ca="1"/>
        <v>SourceSystem</v>
      </c>
      <c r="P33" t="str">
        <f ca="1"/>
        <v>Spreadsheet</v>
      </c>
      <c r="Q33" s="47">
        <f ca="1"/>
        <v>43271</v>
      </c>
      <c r="R33">
        <f ca="1"/>
        <v>178</v>
      </c>
      <c r="S33">
        <f t="shared" ca="1" si="6"/>
        <v>0</v>
      </c>
      <c r="U33" t="str">
        <f ca="1"/>
        <v>SourceSystem</v>
      </c>
      <c r="V33" t="str">
        <f ca="1"/>
        <v>Spreadsheet</v>
      </c>
      <c r="W33" s="47">
        <f ca="1"/>
        <v>43271</v>
      </c>
      <c r="X33">
        <f ca="1"/>
        <v>176</v>
      </c>
      <c r="Y33">
        <f t="shared" ca="1" si="5"/>
        <v>-2</v>
      </c>
    </row>
    <row r="34" spans="3:25">
      <c r="D34" s="47">
        <f ca="1"/>
        <v>43362</v>
      </c>
      <c r="E34">
        <f ca="1"/>
        <v>190</v>
      </c>
      <c r="I34" t="str">
        <f ca="1"/>
        <v>Function</v>
      </c>
      <c r="J34" t="str">
        <f ca="1"/>
        <v>Market</v>
      </c>
      <c r="K34" s="47">
        <f ca="1"/>
        <v>43271</v>
      </c>
      <c r="L34">
        <f ca="1"/>
        <v>178</v>
      </c>
      <c r="M34">
        <f t="shared" ca="1" si="7"/>
        <v>-2</v>
      </c>
      <c r="O34" t="str">
        <f ca="1"/>
        <v>Function</v>
      </c>
      <c r="P34" t="str">
        <f ca="1"/>
        <v>Market</v>
      </c>
      <c r="Q34" s="47">
        <f ca="1"/>
        <v>43362</v>
      </c>
      <c r="R34">
        <f ca="1"/>
        <v>188</v>
      </c>
      <c r="S34">
        <f t="shared" ca="1" si="6"/>
        <v>0</v>
      </c>
      <c r="U34" t="str">
        <f ca="1"/>
        <v>Function</v>
      </c>
      <c r="V34" t="str">
        <f ca="1"/>
        <v>Market</v>
      </c>
      <c r="W34" s="47">
        <f ca="1"/>
        <v>43362</v>
      </c>
      <c r="X34">
        <f ca="1"/>
        <v>186</v>
      </c>
      <c r="Y34">
        <f t="shared" ca="1" si="5"/>
        <v>-2</v>
      </c>
    </row>
    <row r="35" spans="3:25">
      <c r="D35" s="47">
        <f ca="1"/>
        <v>43847</v>
      </c>
      <c r="E35">
        <f ca="1"/>
        <v>200</v>
      </c>
      <c r="I35" t="str">
        <f ca="1"/>
        <v>Schema</v>
      </c>
      <c r="J35" t="str">
        <f ca="1"/>
        <v>V5r3.Reporting</v>
      </c>
      <c r="K35" s="47">
        <f ca="1"/>
        <v>43362</v>
      </c>
      <c r="L35">
        <f ca="1"/>
        <v>188</v>
      </c>
      <c r="M35">
        <f t="shared" ca="1" si="7"/>
        <v>-2</v>
      </c>
      <c r="O35" t="str">
        <f ca="1"/>
        <v>Schema</v>
      </c>
      <c r="P35" t="str">
        <f ca="1"/>
        <v>V5r3.Reporting</v>
      </c>
      <c r="Q35" s="47">
        <f ca="1"/>
        <v>43847</v>
      </c>
      <c r="R35">
        <f ca="1"/>
        <v>198</v>
      </c>
      <c r="S35">
        <f t="shared" ca="1" si="6"/>
        <v>0</v>
      </c>
      <c r="U35" t="str">
        <f ca="1"/>
        <v>Schema</v>
      </c>
      <c r="V35" t="str">
        <f ca="1"/>
        <v>V5r3.Reporting</v>
      </c>
      <c r="W35" s="47">
        <f ca="1"/>
        <v>43847</v>
      </c>
      <c r="X35">
        <f ca="1"/>
        <v>196</v>
      </c>
      <c r="Y35">
        <f t="shared" ca="1" si="5"/>
        <v>-2</v>
      </c>
    </row>
    <row r="36" spans="3:25">
      <c r="D36" s="47">
        <f ca="1"/>
        <v>44215</v>
      </c>
      <c r="E36">
        <f ca="1"/>
        <v>210</v>
      </c>
      <c r="I36" t="str">
        <f ca="1"/>
        <v>UniqueIdentifier</v>
      </c>
      <c r="J36" t="str">
        <f ca="1"/>
        <v>Market.QR_LIVE.CommodityCurve.AUD-Townsville-AW2-Wheat</v>
      </c>
      <c r="K36" s="47">
        <f ca="1"/>
        <v>43847</v>
      </c>
      <c r="L36">
        <f ca="1"/>
        <v>198</v>
      </c>
      <c r="M36">
        <f t="shared" ca="1" si="7"/>
        <v>-2</v>
      </c>
      <c r="O36" t="str">
        <f ca="1"/>
        <v>UniqueIdentifier</v>
      </c>
      <c r="P36" t="str">
        <f ca="1"/>
        <v>Market.QR_LIVE.CommodityCurve.AUD-Cairns-AW2-Wheat</v>
      </c>
      <c r="Q36" s="47">
        <f ca="1"/>
        <v>44215</v>
      </c>
      <c r="R36">
        <f ca="1"/>
        <v>208</v>
      </c>
      <c r="S36">
        <f t="shared" ca="1" si="6"/>
        <v>0</v>
      </c>
      <c r="U36" t="str">
        <f ca="1"/>
        <v>UniqueIdentifier</v>
      </c>
      <c r="V36" t="str">
        <f ca="1"/>
        <v>Market.QR_LIVE.CommodityCurve.AUD-Mossman-AW2-Wheat</v>
      </c>
      <c r="W36" s="47">
        <f ca="1"/>
        <v>44215</v>
      </c>
      <c r="X36">
        <f ca="1"/>
        <v>206</v>
      </c>
      <c r="Y36">
        <f t="shared" ca="1" si="5"/>
        <v>-2</v>
      </c>
    </row>
    <row r="37" spans="3:25">
      <c r="D37" s="47">
        <f ca="1"/>
        <v>44579</v>
      </c>
      <c r="E37">
        <f ca="1"/>
        <v>220</v>
      </c>
      <c r="I37" t="str">
        <f ca="1"/>
        <v>Domain</v>
      </c>
      <c r="J37" t="str">
        <f ca="1"/>
        <v>Spreadsheet.Market</v>
      </c>
      <c r="K37" s="47">
        <f ca="1"/>
        <v>44215</v>
      </c>
      <c r="L37">
        <f ca="1"/>
        <v>208</v>
      </c>
      <c r="M37">
        <f t="shared" ca="1" si="7"/>
        <v>-2</v>
      </c>
      <c r="O37" t="str">
        <f ca="1"/>
        <v>Domain</v>
      </c>
      <c r="P37" t="str">
        <f ca="1"/>
        <v>Spreadsheet.Market</v>
      </c>
      <c r="Q37" s="47">
        <f ca="1"/>
        <v>44579</v>
      </c>
      <c r="R37">
        <f ca="1"/>
        <v>218</v>
      </c>
      <c r="S37">
        <f t="shared" ca="1" si="6"/>
        <v>0</v>
      </c>
      <c r="U37" t="str">
        <f ca="1"/>
        <v>Domain</v>
      </c>
      <c r="V37" t="str">
        <f ca="1"/>
        <v>Spreadsheet.Market</v>
      </c>
      <c r="W37" s="47">
        <f ca="1"/>
        <v>44579</v>
      </c>
      <c r="X37">
        <f ca="1"/>
        <v>216</v>
      </c>
      <c r="Y37">
        <f t="shared" ca="1" si="5"/>
        <v>-2</v>
      </c>
    </row>
    <row r="38" spans="3:25">
      <c r="D38" s="47">
        <f ca="1"/>
        <v>44943</v>
      </c>
      <c r="E38">
        <f ca="1"/>
        <v>230</v>
      </c>
      <c r="I38" t="str">
        <f ca="1"/>
        <v>Market</v>
      </c>
      <c r="J38" t="str">
        <f ca="1"/>
        <v>QR_LIVE</v>
      </c>
      <c r="K38" s="47">
        <f ca="1"/>
        <v>44579</v>
      </c>
      <c r="L38">
        <f ca="1"/>
        <v>218</v>
      </c>
      <c r="M38">
        <f t="shared" ca="1" si="7"/>
        <v>-2</v>
      </c>
      <c r="O38" t="str">
        <f ca="1"/>
        <v>Market</v>
      </c>
      <c r="P38" t="str">
        <f ca="1"/>
        <v>QR_LIVE</v>
      </c>
      <c r="Q38" s="47">
        <f ca="1"/>
        <v>44943</v>
      </c>
      <c r="R38">
        <f ca="1"/>
        <v>228</v>
      </c>
      <c r="S38">
        <f t="shared" ca="1" si="6"/>
        <v>0</v>
      </c>
      <c r="U38" t="str">
        <f ca="1"/>
        <v>Market</v>
      </c>
      <c r="V38" t="str">
        <f ca="1"/>
        <v>QR_LIVE</v>
      </c>
      <c r="W38" s="47">
        <f ca="1"/>
        <v>44943</v>
      </c>
      <c r="X38">
        <f ca="1"/>
        <v>226</v>
      </c>
      <c r="Y38">
        <f t="shared" ca="1" si="5"/>
        <v>-2</v>
      </c>
    </row>
    <row r="39" spans="3:25">
      <c r="D39" s="47">
        <f ca="1"/>
        <v>45308</v>
      </c>
      <c r="E39">
        <f ca="1"/>
        <v>240</v>
      </c>
      <c r="I39" t="str">
        <f ca="1"/>
        <v>CurveType</v>
      </c>
      <c r="J39" t="str">
        <f ca="1"/>
        <v>Child</v>
      </c>
      <c r="K39" s="47">
        <f ca="1"/>
        <v>44943</v>
      </c>
      <c r="L39">
        <f ca="1"/>
        <v>228</v>
      </c>
      <c r="M39">
        <f t="shared" ca="1" si="7"/>
        <v>-2</v>
      </c>
      <c r="O39" t="str">
        <f ca="1"/>
        <v>CurveType</v>
      </c>
      <c r="P39" t="str">
        <f ca="1"/>
        <v>Child</v>
      </c>
      <c r="Q39" s="47">
        <f ca="1"/>
        <v>45308</v>
      </c>
      <c r="R39">
        <f ca="1"/>
        <v>238</v>
      </c>
      <c r="S39">
        <f t="shared" ca="1" si="6"/>
        <v>0</v>
      </c>
      <c r="U39" t="str">
        <f ca="1"/>
        <v>CurveType</v>
      </c>
      <c r="V39" t="str">
        <f ca="1"/>
        <v>Child</v>
      </c>
      <c r="W39" s="47">
        <f ca="1"/>
        <v>45308</v>
      </c>
      <c r="X39">
        <f ca="1"/>
        <v>236</v>
      </c>
      <c r="Y39">
        <f t="shared" ca="1" si="5"/>
        <v>-2</v>
      </c>
    </row>
    <row r="40" spans="3:25">
      <c r="D40" s="47">
        <f ca="1"/>
        <v>45674</v>
      </c>
      <c r="E40">
        <f ca="1"/>
        <v>250</v>
      </c>
      <c r="I40" t="str">
        <f ca="1"/>
        <v>AssetClass</v>
      </c>
      <c r="J40" t="str">
        <f ca="1"/>
        <v>Commodity</v>
      </c>
      <c r="K40" s="47">
        <f ca="1"/>
        <v>45308</v>
      </c>
      <c r="L40">
        <f ca="1"/>
        <v>238</v>
      </c>
      <c r="M40">
        <f t="shared" ca="1" si="7"/>
        <v>-2</v>
      </c>
      <c r="O40" t="str">
        <f ca="1"/>
        <v>AssetClass</v>
      </c>
      <c r="P40" t="str">
        <f ca="1"/>
        <v>Commodity</v>
      </c>
      <c r="Q40" s="47">
        <f ca="1"/>
        <v>45674</v>
      </c>
      <c r="R40">
        <f ca="1"/>
        <v>248</v>
      </c>
      <c r="S40">
        <f t="shared" ca="1" si="6"/>
        <v>0</v>
      </c>
      <c r="U40" t="str">
        <f ca="1"/>
        <v>AssetClass</v>
      </c>
      <c r="V40" t="str">
        <f ca="1"/>
        <v>Commodity</v>
      </c>
      <c r="W40" s="47">
        <f ca="1"/>
        <v>45674</v>
      </c>
      <c r="X40">
        <f ca="1"/>
        <v>246</v>
      </c>
      <c r="Y40">
        <f t="shared" ca="1" si="5"/>
        <v>-2</v>
      </c>
    </row>
    <row r="41" spans="3:25">
      <c r="D41" s="47">
        <f ca="1"/>
        <v>46042</v>
      </c>
      <c r="E41">
        <f ca="1"/>
        <v>260</v>
      </c>
      <c r="I41" t="str">
        <f ca="1"/>
        <v>PricingStructureRiskSetType</v>
      </c>
      <c r="J41" t="str">
        <f ca="1"/>
        <v>Parent</v>
      </c>
      <c r="K41" s="47">
        <f ca="1"/>
        <v>45674</v>
      </c>
      <c r="L41">
        <f ca="1"/>
        <v>248</v>
      </c>
      <c r="M41">
        <f t="shared" ca="1" si="7"/>
        <v>-2</v>
      </c>
      <c r="O41" t="str">
        <f ca="1"/>
        <v>PricingStructureRiskSetType</v>
      </c>
      <c r="P41" t="str">
        <f ca="1"/>
        <v>Parent</v>
      </c>
      <c r="Q41" s="47">
        <f ca="1"/>
        <v>46042</v>
      </c>
      <c r="R41">
        <f ca="1"/>
        <v>258</v>
      </c>
      <c r="S41">
        <f t="shared" ca="1" si="6"/>
        <v>0</v>
      </c>
      <c r="U41" t="str">
        <f ca="1"/>
        <v>PricingStructureRiskSetType</v>
      </c>
      <c r="V41" t="str">
        <f ca="1"/>
        <v>Parent</v>
      </c>
      <c r="W41" s="47">
        <f ca="1"/>
        <v>46042</v>
      </c>
      <c r="X41">
        <f ca="1"/>
        <v>256</v>
      </c>
      <c r="Y41">
        <f t="shared" ca="1" si="5"/>
        <v>-2</v>
      </c>
    </row>
    <row r="42" spans="3:25" ht="13">
      <c r="C42" s="19"/>
      <c r="D42" s="47">
        <f ca="1"/>
        <v>46406</v>
      </c>
      <c r="E42">
        <f ca="1"/>
        <v>270</v>
      </c>
      <c r="I42" t="str">
        <f ca="1"/>
        <v>NameSpace</v>
      </c>
      <c r="J42" t="str">
        <f ca="1"/>
        <v>Orion.V5r3</v>
      </c>
      <c r="K42" s="47">
        <f ca="1"/>
        <v>46042</v>
      </c>
      <c r="L42">
        <f ca="1"/>
        <v>258</v>
      </c>
      <c r="M42">
        <f t="shared" ca="1" si="7"/>
        <v>-2</v>
      </c>
      <c r="O42" t="str">
        <f ca="1"/>
        <v>NameSpace</v>
      </c>
      <c r="P42" t="str">
        <f ca="1"/>
        <v>Orion.V5r3</v>
      </c>
      <c r="Q42" s="47">
        <f ca="1"/>
        <v>46406</v>
      </c>
      <c r="R42">
        <f ca="1"/>
        <v>268</v>
      </c>
      <c r="S42">
        <f t="shared" ca="1" si="6"/>
        <v>0</v>
      </c>
      <c r="U42" t="str">
        <f ca="1"/>
        <v>NameSpace</v>
      </c>
      <c r="V42" t="str">
        <f ca="1"/>
        <v>Orion.V5r3</v>
      </c>
      <c r="W42" s="47">
        <f ca="1"/>
        <v>46406</v>
      </c>
      <c r="X42">
        <f ca="1"/>
        <v>266</v>
      </c>
      <c r="Y42">
        <f t="shared" ca="1" si="5"/>
        <v>-2</v>
      </c>
    </row>
    <row r="43" spans="3:25">
      <c r="D43" s="47">
        <f ca="1"/>
        <v>46770</v>
      </c>
      <c r="E43">
        <f ca="1"/>
        <v>270</v>
      </c>
      <c r="I43" t="e">
        <f ca="1"/>
        <v>#N/A</v>
      </c>
      <c r="J43" t="e">
        <f ca="1"/>
        <v>#N/A</v>
      </c>
      <c r="K43" s="47">
        <f ca="1"/>
        <v>46406</v>
      </c>
      <c r="L43">
        <f ca="1"/>
        <v>268</v>
      </c>
      <c r="M43">
        <f t="shared" ca="1" si="7"/>
        <v>-2</v>
      </c>
      <c r="O43" t="e">
        <f ca="1"/>
        <v>#N/A</v>
      </c>
      <c r="P43" t="e">
        <f ca="1"/>
        <v>#N/A</v>
      </c>
      <c r="Q43" s="47">
        <f ca="1"/>
        <v>46770</v>
      </c>
      <c r="R43">
        <f ca="1"/>
        <v>268</v>
      </c>
      <c r="S43">
        <f t="shared" ca="1" si="6"/>
        <v>0</v>
      </c>
      <c r="U43" t="e">
        <f ca="1"/>
        <v>#N/A</v>
      </c>
      <c r="V43" t="e">
        <f ca="1"/>
        <v>#N/A</v>
      </c>
      <c r="W43" s="47">
        <f ca="1"/>
        <v>46770</v>
      </c>
      <c r="X43">
        <f ca="1"/>
        <v>266</v>
      </c>
      <c r="Y43">
        <f t="shared" ca="1" si="5"/>
        <v>-2</v>
      </c>
    </row>
    <row r="44" spans="3:25">
      <c r="D44" t="e">
        <f ca="1"/>
        <v>#N/A</v>
      </c>
      <c r="E44" t="e">
        <f ca="1"/>
        <v>#N/A</v>
      </c>
      <c r="I44" t="e">
        <f ca="1"/>
        <v>#N/A</v>
      </c>
      <c r="J44" t="e">
        <f ca="1"/>
        <v>#N/A</v>
      </c>
      <c r="K44" s="47">
        <f ca="1"/>
        <v>46770</v>
      </c>
      <c r="L44">
        <f ca="1"/>
        <v>268</v>
      </c>
      <c r="M44">
        <f t="shared" ca="1" si="7"/>
        <v>-2</v>
      </c>
      <c r="O44" t="e">
        <f ca="1"/>
        <v>#N/A</v>
      </c>
      <c r="P44" t="e">
        <f ca="1"/>
        <v>#N/A</v>
      </c>
      <c r="Q44" s="47" t="e">
        <f ca="1"/>
        <v>#N/A</v>
      </c>
      <c r="R44" t="e">
        <f ca="1"/>
        <v>#N/A</v>
      </c>
      <c r="S44" t="e">
        <f t="shared" ca="1" si="6"/>
        <v>#N/A</v>
      </c>
      <c r="U44" t="e">
        <f ca="1"/>
        <v>#N/A</v>
      </c>
      <c r="V44" t="e">
        <f ca="1"/>
        <v>#N/A</v>
      </c>
      <c r="W44" s="47" t="e">
        <f ca="1"/>
        <v>#N/A</v>
      </c>
      <c r="X44" t="e">
        <f ca="1"/>
        <v>#N/A</v>
      </c>
      <c r="Y44" t="e">
        <f t="shared" ca="1" si="5"/>
        <v>#N/A</v>
      </c>
    </row>
    <row r="45" spans="3:25">
      <c r="D45" t="e">
        <f ca="1"/>
        <v>#N/A</v>
      </c>
      <c r="E45" t="e">
        <f ca="1"/>
        <v>#N/A</v>
      </c>
      <c r="I45" t="e">
        <f ca="1"/>
        <v>#N/A</v>
      </c>
      <c r="J45" t="e">
        <f ca="1"/>
        <v>#N/A</v>
      </c>
      <c r="K45" t="e">
        <f ca="1"/>
        <v>#N/A</v>
      </c>
      <c r="L45" t="e">
        <f ca="1"/>
        <v>#N/A</v>
      </c>
      <c r="M45" t="s">
        <v>71</v>
      </c>
      <c r="O45" t="e">
        <f ca="1"/>
        <v>#N/A</v>
      </c>
      <c r="P45" t="e">
        <f ca="1"/>
        <v>#N/A</v>
      </c>
      <c r="Q45" t="e">
        <f ca="1"/>
        <v>#N/A</v>
      </c>
      <c r="R45" t="e">
        <f ca="1"/>
        <v>#N/A</v>
      </c>
      <c r="S45" t="e">
        <f t="shared" ca="1" si="6"/>
        <v>#N/A</v>
      </c>
      <c r="U45" t="e">
        <f ca="1"/>
        <v>#N/A</v>
      </c>
      <c r="V45" t="e">
        <f ca="1"/>
        <v>#N/A</v>
      </c>
      <c r="W45" t="e">
        <f ca="1"/>
        <v>#N/A</v>
      </c>
      <c r="X45" t="e">
        <f ca="1"/>
        <v>#N/A</v>
      </c>
      <c r="Y45" t="e">
        <f t="shared" ca="1" si="5"/>
        <v>#N/A</v>
      </c>
    </row>
    <row r="46" spans="3:25">
      <c r="I46" t="e">
        <f ca="1"/>
        <v>#N/A</v>
      </c>
      <c r="J46" t="e">
        <f ca="1"/>
        <v>#N/A</v>
      </c>
      <c r="K46" t="e">
        <f ca="1"/>
        <v>#N/A</v>
      </c>
      <c r="L46" t="e">
        <f ca="1"/>
        <v>#N/A</v>
      </c>
      <c r="M46" t="s">
        <v>71</v>
      </c>
      <c r="O46" t="e">
        <f ca="1"/>
        <v>#N/A</v>
      </c>
      <c r="P46" t="e">
        <f ca="1"/>
        <v>#N/A</v>
      </c>
      <c r="Q46" t="e">
        <f ca="1"/>
        <v>#N/A</v>
      </c>
      <c r="R46" t="e">
        <f ca="1"/>
        <v>#N/A</v>
      </c>
      <c r="S46" t="e">
        <f t="shared" ca="1" si="6"/>
        <v>#N/A</v>
      </c>
      <c r="U46" t="e">
        <f ca="1"/>
        <v>#N/A</v>
      </c>
      <c r="V46" t="e">
        <f ca="1"/>
        <v>#N/A</v>
      </c>
      <c r="W46" t="e">
        <f ca="1"/>
        <v>#N/A</v>
      </c>
      <c r="X46" t="e">
        <f ca="1"/>
        <v>#N/A</v>
      </c>
      <c r="Y46" t="e">
        <f t="shared" ca="1" si="5"/>
        <v>#N/A</v>
      </c>
    </row>
  </sheetData>
  <protectedRanges>
    <protectedRange sqref="C9 J12 P12 V12" name="Range2_1"/>
  </protectedRanges>
  <phoneticPr fontId="2" type="noConversion"/>
  <dataValidations disablePrompts="1" count="1">
    <dataValidation type="list" allowBlank="1" showInputMessage="1" showErrorMessage="1" sqref="V12 J12 P12 C9" xr:uid="{00000000-0002-0000-0000-000000000000}">
      <formula1>$I$1:$I$1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activeCell="F16" sqref="F16"/>
    </sheetView>
  </sheetViews>
  <sheetFormatPr defaultColWidth="9.1796875" defaultRowHeight="12.5"/>
  <cols>
    <col min="1" max="1" width="2" style="112" customWidth="1"/>
    <col min="2" max="2" width="21.453125" style="111" bestFit="1" customWidth="1"/>
    <col min="3" max="3" width="54.26953125" style="111" bestFit="1" customWidth="1"/>
    <col min="4" max="4" width="1.1796875" style="112" customWidth="1"/>
    <col min="5" max="5" width="10.1796875" style="112" bestFit="1" customWidth="1"/>
    <col min="6" max="14" width="11" style="112" bestFit="1" customWidth="1"/>
    <col min="15" max="16384" width="9.1796875" style="112"/>
  </cols>
  <sheetData>
    <row r="1" spans="2:14" ht="13" thickBot="1">
      <c r="B1" s="110" t="s">
        <v>3</v>
      </c>
      <c r="C1" s="111" t="str">
        <f ca="1">_xll.HLV5r3.Financial.Cache.CreateVolatilitySurfaceWithProperties(B2:C19, E3:E14, F2:N2, F3:N14)</f>
        <v>Market.QR_LIVE.CommodityVolatilityMatrix.USD-CME_Wheat</v>
      </c>
      <c r="F1" s="112">
        <v>1</v>
      </c>
      <c r="G1" s="112">
        <f>F1+1</f>
        <v>2</v>
      </c>
      <c r="H1" s="112">
        <f t="shared" ref="H1:N1" si="0">G1+1</f>
        <v>3</v>
      </c>
      <c r="I1" s="112">
        <f t="shared" si="0"/>
        <v>4</v>
      </c>
      <c r="J1" s="112">
        <f t="shared" si="0"/>
        <v>5</v>
      </c>
      <c r="K1" s="112">
        <f t="shared" si="0"/>
        <v>6</v>
      </c>
      <c r="L1" s="112">
        <f t="shared" si="0"/>
        <v>7</v>
      </c>
      <c r="M1" s="112">
        <f t="shared" si="0"/>
        <v>8</v>
      </c>
      <c r="N1" s="112">
        <f t="shared" si="0"/>
        <v>9</v>
      </c>
    </row>
    <row r="2" spans="2:14" ht="13" thickBot="1">
      <c r="B2" s="113" t="s">
        <v>16</v>
      </c>
      <c r="C2" s="114" t="s">
        <v>54</v>
      </c>
      <c r="E2" s="115" t="s">
        <v>24</v>
      </c>
      <c r="F2" s="116">
        <v>100</v>
      </c>
      <c r="G2" s="116">
        <v>125</v>
      </c>
      <c r="H2" s="116">
        <v>150</v>
      </c>
      <c r="I2" s="116">
        <v>175</v>
      </c>
      <c r="J2" s="116">
        <v>200</v>
      </c>
      <c r="K2" s="116">
        <v>225</v>
      </c>
      <c r="L2" s="116">
        <v>250</v>
      </c>
      <c r="M2" s="116">
        <v>275</v>
      </c>
      <c r="N2" s="117">
        <v>300</v>
      </c>
    </row>
    <row r="3" spans="2:14">
      <c r="B3" s="118" t="s">
        <v>17</v>
      </c>
      <c r="C3" s="119">
        <f ca="1">NOW()</f>
        <v>43112.712245717594</v>
      </c>
      <c r="D3" s="112">
        <v>1</v>
      </c>
      <c r="E3" s="120" t="s">
        <v>25</v>
      </c>
      <c r="F3" s="121">
        <f>H3+0.02</f>
        <v>0.13999999999999999</v>
      </c>
      <c r="G3" s="121">
        <f>H3+0.01</f>
        <v>0.13</v>
      </c>
      <c r="H3" s="121">
        <v>0.12</v>
      </c>
      <c r="I3" s="121">
        <f>H3+0.01</f>
        <v>0.13</v>
      </c>
      <c r="J3" s="121">
        <f t="shared" ref="J3:N3" si="1">I3+0.01</f>
        <v>0.14000000000000001</v>
      </c>
      <c r="K3" s="121">
        <f t="shared" si="1"/>
        <v>0.15000000000000002</v>
      </c>
      <c r="L3" s="121">
        <f t="shared" si="1"/>
        <v>0.16000000000000003</v>
      </c>
      <c r="M3" s="121">
        <f t="shared" si="1"/>
        <v>0.17000000000000004</v>
      </c>
      <c r="N3" s="122">
        <f t="shared" si="1"/>
        <v>0.18000000000000005</v>
      </c>
    </row>
    <row r="4" spans="2:14">
      <c r="B4" s="123" t="s">
        <v>18</v>
      </c>
      <c r="C4" s="124">
        <f ca="1">C3</f>
        <v>43112.712245717594</v>
      </c>
      <c r="D4" s="112">
        <f>D3+1</f>
        <v>2</v>
      </c>
      <c r="E4" s="120" t="s">
        <v>26</v>
      </c>
      <c r="F4" s="121">
        <f t="shared" ref="F4:F13" si="2">H4+0.02</f>
        <v>0.13999999999999999</v>
      </c>
      <c r="G4" s="121">
        <f t="shared" ref="G4:G14" si="3">H4+0.01</f>
        <v>0.13</v>
      </c>
      <c r="H4" s="121">
        <v>0.12</v>
      </c>
      <c r="I4" s="121">
        <f t="shared" ref="I4:N4" si="4">H4+0.01</f>
        <v>0.13</v>
      </c>
      <c r="J4" s="121">
        <f t="shared" si="4"/>
        <v>0.14000000000000001</v>
      </c>
      <c r="K4" s="121">
        <f t="shared" si="4"/>
        <v>0.15000000000000002</v>
      </c>
      <c r="L4" s="121">
        <f t="shared" si="4"/>
        <v>0.16000000000000003</v>
      </c>
      <c r="M4" s="121">
        <f t="shared" si="4"/>
        <v>0.17000000000000004</v>
      </c>
      <c r="N4" s="122">
        <f t="shared" si="4"/>
        <v>0.18000000000000005</v>
      </c>
    </row>
    <row r="5" spans="2:14">
      <c r="B5" s="125" t="s">
        <v>23</v>
      </c>
      <c r="C5" s="126" t="s">
        <v>62</v>
      </c>
      <c r="D5" s="112">
        <f t="shared" ref="D5:D14" si="5">D4+1</f>
        <v>3</v>
      </c>
      <c r="E5" s="120" t="s">
        <v>27</v>
      </c>
      <c r="F5" s="121">
        <f t="shared" si="2"/>
        <v>0.13999999999999999</v>
      </c>
      <c r="G5" s="121">
        <f t="shared" si="3"/>
        <v>0.13</v>
      </c>
      <c r="H5" s="121">
        <v>0.12</v>
      </c>
      <c r="I5" s="121">
        <f t="shared" ref="I5:N5" si="6">H5+0.01</f>
        <v>0.13</v>
      </c>
      <c r="J5" s="121">
        <f t="shared" si="6"/>
        <v>0.14000000000000001</v>
      </c>
      <c r="K5" s="121">
        <f t="shared" si="6"/>
        <v>0.15000000000000002</v>
      </c>
      <c r="L5" s="121">
        <f t="shared" si="6"/>
        <v>0.16000000000000003</v>
      </c>
      <c r="M5" s="121">
        <f t="shared" si="6"/>
        <v>0.17000000000000004</v>
      </c>
      <c r="N5" s="122">
        <f t="shared" si="6"/>
        <v>0.18000000000000005</v>
      </c>
    </row>
    <row r="6" spans="2:14">
      <c r="B6" s="125" t="s">
        <v>0</v>
      </c>
      <c r="C6" s="127" t="s">
        <v>298</v>
      </c>
      <c r="D6" s="112">
        <f t="shared" si="5"/>
        <v>4</v>
      </c>
      <c r="E6" s="120" t="s">
        <v>28</v>
      </c>
      <c r="F6" s="121">
        <f t="shared" si="2"/>
        <v>0.13999999999999999</v>
      </c>
      <c r="G6" s="121">
        <f t="shared" si="3"/>
        <v>0.13</v>
      </c>
      <c r="H6" s="121">
        <v>0.12</v>
      </c>
      <c r="I6" s="121">
        <f t="shared" ref="I6:N6" si="7">H6+0.01</f>
        <v>0.13</v>
      </c>
      <c r="J6" s="121">
        <f t="shared" si="7"/>
        <v>0.14000000000000001</v>
      </c>
      <c r="K6" s="121">
        <f t="shared" si="7"/>
        <v>0.15000000000000002</v>
      </c>
      <c r="L6" s="121">
        <f t="shared" si="7"/>
        <v>0.16000000000000003</v>
      </c>
      <c r="M6" s="121">
        <f t="shared" si="7"/>
        <v>0.17000000000000004</v>
      </c>
      <c r="N6" s="122">
        <f t="shared" si="7"/>
        <v>0.18000000000000005</v>
      </c>
    </row>
    <row r="7" spans="2:14">
      <c r="B7" s="125" t="s">
        <v>29</v>
      </c>
      <c r="C7" s="127" t="str">
        <f>C13</f>
        <v>CommodityDesk</v>
      </c>
      <c r="D7" s="112">
        <f t="shared" si="5"/>
        <v>5</v>
      </c>
      <c r="E7" s="120" t="s">
        <v>30</v>
      </c>
      <c r="F7" s="121">
        <f t="shared" si="2"/>
        <v>0.13999999999999999</v>
      </c>
      <c r="G7" s="121">
        <f t="shared" si="3"/>
        <v>0.13</v>
      </c>
      <c r="H7" s="121">
        <v>0.12</v>
      </c>
      <c r="I7" s="121">
        <f t="shared" ref="I7:N7" si="8">H7+0.01</f>
        <v>0.13</v>
      </c>
      <c r="J7" s="121">
        <f t="shared" si="8"/>
        <v>0.14000000000000001</v>
      </c>
      <c r="K7" s="121">
        <f t="shared" si="8"/>
        <v>0.15000000000000002</v>
      </c>
      <c r="L7" s="121">
        <f t="shared" si="8"/>
        <v>0.16000000000000003</v>
      </c>
      <c r="M7" s="121">
        <f t="shared" si="8"/>
        <v>0.17000000000000004</v>
      </c>
      <c r="N7" s="122">
        <f t="shared" si="8"/>
        <v>0.18000000000000005</v>
      </c>
    </row>
    <row r="8" spans="2:14">
      <c r="B8" s="125" t="s">
        <v>9</v>
      </c>
      <c r="C8" s="127" t="str">
        <f>C6&amp;"-"&amp;C7</f>
        <v>USD-CME_Wheat-CommodityDesk</v>
      </c>
      <c r="D8" s="112">
        <f t="shared" si="5"/>
        <v>6</v>
      </c>
      <c r="E8" s="120" t="s">
        <v>31</v>
      </c>
      <c r="F8" s="121">
        <f t="shared" si="2"/>
        <v>0.13999999999999999</v>
      </c>
      <c r="G8" s="121">
        <f t="shared" si="3"/>
        <v>0.13</v>
      </c>
      <c r="H8" s="121">
        <v>0.12</v>
      </c>
      <c r="I8" s="121">
        <f t="shared" ref="I8:N8" si="9">H8+0.01</f>
        <v>0.13</v>
      </c>
      <c r="J8" s="121">
        <f t="shared" si="9"/>
        <v>0.14000000000000001</v>
      </c>
      <c r="K8" s="121">
        <f t="shared" si="9"/>
        <v>0.15000000000000002</v>
      </c>
      <c r="L8" s="121">
        <f t="shared" si="9"/>
        <v>0.16000000000000003</v>
      </c>
      <c r="M8" s="121">
        <f t="shared" si="9"/>
        <v>0.17000000000000004</v>
      </c>
      <c r="N8" s="122">
        <f t="shared" si="9"/>
        <v>0.18000000000000005</v>
      </c>
    </row>
    <row r="9" spans="2:14">
      <c r="B9" s="125" t="s">
        <v>19</v>
      </c>
      <c r="C9" s="127" t="str">
        <f>C2&amp;"."&amp;C6</f>
        <v>CommodityVolatilityMatrix.USD-CME_Wheat</v>
      </c>
      <c r="D9" s="112">
        <f t="shared" si="5"/>
        <v>7</v>
      </c>
      <c r="E9" s="120" t="s">
        <v>32</v>
      </c>
      <c r="F9" s="121">
        <f t="shared" si="2"/>
        <v>0.13999999999999999</v>
      </c>
      <c r="G9" s="121">
        <f t="shared" si="3"/>
        <v>0.13</v>
      </c>
      <c r="H9" s="121">
        <v>0.12</v>
      </c>
      <c r="I9" s="121">
        <f t="shared" ref="I9:N9" si="10">H9+0.01</f>
        <v>0.13</v>
      </c>
      <c r="J9" s="121">
        <f t="shared" si="10"/>
        <v>0.14000000000000001</v>
      </c>
      <c r="K9" s="121">
        <f t="shared" si="10"/>
        <v>0.15000000000000002</v>
      </c>
      <c r="L9" s="121">
        <f t="shared" si="10"/>
        <v>0.16000000000000003</v>
      </c>
      <c r="M9" s="121">
        <f t="shared" si="10"/>
        <v>0.17000000000000004</v>
      </c>
      <c r="N9" s="122">
        <f t="shared" si="10"/>
        <v>0.18000000000000005</v>
      </c>
    </row>
    <row r="10" spans="2:14">
      <c r="B10" s="125" t="s">
        <v>4</v>
      </c>
      <c r="C10" s="127" t="s">
        <v>33</v>
      </c>
      <c r="D10" s="112">
        <f t="shared" si="5"/>
        <v>8</v>
      </c>
      <c r="E10" s="120" t="s">
        <v>34</v>
      </c>
      <c r="F10" s="121">
        <f t="shared" si="2"/>
        <v>0.13999999999999999</v>
      </c>
      <c r="G10" s="121">
        <f t="shared" si="3"/>
        <v>0.13</v>
      </c>
      <c r="H10" s="121">
        <v>0.12</v>
      </c>
      <c r="I10" s="121">
        <f t="shared" ref="I10:N10" si="11">H10+0.01</f>
        <v>0.13</v>
      </c>
      <c r="J10" s="121">
        <f t="shared" si="11"/>
        <v>0.14000000000000001</v>
      </c>
      <c r="K10" s="121">
        <f t="shared" si="11"/>
        <v>0.15000000000000002</v>
      </c>
      <c r="L10" s="121">
        <f t="shared" si="11"/>
        <v>0.16000000000000003</v>
      </c>
      <c r="M10" s="121">
        <f t="shared" si="11"/>
        <v>0.17000000000000004</v>
      </c>
      <c r="N10" s="122">
        <f t="shared" si="11"/>
        <v>0.18000000000000005</v>
      </c>
    </row>
    <row r="11" spans="2:14">
      <c r="B11" s="125" t="s">
        <v>20</v>
      </c>
      <c r="C11" s="127" t="str">
        <f>MID(C6,1,3)</f>
        <v>USD</v>
      </c>
      <c r="D11" s="112">
        <f t="shared" si="5"/>
        <v>9</v>
      </c>
      <c r="E11" s="120" t="s">
        <v>35</v>
      </c>
      <c r="F11" s="121">
        <f t="shared" si="2"/>
        <v>0.13999999999999999</v>
      </c>
      <c r="G11" s="121">
        <f t="shared" si="3"/>
        <v>0.13</v>
      </c>
      <c r="H11" s="121">
        <v>0.12</v>
      </c>
      <c r="I11" s="121">
        <f t="shared" ref="I11:N11" si="12">H11+0.01</f>
        <v>0.13</v>
      </c>
      <c r="J11" s="121">
        <f t="shared" si="12"/>
        <v>0.14000000000000001</v>
      </c>
      <c r="K11" s="121">
        <f t="shared" si="12"/>
        <v>0.15000000000000002</v>
      </c>
      <c r="L11" s="121">
        <f t="shared" si="12"/>
        <v>0.16000000000000003</v>
      </c>
      <c r="M11" s="121">
        <f t="shared" si="12"/>
        <v>0.17000000000000004</v>
      </c>
      <c r="N11" s="122">
        <f t="shared" si="12"/>
        <v>0.18000000000000005</v>
      </c>
    </row>
    <row r="12" spans="2:14">
      <c r="B12" s="125" t="s">
        <v>36</v>
      </c>
      <c r="C12" s="127" t="s">
        <v>37</v>
      </c>
      <c r="D12" s="112">
        <f t="shared" si="5"/>
        <v>10</v>
      </c>
      <c r="E12" s="120" t="s">
        <v>38</v>
      </c>
      <c r="F12" s="121">
        <f t="shared" si="2"/>
        <v>0.13999999999999999</v>
      </c>
      <c r="G12" s="121">
        <f t="shared" si="3"/>
        <v>0.13</v>
      </c>
      <c r="H12" s="121">
        <v>0.12</v>
      </c>
      <c r="I12" s="121">
        <f t="shared" ref="I12:N12" si="13">H12+0.01</f>
        <v>0.13</v>
      </c>
      <c r="J12" s="121">
        <f t="shared" si="13"/>
        <v>0.14000000000000001</v>
      </c>
      <c r="K12" s="121">
        <f t="shared" si="13"/>
        <v>0.15000000000000002</v>
      </c>
      <c r="L12" s="121">
        <f t="shared" si="13"/>
        <v>0.16000000000000003</v>
      </c>
      <c r="M12" s="121">
        <f t="shared" si="13"/>
        <v>0.17000000000000004</v>
      </c>
      <c r="N12" s="122">
        <f t="shared" si="13"/>
        <v>0.18000000000000005</v>
      </c>
    </row>
    <row r="13" spans="2:14">
      <c r="B13" s="125" t="s">
        <v>39</v>
      </c>
      <c r="C13" s="127" t="s">
        <v>55</v>
      </c>
      <c r="D13" s="112">
        <f t="shared" si="5"/>
        <v>11</v>
      </c>
      <c r="E13" s="120" t="s">
        <v>40</v>
      </c>
      <c r="F13" s="121">
        <f t="shared" si="2"/>
        <v>0.13999999999999999</v>
      </c>
      <c r="G13" s="121">
        <f t="shared" si="3"/>
        <v>0.13</v>
      </c>
      <c r="H13" s="121">
        <v>0.12</v>
      </c>
      <c r="I13" s="121">
        <f t="shared" ref="I13:N13" si="14">H13+0.01</f>
        <v>0.13</v>
      </c>
      <c r="J13" s="121">
        <f t="shared" si="14"/>
        <v>0.14000000000000001</v>
      </c>
      <c r="K13" s="121">
        <f t="shared" si="14"/>
        <v>0.15000000000000002</v>
      </c>
      <c r="L13" s="121">
        <f t="shared" si="14"/>
        <v>0.16000000000000003</v>
      </c>
      <c r="M13" s="121">
        <f t="shared" si="14"/>
        <v>0.17000000000000004</v>
      </c>
      <c r="N13" s="122">
        <f t="shared" si="14"/>
        <v>0.18000000000000005</v>
      </c>
    </row>
    <row r="14" spans="2:14" ht="13" thickBot="1">
      <c r="B14" s="125" t="s">
        <v>41</v>
      </c>
      <c r="C14" s="127" t="s">
        <v>42</v>
      </c>
      <c r="D14" s="112">
        <f t="shared" si="5"/>
        <v>12</v>
      </c>
      <c r="E14" s="128" t="s">
        <v>43</v>
      </c>
      <c r="F14" s="129">
        <f t="shared" ref="F14" si="15">H14+0.02</f>
        <v>0.13999999999999999</v>
      </c>
      <c r="G14" s="129">
        <f t="shared" si="3"/>
        <v>0.13</v>
      </c>
      <c r="H14" s="129">
        <v>0.12</v>
      </c>
      <c r="I14" s="129">
        <f t="shared" ref="I14:N14" si="16">H14+0.01</f>
        <v>0.13</v>
      </c>
      <c r="J14" s="129">
        <f t="shared" si="16"/>
        <v>0.14000000000000001</v>
      </c>
      <c r="K14" s="129">
        <f t="shared" si="16"/>
        <v>0.15000000000000002</v>
      </c>
      <c r="L14" s="129">
        <f t="shared" si="16"/>
        <v>0.16000000000000003</v>
      </c>
      <c r="M14" s="129">
        <f t="shared" si="16"/>
        <v>0.17000000000000004</v>
      </c>
      <c r="N14" s="130">
        <f t="shared" si="16"/>
        <v>0.18000000000000005</v>
      </c>
    </row>
    <row r="15" spans="2:14">
      <c r="B15" s="125" t="s">
        <v>44</v>
      </c>
      <c r="C15" s="127" t="s">
        <v>61</v>
      </c>
    </row>
    <row r="16" spans="2:14">
      <c r="B16" s="125" t="s">
        <v>45</v>
      </c>
      <c r="C16" s="127" t="s">
        <v>46</v>
      </c>
    </row>
    <row r="17" spans="2:14" ht="13" thickBot="1">
      <c r="B17" s="125" t="s">
        <v>47</v>
      </c>
      <c r="C17" s="127" t="s">
        <v>48</v>
      </c>
    </row>
    <row r="18" spans="2:14" ht="13" thickBot="1">
      <c r="B18" s="125" t="s">
        <v>49</v>
      </c>
      <c r="C18" s="131">
        <f ca="1">C3</f>
        <v>43112.712245717594</v>
      </c>
      <c r="E18" s="115"/>
      <c r="F18" s="116">
        <v>100</v>
      </c>
      <c r="G18" s="116">
        <v>125</v>
      </c>
      <c r="H18" s="116">
        <v>150</v>
      </c>
      <c r="I18" s="116">
        <v>175</v>
      </c>
      <c r="J18" s="116">
        <v>200</v>
      </c>
      <c r="K18" s="116">
        <v>225</v>
      </c>
      <c r="L18" s="116">
        <v>250</v>
      </c>
      <c r="M18" s="116">
        <v>275</v>
      </c>
      <c r="N18" s="117">
        <v>300</v>
      </c>
    </row>
    <row r="19" spans="2:14" ht="13" thickBot="1">
      <c r="B19" s="132" t="s">
        <v>50</v>
      </c>
      <c r="C19" s="133" t="s">
        <v>51</v>
      </c>
      <c r="E19" s="134" t="str">
        <f t="shared" ref="E19:E30" si="17">E3</f>
        <v>1D</v>
      </c>
      <c r="F19" s="147">
        <f ca="1">_xll.HLV5r3.Financial.Cache.GetExpiryTermStrikeValue($C$1, $E19, F$18)</f>
        <v>0.14000000000000001</v>
      </c>
      <c r="G19" s="121">
        <f ca="1">_xll.HLV5r3.Financial.Cache.GetExpiryTermStrikeValue($C$1, $E19, G$18)</f>
        <v>0.13</v>
      </c>
      <c r="H19" s="121">
        <f ca="1">_xll.HLV5r3.Financial.Cache.GetExpiryTermStrikeValue($C$1, $E19, H$18)</f>
        <v>0.12</v>
      </c>
      <c r="I19" s="121">
        <f ca="1">_xll.HLV5r3.Financial.Cache.GetExpiryTermStrikeValue($C$1, $E19, I$18)</f>
        <v>0.13</v>
      </c>
      <c r="J19" s="121">
        <f ca="1">_xll.HLV5r3.Financial.Cache.GetExpiryTermStrikeValue($C$1, $E19, J$18)</f>
        <v>0.14000000000000001</v>
      </c>
      <c r="K19" s="121">
        <f ca="1">_xll.HLV5r3.Financial.Cache.GetExpiryTermStrikeValue($C$1, $E19, K$18)</f>
        <v>0.15</v>
      </c>
      <c r="L19" s="121">
        <f ca="1">_xll.HLV5r3.Financial.Cache.GetExpiryTermStrikeValue($C$1, $E19, L$18)</f>
        <v>0.16</v>
      </c>
      <c r="M19" s="121">
        <f ca="1">_xll.HLV5r3.Financial.Cache.GetExpiryTermStrikeValue($C$1, $E19, M$18)</f>
        <v>0.17</v>
      </c>
      <c r="N19" s="122">
        <f ca="1">_xll.HLV5r3.Financial.Cache.GetExpiryTermStrikeValue($C$1, $E19, N$18)</f>
        <v>0.18</v>
      </c>
    </row>
    <row r="20" spans="2:14">
      <c r="B20" s="125" t="s">
        <v>52</v>
      </c>
      <c r="C20" s="135">
        <v>0.66666666666666663</v>
      </c>
      <c r="E20" s="134" t="str">
        <f t="shared" si="17"/>
        <v>1W</v>
      </c>
      <c r="F20" s="121">
        <f ca="1">_xll.HLV5r3.Financial.Cache.GetExpiryTermStrikeValue($C$1, $E20, F$18)</f>
        <v>0.14000000000000001</v>
      </c>
      <c r="G20" s="121">
        <f ca="1">_xll.HLV5r3.Financial.Cache.GetExpiryTermStrikeValue($C$1, $E20, G$18)</f>
        <v>0.13</v>
      </c>
      <c r="H20" s="121">
        <f ca="1">_xll.HLV5r3.Financial.Cache.GetExpiryTermStrikeValue($C$1, $E20, H$18)</f>
        <v>0.12</v>
      </c>
      <c r="I20" s="121">
        <f ca="1">_xll.HLV5r3.Financial.Cache.GetExpiryTermStrikeValue($C$1, $E20, I$18)</f>
        <v>0.13</v>
      </c>
      <c r="J20" s="121">
        <f ca="1">_xll.HLV5r3.Financial.Cache.GetExpiryTermStrikeValue($C$1, $E20, J$18)</f>
        <v>0.14000000000000001</v>
      </c>
      <c r="K20" s="121">
        <f ca="1">_xll.HLV5r3.Financial.Cache.GetExpiryTermStrikeValue($C$1, $E20, K$18)</f>
        <v>0.15</v>
      </c>
      <c r="L20" s="121">
        <f ca="1">_xll.HLV5r3.Financial.Cache.GetExpiryTermStrikeValue($C$1, $E20, L$18)</f>
        <v>0.16</v>
      </c>
      <c r="M20" s="121">
        <f ca="1">_xll.HLV5r3.Financial.Cache.GetExpiryTermStrikeValue($C$1, $E20, M$18)</f>
        <v>0.17</v>
      </c>
      <c r="N20" s="122">
        <f ca="1">_xll.HLV5r3.Financial.Cache.GetExpiryTermStrikeValue($C$1, $E20, N$18)</f>
        <v>0.18</v>
      </c>
    </row>
    <row r="21" spans="2:14">
      <c r="B21" s="125" t="s">
        <v>53</v>
      </c>
      <c r="C21" s="135">
        <f>C20</f>
        <v>0.66666666666666663</v>
      </c>
      <c r="E21" s="134" t="str">
        <f t="shared" si="17"/>
        <v>1M</v>
      </c>
      <c r="F21" s="121">
        <f ca="1">_xll.HLV5r3.Financial.Cache.GetExpiryTermStrikeValue($C$1, $E21, F$18)</f>
        <v>0.14000000000000001</v>
      </c>
      <c r="G21" s="121">
        <f ca="1">_xll.HLV5r3.Financial.Cache.GetExpiryTermStrikeValue($C$1, $E21, G$18)</f>
        <v>0.13</v>
      </c>
      <c r="H21" s="121">
        <f ca="1">_xll.HLV5r3.Financial.Cache.GetExpiryTermStrikeValue($C$1, $E21, H$18)</f>
        <v>0.12</v>
      </c>
      <c r="I21" s="121">
        <f ca="1">_xll.HLV5r3.Financial.Cache.GetExpiryTermStrikeValue($C$1, $E21, I$18)</f>
        <v>0.13</v>
      </c>
      <c r="J21" s="121">
        <f ca="1">_xll.HLV5r3.Financial.Cache.GetExpiryTermStrikeValue($C$1, $E21, J$18)</f>
        <v>0.14000000000000001</v>
      </c>
      <c r="K21" s="121">
        <f ca="1">_xll.HLV5r3.Financial.Cache.GetExpiryTermStrikeValue($C$1, $E21, K$18)</f>
        <v>0.15</v>
      </c>
      <c r="L21" s="121">
        <f ca="1">_xll.HLV5r3.Financial.Cache.GetExpiryTermStrikeValue($C$1, $E21, L$18)</f>
        <v>0.16</v>
      </c>
      <c r="M21" s="121">
        <f ca="1">_xll.HLV5r3.Financial.Cache.GetExpiryTermStrikeValue($C$1, $E21, M$18)</f>
        <v>0.17</v>
      </c>
      <c r="N21" s="122">
        <f ca="1">_xll.HLV5r3.Financial.Cache.GetExpiryTermStrikeValue($C$1, $E21, N$18)</f>
        <v>0.18</v>
      </c>
    </row>
    <row r="22" spans="2:14" ht="13" thickBot="1">
      <c r="B22" s="136"/>
      <c r="C22" s="137"/>
      <c r="E22" s="134" t="str">
        <f t="shared" si="17"/>
        <v>2M</v>
      </c>
      <c r="F22" s="121">
        <f ca="1">_xll.HLV5r3.Financial.Cache.GetExpiryTermStrikeValue($C$1, $E22, F$18)</f>
        <v>0.14000000000000001</v>
      </c>
      <c r="G22" s="121">
        <f ca="1">_xll.HLV5r3.Financial.Cache.GetExpiryTermStrikeValue($C$1, $E22, G$18)</f>
        <v>0.13</v>
      </c>
      <c r="H22" s="121">
        <f ca="1">_xll.HLV5r3.Financial.Cache.GetExpiryTermStrikeValue($C$1, $E22, H$18)</f>
        <v>0.12</v>
      </c>
      <c r="I22" s="121">
        <f ca="1">_xll.HLV5r3.Financial.Cache.GetExpiryTermStrikeValue($C$1, $E22, I$18)</f>
        <v>0.13</v>
      </c>
      <c r="J22" s="121">
        <f ca="1">_xll.HLV5r3.Financial.Cache.GetExpiryTermStrikeValue($C$1, $E22, J$18)</f>
        <v>0.14000000000000001</v>
      </c>
      <c r="K22" s="121">
        <f ca="1">_xll.HLV5r3.Financial.Cache.GetExpiryTermStrikeValue($C$1, $E22, K$18)</f>
        <v>0.15</v>
      </c>
      <c r="L22" s="121">
        <f ca="1">_xll.HLV5r3.Financial.Cache.GetExpiryTermStrikeValue($C$1, $E22, L$18)</f>
        <v>0.16</v>
      </c>
      <c r="M22" s="121">
        <f ca="1">_xll.HLV5r3.Financial.Cache.GetExpiryTermStrikeValue($C$1, $E22, M$18)</f>
        <v>0.17</v>
      </c>
      <c r="N22" s="122">
        <f ca="1">_xll.HLV5r3.Financial.Cache.GetExpiryTermStrikeValue($C$1, $E22, N$18)</f>
        <v>0.18</v>
      </c>
    </row>
    <row r="23" spans="2:14">
      <c r="B23" s="113" t="s">
        <v>299</v>
      </c>
      <c r="C23" s="114" t="s">
        <v>60</v>
      </c>
      <c r="E23" s="134" t="str">
        <f t="shared" si="17"/>
        <v>3M</v>
      </c>
      <c r="F23" s="121">
        <f ca="1">_xll.HLV5r3.Financial.Cache.GetExpiryTermStrikeValue($C$1, $E23, F$18)</f>
        <v>0.14000000000000001</v>
      </c>
      <c r="G23" s="121">
        <f ca="1">_xll.HLV5r3.Financial.Cache.GetExpiryTermStrikeValue($C$1, $E23, G$18)</f>
        <v>0.13</v>
      </c>
      <c r="H23" s="121">
        <f ca="1">_xll.HLV5r3.Financial.Cache.GetExpiryTermStrikeValue($C$1, $E23, H$18)</f>
        <v>0.12</v>
      </c>
      <c r="I23" s="121">
        <f ca="1">_xll.HLV5r3.Financial.Cache.GetExpiryTermStrikeValue($C$1, $E23, I$18)</f>
        <v>0.13</v>
      </c>
      <c r="J23" s="121">
        <f ca="1">_xll.HLV5r3.Financial.Cache.GetExpiryTermStrikeValue($C$1, $E23, J$18)</f>
        <v>0.14000000000000001</v>
      </c>
      <c r="K23" s="121">
        <f ca="1">_xll.HLV5r3.Financial.Cache.GetExpiryTermStrikeValue($C$1, $E23, K$18)</f>
        <v>0.15</v>
      </c>
      <c r="L23" s="121">
        <f ca="1">_xll.HLV5r3.Financial.Cache.GetExpiryTermStrikeValue($C$1, $E23, L$18)</f>
        <v>0.16</v>
      </c>
      <c r="M23" s="121">
        <f ca="1">_xll.HLV5r3.Financial.Cache.GetExpiryTermStrikeValue($C$1, $E23, M$18)</f>
        <v>0.17</v>
      </c>
      <c r="N23" s="122">
        <f ca="1">_xll.HLV5r3.Financial.Cache.GetExpiryTermStrikeValue($C$1, $E23, N$18)</f>
        <v>0.18</v>
      </c>
    </row>
    <row r="24" spans="2:14">
      <c r="B24" s="139" t="s">
        <v>59</v>
      </c>
      <c r="C24" s="126">
        <v>720</v>
      </c>
      <c r="E24" s="134" t="str">
        <f t="shared" si="17"/>
        <v>6M</v>
      </c>
      <c r="F24" s="121">
        <f ca="1">_xll.HLV5r3.Financial.Cache.GetExpiryTermStrikeValue($C$1, $E24, F$18)</f>
        <v>0.14000000000000001</v>
      </c>
      <c r="G24" s="121">
        <f ca="1">_xll.HLV5r3.Financial.Cache.GetExpiryTermStrikeValue($C$1, $E24, G$18)</f>
        <v>0.13</v>
      </c>
      <c r="H24" s="121">
        <f ca="1">_xll.HLV5r3.Financial.Cache.GetExpiryTermStrikeValue($C$1, $E24, H$18)</f>
        <v>0.12</v>
      </c>
      <c r="I24" s="121">
        <f ca="1">_xll.HLV5r3.Financial.Cache.GetExpiryTermStrikeValue($C$1, $E24, I$18)</f>
        <v>0.13</v>
      </c>
      <c r="J24" s="121">
        <f ca="1">_xll.HLV5r3.Financial.Cache.GetExpiryTermStrikeValue($C$1, $E24, J$18)</f>
        <v>0.14000000000000001</v>
      </c>
      <c r="K24" s="121">
        <f ca="1">_xll.HLV5r3.Financial.Cache.GetExpiryTermStrikeValue($C$1, $E24, K$18)</f>
        <v>0.15</v>
      </c>
      <c r="L24" s="121">
        <f ca="1">_xll.HLV5r3.Financial.Cache.GetExpiryTermStrikeValue($C$1, $E24, L$18)</f>
        <v>0.16</v>
      </c>
      <c r="M24" s="121">
        <f ca="1">_xll.HLV5r3.Financial.Cache.GetExpiryTermStrikeValue($C$1, $E24, M$18)</f>
        <v>0.17</v>
      </c>
      <c r="N24" s="122">
        <f ca="1">_xll.HLV5r3.Financial.Cache.GetExpiryTermStrikeValue($C$1, $E24, N$18)</f>
        <v>0.18</v>
      </c>
    </row>
    <row r="25" spans="2:14" ht="13" thickBot="1">
      <c r="B25" s="141" t="s">
        <v>58</v>
      </c>
      <c r="C25" s="142" t="str">
        <f ca="1">C1</f>
        <v>Market.QR_LIVE.CommodityVolatilityMatrix.USD-CME_Wheat</v>
      </c>
      <c r="E25" s="134" t="str">
        <f t="shared" si="17"/>
        <v>1Y</v>
      </c>
      <c r="F25" s="121">
        <f ca="1">_xll.HLV5r3.Financial.Cache.GetExpiryTermStrikeValue($C$1, $E25, F$18)</f>
        <v>0.14000000000000001</v>
      </c>
      <c r="G25" s="121">
        <f ca="1">_xll.HLV5r3.Financial.Cache.GetExpiryTermStrikeValue($C$1, $E25, G$18)</f>
        <v>0.13</v>
      </c>
      <c r="H25" s="121">
        <f ca="1">_xll.HLV5r3.Financial.Cache.GetExpiryTermStrikeValue($C$1, $E25, H$18)</f>
        <v>0.12</v>
      </c>
      <c r="I25" s="121">
        <f ca="1">_xll.HLV5r3.Financial.Cache.GetExpiryTermStrikeValue($C$1, $E25, I$18)</f>
        <v>0.13</v>
      </c>
      <c r="J25" s="121">
        <f ca="1">_xll.HLV5r3.Financial.Cache.GetExpiryTermStrikeValue($C$1, $E25, J$18)</f>
        <v>0.14000000000000001</v>
      </c>
      <c r="K25" s="121">
        <f ca="1">_xll.HLV5r3.Financial.Cache.GetExpiryTermStrikeValue($C$1, $E25, K$18)</f>
        <v>0.15</v>
      </c>
      <c r="L25" s="121">
        <f ca="1">_xll.HLV5r3.Financial.Cache.GetExpiryTermStrikeValue($C$1, $E25, L$18)</f>
        <v>0.16</v>
      </c>
      <c r="M25" s="121">
        <f ca="1">_xll.HLV5r3.Financial.Cache.GetExpiryTermStrikeValue($C$1, $E25, M$18)</f>
        <v>0.17</v>
      </c>
      <c r="N25" s="122">
        <f ca="1">_xll.HLV5r3.Financial.Cache.GetExpiryTermStrikeValue($C$1, $E25, N$18)</f>
        <v>0.18</v>
      </c>
    </row>
    <row r="26" spans="2:14">
      <c r="B26" s="138"/>
      <c r="E26" s="134" t="str">
        <f t="shared" si="17"/>
        <v>2Y</v>
      </c>
      <c r="F26" s="121">
        <f ca="1">_xll.HLV5r3.Financial.Cache.GetExpiryTermStrikeValue($C$1, $E26, F$18)</f>
        <v>0.14000000000000001</v>
      </c>
      <c r="G26" s="121">
        <f ca="1">_xll.HLV5r3.Financial.Cache.GetExpiryTermStrikeValue($C$1, $E26, G$18)</f>
        <v>0.13</v>
      </c>
      <c r="H26" s="121">
        <f ca="1">_xll.HLV5r3.Financial.Cache.GetExpiryTermStrikeValue($C$1, $E26, H$18)</f>
        <v>0.12</v>
      </c>
      <c r="I26" s="121">
        <f ca="1">_xll.HLV5r3.Financial.Cache.GetExpiryTermStrikeValue($C$1, $E26, I$18)</f>
        <v>0.13</v>
      </c>
      <c r="J26" s="121">
        <f ca="1">_xll.HLV5r3.Financial.Cache.GetExpiryTermStrikeValue($C$1, $E26, J$18)</f>
        <v>0.14000000000000001</v>
      </c>
      <c r="K26" s="121">
        <f ca="1">_xll.HLV5r3.Financial.Cache.GetExpiryTermStrikeValue($C$1, $E26, K$18)</f>
        <v>0.15</v>
      </c>
      <c r="L26" s="121">
        <f ca="1">_xll.HLV5r3.Financial.Cache.GetExpiryTermStrikeValue($C$1, $E26, L$18)</f>
        <v>0.16</v>
      </c>
      <c r="M26" s="121">
        <f ca="1">_xll.HLV5r3.Financial.Cache.GetExpiryTermStrikeValue($C$1, $E26, M$18)</f>
        <v>0.17</v>
      </c>
      <c r="N26" s="122">
        <f ca="1">_xll.HLV5r3.Financial.Cache.GetExpiryTermStrikeValue($C$1, $E26, N$18)</f>
        <v>0.18</v>
      </c>
    </row>
    <row r="27" spans="2:14">
      <c r="E27" s="134" t="str">
        <f t="shared" si="17"/>
        <v>3Y</v>
      </c>
      <c r="F27" s="121">
        <f ca="1">_xll.HLV5r3.Financial.Cache.GetExpiryTermStrikeValue($C$1, $E27, F$18)</f>
        <v>0.14000000000000001</v>
      </c>
      <c r="G27" s="121">
        <f ca="1">_xll.HLV5r3.Financial.Cache.GetExpiryTermStrikeValue($C$1, $E27, G$18)</f>
        <v>0.13</v>
      </c>
      <c r="H27" s="121">
        <f ca="1">_xll.HLV5r3.Financial.Cache.GetExpiryTermStrikeValue($C$1, $E27, H$18)</f>
        <v>0.12</v>
      </c>
      <c r="I27" s="121">
        <f ca="1">_xll.HLV5r3.Financial.Cache.GetExpiryTermStrikeValue($C$1, $E27, I$18)</f>
        <v>0.13</v>
      </c>
      <c r="J27" s="121">
        <f ca="1">_xll.HLV5r3.Financial.Cache.GetExpiryTermStrikeValue($C$1, $E27, J$18)</f>
        <v>0.14000000000000001</v>
      </c>
      <c r="K27" s="121">
        <f ca="1">_xll.HLV5r3.Financial.Cache.GetExpiryTermStrikeValue($C$1, $E27, K$18)</f>
        <v>0.15</v>
      </c>
      <c r="L27" s="121">
        <f ca="1">_xll.HLV5r3.Financial.Cache.GetExpiryTermStrikeValue($C$1, $E27, L$18)</f>
        <v>0.16</v>
      </c>
      <c r="M27" s="121">
        <f ca="1">_xll.HLV5r3.Financial.Cache.GetExpiryTermStrikeValue($C$1, $E27, M$18)</f>
        <v>0.17</v>
      </c>
      <c r="N27" s="122">
        <f ca="1">_xll.HLV5r3.Financial.Cache.GetExpiryTermStrikeValue($C$1, $E27, N$18)</f>
        <v>0.18</v>
      </c>
    </row>
    <row r="28" spans="2:14">
      <c r="E28" s="134" t="str">
        <f t="shared" si="17"/>
        <v>5Y</v>
      </c>
      <c r="F28" s="121">
        <f ca="1">_xll.HLV5r3.Financial.Cache.GetExpiryTermStrikeValue($C$1, $E28, F$18)</f>
        <v>0.14000000000000001</v>
      </c>
      <c r="G28" s="121">
        <f ca="1">_xll.HLV5r3.Financial.Cache.GetExpiryTermStrikeValue($C$1, $E28, G$18)</f>
        <v>0.13</v>
      </c>
      <c r="H28" s="121">
        <f ca="1">_xll.HLV5r3.Financial.Cache.GetExpiryTermStrikeValue($C$1, $E28, H$18)</f>
        <v>0.12</v>
      </c>
      <c r="I28" s="121">
        <f ca="1">_xll.HLV5r3.Financial.Cache.GetExpiryTermStrikeValue($C$1, $E28, I$18)</f>
        <v>0.13</v>
      </c>
      <c r="J28" s="121">
        <f ca="1">_xll.HLV5r3.Financial.Cache.GetExpiryTermStrikeValue($C$1, $E28, J$18)</f>
        <v>0.14000000000000001</v>
      </c>
      <c r="K28" s="121">
        <f ca="1">_xll.HLV5r3.Financial.Cache.GetExpiryTermStrikeValue($C$1, $E28, K$18)</f>
        <v>0.15</v>
      </c>
      <c r="L28" s="121">
        <f ca="1">_xll.HLV5r3.Financial.Cache.GetExpiryTermStrikeValue($C$1, $E28, L$18)</f>
        <v>0.16</v>
      </c>
      <c r="M28" s="121">
        <f ca="1">_xll.HLV5r3.Financial.Cache.GetExpiryTermStrikeValue($C$1, $E28, M$18)</f>
        <v>0.17</v>
      </c>
      <c r="N28" s="122">
        <f ca="1">_xll.HLV5r3.Financial.Cache.GetExpiryTermStrikeValue($C$1, $E28, N$18)</f>
        <v>0.18</v>
      </c>
    </row>
    <row r="29" spans="2:14">
      <c r="E29" s="134" t="str">
        <f t="shared" si="17"/>
        <v>7Y</v>
      </c>
      <c r="F29" s="121">
        <f ca="1">_xll.HLV5r3.Financial.Cache.GetExpiryTermStrikeValue($C$1, $E29, F$18)</f>
        <v>0.14000000000000001</v>
      </c>
      <c r="G29" s="121">
        <f ca="1">_xll.HLV5r3.Financial.Cache.GetExpiryTermStrikeValue($C$1, $E29, G$18)</f>
        <v>0.13</v>
      </c>
      <c r="H29" s="121">
        <f ca="1">_xll.HLV5r3.Financial.Cache.GetExpiryTermStrikeValue($C$1, $E29, H$18)</f>
        <v>0.12</v>
      </c>
      <c r="I29" s="121">
        <f ca="1">_xll.HLV5r3.Financial.Cache.GetExpiryTermStrikeValue($C$1, $E29, I$18)</f>
        <v>0.13</v>
      </c>
      <c r="J29" s="121">
        <f ca="1">_xll.HLV5r3.Financial.Cache.GetExpiryTermStrikeValue($C$1, $E29, J$18)</f>
        <v>0.14000000000000001</v>
      </c>
      <c r="K29" s="121">
        <f ca="1">_xll.HLV5r3.Financial.Cache.GetExpiryTermStrikeValue($C$1, $E29, K$18)</f>
        <v>0.15</v>
      </c>
      <c r="L29" s="121">
        <f ca="1">_xll.HLV5r3.Financial.Cache.GetExpiryTermStrikeValue($C$1, $E29, L$18)</f>
        <v>0.16</v>
      </c>
      <c r="M29" s="121">
        <f ca="1">_xll.HLV5r3.Financial.Cache.GetExpiryTermStrikeValue($C$1, $E29, M$18)</f>
        <v>0.17</v>
      </c>
      <c r="N29" s="122">
        <f ca="1">_xll.HLV5r3.Financial.Cache.GetExpiryTermStrikeValue($C$1, $E29, N$18)</f>
        <v>0.18</v>
      </c>
    </row>
    <row r="30" spans="2:14" ht="13" thickBot="1">
      <c r="E30" s="140" t="str">
        <f t="shared" si="17"/>
        <v>10Y</v>
      </c>
      <c r="F30" s="129">
        <f ca="1">_xll.HLV5r3.Financial.Cache.GetExpiryTermStrikeValue($C$1, $E30, F$18)</f>
        <v>0.14000000000000001</v>
      </c>
      <c r="G30" s="129">
        <f ca="1">_xll.HLV5r3.Financial.Cache.GetExpiryTermStrikeValue($C$1, $E30, G$18)</f>
        <v>0.13</v>
      </c>
      <c r="H30" s="129">
        <f ca="1">_xll.HLV5r3.Financial.Cache.GetExpiryTermStrikeValue($C$1, $E30, H$18)</f>
        <v>0.12</v>
      </c>
      <c r="I30" s="129">
        <f ca="1">_xll.HLV5r3.Financial.Cache.GetExpiryTermStrikeValue($C$1, $E30, I$18)</f>
        <v>0.13</v>
      </c>
      <c r="J30" s="129">
        <f ca="1">_xll.HLV5r3.Financial.Cache.GetExpiryTermStrikeValue($C$1, $E30, J$18)</f>
        <v>0.14000000000000001</v>
      </c>
      <c r="K30" s="129">
        <f ca="1">_xll.HLV5r3.Financial.Cache.GetExpiryTermStrikeValue($C$1, $E30, K$18)</f>
        <v>0.15</v>
      </c>
      <c r="L30" s="129">
        <f ca="1">_xll.HLV5r3.Financial.Cache.GetExpiryTermStrikeValue($C$1, $E30, L$18)</f>
        <v>0.16</v>
      </c>
      <c r="M30" s="129">
        <f ca="1">_xll.HLV5r3.Financial.Cache.GetExpiryTermStrikeValue($C$1, $E30, M$18)</f>
        <v>0.17</v>
      </c>
      <c r="N30" s="130">
        <f ca="1">_xll.HLV5r3.Financial.Cache.GetExpiryTermStrikeValue($C$1, $E30, N$18)</f>
        <v>0.18</v>
      </c>
    </row>
    <row r="33" spans="1:14" ht="13" thickBot="1"/>
    <row r="34" spans="1:14" ht="13" thickBot="1">
      <c r="B34" s="112"/>
      <c r="C34" s="112"/>
      <c r="E34" s="115"/>
      <c r="F34" s="143">
        <f t="shared" ref="F34:N34" si="18">F18</f>
        <v>100</v>
      </c>
      <c r="G34" s="143">
        <f t="shared" si="18"/>
        <v>125</v>
      </c>
      <c r="H34" s="143">
        <f t="shared" si="18"/>
        <v>150</v>
      </c>
      <c r="I34" s="143">
        <f t="shared" si="18"/>
        <v>175</v>
      </c>
      <c r="J34" s="143">
        <f t="shared" si="18"/>
        <v>200</v>
      </c>
      <c r="K34" s="143">
        <f t="shared" si="18"/>
        <v>225</v>
      </c>
      <c r="L34" s="143">
        <f t="shared" si="18"/>
        <v>250</v>
      </c>
      <c r="M34" s="143">
        <f t="shared" si="18"/>
        <v>275</v>
      </c>
      <c r="N34" s="144">
        <f t="shared" si="18"/>
        <v>300</v>
      </c>
    </row>
    <row r="35" spans="1:14">
      <c r="B35" s="112"/>
      <c r="C35" s="112"/>
      <c r="E35" s="134">
        <f ca="1">$C$3+182</f>
        <v>43294.712245717594</v>
      </c>
      <c r="F35" s="145">
        <f ca="1">_xll.HLV5r3.Financial.Cache.GetExpiryDateStrikeValue($C$1, $C$4, $E35, F$34)</f>
        <v>0.14000000000000001</v>
      </c>
      <c r="G35" s="121">
        <f ca="1">_xll.HLV5r3.Financial.Cache.GetExpiryDateStrikeValue($C$1, $C$4, $E35, G$34)</f>
        <v>0.13</v>
      </c>
      <c r="H35" s="121">
        <f ca="1">_xll.HLV5r3.Financial.Cache.GetExpiryDateStrikeValue($C$1, $C$4, $E35, H$34)</f>
        <v>0.12</v>
      </c>
      <c r="I35" s="121">
        <f ca="1">_xll.HLV5r3.Financial.Cache.GetExpiryDateStrikeValue($C$1, $C$4, $E35, I$34)</f>
        <v>0.13</v>
      </c>
      <c r="J35" s="121">
        <f ca="1">_xll.HLV5r3.Financial.Cache.GetExpiryDateStrikeValue($C$1, $C$4, $E35, J$34)</f>
        <v>0.14000000000000001</v>
      </c>
      <c r="K35" s="121">
        <f ca="1">_xll.HLV5r3.Financial.Cache.GetExpiryDateStrikeValue($C$1, $C$4, $E35, K$34)</f>
        <v>0.15</v>
      </c>
      <c r="L35" s="121">
        <f ca="1">_xll.HLV5r3.Financial.Cache.GetExpiryDateStrikeValue($C$1, $C$4, $E35, L$34)</f>
        <v>0.16</v>
      </c>
      <c r="M35" s="121">
        <f ca="1">_xll.HLV5r3.Financial.Cache.GetExpiryDateStrikeValue($C$1, $C$4, $E35, M$34)</f>
        <v>0.17</v>
      </c>
      <c r="N35" s="122">
        <f ca="1">_xll.HLV5r3.Financial.Cache.GetExpiryDateStrikeValue($C$1, $C$4, $E35, N$34)</f>
        <v>0.18</v>
      </c>
    </row>
    <row r="36" spans="1:14">
      <c r="E36" s="134">
        <f ca="1">E35+182</f>
        <v>43476.712245717594</v>
      </c>
      <c r="F36" s="121">
        <f ca="1">_xll.HLV5r3.Financial.Cache.GetExpiryDateStrikeValue($C$1, $C$4, $E36, F$34)</f>
        <v>0.14000000000000001</v>
      </c>
      <c r="G36" s="121">
        <f ca="1">_xll.HLV5r3.Financial.Cache.GetExpiryDateStrikeValue($C$1, $C$4, $E36, G$34)</f>
        <v>0.13</v>
      </c>
      <c r="H36" s="121">
        <f ca="1">_xll.HLV5r3.Financial.Cache.GetExpiryDateStrikeValue($C$1, $C$4, $E36, H$34)</f>
        <v>0.12</v>
      </c>
      <c r="I36" s="121">
        <f ca="1">_xll.HLV5r3.Financial.Cache.GetExpiryDateStrikeValue($C$1, $C$4, $E36, I$34)</f>
        <v>0.13</v>
      </c>
      <c r="J36" s="121">
        <f ca="1">_xll.HLV5r3.Financial.Cache.GetExpiryDateStrikeValue($C$1, $C$4, $E36, J$34)</f>
        <v>0.14000000000000001</v>
      </c>
      <c r="K36" s="121">
        <f ca="1">_xll.HLV5r3.Financial.Cache.GetExpiryDateStrikeValue($C$1, $C$4, $E36, K$34)</f>
        <v>0.15</v>
      </c>
      <c r="L36" s="121">
        <f ca="1">_xll.HLV5r3.Financial.Cache.GetExpiryDateStrikeValue($C$1, $C$4, $E36, L$34)</f>
        <v>0.16</v>
      </c>
      <c r="M36" s="121">
        <f ca="1">_xll.HLV5r3.Financial.Cache.GetExpiryDateStrikeValue($C$1, $C$4, $E36, M$34)</f>
        <v>0.17</v>
      </c>
      <c r="N36" s="122">
        <f ca="1">_xll.HLV5r3.Financial.Cache.GetExpiryDateStrikeValue($C$1, $C$4, $E36, N$34)</f>
        <v>0.18</v>
      </c>
    </row>
    <row r="37" spans="1:14">
      <c r="E37" s="134">
        <f t="shared" ref="E37:E45" ca="1" si="19">E36+182</f>
        <v>43658.712245717594</v>
      </c>
      <c r="F37" s="121">
        <f ca="1">_xll.HLV5r3.Financial.Cache.GetExpiryDateStrikeValue($C$1, $C$4, $E37, F$34)</f>
        <v>0.14000000000000001</v>
      </c>
      <c r="G37" s="121">
        <f ca="1">_xll.HLV5r3.Financial.Cache.GetExpiryDateStrikeValue($C$1, $C$4, $E37, G$34)</f>
        <v>0.13</v>
      </c>
      <c r="H37" s="121">
        <f ca="1">_xll.HLV5r3.Financial.Cache.GetExpiryDateStrikeValue($C$1, $C$4, $E37, H$34)</f>
        <v>0.12</v>
      </c>
      <c r="I37" s="121">
        <f ca="1">_xll.HLV5r3.Financial.Cache.GetExpiryDateStrikeValue($C$1, $C$4, $E37, I$34)</f>
        <v>0.13</v>
      </c>
      <c r="J37" s="121">
        <f ca="1">_xll.HLV5r3.Financial.Cache.GetExpiryDateStrikeValue($C$1, $C$4, $E37, J$34)</f>
        <v>0.14000000000000001</v>
      </c>
      <c r="K37" s="121">
        <f ca="1">_xll.HLV5r3.Financial.Cache.GetExpiryDateStrikeValue($C$1, $C$4, $E37, K$34)</f>
        <v>0.15</v>
      </c>
      <c r="L37" s="121">
        <f ca="1">_xll.HLV5r3.Financial.Cache.GetExpiryDateStrikeValue($C$1, $C$4, $E37, L$34)</f>
        <v>0.16</v>
      </c>
      <c r="M37" s="121">
        <f ca="1">_xll.HLV5r3.Financial.Cache.GetExpiryDateStrikeValue($C$1, $C$4, $E37, M$34)</f>
        <v>0.17</v>
      </c>
      <c r="N37" s="122">
        <f ca="1">_xll.HLV5r3.Financial.Cache.GetExpiryDateStrikeValue($C$1, $C$4, $E37, N$34)</f>
        <v>0.18</v>
      </c>
    </row>
    <row r="38" spans="1:14">
      <c r="A38" s="146"/>
      <c r="E38" s="134">
        <f ca="1">E37+182</f>
        <v>43840.712245717594</v>
      </c>
      <c r="F38" s="121">
        <f ca="1">_xll.HLV5r3.Financial.Cache.GetExpiryDateStrikeValue($C$1, $C$4, $E38, F$34)</f>
        <v>0.14000000000000001</v>
      </c>
      <c r="G38" s="121">
        <f ca="1">_xll.HLV5r3.Financial.Cache.GetExpiryDateStrikeValue($C$1, $C$4, $E38, G$34)</f>
        <v>0.13</v>
      </c>
      <c r="H38" s="121">
        <f ca="1">_xll.HLV5r3.Financial.Cache.GetExpiryDateStrikeValue($C$1, $C$4, $E38, H$34)</f>
        <v>0.12</v>
      </c>
      <c r="I38" s="121">
        <f ca="1">_xll.HLV5r3.Financial.Cache.GetExpiryDateStrikeValue($C$1, $C$4, $E38, I$34)</f>
        <v>0.13</v>
      </c>
      <c r="J38" s="121">
        <f ca="1">_xll.HLV5r3.Financial.Cache.GetExpiryDateStrikeValue($C$1, $C$4, $E38, J$34)</f>
        <v>0.14000000000000001</v>
      </c>
      <c r="K38" s="121">
        <f ca="1">_xll.HLV5r3.Financial.Cache.GetExpiryDateStrikeValue($C$1, $C$4, $E38, K$34)</f>
        <v>0.15</v>
      </c>
      <c r="L38" s="121">
        <f ca="1">_xll.HLV5r3.Financial.Cache.GetExpiryDateStrikeValue($C$1, $C$4, $E38, L$34)</f>
        <v>0.16</v>
      </c>
      <c r="M38" s="121">
        <f ca="1">_xll.HLV5r3.Financial.Cache.GetExpiryDateStrikeValue($C$1, $C$4, $E38, M$34)</f>
        <v>0.17</v>
      </c>
      <c r="N38" s="122">
        <f ca="1">_xll.HLV5r3.Financial.Cache.GetExpiryDateStrikeValue($C$1, $C$4, $E38, N$34)</f>
        <v>0.18</v>
      </c>
    </row>
    <row r="39" spans="1:14">
      <c r="E39" s="134">
        <f ca="1">E38+182</f>
        <v>44022.712245717594</v>
      </c>
      <c r="F39" s="121">
        <f ca="1">_xll.HLV5r3.Financial.Cache.GetExpiryDateStrikeValue($C$1, $C$4, $E39, F$34)</f>
        <v>0.14000000000000001</v>
      </c>
      <c r="G39" s="121">
        <f ca="1">_xll.HLV5r3.Financial.Cache.GetExpiryDateStrikeValue($C$1, $C$4, $E39, G$34)</f>
        <v>0.13</v>
      </c>
      <c r="H39" s="121">
        <f ca="1">_xll.HLV5r3.Financial.Cache.GetExpiryDateStrikeValue($C$1, $C$4, $E39, H$34)</f>
        <v>0.12</v>
      </c>
      <c r="I39" s="121">
        <f ca="1">_xll.HLV5r3.Financial.Cache.GetExpiryDateStrikeValue($C$1, $C$4, $E39, I$34)</f>
        <v>0.13</v>
      </c>
      <c r="J39" s="121">
        <f ca="1">_xll.HLV5r3.Financial.Cache.GetExpiryDateStrikeValue($C$1, $C$4, $E39, J$34)</f>
        <v>0.14000000000000001</v>
      </c>
      <c r="K39" s="121">
        <f ca="1">_xll.HLV5r3.Financial.Cache.GetExpiryDateStrikeValue($C$1, $C$4, $E39, K$34)</f>
        <v>0.15</v>
      </c>
      <c r="L39" s="121">
        <f ca="1">_xll.HLV5r3.Financial.Cache.GetExpiryDateStrikeValue($C$1, $C$4, $E39, L$34)</f>
        <v>0.16</v>
      </c>
      <c r="M39" s="121">
        <f ca="1">_xll.HLV5r3.Financial.Cache.GetExpiryDateStrikeValue($C$1, $C$4, $E39, M$34)</f>
        <v>0.17</v>
      </c>
      <c r="N39" s="122">
        <f ca="1">_xll.HLV5r3.Financial.Cache.GetExpiryDateStrikeValue($C$1, $C$4, $E39, N$34)</f>
        <v>0.18</v>
      </c>
    </row>
    <row r="40" spans="1:14">
      <c r="E40" s="134">
        <f t="shared" ca="1" si="19"/>
        <v>44204.712245717594</v>
      </c>
      <c r="F40" s="121">
        <f ca="1">_xll.HLV5r3.Financial.Cache.GetExpiryDateStrikeValue($C$1, $C$4, $E40, F$34)</f>
        <v>0.14000000000000001</v>
      </c>
      <c r="G40" s="121">
        <f ca="1">_xll.HLV5r3.Financial.Cache.GetExpiryDateStrikeValue($C$1, $C$4, $E40, G$34)</f>
        <v>0.13</v>
      </c>
      <c r="H40" s="121">
        <f ca="1">_xll.HLV5r3.Financial.Cache.GetExpiryDateStrikeValue($C$1, $C$4, $E40, H$34)</f>
        <v>0.12</v>
      </c>
      <c r="I40" s="121">
        <f ca="1">_xll.HLV5r3.Financial.Cache.GetExpiryDateStrikeValue($C$1, $C$4, $E40, I$34)</f>
        <v>0.13</v>
      </c>
      <c r="J40" s="121">
        <f ca="1">_xll.HLV5r3.Financial.Cache.GetExpiryDateStrikeValue($C$1, $C$4, $E40, J$34)</f>
        <v>0.14000000000000001</v>
      </c>
      <c r="K40" s="121">
        <f ca="1">_xll.HLV5r3.Financial.Cache.GetExpiryDateStrikeValue($C$1, $C$4, $E40, K$34)</f>
        <v>0.15</v>
      </c>
      <c r="L40" s="121">
        <f ca="1">_xll.HLV5r3.Financial.Cache.GetExpiryDateStrikeValue($C$1, $C$4, $E40, L$34)</f>
        <v>0.16</v>
      </c>
      <c r="M40" s="121">
        <f ca="1">_xll.HLV5r3.Financial.Cache.GetExpiryDateStrikeValue($C$1, $C$4, $E40, M$34)</f>
        <v>0.17</v>
      </c>
      <c r="N40" s="122">
        <f ca="1">_xll.HLV5r3.Financial.Cache.GetExpiryDateStrikeValue($C$1, $C$4, $E40, N$34)</f>
        <v>0.18</v>
      </c>
    </row>
    <row r="41" spans="1:14">
      <c r="E41" s="134">
        <f ca="1">E40+182</f>
        <v>44386.712245717594</v>
      </c>
      <c r="F41" s="121">
        <f ca="1">_xll.HLV5r3.Financial.Cache.GetExpiryDateStrikeValue($C$1, $C$4, $E41, F$34)</f>
        <v>0.14000000000000001</v>
      </c>
      <c r="G41" s="121">
        <f ca="1">_xll.HLV5r3.Financial.Cache.GetExpiryDateStrikeValue($C$1, $C$4, $E41, G$34)</f>
        <v>0.13</v>
      </c>
      <c r="H41" s="121">
        <f ca="1">_xll.HLV5r3.Financial.Cache.GetExpiryDateStrikeValue($C$1, $C$4, $E41, H$34)</f>
        <v>0.12</v>
      </c>
      <c r="I41" s="121">
        <f ca="1">_xll.HLV5r3.Financial.Cache.GetExpiryDateStrikeValue($C$1, $C$4, $E41, I$34)</f>
        <v>0.13</v>
      </c>
      <c r="J41" s="121">
        <f ca="1">_xll.HLV5r3.Financial.Cache.GetExpiryDateStrikeValue($C$1, $C$4, $E41, J$34)</f>
        <v>0.14000000000000001</v>
      </c>
      <c r="K41" s="121">
        <f ca="1">_xll.HLV5r3.Financial.Cache.GetExpiryDateStrikeValue($C$1, $C$4, $E41, K$34)</f>
        <v>0.15</v>
      </c>
      <c r="L41" s="121">
        <f ca="1">_xll.HLV5r3.Financial.Cache.GetExpiryDateStrikeValue($C$1, $C$4, $E41, L$34)</f>
        <v>0.16</v>
      </c>
      <c r="M41" s="121">
        <f ca="1">_xll.HLV5r3.Financial.Cache.GetExpiryDateStrikeValue($C$1, $C$4, $E41, M$34)</f>
        <v>0.17</v>
      </c>
      <c r="N41" s="122">
        <f ca="1">_xll.HLV5r3.Financial.Cache.GetExpiryDateStrikeValue($C$1, $C$4, $E41, N$34)</f>
        <v>0.18</v>
      </c>
    </row>
    <row r="42" spans="1:14">
      <c r="E42" s="134">
        <f t="shared" ca="1" si="19"/>
        <v>44568.712245717594</v>
      </c>
      <c r="F42" s="121">
        <f ca="1">_xll.HLV5r3.Financial.Cache.GetExpiryDateStrikeValue($C$1, $C$4, $E42, F$34)</f>
        <v>0.14000000000000001</v>
      </c>
      <c r="G42" s="121">
        <f ca="1">_xll.HLV5r3.Financial.Cache.GetExpiryDateStrikeValue($C$1, $C$4, $E42, G$34)</f>
        <v>0.13</v>
      </c>
      <c r="H42" s="121">
        <f ca="1">_xll.HLV5r3.Financial.Cache.GetExpiryDateStrikeValue($C$1, $C$4, $E42, H$34)</f>
        <v>0.12</v>
      </c>
      <c r="I42" s="121">
        <f ca="1">_xll.HLV5r3.Financial.Cache.GetExpiryDateStrikeValue($C$1, $C$4, $E42, I$34)</f>
        <v>0.13</v>
      </c>
      <c r="J42" s="121">
        <f ca="1">_xll.HLV5r3.Financial.Cache.GetExpiryDateStrikeValue($C$1, $C$4, $E42, J$34)</f>
        <v>0.14000000000000001</v>
      </c>
      <c r="K42" s="121">
        <f ca="1">_xll.HLV5r3.Financial.Cache.GetExpiryDateStrikeValue($C$1, $C$4, $E42, K$34)</f>
        <v>0.15</v>
      </c>
      <c r="L42" s="121">
        <f ca="1">_xll.HLV5r3.Financial.Cache.GetExpiryDateStrikeValue($C$1, $C$4, $E42, L$34)</f>
        <v>0.16</v>
      </c>
      <c r="M42" s="121">
        <f ca="1">_xll.HLV5r3.Financial.Cache.GetExpiryDateStrikeValue($C$1, $C$4, $E42, M$34)</f>
        <v>0.17</v>
      </c>
      <c r="N42" s="122">
        <f ca="1">_xll.HLV5r3.Financial.Cache.GetExpiryDateStrikeValue($C$1, $C$4, $E42, N$34)</f>
        <v>0.18</v>
      </c>
    </row>
    <row r="43" spans="1:14">
      <c r="E43" s="134">
        <f t="shared" ca="1" si="19"/>
        <v>44750.712245717594</v>
      </c>
      <c r="F43" s="121">
        <f ca="1">_xll.HLV5r3.Financial.Cache.GetExpiryDateStrikeValue($C$1, $C$4, $E43, F$34)</f>
        <v>0.14000000000000001</v>
      </c>
      <c r="G43" s="121">
        <f ca="1">_xll.HLV5r3.Financial.Cache.GetExpiryDateStrikeValue($C$1, $C$4, $E43, G$34)</f>
        <v>0.13</v>
      </c>
      <c r="H43" s="121">
        <f ca="1">_xll.HLV5r3.Financial.Cache.GetExpiryDateStrikeValue($C$1, $C$4, $E43, H$34)</f>
        <v>0.12</v>
      </c>
      <c r="I43" s="121">
        <f ca="1">_xll.HLV5r3.Financial.Cache.GetExpiryDateStrikeValue($C$1, $C$4, $E43, I$34)</f>
        <v>0.13</v>
      </c>
      <c r="J43" s="121">
        <f ca="1">_xll.HLV5r3.Financial.Cache.GetExpiryDateStrikeValue($C$1, $C$4, $E43, J$34)</f>
        <v>0.14000000000000001</v>
      </c>
      <c r="K43" s="121">
        <f ca="1">_xll.HLV5r3.Financial.Cache.GetExpiryDateStrikeValue($C$1, $C$4, $E43, K$34)</f>
        <v>0.15</v>
      </c>
      <c r="L43" s="121">
        <f ca="1">_xll.HLV5r3.Financial.Cache.GetExpiryDateStrikeValue($C$1, $C$4, $E43, L$34)</f>
        <v>0.16</v>
      </c>
      <c r="M43" s="121">
        <f ca="1">_xll.HLV5r3.Financial.Cache.GetExpiryDateStrikeValue($C$1, $C$4, $E43, M$34)</f>
        <v>0.17</v>
      </c>
      <c r="N43" s="122">
        <f ca="1">_xll.HLV5r3.Financial.Cache.GetExpiryDateStrikeValue($C$1, $C$4, $E43, N$34)</f>
        <v>0.18</v>
      </c>
    </row>
    <row r="44" spans="1:14">
      <c r="E44" s="134">
        <f t="shared" ca="1" si="19"/>
        <v>44932.712245717594</v>
      </c>
      <c r="F44" s="121">
        <f ca="1">_xll.HLV5r3.Financial.Cache.GetExpiryDateStrikeValue($C$1, $C$4, $E44, F$34)</f>
        <v>0.14000000000000001</v>
      </c>
      <c r="G44" s="121">
        <f ca="1">_xll.HLV5r3.Financial.Cache.GetExpiryDateStrikeValue($C$1, $C$4, $E44, G$34)</f>
        <v>0.13</v>
      </c>
      <c r="H44" s="121">
        <f ca="1">_xll.HLV5r3.Financial.Cache.GetExpiryDateStrikeValue($C$1, $C$4, $E44, H$34)</f>
        <v>0.12</v>
      </c>
      <c r="I44" s="121">
        <f ca="1">_xll.HLV5r3.Financial.Cache.GetExpiryDateStrikeValue($C$1, $C$4, $E44, I$34)</f>
        <v>0.13</v>
      </c>
      <c r="J44" s="121">
        <f ca="1">_xll.HLV5r3.Financial.Cache.GetExpiryDateStrikeValue($C$1, $C$4, $E44, J$34)</f>
        <v>0.14000000000000001</v>
      </c>
      <c r="K44" s="121">
        <f ca="1">_xll.HLV5r3.Financial.Cache.GetExpiryDateStrikeValue($C$1, $C$4, $E44, K$34)</f>
        <v>0.15</v>
      </c>
      <c r="L44" s="121">
        <f ca="1">_xll.HLV5r3.Financial.Cache.GetExpiryDateStrikeValue($C$1, $C$4, $E44, L$34)</f>
        <v>0.16</v>
      </c>
      <c r="M44" s="121">
        <f ca="1">_xll.HLV5r3.Financial.Cache.GetExpiryDateStrikeValue($C$1, $C$4, $E44, M$34)</f>
        <v>0.17</v>
      </c>
      <c r="N44" s="122">
        <f ca="1">_xll.HLV5r3.Financial.Cache.GetExpiryDateStrikeValue($C$1, $C$4, $E44, N$34)</f>
        <v>0.18</v>
      </c>
    </row>
    <row r="45" spans="1:14">
      <c r="E45" s="134">
        <f t="shared" ca="1" si="19"/>
        <v>45114.712245717594</v>
      </c>
      <c r="F45" s="121">
        <f ca="1">_xll.HLV5r3.Financial.Cache.GetExpiryDateStrikeValue($C$1, $C$4, $E45, F$34)</f>
        <v>0.14000000000000001</v>
      </c>
      <c r="G45" s="121">
        <f ca="1">_xll.HLV5r3.Financial.Cache.GetExpiryDateStrikeValue($C$1, $C$4, $E45, G$34)</f>
        <v>0.13</v>
      </c>
      <c r="H45" s="121">
        <f ca="1">_xll.HLV5r3.Financial.Cache.GetExpiryDateStrikeValue($C$1, $C$4, $E45, H$34)</f>
        <v>0.12</v>
      </c>
      <c r="I45" s="121">
        <f ca="1">_xll.HLV5r3.Financial.Cache.GetExpiryDateStrikeValue($C$1, $C$4, $E45, I$34)</f>
        <v>0.13</v>
      </c>
      <c r="J45" s="121">
        <f ca="1">_xll.HLV5r3.Financial.Cache.GetExpiryDateStrikeValue($C$1, $C$4, $E45, J$34)</f>
        <v>0.14000000000000001</v>
      </c>
      <c r="K45" s="121">
        <f ca="1">_xll.HLV5r3.Financial.Cache.GetExpiryDateStrikeValue($C$1, $C$4, $E45, K$34)</f>
        <v>0.15</v>
      </c>
      <c r="L45" s="121">
        <f ca="1">_xll.HLV5r3.Financial.Cache.GetExpiryDateStrikeValue($C$1, $C$4, $E45, L$34)</f>
        <v>0.16</v>
      </c>
      <c r="M45" s="121">
        <f ca="1">_xll.HLV5r3.Financial.Cache.GetExpiryDateStrikeValue($C$1, $C$4, $E45, M$34)</f>
        <v>0.17</v>
      </c>
      <c r="N45" s="122">
        <f ca="1">_xll.HLV5r3.Financial.Cache.GetExpiryDateStrikeValue($C$1, $C$4, $E45, N$34)</f>
        <v>0.18</v>
      </c>
    </row>
    <row r="46" spans="1:14" ht="13" thickBot="1">
      <c r="E46" s="140">
        <f ca="1">E45+182</f>
        <v>45296.712245717594</v>
      </c>
      <c r="F46" s="129">
        <f ca="1">_xll.HLV5r3.Financial.Cache.GetExpiryDateStrikeValue($C$1, $C$4, $E46, F$34)</f>
        <v>0.14000000000000001</v>
      </c>
      <c r="G46" s="129">
        <f ca="1">_xll.HLV5r3.Financial.Cache.GetExpiryDateStrikeValue($C$1, $C$4, $E46, G$34)</f>
        <v>0.13</v>
      </c>
      <c r="H46" s="129">
        <f ca="1">_xll.HLV5r3.Financial.Cache.GetExpiryDateStrikeValue($C$1, $C$4, $E46, H$34)</f>
        <v>0.12</v>
      </c>
      <c r="I46" s="129">
        <f ca="1">_xll.HLV5r3.Financial.Cache.GetExpiryDateStrikeValue($C$1, $C$4, $E46, I$34)</f>
        <v>0.13</v>
      </c>
      <c r="J46" s="129">
        <f ca="1">_xll.HLV5r3.Financial.Cache.GetExpiryDateStrikeValue($C$1, $C$4, $E46, J$34)</f>
        <v>0.14000000000000001</v>
      </c>
      <c r="K46" s="129">
        <f ca="1">_xll.HLV5r3.Financial.Cache.GetExpiryDateStrikeValue($C$1, $C$4, $E46, K$34)</f>
        <v>0.15</v>
      </c>
      <c r="L46" s="129">
        <f ca="1">_xll.HLV5r3.Financial.Cache.GetExpiryDateStrikeValue($C$1, $C$4, $E46, L$34)</f>
        <v>0.16</v>
      </c>
      <c r="M46" s="129">
        <f ca="1">_xll.HLV5r3.Financial.Cache.GetExpiryDateStrikeValue($C$1, $C$4, $E46, M$34)</f>
        <v>0.17</v>
      </c>
      <c r="N46" s="130">
        <f ca="1">_xll.HLV5r3.Financial.Cache.GetExpiryDateStrikeValue($C$1, $C$4, $E46, N$34)</f>
        <v>0.18</v>
      </c>
    </row>
  </sheetData>
  <phoneticPr fontId="0" type="noConversion"/>
  <dataValidations count="1">
    <dataValidation type="list" allowBlank="1" showInputMessage="1" showErrorMessage="1" sqref="C10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workbookViewId="0">
      <selection activeCell="G2" sqref="G2"/>
    </sheetView>
  </sheetViews>
  <sheetFormatPr defaultRowHeight="12.5"/>
  <cols>
    <col min="1" max="1" width="27.453125" bestFit="1" customWidth="1"/>
    <col min="2" max="3" width="22.81640625" customWidth="1"/>
    <col min="4" max="4" width="34.7265625" bestFit="1" customWidth="1"/>
    <col min="5" max="5" width="15.453125" customWidth="1"/>
    <col min="6" max="6" width="4.453125" customWidth="1"/>
    <col min="7" max="7" width="35.1796875" bestFit="1" customWidth="1"/>
    <col min="8" max="8" width="10.81640625" customWidth="1"/>
    <col min="9" max="9" width="12.1796875" customWidth="1"/>
    <col min="10" max="10" width="11.1796875" customWidth="1"/>
    <col min="11" max="11" width="14.81640625" customWidth="1"/>
  </cols>
  <sheetData>
    <row r="1" spans="1:16" ht="13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'Wheat Curve'!D3</f>
        <v>USD-CommodityForward-CME.W-0D</v>
      </c>
      <c r="B2" s="64">
        <f>'Wheat Curve'!E3</f>
        <v>100</v>
      </c>
      <c r="C2" s="65">
        <f>'Wheat Curve'!F3</f>
        <v>0</v>
      </c>
      <c r="D2" s="31" t="str">
        <f t="array" aca="1" ref="D2:D33" ca="1">_xll.HLV5r3.Financial.Cache.CreateAssets(A2:A19,$E$37,B2:B19,C2:C19)</f>
        <v>USD-CommodityForward-CME.W-0D.12/01/2018</v>
      </c>
      <c r="E2" s="27" t="s">
        <v>14</v>
      </c>
      <c r="F2" s="28"/>
      <c r="G2" s="33" t="str">
        <f t="array" aca="1" ref="G2:P33" ca="1">_xll.HLV5r3.Financial.Cache.EvaluateMetricsForAssetSet(E2:E2, E35, D2:D19, E37)</f>
        <v>USD-CommodityForward-CME.W-0D.12/01/2018</v>
      </c>
      <c r="H2" s="34" t="str">
        <f ca="1"/>
        <v>ImpliedQuote</v>
      </c>
      <c r="I2" s="34">
        <f ca="1"/>
        <v>100</v>
      </c>
      <c r="J2" s="34" t="e">
        <f ca="1"/>
        <v>#N/A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'Wheat Curve'!D5</f>
        <v>USD-CommoditySpot-CME.W</v>
      </c>
      <c r="B3" s="64">
        <f>'Wheat Curve'!E5</f>
        <v>120</v>
      </c>
      <c r="C3" s="64">
        <f>'Wheat Curve'!F5</f>
        <v>0</v>
      </c>
      <c r="D3" s="31" t="str">
        <f ca="1"/>
        <v>USD-CommoditySpot-CME.W.12/01/2018</v>
      </c>
      <c r="E3" s="41"/>
      <c r="F3" s="42"/>
      <c r="G3" s="36" t="str">
        <f ca="1"/>
        <v>USD-CommoditySpot-CME.W.12/01/2018</v>
      </c>
      <c r="H3" s="29" t="str">
        <f ca="1"/>
        <v>ImpliedQuote</v>
      </c>
      <c r="I3" s="29">
        <f ca="1"/>
        <v>120</v>
      </c>
      <c r="J3" s="29" t="e">
        <f ca="1"/>
        <v>#N/A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'Wheat Curve'!D6</f>
        <v>USD-CommodityForward-CME.W-1W</v>
      </c>
      <c r="B4" s="64">
        <f>'Wheat Curve'!E6</f>
        <v>130</v>
      </c>
      <c r="C4" s="64">
        <f>'Wheat Curve'!F6</f>
        <v>0</v>
      </c>
      <c r="D4" s="31" t="str">
        <f ca="1"/>
        <v>USD-CommodityForward-CME.W-1W.12/01/2018</v>
      </c>
      <c r="E4" s="41"/>
      <c r="F4" s="42"/>
      <c r="G4" s="36" t="str">
        <f ca="1"/>
        <v>USD-CommodityForward-CME.W-1W.12/01/2018</v>
      </c>
      <c r="H4" s="29" t="str">
        <f ca="1"/>
        <v>ImpliedQuote</v>
      </c>
      <c r="I4" s="29">
        <f ca="1"/>
        <v>130</v>
      </c>
      <c r="J4" s="29" t="e">
        <f ca="1"/>
        <v>#N/A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'Wheat Curve'!D7</f>
        <v>USD-CommodityForward-CME.W-1M</v>
      </c>
      <c r="B5" s="64">
        <f>'Wheat Curve'!E7</f>
        <v>140</v>
      </c>
      <c r="C5" s="64">
        <f>'Wheat Curve'!F7</f>
        <v>0</v>
      </c>
      <c r="D5" s="31" t="str">
        <f ca="1"/>
        <v>USD-CommodityForward-CME.W-1M.12/01/2018</v>
      </c>
      <c r="E5" s="41"/>
      <c r="F5" s="42"/>
      <c r="G5" s="36" t="str">
        <f ca="1"/>
        <v>USD-CommodityForward-CME.W-1M.12/01/2018</v>
      </c>
      <c r="H5" s="29" t="str">
        <f ca="1"/>
        <v>ImpliedQuote</v>
      </c>
      <c r="I5" s="29">
        <f ca="1"/>
        <v>140</v>
      </c>
      <c r="J5" s="29" t="e">
        <f ca="1"/>
        <v>#N/A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'Wheat Curve'!D8</f>
        <v>USD-CommodityForward-CME.W-2M</v>
      </c>
      <c r="B6" s="64">
        <f>'Wheat Curve'!E8</f>
        <v>150</v>
      </c>
      <c r="C6" s="64">
        <f>'Wheat Curve'!F8</f>
        <v>0</v>
      </c>
      <c r="D6" s="31" t="str">
        <f ca="1"/>
        <v>USD-CommodityForward-CME.W-2M.12/01/2018</v>
      </c>
      <c r="E6" s="41"/>
      <c r="F6" s="42"/>
      <c r="G6" s="36" t="str">
        <f ca="1"/>
        <v>USD-CommodityForward-CME.W-2M.12/01/2018</v>
      </c>
      <c r="H6" s="29" t="str">
        <f ca="1"/>
        <v>ImpliedQuote</v>
      </c>
      <c r="I6" s="29">
        <f ca="1"/>
        <v>150</v>
      </c>
      <c r="J6" s="29" t="e">
        <f ca="1"/>
        <v>#N/A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'Wheat Curve'!D9</f>
        <v>USD-CommodityForward-CME.W-3M</v>
      </c>
      <c r="B7" s="64">
        <f>'Wheat Curve'!E9</f>
        <v>160</v>
      </c>
      <c r="C7" s="64">
        <f>'Wheat Curve'!F9</f>
        <v>0</v>
      </c>
      <c r="D7" s="31" t="str">
        <f ca="1"/>
        <v>USD-CommodityForward-CME.W-3M.12/01/2018</v>
      </c>
      <c r="E7" s="41"/>
      <c r="F7" s="42"/>
      <c r="G7" s="36" t="str">
        <f ca="1"/>
        <v>USD-CommodityForward-CME.W-3M.12/01/2018</v>
      </c>
      <c r="H7" s="29" t="str">
        <f ca="1"/>
        <v>ImpliedQuote</v>
      </c>
      <c r="I7" s="29">
        <f ca="1"/>
        <v>160</v>
      </c>
      <c r="J7" s="29" t="e">
        <f ca="1"/>
        <v>#N/A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'Wheat Curve'!D10</f>
        <v>USD-CommodityFuture-CME.W-1</v>
      </c>
      <c r="B8" s="64">
        <f>'Wheat Curve'!E10</f>
        <v>170</v>
      </c>
      <c r="C8" s="64">
        <f>'Wheat Curve'!F10</f>
        <v>0</v>
      </c>
      <c r="D8" s="31" t="str">
        <f ca="1"/>
        <v>USD-CommodityFuture-CME.W-1.12/01/2018</v>
      </c>
      <c r="E8" s="41"/>
      <c r="F8" s="42"/>
      <c r="G8" s="36" t="str">
        <f ca="1"/>
        <v>USD-CommodityFuture-CME.W-1.12/01/2018</v>
      </c>
      <c r="H8" s="29" t="str">
        <f ca="1"/>
        <v>ImpliedQuote</v>
      </c>
      <c r="I8" s="29">
        <f ca="1"/>
        <v>170</v>
      </c>
      <c r="J8" s="29" t="e">
        <f ca="1"/>
        <v>#N/A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'Wheat Curve'!D11</f>
        <v>USD-CommodityFuture-CME.W-2</v>
      </c>
      <c r="B9" s="64">
        <f>'Wheat Curve'!E11</f>
        <v>180</v>
      </c>
      <c r="C9" s="64">
        <f>'Wheat Curve'!F11</f>
        <v>0</v>
      </c>
      <c r="D9" s="31" t="str">
        <f ca="1"/>
        <v>USD-CommodityFuture-CME.W-2.12/01/2018</v>
      </c>
      <c r="E9" s="41"/>
      <c r="F9" s="42"/>
      <c r="G9" s="36" t="str">
        <f ca="1"/>
        <v>USD-CommodityFuture-CME.W-2.12/01/2018</v>
      </c>
      <c r="H9" s="29" t="str">
        <f ca="1"/>
        <v>ImpliedQuote</v>
      </c>
      <c r="I9" s="29">
        <f ca="1"/>
        <v>180</v>
      </c>
      <c r="J9" s="29" t="e">
        <f ca="1"/>
        <v>#N/A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'Wheat Curve'!D12</f>
        <v>USD-CommodityFuture-CME.W-3</v>
      </c>
      <c r="B10" s="64">
        <f>'Wheat Curve'!E12</f>
        <v>190</v>
      </c>
      <c r="C10" s="64">
        <f>'Wheat Curve'!F12</f>
        <v>0</v>
      </c>
      <c r="D10" s="31" t="str">
        <f ca="1"/>
        <v>USD-CommodityFuture-CME.W-3.12/01/2018</v>
      </c>
      <c r="E10" s="41"/>
      <c r="F10" s="42"/>
      <c r="G10" s="36" t="str">
        <f ca="1"/>
        <v>USD-CommodityFuture-CME.W-3.12/01/2018</v>
      </c>
      <c r="H10" s="29" t="str">
        <f ca="1"/>
        <v>ImpliedQuote</v>
      </c>
      <c r="I10" s="29">
        <f ca="1"/>
        <v>190</v>
      </c>
      <c r="J10" s="29" t="e">
        <f ca="1"/>
        <v>#N/A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'Wheat Curve'!D13</f>
        <v>USD-CommodityForward-CME.W-2Y</v>
      </c>
      <c r="B11" s="64">
        <f>'Wheat Curve'!E13</f>
        <v>200</v>
      </c>
      <c r="C11" s="64">
        <f>'Wheat Curve'!F13</f>
        <v>0</v>
      </c>
      <c r="D11" s="31" t="str">
        <f ca="1"/>
        <v>USD-CommodityForward-CME.W-2Y.12/01/2018</v>
      </c>
      <c r="E11" s="41"/>
      <c r="F11" s="42"/>
      <c r="G11" s="36" t="str">
        <f ca="1"/>
        <v>USD-CommodityForward-CME.W-2Y.12/01/2018</v>
      </c>
      <c r="H11" s="29" t="str">
        <f ca="1"/>
        <v>ImpliedQuote</v>
      </c>
      <c r="I11" s="29">
        <f ca="1"/>
        <v>200</v>
      </c>
      <c r="J11" s="29" t="e">
        <f ca="1"/>
        <v>#N/A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'Wheat Curve'!D14</f>
        <v>USD-CommodityForward-CME.W-3Y</v>
      </c>
      <c r="B12" s="64">
        <f>'Wheat Curve'!E14</f>
        <v>210</v>
      </c>
      <c r="C12" s="64">
        <f>'Wheat Curve'!F14</f>
        <v>0</v>
      </c>
      <c r="D12" s="31" t="str">
        <f ca="1"/>
        <v>USD-CommodityForward-CME.W-3Y.12/01/2018</v>
      </c>
      <c r="E12" s="41"/>
      <c r="F12" s="42"/>
      <c r="G12" s="36" t="str">
        <f ca="1"/>
        <v>USD-CommodityForward-CME.W-3Y.12/01/2018</v>
      </c>
      <c r="H12" s="29" t="str">
        <f ca="1"/>
        <v>ImpliedQuote</v>
      </c>
      <c r="I12" s="29">
        <f ca="1"/>
        <v>210</v>
      </c>
      <c r="J12" s="29" t="e">
        <f ca="1"/>
        <v>#N/A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'Wheat Curve'!D15</f>
        <v>USD-CommodityForward-CME.W-4Y</v>
      </c>
      <c r="B13" s="64">
        <f>'Wheat Curve'!E15</f>
        <v>220</v>
      </c>
      <c r="C13" s="64">
        <f>'Wheat Curve'!F15</f>
        <v>0</v>
      </c>
      <c r="D13" s="31" t="str">
        <f ca="1"/>
        <v>USD-CommodityForward-CME.W-4Y.12/01/2018</v>
      </c>
      <c r="E13" s="41"/>
      <c r="F13" s="42"/>
      <c r="G13" s="36" t="str">
        <f ca="1"/>
        <v>USD-CommodityForward-CME.W-4Y.12/01/2018</v>
      </c>
      <c r="H13" s="29" t="str">
        <f ca="1"/>
        <v>ImpliedQuote</v>
      </c>
      <c r="I13" s="29">
        <f ca="1"/>
        <v>220</v>
      </c>
      <c r="J13" s="29" t="e">
        <f ca="1"/>
        <v>#N/A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'Wheat Curve'!D16</f>
        <v>USD-CommodityForward-CME.W-5Y</v>
      </c>
      <c r="B14" s="64">
        <f>'Wheat Curve'!E16</f>
        <v>230</v>
      </c>
      <c r="C14" s="64">
        <f>'Wheat Curve'!F16</f>
        <v>0</v>
      </c>
      <c r="D14" s="31" t="str">
        <f ca="1"/>
        <v>USD-CommodityForward-CME.W-5Y.12/01/2018</v>
      </c>
      <c r="E14" s="41"/>
      <c r="F14" s="42"/>
      <c r="G14" s="36" t="str">
        <f ca="1"/>
        <v>USD-CommodityForward-CME.W-5Y.12/01/2018</v>
      </c>
      <c r="H14" s="29" t="str">
        <f ca="1"/>
        <v>ImpliedQuote</v>
      </c>
      <c r="I14" s="29">
        <f ca="1"/>
        <v>230</v>
      </c>
      <c r="J14" s="29" t="e">
        <f ca="1"/>
        <v>#N/A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'Wheat Curve'!D17</f>
        <v>USD-CommodityForward-CME.W-6Y</v>
      </c>
      <c r="B15" s="64">
        <f>'Wheat Curve'!E17</f>
        <v>240</v>
      </c>
      <c r="C15" s="64">
        <f>'Wheat Curve'!F17</f>
        <v>0</v>
      </c>
      <c r="D15" s="31" t="str">
        <f ca="1"/>
        <v>USD-CommodityForward-CME.W-6Y.12/01/2018</v>
      </c>
      <c r="E15" s="41"/>
      <c r="F15" s="42"/>
      <c r="G15" s="36" t="str">
        <f ca="1"/>
        <v>USD-CommodityForward-CME.W-6Y.12/01/2018</v>
      </c>
      <c r="H15" s="29" t="str">
        <f ca="1"/>
        <v>ImpliedQuote</v>
      </c>
      <c r="I15" s="29">
        <f ca="1"/>
        <v>240</v>
      </c>
      <c r="J15" s="29" t="e">
        <f ca="1"/>
        <v>#N/A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'Wheat Curve'!D18</f>
        <v>USD-CommodityForward-CME.W-7Y</v>
      </c>
      <c r="B16" s="64">
        <f>'Wheat Curve'!E18</f>
        <v>250</v>
      </c>
      <c r="C16" s="64">
        <f>'Wheat Curve'!F18</f>
        <v>0</v>
      </c>
      <c r="D16" s="31" t="str">
        <f ca="1"/>
        <v>USD-CommodityForward-CME.W-7Y.12/01/2018</v>
      </c>
      <c r="E16" s="41"/>
      <c r="F16" s="42"/>
      <c r="G16" s="36" t="str">
        <f ca="1"/>
        <v>USD-CommodityForward-CME.W-7Y.12/01/2018</v>
      </c>
      <c r="H16" s="29" t="str">
        <f ca="1"/>
        <v>ImpliedQuote</v>
      </c>
      <c r="I16" s="29">
        <f ca="1"/>
        <v>250</v>
      </c>
      <c r="J16" s="29" t="e">
        <f ca="1"/>
        <v>#N/A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'Wheat Curve'!D19</f>
        <v>USD-CommodityForward-CME.W-8Y</v>
      </c>
      <c r="B17" s="64">
        <f>'Wheat Curve'!E19</f>
        <v>260</v>
      </c>
      <c r="C17" s="64">
        <f>'Wheat Curve'!F19</f>
        <v>0</v>
      </c>
      <c r="D17" s="31" t="str">
        <f ca="1"/>
        <v>USD-CommodityForward-CME.W-8Y.12/01/2018</v>
      </c>
      <c r="E17" s="41"/>
      <c r="F17" s="42"/>
      <c r="G17" s="36" t="str">
        <f ca="1"/>
        <v>USD-CommodityForward-CME.W-8Y.12/01/2018</v>
      </c>
      <c r="H17" s="29" t="str">
        <f ca="1"/>
        <v>ImpliedQuote</v>
      </c>
      <c r="I17" s="29">
        <f ca="1"/>
        <v>260</v>
      </c>
      <c r="J17" s="29" t="e">
        <f ca="1"/>
        <v>#N/A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'Wheat Curve'!D20</f>
        <v>USD-CommodityForward-CME.W-9Y</v>
      </c>
      <c r="B18" s="64">
        <f>'Wheat Curve'!E20</f>
        <v>270</v>
      </c>
      <c r="C18" s="64">
        <f>'Wheat Curve'!F20</f>
        <v>0</v>
      </c>
      <c r="D18" s="31" t="str">
        <f ca="1"/>
        <v>USD-CommodityForward-CME.W-9Y.12/01/2018</v>
      </c>
      <c r="E18" s="41"/>
      <c r="F18" s="42"/>
      <c r="G18" s="36" t="str">
        <f ca="1"/>
        <v>USD-CommodityForward-CME.W-9Y.12/01/2018</v>
      </c>
      <c r="H18" s="29" t="str">
        <f ca="1"/>
        <v>ImpliedQuote</v>
      </c>
      <c r="I18" s="29">
        <f ca="1"/>
        <v>270</v>
      </c>
      <c r="J18" s="29" t="e">
        <f ca="1"/>
        <v>#N/A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'Wheat Curve'!D21</f>
        <v>USD-CommodityForward-CME.W-10Y</v>
      </c>
      <c r="B19" s="64">
        <f>'Wheat Curve'!E21</f>
        <v>270</v>
      </c>
      <c r="C19" s="64">
        <f>'Wheat Curve'!F21</f>
        <v>0</v>
      </c>
      <c r="D19" s="31" t="str">
        <f ca="1"/>
        <v>USD-CommodityForward-CME.W-10Y.12/01/2018</v>
      </c>
      <c r="E19" s="41"/>
      <c r="F19" s="42"/>
      <c r="G19" s="36" t="str">
        <f ca="1"/>
        <v>USD-CommodityForward-CME.W-10Y.12/01/2018</v>
      </c>
      <c r="H19" s="29" t="str">
        <f ca="1"/>
        <v>ImpliedQuote</v>
      </c>
      <c r="I19" s="29">
        <f ca="1"/>
        <v>270</v>
      </c>
      <c r="J19" s="29" t="e">
        <f ca="1"/>
        <v>#N/A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/>
      <c r="B20" s="64"/>
      <c r="C20" s="64"/>
      <c r="D20" s="31" t="e">
        <f ca="1"/>
        <v>#N/A</v>
      </c>
      <c r="E20" s="41"/>
      <c r="F20" s="42"/>
      <c r="G20" s="36" t="e">
        <f ca="1"/>
        <v>#N/A</v>
      </c>
      <c r="H20" s="29" t="e">
        <f ca="1"/>
        <v>#N/A</v>
      </c>
      <c r="I20" s="29" t="e">
        <f ca="1"/>
        <v>#N/A</v>
      </c>
      <c r="J20" s="29" t="e">
        <f ca="1"/>
        <v>#N/A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'Wheat Curve'!C1</f>
        <v>Market.QR_LIVE.CommodityCurve.AUD-ASX_Wheat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'Wheat Curve'!C4</f>
        <v>43112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46"/>
  <sheetViews>
    <sheetView workbookViewId="0">
      <selection activeCell="W25" sqref="W25"/>
    </sheetView>
  </sheetViews>
  <sheetFormatPr defaultRowHeight="12.5"/>
  <cols>
    <col min="1" max="1" width="1.26953125" customWidth="1"/>
    <col min="2" max="2" width="28.1796875" bestFit="1" customWidth="1"/>
    <col min="3" max="3" width="45.7265625" bestFit="1" customWidth="1"/>
    <col min="4" max="4" width="30.81640625" bestFit="1" customWidth="1"/>
    <col min="5" max="5" width="8.81640625" bestFit="1" customWidth="1"/>
    <col min="6" max="6" width="10.81640625" bestFit="1" customWidth="1"/>
    <col min="7" max="7" width="4.81640625" bestFit="1" customWidth="1"/>
    <col min="8" max="8" width="2.26953125" customWidth="1"/>
    <col min="9" max="9" width="27.81640625" bestFit="1" customWidth="1"/>
    <col min="10" max="10" width="55.1796875" bestFit="1" customWidth="1"/>
    <col min="11" max="11" width="34.1796875" bestFit="1" customWidth="1"/>
    <col min="14" max="14" width="2.453125" customWidth="1"/>
    <col min="15" max="15" width="22" bestFit="1" customWidth="1"/>
    <col min="16" max="16" width="52" bestFit="1" customWidth="1"/>
    <col min="17" max="17" width="30.453125" bestFit="1" customWidth="1"/>
    <col min="20" max="20" width="3.1796875" customWidth="1"/>
    <col min="21" max="21" width="25.26953125" bestFit="1" customWidth="1"/>
    <col min="22" max="22" width="52" bestFit="1" customWidth="1"/>
    <col min="23" max="23" width="30.81640625" bestFit="1" customWidth="1"/>
  </cols>
  <sheetData>
    <row r="1" spans="2:25" ht="13" thickBot="1">
      <c r="B1" s="1" t="s">
        <v>3</v>
      </c>
      <c r="C1" s="2" t="str">
        <f ca="1">_xll.HLV5r3.Financial.Cache.CreateCurve_Old(B2:C9,D3:D21,E3:E21,F3:F21)</f>
        <v>Market.QR_LIVE.CommodityCurve.USD-ICE_Brent</v>
      </c>
      <c r="D1" s="3" t="s">
        <v>6</v>
      </c>
      <c r="E1" s="4"/>
      <c r="F1" s="5"/>
      <c r="G1" s="5"/>
      <c r="I1" s="1" t="s">
        <v>3</v>
      </c>
      <c r="J1" s="2" t="str">
        <f ca="1">_xll.HLV5r3.Financial.Cache.CreateCurve_Old(I2:J12,K3:K21,L3:L21,M3:M21)</f>
        <v>Market.QR_LIVE.CommodityCurve.USD-Townsville-AW2-ICE_Brent</v>
      </c>
      <c r="K1" s="3" t="s">
        <v>6</v>
      </c>
      <c r="L1" s="4"/>
      <c r="M1" s="5"/>
      <c r="O1" s="1" t="s">
        <v>3</v>
      </c>
      <c r="P1" s="2" t="str">
        <f ca="1">_xll.HLV5r3.Financial.Cache.CreateCurve_Old(O2:P12,Q3:Q8,R3:R8,S3:S8)</f>
        <v>Market.QR_LIVE.CommodityCurve.USD-Cairns-AW2-ICE_Brent</v>
      </c>
      <c r="Q1" s="3" t="s">
        <v>6</v>
      </c>
      <c r="R1" s="4"/>
      <c r="S1" s="5"/>
      <c r="U1" s="1" t="s">
        <v>3</v>
      </c>
      <c r="V1" s="2" t="str">
        <f ca="1">_xll.HLV5r3.Financial.Cache.CreateCurve_Old(U2:V12,W3:W8,X3:X8,Y3:Y8)</f>
        <v>Market.QR_LIVE.CommodityCurve.USD-Mossman-AW2-ICE_Brent</v>
      </c>
      <c r="W1" s="3" t="s">
        <v>6</v>
      </c>
      <c r="X1" s="4"/>
      <c r="Y1" s="5"/>
    </row>
    <row r="2" spans="2:25" ht="13" thickBot="1">
      <c r="B2" s="45" t="s">
        <v>16</v>
      </c>
      <c r="C2" s="56" t="s">
        <v>8</v>
      </c>
      <c r="D2" s="6" t="s">
        <v>0</v>
      </c>
      <c r="E2" s="7" t="s">
        <v>1</v>
      </c>
      <c r="F2" s="8" t="s">
        <v>2</v>
      </c>
      <c r="G2" s="18" t="s">
        <v>5</v>
      </c>
      <c r="I2" s="45" t="s">
        <v>16</v>
      </c>
      <c r="J2" s="56" t="s">
        <v>63</v>
      </c>
      <c r="K2" s="6" t="s">
        <v>0</v>
      </c>
      <c r="L2" s="7" t="s">
        <v>1</v>
      </c>
      <c r="M2" s="8" t="s">
        <v>2</v>
      </c>
      <c r="O2" s="45" t="s">
        <v>16</v>
      </c>
      <c r="P2" s="56" t="s">
        <v>63</v>
      </c>
      <c r="Q2" s="6" t="s">
        <v>0</v>
      </c>
      <c r="R2" s="7" t="s">
        <v>1</v>
      </c>
      <c r="S2" s="8" t="s">
        <v>2</v>
      </c>
      <c r="U2" s="45" t="s">
        <v>16</v>
      </c>
      <c r="V2" s="56" t="s">
        <v>63</v>
      </c>
      <c r="W2" s="6" t="s">
        <v>0</v>
      </c>
      <c r="X2" s="7" t="s">
        <v>1</v>
      </c>
      <c r="Y2" s="8" t="s">
        <v>2</v>
      </c>
    </row>
    <row r="3" spans="2:25">
      <c r="B3" s="46" t="s">
        <v>17</v>
      </c>
      <c r="C3" s="47">
        <f ca="1">TODAY()</f>
        <v>43112</v>
      </c>
      <c r="D3" s="9" t="s">
        <v>235</v>
      </c>
      <c r="E3" s="15">
        <v>100</v>
      </c>
      <c r="F3" s="10">
        <v>0</v>
      </c>
      <c r="G3" s="10">
        <v>0</v>
      </c>
      <c r="I3" s="46" t="s">
        <v>17</v>
      </c>
      <c r="J3" s="47">
        <f ca="1">C3</f>
        <v>43112</v>
      </c>
      <c r="K3" s="9" t="s">
        <v>254</v>
      </c>
      <c r="L3" s="15">
        <v>-2</v>
      </c>
      <c r="M3" s="10">
        <v>0</v>
      </c>
      <c r="O3" s="46" t="s">
        <v>17</v>
      </c>
      <c r="P3" s="47">
        <f ca="1">J3</f>
        <v>43112</v>
      </c>
      <c r="Q3" s="9" t="s">
        <v>254</v>
      </c>
      <c r="R3" s="15">
        <v>-2</v>
      </c>
      <c r="S3" s="10">
        <v>0</v>
      </c>
      <c r="U3" s="46" t="s">
        <v>17</v>
      </c>
      <c r="V3" s="47">
        <f ca="1">P3</f>
        <v>43112</v>
      </c>
      <c r="W3" s="9" t="s">
        <v>254</v>
      </c>
      <c r="X3" s="15">
        <v>-2</v>
      </c>
      <c r="Y3" s="10">
        <v>0</v>
      </c>
    </row>
    <row r="4" spans="2:25">
      <c r="B4" s="48" t="s">
        <v>18</v>
      </c>
      <c r="C4" s="47">
        <f ca="1">C3</f>
        <v>43112</v>
      </c>
      <c r="D4" s="11" t="s">
        <v>236</v>
      </c>
      <c r="E4" s="16">
        <f>E3+10</f>
        <v>110</v>
      </c>
      <c r="F4" s="12">
        <v>0</v>
      </c>
      <c r="G4" s="12">
        <v>0</v>
      </c>
      <c r="I4" s="48" t="s">
        <v>18</v>
      </c>
      <c r="J4" s="47">
        <f ca="1">J3</f>
        <v>43112</v>
      </c>
      <c r="K4" s="11" t="s">
        <v>255</v>
      </c>
      <c r="L4" s="16">
        <f>L3</f>
        <v>-2</v>
      </c>
      <c r="M4" s="12">
        <v>0</v>
      </c>
      <c r="O4" s="48" t="s">
        <v>18</v>
      </c>
      <c r="P4" s="47">
        <f ca="1">P3</f>
        <v>43112</v>
      </c>
      <c r="Q4" s="11" t="s">
        <v>260</v>
      </c>
      <c r="R4" s="16">
        <f>R3</f>
        <v>-2</v>
      </c>
      <c r="S4" s="12">
        <v>0</v>
      </c>
      <c r="U4" s="48" t="s">
        <v>18</v>
      </c>
      <c r="V4" s="47">
        <f ca="1">V3</f>
        <v>43112</v>
      </c>
      <c r="W4" s="11" t="s">
        <v>260</v>
      </c>
      <c r="X4" s="16">
        <f>X3</f>
        <v>-2</v>
      </c>
      <c r="Y4" s="12">
        <v>0</v>
      </c>
    </row>
    <row r="5" spans="2:25">
      <c r="B5" s="49" t="s">
        <v>23</v>
      </c>
      <c r="C5" s="50" t="s">
        <v>62</v>
      </c>
      <c r="D5" s="11" t="s">
        <v>237</v>
      </c>
      <c r="E5" s="16">
        <f t="shared" ref="E5:E20" si="0">E4+10</f>
        <v>120</v>
      </c>
      <c r="F5" s="12">
        <v>0</v>
      </c>
      <c r="G5" s="12">
        <v>0</v>
      </c>
      <c r="I5" s="49" t="s">
        <v>23</v>
      </c>
      <c r="J5" s="50" t="s">
        <v>62</v>
      </c>
      <c r="K5" s="11" t="s">
        <v>256</v>
      </c>
      <c r="L5" s="16">
        <f t="shared" ref="L5:L20" si="1">L4</f>
        <v>-2</v>
      </c>
      <c r="M5" s="12">
        <v>0</v>
      </c>
      <c r="O5" s="49" t="s">
        <v>23</v>
      </c>
      <c r="P5" s="50" t="s">
        <v>62</v>
      </c>
      <c r="Q5" s="11" t="s">
        <v>265</v>
      </c>
      <c r="R5" s="16">
        <f t="shared" ref="R5:R8" si="2">R4</f>
        <v>-2</v>
      </c>
      <c r="S5" s="12">
        <v>0</v>
      </c>
      <c r="U5" s="49" t="s">
        <v>23</v>
      </c>
      <c r="V5" s="50" t="s">
        <v>62</v>
      </c>
      <c r="W5" s="11" t="s">
        <v>265</v>
      </c>
      <c r="X5" s="16">
        <f t="shared" ref="X5:X8" si="3">X4</f>
        <v>-2</v>
      </c>
      <c r="Y5" s="12">
        <v>0</v>
      </c>
    </row>
    <row r="6" spans="2:25">
      <c r="B6" s="51" t="s">
        <v>20</v>
      </c>
      <c r="C6" s="50" t="s">
        <v>78</v>
      </c>
      <c r="D6" s="11" t="s">
        <v>238</v>
      </c>
      <c r="E6" s="16">
        <f t="shared" si="0"/>
        <v>130</v>
      </c>
      <c r="F6" s="12">
        <v>0</v>
      </c>
      <c r="G6" s="12">
        <v>0</v>
      </c>
      <c r="I6" s="49" t="s">
        <v>70</v>
      </c>
      <c r="J6" t="str">
        <f ca="1">C1</f>
        <v>Market.QR_LIVE.CommodityCurve.USD-ICE_Brent</v>
      </c>
      <c r="K6" s="11" t="s">
        <v>257</v>
      </c>
      <c r="L6" s="16">
        <f t="shared" si="1"/>
        <v>-2</v>
      </c>
      <c r="M6" s="12">
        <v>0</v>
      </c>
      <c r="O6" s="49" t="s">
        <v>70</v>
      </c>
      <c r="P6" t="str">
        <f ca="1">C1</f>
        <v>Market.QR_LIVE.CommodityCurve.USD-ICE_Brent</v>
      </c>
      <c r="Q6" s="11" t="s">
        <v>267</v>
      </c>
      <c r="R6" s="16">
        <f t="shared" si="2"/>
        <v>-2</v>
      </c>
      <c r="S6" s="12">
        <v>0</v>
      </c>
      <c r="U6" s="49" t="s">
        <v>70</v>
      </c>
      <c r="V6" t="str">
        <f ca="1">P1</f>
        <v>Market.QR_LIVE.CommodityCurve.USD-Cairns-AW2-ICE_Brent</v>
      </c>
      <c r="W6" s="11" t="s">
        <v>267</v>
      </c>
      <c r="X6" s="16">
        <f t="shared" si="3"/>
        <v>-2</v>
      </c>
      <c r="Y6" s="12">
        <v>0</v>
      </c>
    </row>
    <row r="7" spans="2:25">
      <c r="B7" s="51" t="s">
        <v>21</v>
      </c>
      <c r="C7" s="50" t="s">
        <v>77</v>
      </c>
      <c r="D7" s="11" t="s">
        <v>239</v>
      </c>
      <c r="E7" s="16">
        <f t="shared" si="0"/>
        <v>140</v>
      </c>
      <c r="F7" s="12">
        <v>0</v>
      </c>
      <c r="G7" s="12">
        <v>0</v>
      </c>
      <c r="I7" s="51" t="s">
        <v>20</v>
      </c>
      <c r="J7" s="50" t="s">
        <v>78</v>
      </c>
      <c r="K7" s="11" t="s">
        <v>258</v>
      </c>
      <c r="L7" s="16">
        <f t="shared" si="1"/>
        <v>-2</v>
      </c>
      <c r="M7" s="12">
        <v>0</v>
      </c>
      <c r="O7" s="51" t="s">
        <v>20</v>
      </c>
      <c r="P7" s="50" t="s">
        <v>78</v>
      </c>
      <c r="Q7" s="11" t="s">
        <v>269</v>
      </c>
      <c r="R7" s="16">
        <f t="shared" si="2"/>
        <v>-2</v>
      </c>
      <c r="S7" s="12">
        <v>0</v>
      </c>
      <c r="U7" s="51" t="s">
        <v>20</v>
      </c>
      <c r="V7" s="50" t="s">
        <v>78</v>
      </c>
      <c r="W7" s="11" t="s">
        <v>269</v>
      </c>
      <c r="X7" s="16">
        <f t="shared" si="3"/>
        <v>-2</v>
      </c>
      <c r="Y7" s="12">
        <v>0</v>
      </c>
    </row>
    <row r="8" spans="2:25" ht="13" thickBot="1">
      <c r="B8" s="52" t="s">
        <v>9</v>
      </c>
      <c r="C8" s="53" t="str">
        <f>C6&amp;"-"&amp;C7</f>
        <v>USD-ICE_Brent</v>
      </c>
      <c r="D8" s="11" t="s">
        <v>240</v>
      </c>
      <c r="E8" s="16">
        <f t="shared" si="0"/>
        <v>150</v>
      </c>
      <c r="F8" s="12">
        <v>0</v>
      </c>
      <c r="G8" s="12">
        <v>0</v>
      </c>
      <c r="I8" s="51" t="s">
        <v>21</v>
      </c>
      <c r="J8" s="50" t="s">
        <v>77</v>
      </c>
      <c r="K8" s="11" t="s">
        <v>259</v>
      </c>
      <c r="L8" s="16">
        <f t="shared" si="1"/>
        <v>-2</v>
      </c>
      <c r="M8" s="12">
        <v>0</v>
      </c>
      <c r="O8" s="51" t="s">
        <v>21</v>
      </c>
      <c r="P8" s="50" t="s">
        <v>77</v>
      </c>
      <c r="Q8" s="14" t="s">
        <v>272</v>
      </c>
      <c r="R8" s="16">
        <f t="shared" si="2"/>
        <v>-2</v>
      </c>
      <c r="S8" s="12">
        <v>0</v>
      </c>
      <c r="U8" s="51" t="s">
        <v>21</v>
      </c>
      <c r="V8" s="50" t="s">
        <v>77</v>
      </c>
      <c r="W8" s="14" t="s">
        <v>272</v>
      </c>
      <c r="X8" s="16">
        <f t="shared" si="3"/>
        <v>-2</v>
      </c>
      <c r="Y8" s="12">
        <v>0</v>
      </c>
    </row>
    <row r="9" spans="2:25" ht="13" thickBot="1">
      <c r="B9" s="54" t="s">
        <v>4</v>
      </c>
      <c r="C9" s="55" t="s">
        <v>7</v>
      </c>
      <c r="D9" s="11" t="s">
        <v>241</v>
      </c>
      <c r="E9" s="16">
        <f t="shared" si="0"/>
        <v>160</v>
      </c>
      <c r="F9" s="12">
        <v>0</v>
      </c>
      <c r="G9" s="12">
        <v>0</v>
      </c>
      <c r="I9" s="51" t="s">
        <v>66</v>
      </c>
      <c r="J9" s="50" t="s">
        <v>67</v>
      </c>
      <c r="K9" s="11" t="s">
        <v>260</v>
      </c>
      <c r="L9" s="16">
        <f t="shared" si="1"/>
        <v>-2</v>
      </c>
      <c r="M9" s="12">
        <v>0</v>
      </c>
      <c r="O9" s="51" t="s">
        <v>66</v>
      </c>
      <c r="P9" s="50" t="s">
        <v>72</v>
      </c>
      <c r="U9" s="51" t="s">
        <v>66</v>
      </c>
      <c r="V9" s="50" t="s">
        <v>75</v>
      </c>
    </row>
    <row r="10" spans="2:25">
      <c r="B10" s="49" t="s">
        <v>59</v>
      </c>
      <c r="C10" s="50">
        <v>720</v>
      </c>
      <c r="D10" s="11" t="s">
        <v>242</v>
      </c>
      <c r="E10" s="16">
        <f t="shared" si="0"/>
        <v>170</v>
      </c>
      <c r="F10" s="12">
        <v>0</v>
      </c>
      <c r="G10" s="12">
        <v>0</v>
      </c>
      <c r="I10" s="51" t="s">
        <v>65</v>
      </c>
      <c r="J10" s="50" t="s">
        <v>69</v>
      </c>
      <c r="K10" s="11" t="s">
        <v>261</v>
      </c>
      <c r="L10" s="16">
        <f t="shared" si="1"/>
        <v>-2</v>
      </c>
      <c r="M10" s="12">
        <v>0</v>
      </c>
      <c r="O10" s="51" t="s">
        <v>65</v>
      </c>
      <c r="P10" s="50" t="s">
        <v>69</v>
      </c>
      <c r="U10" s="51" t="s">
        <v>65</v>
      </c>
      <c r="V10" s="50" t="s">
        <v>69</v>
      </c>
    </row>
    <row r="11" spans="2:25" ht="13" thickBot="1">
      <c r="B11" s="57" t="s">
        <v>58</v>
      </c>
      <c r="C11" s="58" t="str">
        <f ca="1">C1</f>
        <v>Market.QR_LIVE.CommodityCurve.USD-ICE_Brent</v>
      </c>
      <c r="D11" s="11" t="s">
        <v>243</v>
      </c>
      <c r="E11" s="16">
        <f t="shared" si="0"/>
        <v>180</v>
      </c>
      <c r="F11" s="12">
        <v>0</v>
      </c>
      <c r="G11" s="12">
        <v>0</v>
      </c>
      <c r="I11" s="52" t="s">
        <v>9</v>
      </c>
      <c r="J11" s="53" t="str">
        <f>J7&amp;"-"&amp;J9&amp;"-"&amp;J10&amp;"-"&amp;J8</f>
        <v>USD-Townsville-AW2-ICE_Brent</v>
      </c>
      <c r="K11" s="11" t="s">
        <v>262</v>
      </c>
      <c r="L11" s="16">
        <f t="shared" si="1"/>
        <v>-2</v>
      </c>
      <c r="M11" s="12">
        <v>0</v>
      </c>
      <c r="O11" s="52" t="s">
        <v>9</v>
      </c>
      <c r="P11" s="53" t="str">
        <f>P7&amp;"-"&amp;P9&amp;"-"&amp;P10&amp;"-"&amp;P8</f>
        <v>USD-Cairns-AW2-ICE_Brent</v>
      </c>
      <c r="U11" s="52" t="s">
        <v>9</v>
      </c>
      <c r="V11" s="53" t="str">
        <f>V7&amp;"-"&amp;V9&amp;"-"&amp;V10&amp;"-"&amp;V8</f>
        <v>USD-Mossman-AW2-ICE_Brent</v>
      </c>
    </row>
    <row r="12" spans="2:25" ht="13" thickBot="1">
      <c r="B12" s="60" t="e">
        <f ca="1">_xll.Orion.ExcelAPI.Cache.CreateCurve(B2:C9,D3:F21)</f>
        <v>#NAME?</v>
      </c>
      <c r="C12" s="60"/>
      <c r="D12" s="11" t="s">
        <v>244</v>
      </c>
      <c r="E12" s="16">
        <f t="shared" si="0"/>
        <v>190</v>
      </c>
      <c r="F12" s="12">
        <v>0</v>
      </c>
      <c r="G12" s="12">
        <v>0</v>
      </c>
      <c r="I12" s="54" t="s">
        <v>4</v>
      </c>
      <c r="J12" s="55" t="s">
        <v>7</v>
      </c>
      <c r="K12" s="11" t="s">
        <v>263</v>
      </c>
      <c r="L12" s="16">
        <f t="shared" si="1"/>
        <v>-2</v>
      </c>
      <c r="M12" s="12">
        <v>0</v>
      </c>
      <c r="O12" s="54" t="s">
        <v>4</v>
      </c>
      <c r="P12" s="55" t="s">
        <v>7</v>
      </c>
      <c r="U12" s="54" t="s">
        <v>4</v>
      </c>
      <c r="V12" s="55" t="s">
        <v>7</v>
      </c>
    </row>
    <row r="13" spans="2:25">
      <c r="D13" s="11" t="s">
        <v>245</v>
      </c>
      <c r="E13" s="16">
        <f t="shared" si="0"/>
        <v>200</v>
      </c>
      <c r="F13" s="12">
        <v>0</v>
      </c>
      <c r="G13" s="12">
        <v>0</v>
      </c>
      <c r="I13" s="49" t="s">
        <v>59</v>
      </c>
      <c r="J13" s="50">
        <v>720</v>
      </c>
      <c r="K13" s="11" t="s">
        <v>264</v>
      </c>
      <c r="L13" s="16">
        <f t="shared" si="1"/>
        <v>-2</v>
      </c>
      <c r="M13" s="12">
        <v>0</v>
      </c>
      <c r="O13" s="49" t="s">
        <v>59</v>
      </c>
      <c r="P13" s="50">
        <v>720</v>
      </c>
      <c r="U13" s="49" t="s">
        <v>59</v>
      </c>
      <c r="V13" s="50">
        <v>720</v>
      </c>
    </row>
    <row r="14" spans="2:25" ht="13" thickBot="1">
      <c r="D14" s="11" t="s">
        <v>246</v>
      </c>
      <c r="E14" s="16">
        <f t="shared" si="0"/>
        <v>210</v>
      </c>
      <c r="F14" s="12">
        <v>0</v>
      </c>
      <c r="G14" s="12">
        <v>0</v>
      </c>
      <c r="I14" s="57" t="s">
        <v>58</v>
      </c>
      <c r="J14" s="58" t="str">
        <f ca="1">J1</f>
        <v>Market.QR_LIVE.CommodityCurve.USD-Townsville-AW2-ICE_Brent</v>
      </c>
      <c r="K14" s="11" t="s">
        <v>265</v>
      </c>
      <c r="L14" s="16">
        <f t="shared" si="1"/>
        <v>-2</v>
      </c>
      <c r="M14" s="12">
        <v>0</v>
      </c>
      <c r="O14" s="57" t="s">
        <v>58</v>
      </c>
      <c r="P14" s="58" t="str">
        <f ca="1">P1</f>
        <v>Market.QR_LIVE.CommodityCurve.USD-Cairns-AW2-ICE_Brent</v>
      </c>
      <c r="U14" s="57" t="s">
        <v>58</v>
      </c>
      <c r="V14" s="58" t="str">
        <f ca="1">V1</f>
        <v>Market.QR_LIVE.CommodityCurve.USD-Mossman-AW2-ICE_Brent</v>
      </c>
    </row>
    <row r="15" spans="2:25">
      <c r="D15" s="11" t="s">
        <v>247</v>
      </c>
      <c r="E15" s="16">
        <f t="shared" si="0"/>
        <v>220</v>
      </c>
      <c r="F15" s="12">
        <v>0</v>
      </c>
      <c r="G15" s="12">
        <v>0</v>
      </c>
      <c r="I15" s="59"/>
      <c r="J15" s="60"/>
      <c r="K15" s="11" t="s">
        <v>266</v>
      </c>
      <c r="L15" s="16">
        <f t="shared" si="1"/>
        <v>-2</v>
      </c>
      <c r="M15" s="12">
        <v>0</v>
      </c>
      <c r="O15" s="59"/>
      <c r="P15" s="60"/>
      <c r="U15" s="59"/>
      <c r="V15" s="60"/>
    </row>
    <row r="16" spans="2:25">
      <c r="D16" s="11" t="s">
        <v>248</v>
      </c>
      <c r="E16" s="16">
        <f t="shared" si="0"/>
        <v>230</v>
      </c>
      <c r="F16" s="12">
        <v>0</v>
      </c>
      <c r="G16" s="12">
        <v>0</v>
      </c>
      <c r="K16" s="11" t="s">
        <v>267</v>
      </c>
      <c r="L16" s="16">
        <f t="shared" si="1"/>
        <v>-2</v>
      </c>
      <c r="M16" s="12">
        <v>0</v>
      </c>
    </row>
    <row r="17" spans="4:25">
      <c r="D17" s="11" t="s">
        <v>249</v>
      </c>
      <c r="E17" s="16">
        <f t="shared" si="0"/>
        <v>240</v>
      </c>
      <c r="F17" s="12">
        <v>0</v>
      </c>
      <c r="G17" s="12">
        <v>0</v>
      </c>
      <c r="K17" s="11" t="s">
        <v>268</v>
      </c>
      <c r="L17" s="16">
        <f t="shared" si="1"/>
        <v>-2</v>
      </c>
      <c r="M17" s="12">
        <v>0</v>
      </c>
    </row>
    <row r="18" spans="4:25">
      <c r="D18" s="11" t="s">
        <v>250</v>
      </c>
      <c r="E18" s="16">
        <f t="shared" si="0"/>
        <v>250</v>
      </c>
      <c r="F18" s="12">
        <v>0</v>
      </c>
      <c r="G18" s="12">
        <v>0</v>
      </c>
      <c r="K18" s="11" t="s">
        <v>269</v>
      </c>
      <c r="L18" s="16">
        <f t="shared" si="1"/>
        <v>-2</v>
      </c>
      <c r="M18" s="12">
        <v>0</v>
      </c>
    </row>
    <row r="19" spans="4:25">
      <c r="D19" s="11" t="s">
        <v>251</v>
      </c>
      <c r="E19" s="16">
        <f t="shared" si="0"/>
        <v>260</v>
      </c>
      <c r="F19" s="12">
        <v>0</v>
      </c>
      <c r="G19" s="12">
        <v>0</v>
      </c>
      <c r="K19" s="11" t="s">
        <v>270</v>
      </c>
      <c r="L19" s="16">
        <f t="shared" si="1"/>
        <v>-2</v>
      </c>
      <c r="M19" s="12">
        <v>0</v>
      </c>
    </row>
    <row r="20" spans="4:25">
      <c r="D20" s="11" t="s">
        <v>252</v>
      </c>
      <c r="E20" s="16">
        <f t="shared" si="0"/>
        <v>270</v>
      </c>
      <c r="F20" s="12">
        <v>0</v>
      </c>
      <c r="G20" s="12">
        <v>0</v>
      </c>
      <c r="K20" s="11" t="s">
        <v>271</v>
      </c>
      <c r="L20" s="16">
        <f t="shared" si="1"/>
        <v>-2</v>
      </c>
      <c r="M20" s="12">
        <v>0</v>
      </c>
    </row>
    <row r="21" spans="4:25" ht="13" thickBot="1">
      <c r="D21" s="11" t="s">
        <v>253</v>
      </c>
      <c r="E21" s="17">
        <f>E20</f>
        <v>270</v>
      </c>
      <c r="F21" s="13">
        <v>0</v>
      </c>
      <c r="G21" s="13">
        <v>0</v>
      </c>
      <c r="K21" s="14" t="s">
        <v>272</v>
      </c>
      <c r="L21" s="17">
        <f>L20</f>
        <v>-2</v>
      </c>
      <c r="M21" s="13">
        <v>0</v>
      </c>
    </row>
    <row r="22" spans="4:25">
      <c r="I22" t="str">
        <f t="array" aca="1" ref="I22:J46" ca="1">_xll.HLV5r3.Financial.Cache.DisplayPricingStructureProperties(J1)</f>
        <v>PricingStructureType</v>
      </c>
      <c r="J22" t="str">
        <f ca="1"/>
        <v>CommoditySpreadCurve</v>
      </c>
      <c r="O22" t="str">
        <f t="array" aca="1" ref="O22:P46" ca="1">_xll.HLV5r3.Financial.Cache.DisplayPricingStructureProperties(P1)</f>
        <v>PricingStructureType</v>
      </c>
      <c r="P22" t="str">
        <f ca="1"/>
        <v>CommoditySpreadCurve</v>
      </c>
      <c r="U22" t="str">
        <f t="array" aca="1" ref="U22:V46" ca="1">_xll.HLV5r3.Financial.Cache.DisplayPricingStructureProperties(V1)</f>
        <v>PricingStructureType</v>
      </c>
      <c r="V22" t="str">
        <f ca="1"/>
        <v>CommoditySpreadCurve</v>
      </c>
    </row>
    <row r="23" spans="4:25">
      <c r="I23" t="str">
        <f ca="1"/>
        <v>BuildDateTime</v>
      </c>
      <c r="J23" s="47">
        <f ca="1"/>
        <v>43112</v>
      </c>
      <c r="O23" t="str">
        <f ca="1"/>
        <v>BuildDateTime</v>
      </c>
      <c r="P23" s="47">
        <f ca="1"/>
        <v>43112</v>
      </c>
      <c r="U23" t="str">
        <f ca="1"/>
        <v>BuildDateTime</v>
      </c>
      <c r="V23" s="47">
        <f ca="1"/>
        <v>43112</v>
      </c>
    </row>
    <row r="24" spans="4:25">
      <c r="I24" t="str">
        <f ca="1"/>
        <v>BaseDate</v>
      </c>
      <c r="J24" s="47">
        <f ca="1"/>
        <v>43112</v>
      </c>
      <c r="O24" t="str">
        <f ca="1"/>
        <v>BaseDate</v>
      </c>
      <c r="P24" s="47">
        <f ca="1"/>
        <v>43112</v>
      </c>
      <c r="U24" t="str">
        <f ca="1"/>
        <v>BaseDate</v>
      </c>
      <c r="V24" s="47">
        <f ca="1"/>
        <v>43112</v>
      </c>
    </row>
    <row r="25" spans="4:25">
      <c r="D25" s="47">
        <f t="array" aca="1" ref="D25:E45" ca="1">_xll.HLV5r3.Financial.Cache.GetTermCurve(C1)</f>
        <v>43112</v>
      </c>
      <c r="E25">
        <f ca="1"/>
        <v>100</v>
      </c>
      <c r="I25" t="str">
        <f ca="1"/>
        <v>MarketName</v>
      </c>
      <c r="J25" t="str">
        <f ca="1"/>
        <v>QR_LIVE</v>
      </c>
      <c r="K25" s="47">
        <f t="array" aca="1" ref="K25:L46" ca="1">_xll.HLV5r3.Financial.Cache.GetTermCurve(J1)</f>
        <v>43112</v>
      </c>
      <c r="L25">
        <f ca="1"/>
        <v>98</v>
      </c>
      <c r="M25">
        <f ca="1">L25-E25</f>
        <v>-2</v>
      </c>
      <c r="O25" t="str">
        <f ca="1"/>
        <v>MarketName</v>
      </c>
      <c r="P25" t="str">
        <f ca="1"/>
        <v>QR_LIVE</v>
      </c>
      <c r="Q25" s="47">
        <f t="array" aca="1" ref="Q25:R46" ca="1">_xll.HLV5r3.Financial.Cache.GetTermCurve(P1)</f>
        <v>43112</v>
      </c>
      <c r="R25">
        <f ca="1"/>
        <v>98</v>
      </c>
      <c r="S25">
        <f ca="1">R25-L25</f>
        <v>0</v>
      </c>
      <c r="U25" t="str">
        <f ca="1"/>
        <v>MarketName</v>
      </c>
      <c r="V25" t="str">
        <f ca="1"/>
        <v>QR_LIVE</v>
      </c>
      <c r="W25" s="47">
        <f t="array" aca="1" ref="W25:X46" ca="1">_xll.HLV5r3.Financial.Cache.GetTermCurve(V1)</f>
        <v>43112</v>
      </c>
      <c r="X25">
        <f ca="1"/>
        <v>96</v>
      </c>
      <c r="Y25">
        <f ca="1">X25-R25</f>
        <v>-2</v>
      </c>
    </row>
    <row r="26" spans="4:25">
      <c r="D26" s="47">
        <f ca="1"/>
        <v>43117</v>
      </c>
      <c r="E26">
        <f ca="1"/>
        <v>110</v>
      </c>
      <c r="I26" t="str">
        <f ca="1"/>
        <v>ReferenceCurveUniqueId</v>
      </c>
      <c r="J26" t="str">
        <f ca="1"/>
        <v>Market.QR_LIVE.CommodityCurve.USD-ICE_Brent</v>
      </c>
      <c r="K26" s="47">
        <f ca="1"/>
        <v>43116</v>
      </c>
      <c r="L26">
        <f ca="1"/>
        <v>106</v>
      </c>
      <c r="M26">
        <f t="shared" ref="M26:M28" ca="1" si="4">L26-E26</f>
        <v>-4</v>
      </c>
      <c r="O26" t="str">
        <f ca="1"/>
        <v>ReferenceCurveUniqueId</v>
      </c>
      <c r="P26" t="str">
        <f ca="1"/>
        <v>Market.QR_LIVE.CommodityCurve.USD-ICE_Brent</v>
      </c>
      <c r="Q26" s="47">
        <f ca="1"/>
        <v>43116</v>
      </c>
      <c r="R26">
        <f ca="1"/>
        <v>106</v>
      </c>
      <c r="S26">
        <f ca="1">R26-L26</f>
        <v>0</v>
      </c>
      <c r="U26" t="str">
        <f ca="1"/>
        <v>ReferenceCurveUniqueId</v>
      </c>
      <c r="V26" t="str">
        <f ca="1"/>
        <v>Market.QR_LIVE.CommodityCurve.USD-Cairns-AW2-ICE_Brent</v>
      </c>
      <c r="W26" s="47">
        <f ca="1"/>
        <v>43116</v>
      </c>
      <c r="X26">
        <f ca="1"/>
        <v>104</v>
      </c>
      <c r="Y26">
        <f t="shared" ref="Y26:Y46" ca="1" si="5">X26-R26</f>
        <v>-2</v>
      </c>
    </row>
    <row r="27" spans="4:25">
      <c r="D27" s="47">
        <f ca="1"/>
        <v>43145</v>
      </c>
      <c r="E27">
        <f ca="1"/>
        <v>120</v>
      </c>
      <c r="I27" t="str">
        <f ca="1"/>
        <v>Currency</v>
      </c>
      <c r="J27" t="str">
        <f ca="1"/>
        <v>USD</v>
      </c>
      <c r="K27" s="47">
        <f ca="1"/>
        <v>43117</v>
      </c>
      <c r="L27">
        <f ca="1"/>
        <v>108</v>
      </c>
      <c r="M27">
        <f t="shared" ca="1" si="4"/>
        <v>-12</v>
      </c>
      <c r="O27" t="str">
        <f ca="1"/>
        <v>Currency</v>
      </c>
      <c r="P27" t="str">
        <f ca="1"/>
        <v>USD</v>
      </c>
      <c r="Q27" s="47">
        <f ca="1"/>
        <v>43117</v>
      </c>
      <c r="R27">
        <f ca="1"/>
        <v>108</v>
      </c>
      <c r="S27">
        <f ca="1">R27-L27</f>
        <v>0</v>
      </c>
      <c r="U27" t="str">
        <f ca="1"/>
        <v>Currency</v>
      </c>
      <c r="V27" t="str">
        <f ca="1"/>
        <v>USD</v>
      </c>
      <c r="W27" s="47">
        <f ca="1"/>
        <v>43117</v>
      </c>
      <c r="X27">
        <f ca="1"/>
        <v>106</v>
      </c>
      <c r="Y27">
        <f t="shared" ca="1" si="5"/>
        <v>-2</v>
      </c>
    </row>
    <row r="28" spans="4:25">
      <c r="D28" s="47">
        <f ca="1"/>
        <v>43175</v>
      </c>
      <c r="E28">
        <f ca="1"/>
        <v>130</v>
      </c>
      <c r="I28" t="str">
        <f ca="1"/>
        <v>CommodityAsset</v>
      </c>
      <c r="J28" t="str">
        <f ca="1"/>
        <v>ICE_Brent</v>
      </c>
      <c r="K28" s="47">
        <f ca="1"/>
        <v>43118</v>
      </c>
      <c r="L28">
        <f ca="1"/>
        <v>108.357142857143</v>
      </c>
      <c r="M28">
        <f t="shared" ca="1" si="4"/>
        <v>-21.642857142856997</v>
      </c>
      <c r="O28" t="str">
        <f ca="1"/>
        <v>CommodityAsset</v>
      </c>
      <c r="P28" t="str">
        <f ca="1"/>
        <v>ICE_Brent</v>
      </c>
      <c r="Q28" s="47">
        <f ca="1"/>
        <v>43145</v>
      </c>
      <c r="R28">
        <f ca="1"/>
        <v>118</v>
      </c>
      <c r="S28">
        <f ca="1">R28-L29</f>
        <v>7.8571428571430033</v>
      </c>
      <c r="U28" t="str">
        <f ca="1"/>
        <v>CommodityAsset</v>
      </c>
      <c r="V28" t="str">
        <f ca="1"/>
        <v>ICE_Brent</v>
      </c>
      <c r="W28" s="47">
        <f ca="1"/>
        <v>43145</v>
      </c>
      <c r="X28">
        <f ca="1"/>
        <v>116</v>
      </c>
      <c r="Y28">
        <f t="shared" ca="1" si="5"/>
        <v>-2</v>
      </c>
    </row>
    <row r="29" spans="4:25">
      <c r="D29" s="47">
        <f ca="1"/>
        <v>43206</v>
      </c>
      <c r="E29">
        <f ca="1"/>
        <v>140</v>
      </c>
      <c r="I29" t="str">
        <f ca="1"/>
        <v>Location</v>
      </c>
      <c r="J29" t="str">
        <f ca="1"/>
        <v>Townsville</v>
      </c>
      <c r="K29" s="47">
        <f ca="1"/>
        <v>43123</v>
      </c>
      <c r="L29">
        <f ca="1"/>
        <v>110.142857142857</v>
      </c>
      <c r="M29">
        <f ca="1">L29-E28</f>
        <v>-19.857142857143003</v>
      </c>
      <c r="O29" t="str">
        <f ca="1"/>
        <v>Location</v>
      </c>
      <c r="P29" t="str">
        <f ca="1"/>
        <v>Cairns</v>
      </c>
      <c r="Q29" s="47">
        <f ca="1"/>
        <v>43175</v>
      </c>
      <c r="R29">
        <f ca="1"/>
        <v>128</v>
      </c>
      <c r="S29">
        <f t="shared" ref="S29:S46" ca="1" si="6">R29-L30</f>
        <v>10</v>
      </c>
      <c r="U29" t="str">
        <f ca="1"/>
        <v>Location</v>
      </c>
      <c r="V29" t="str">
        <f ca="1"/>
        <v>Mossman</v>
      </c>
      <c r="W29" s="47">
        <f ca="1"/>
        <v>43175</v>
      </c>
      <c r="X29">
        <f ca="1"/>
        <v>126</v>
      </c>
      <c r="Y29">
        <f t="shared" ca="1" si="5"/>
        <v>-2</v>
      </c>
    </row>
    <row r="30" spans="4:25">
      <c r="D30" s="47">
        <f ca="1"/>
        <v>43237</v>
      </c>
      <c r="E30">
        <f ca="1"/>
        <v>150</v>
      </c>
      <c r="I30" t="str">
        <f ca="1"/>
        <v>Grade</v>
      </c>
      <c r="J30" t="str">
        <f ca="1"/>
        <v>AW2</v>
      </c>
      <c r="K30" s="47">
        <f ca="1"/>
        <v>43145</v>
      </c>
      <c r="L30">
        <f ca="1"/>
        <v>118</v>
      </c>
      <c r="M30">
        <f t="shared" ref="M30:M44" ca="1" si="7">L30-E29</f>
        <v>-22</v>
      </c>
      <c r="O30" t="str">
        <f ca="1"/>
        <v>Grade</v>
      </c>
      <c r="P30" t="str">
        <f ca="1"/>
        <v>AW2</v>
      </c>
      <c r="Q30" s="47">
        <f ca="1"/>
        <v>43206</v>
      </c>
      <c r="R30">
        <f ca="1"/>
        <v>138</v>
      </c>
      <c r="S30">
        <f t="shared" ca="1" si="6"/>
        <v>19.333333333333002</v>
      </c>
      <c r="U30" t="str">
        <f ca="1"/>
        <v>Grade</v>
      </c>
      <c r="V30" t="str">
        <f ca="1"/>
        <v>AW2</v>
      </c>
      <c r="W30" s="47">
        <f ca="1"/>
        <v>43206</v>
      </c>
      <c r="X30">
        <f ca="1"/>
        <v>136</v>
      </c>
      <c r="Y30">
        <f t="shared" ca="1" si="5"/>
        <v>-2</v>
      </c>
    </row>
    <row r="31" spans="4:25">
      <c r="D31" s="47">
        <f ca="1"/>
        <v>43266</v>
      </c>
      <c r="E31">
        <f ca="1"/>
        <v>160</v>
      </c>
      <c r="I31" t="str">
        <f ca="1"/>
        <v>CurveName</v>
      </c>
      <c r="J31" t="str">
        <f ca="1"/>
        <v>USD-Townsville-AW2-ICE_Brent</v>
      </c>
      <c r="K31" s="47">
        <f ca="1"/>
        <v>43147</v>
      </c>
      <c r="L31">
        <f ca="1"/>
        <v>118.666666666667</v>
      </c>
      <c r="M31">
        <f t="shared" ca="1" si="7"/>
        <v>-31.333333333333002</v>
      </c>
      <c r="O31" t="str">
        <f ca="1"/>
        <v>CurveName</v>
      </c>
      <c r="P31" t="str">
        <f ca="1"/>
        <v>USD-Cairns-AW2-ICE_Brent</v>
      </c>
      <c r="Q31" s="47">
        <f ca="1"/>
        <v>43237</v>
      </c>
      <c r="R31">
        <f ca="1"/>
        <v>148</v>
      </c>
      <c r="S31">
        <f t="shared" ca="1" si="6"/>
        <v>20</v>
      </c>
      <c r="U31" t="str">
        <f ca="1"/>
        <v>CurveName</v>
      </c>
      <c r="V31" t="str">
        <f ca="1"/>
        <v>USD-Mossman-AW2-ICE_Brent</v>
      </c>
      <c r="W31" s="47">
        <f ca="1"/>
        <v>43237</v>
      </c>
      <c r="X31">
        <f ca="1"/>
        <v>146</v>
      </c>
      <c r="Y31">
        <f t="shared" ca="1" si="5"/>
        <v>-2</v>
      </c>
    </row>
    <row r="32" spans="4:25">
      <c r="D32" s="47">
        <f ca="1"/>
        <v>43298</v>
      </c>
      <c r="E32">
        <f ca="1"/>
        <v>170</v>
      </c>
      <c r="I32" t="str">
        <f ca="1"/>
        <v>Algorithm</v>
      </c>
      <c r="J32" t="str">
        <f ca="1"/>
        <v>LinearForward</v>
      </c>
      <c r="K32" s="47">
        <f ca="1"/>
        <v>43175</v>
      </c>
      <c r="L32">
        <f ca="1"/>
        <v>128</v>
      </c>
      <c r="M32">
        <f t="shared" ca="1" si="7"/>
        <v>-32</v>
      </c>
      <c r="O32" t="str">
        <f ca="1"/>
        <v>Algorithm</v>
      </c>
      <c r="P32" t="str">
        <f ca="1"/>
        <v>LinearForward</v>
      </c>
      <c r="Q32" s="47">
        <f ca="1"/>
        <v>43266</v>
      </c>
      <c r="R32">
        <f ca="1"/>
        <v>158</v>
      </c>
      <c r="S32">
        <f t="shared" ca="1" si="6"/>
        <v>20</v>
      </c>
      <c r="U32" t="str">
        <f ca="1"/>
        <v>Algorithm</v>
      </c>
      <c r="V32" t="str">
        <f ca="1"/>
        <v>LinearForward</v>
      </c>
      <c r="W32" s="47">
        <f ca="1"/>
        <v>43266</v>
      </c>
      <c r="X32">
        <f ca="1"/>
        <v>156</v>
      </c>
      <c r="Y32">
        <f t="shared" ca="1" si="5"/>
        <v>-2</v>
      </c>
    </row>
    <row r="33" spans="3:25">
      <c r="D33" s="47">
        <f ca="1"/>
        <v>43329</v>
      </c>
      <c r="E33">
        <f ca="1"/>
        <v>180</v>
      </c>
      <c r="I33" t="str">
        <f ca="1"/>
        <v>SourceSystem</v>
      </c>
      <c r="J33" t="str">
        <f ca="1"/>
        <v>Spreadsheet</v>
      </c>
      <c r="K33" s="47">
        <f ca="1"/>
        <v>43206</v>
      </c>
      <c r="L33">
        <f ca="1"/>
        <v>138</v>
      </c>
      <c r="M33">
        <f t="shared" ca="1" si="7"/>
        <v>-32</v>
      </c>
      <c r="O33" t="str">
        <f ca="1"/>
        <v>SourceSystem</v>
      </c>
      <c r="P33" t="str">
        <f ca="1"/>
        <v>Spreadsheet</v>
      </c>
      <c r="Q33" s="47">
        <f ca="1"/>
        <v>43298</v>
      </c>
      <c r="R33">
        <f ca="1"/>
        <v>168</v>
      </c>
      <c r="S33">
        <f t="shared" ca="1" si="6"/>
        <v>20</v>
      </c>
      <c r="U33" t="str">
        <f ca="1"/>
        <v>SourceSystem</v>
      </c>
      <c r="V33" t="str">
        <f ca="1"/>
        <v>Spreadsheet</v>
      </c>
      <c r="W33" s="47">
        <f ca="1"/>
        <v>43298</v>
      </c>
      <c r="X33">
        <f ca="1"/>
        <v>166</v>
      </c>
      <c r="Y33">
        <f t="shared" ca="1" si="5"/>
        <v>-2</v>
      </c>
    </row>
    <row r="34" spans="3:25">
      <c r="D34" s="47">
        <f ca="1"/>
        <v>43357</v>
      </c>
      <c r="E34">
        <f ca="1"/>
        <v>190</v>
      </c>
      <c r="I34" t="str">
        <f ca="1"/>
        <v>Function</v>
      </c>
      <c r="J34" t="str">
        <f ca="1"/>
        <v>Market</v>
      </c>
      <c r="K34" s="47">
        <f ca="1"/>
        <v>43237</v>
      </c>
      <c r="L34">
        <f ca="1"/>
        <v>148</v>
      </c>
      <c r="M34">
        <f t="shared" ca="1" si="7"/>
        <v>-32</v>
      </c>
      <c r="O34" t="str">
        <f ca="1"/>
        <v>Function</v>
      </c>
      <c r="P34" t="str">
        <f ca="1"/>
        <v>Market</v>
      </c>
      <c r="Q34" s="47">
        <f ca="1"/>
        <v>43329</v>
      </c>
      <c r="R34">
        <f ca="1"/>
        <v>178</v>
      </c>
      <c r="S34">
        <f t="shared" ca="1" si="6"/>
        <v>20</v>
      </c>
      <c r="U34" t="str">
        <f ca="1"/>
        <v>Function</v>
      </c>
      <c r="V34" t="str">
        <f ca="1"/>
        <v>Market</v>
      </c>
      <c r="W34" s="47">
        <f ca="1"/>
        <v>43329</v>
      </c>
      <c r="X34">
        <f ca="1"/>
        <v>176</v>
      </c>
      <c r="Y34">
        <f t="shared" ca="1" si="5"/>
        <v>-2</v>
      </c>
    </row>
    <row r="35" spans="3:25">
      <c r="D35" s="47">
        <f ca="1"/>
        <v>43390</v>
      </c>
      <c r="E35">
        <f ca="1"/>
        <v>200</v>
      </c>
      <c r="I35" t="str">
        <f ca="1"/>
        <v>Schema</v>
      </c>
      <c r="J35" t="str">
        <f ca="1"/>
        <v>V5r3.Reporting</v>
      </c>
      <c r="K35" s="47">
        <f ca="1"/>
        <v>43266</v>
      </c>
      <c r="L35">
        <f ca="1"/>
        <v>158</v>
      </c>
      <c r="M35">
        <f t="shared" ca="1" si="7"/>
        <v>-32</v>
      </c>
      <c r="O35" t="str">
        <f ca="1"/>
        <v>Schema</v>
      </c>
      <c r="P35" t="str">
        <f ca="1"/>
        <v>V5r3.Reporting</v>
      </c>
      <c r="Q35" s="47">
        <f ca="1"/>
        <v>43357</v>
      </c>
      <c r="R35">
        <f ca="1"/>
        <v>188</v>
      </c>
      <c r="S35">
        <f t="shared" ca="1" si="6"/>
        <v>20</v>
      </c>
      <c r="U35" t="str">
        <f ca="1"/>
        <v>Schema</v>
      </c>
      <c r="V35" t="str">
        <f ca="1"/>
        <v>V5r3.Reporting</v>
      </c>
      <c r="W35" s="47">
        <f ca="1"/>
        <v>43357</v>
      </c>
      <c r="X35">
        <f ca="1"/>
        <v>186</v>
      </c>
      <c r="Y35">
        <f t="shared" ca="1" si="5"/>
        <v>-2</v>
      </c>
    </row>
    <row r="36" spans="3:25">
      <c r="D36" s="47">
        <f ca="1"/>
        <v>43420</v>
      </c>
      <c r="E36">
        <f ca="1"/>
        <v>210</v>
      </c>
      <c r="I36" t="str">
        <f ca="1"/>
        <v>UniqueIdentifier</v>
      </c>
      <c r="J36" t="str">
        <f ca="1"/>
        <v>Market.QR_LIVE.CommodityCurve.USD-Townsville-AW2-ICE_Brent</v>
      </c>
      <c r="K36" s="47">
        <f ca="1"/>
        <v>43298</v>
      </c>
      <c r="L36">
        <f ca="1"/>
        <v>168</v>
      </c>
      <c r="M36">
        <f t="shared" ca="1" si="7"/>
        <v>-32</v>
      </c>
      <c r="O36" t="str">
        <f ca="1"/>
        <v>UniqueIdentifier</v>
      </c>
      <c r="P36" t="str">
        <f ca="1"/>
        <v>Market.QR_LIVE.CommodityCurve.USD-Cairns-AW2-ICE_Brent</v>
      </c>
      <c r="Q36" s="47">
        <f ca="1"/>
        <v>43390</v>
      </c>
      <c r="R36">
        <f ca="1"/>
        <v>198</v>
      </c>
      <c r="S36">
        <f t="shared" ca="1" si="6"/>
        <v>20</v>
      </c>
      <c r="U36" t="str">
        <f ca="1"/>
        <v>UniqueIdentifier</v>
      </c>
      <c r="V36" t="str">
        <f ca="1"/>
        <v>Market.QR_LIVE.CommodityCurve.USD-Mossman-AW2-ICE_Brent</v>
      </c>
      <c r="W36" s="47">
        <f ca="1"/>
        <v>43390</v>
      </c>
      <c r="X36">
        <f ca="1"/>
        <v>196</v>
      </c>
      <c r="Y36">
        <f t="shared" ca="1" si="5"/>
        <v>-2</v>
      </c>
    </row>
    <row r="37" spans="3:25">
      <c r="D37" s="47">
        <f ca="1"/>
        <v>43451</v>
      </c>
      <c r="E37">
        <f ca="1"/>
        <v>220</v>
      </c>
      <c r="I37" t="str">
        <f ca="1"/>
        <v>Domain</v>
      </c>
      <c r="J37" t="str">
        <f ca="1"/>
        <v>Spreadsheet.Market</v>
      </c>
      <c r="K37" s="47">
        <f ca="1"/>
        <v>43329</v>
      </c>
      <c r="L37">
        <f ca="1"/>
        <v>178</v>
      </c>
      <c r="M37">
        <f t="shared" ca="1" si="7"/>
        <v>-32</v>
      </c>
      <c r="O37" t="str">
        <f ca="1"/>
        <v>Domain</v>
      </c>
      <c r="P37" t="str">
        <f ca="1"/>
        <v>Spreadsheet.Market</v>
      </c>
      <c r="Q37" s="47">
        <f ca="1"/>
        <v>43420</v>
      </c>
      <c r="R37">
        <f ca="1"/>
        <v>208</v>
      </c>
      <c r="S37">
        <f t="shared" ca="1" si="6"/>
        <v>20</v>
      </c>
      <c r="U37" t="str">
        <f ca="1"/>
        <v>Domain</v>
      </c>
      <c r="V37" t="str">
        <f ca="1"/>
        <v>Spreadsheet.Market</v>
      </c>
      <c r="W37" s="47">
        <f ca="1"/>
        <v>43420</v>
      </c>
      <c r="X37">
        <f ca="1"/>
        <v>206</v>
      </c>
      <c r="Y37">
        <f t="shared" ca="1" si="5"/>
        <v>-2</v>
      </c>
    </row>
    <row r="38" spans="3:25">
      <c r="D38" s="47">
        <f ca="1"/>
        <v>43482</v>
      </c>
      <c r="E38">
        <f ca="1"/>
        <v>230</v>
      </c>
      <c r="I38" t="str">
        <f ca="1"/>
        <v>Market</v>
      </c>
      <c r="J38" t="str">
        <f ca="1"/>
        <v>QR_LIVE</v>
      </c>
      <c r="K38" s="47">
        <f ca="1"/>
        <v>43357</v>
      </c>
      <c r="L38">
        <f ca="1"/>
        <v>188</v>
      </c>
      <c r="M38">
        <f t="shared" ca="1" si="7"/>
        <v>-32</v>
      </c>
      <c r="O38" t="str">
        <f ca="1"/>
        <v>Market</v>
      </c>
      <c r="P38" t="str">
        <f ca="1"/>
        <v>QR_LIVE</v>
      </c>
      <c r="Q38" s="47">
        <f ca="1"/>
        <v>43451</v>
      </c>
      <c r="R38">
        <f ca="1"/>
        <v>218</v>
      </c>
      <c r="S38">
        <f t="shared" ca="1" si="6"/>
        <v>20</v>
      </c>
      <c r="U38" t="str">
        <f ca="1"/>
        <v>Market</v>
      </c>
      <c r="V38" t="str">
        <f ca="1"/>
        <v>QR_LIVE</v>
      </c>
      <c r="W38" s="47">
        <f ca="1"/>
        <v>43451</v>
      </c>
      <c r="X38">
        <f ca="1"/>
        <v>216</v>
      </c>
      <c r="Y38">
        <f t="shared" ca="1" si="5"/>
        <v>-2</v>
      </c>
    </row>
    <row r="39" spans="3:25">
      <c r="D39" s="47">
        <f ca="1"/>
        <v>43510</v>
      </c>
      <c r="E39">
        <f ca="1"/>
        <v>240</v>
      </c>
      <c r="I39" t="str">
        <f ca="1"/>
        <v>CurveType</v>
      </c>
      <c r="J39" t="str">
        <f ca="1"/>
        <v>Child</v>
      </c>
      <c r="K39" s="47">
        <f ca="1"/>
        <v>43390</v>
      </c>
      <c r="L39">
        <f ca="1"/>
        <v>198</v>
      </c>
      <c r="M39">
        <f t="shared" ca="1" si="7"/>
        <v>-32</v>
      </c>
      <c r="O39" t="str">
        <f ca="1"/>
        <v>CurveType</v>
      </c>
      <c r="P39" t="str">
        <f ca="1"/>
        <v>Child</v>
      </c>
      <c r="Q39" s="47">
        <f ca="1"/>
        <v>43482</v>
      </c>
      <c r="R39">
        <f ca="1"/>
        <v>228</v>
      </c>
      <c r="S39">
        <f t="shared" ca="1" si="6"/>
        <v>20</v>
      </c>
      <c r="U39" t="str">
        <f ca="1"/>
        <v>CurveType</v>
      </c>
      <c r="V39" t="str">
        <f ca="1"/>
        <v>Child</v>
      </c>
      <c r="W39" s="47">
        <f ca="1"/>
        <v>43482</v>
      </c>
      <c r="X39">
        <f ca="1"/>
        <v>226</v>
      </c>
      <c r="Y39">
        <f t="shared" ca="1" si="5"/>
        <v>-2</v>
      </c>
    </row>
    <row r="40" spans="3:25">
      <c r="D40" s="47">
        <f ca="1"/>
        <v>43539</v>
      </c>
      <c r="E40">
        <f ca="1"/>
        <v>250</v>
      </c>
      <c r="I40" t="str">
        <f ca="1"/>
        <v>AssetClass</v>
      </c>
      <c r="J40" t="str">
        <f ca="1"/>
        <v>Commodity</v>
      </c>
      <c r="K40" s="47">
        <f ca="1"/>
        <v>43420</v>
      </c>
      <c r="L40">
        <f ca="1"/>
        <v>208</v>
      </c>
      <c r="M40">
        <f t="shared" ca="1" si="7"/>
        <v>-32</v>
      </c>
      <c r="O40" t="str">
        <f ca="1"/>
        <v>AssetClass</v>
      </c>
      <c r="P40" t="str">
        <f ca="1"/>
        <v>Commodity</v>
      </c>
      <c r="Q40" s="47">
        <f ca="1"/>
        <v>43510</v>
      </c>
      <c r="R40">
        <f ca="1"/>
        <v>238</v>
      </c>
      <c r="S40">
        <f t="shared" ca="1" si="6"/>
        <v>20</v>
      </c>
      <c r="U40" t="str">
        <f ca="1"/>
        <v>AssetClass</v>
      </c>
      <c r="V40" t="str">
        <f ca="1"/>
        <v>Commodity</v>
      </c>
      <c r="W40" s="47">
        <f ca="1"/>
        <v>43510</v>
      </c>
      <c r="X40">
        <f ca="1"/>
        <v>236</v>
      </c>
      <c r="Y40">
        <f t="shared" ca="1" si="5"/>
        <v>-2</v>
      </c>
    </row>
    <row r="41" spans="3:25">
      <c r="D41" s="47">
        <f ca="1"/>
        <v>43571</v>
      </c>
      <c r="E41">
        <f ca="1"/>
        <v>260</v>
      </c>
      <c r="I41" t="str">
        <f ca="1"/>
        <v>PricingStructureRiskSetType</v>
      </c>
      <c r="J41" t="str">
        <f ca="1"/>
        <v>Parent</v>
      </c>
      <c r="K41" s="47">
        <f ca="1"/>
        <v>43451</v>
      </c>
      <c r="L41">
        <f ca="1"/>
        <v>218</v>
      </c>
      <c r="M41">
        <f t="shared" ca="1" si="7"/>
        <v>-32</v>
      </c>
      <c r="O41" t="str">
        <f ca="1"/>
        <v>PricingStructureRiskSetType</v>
      </c>
      <c r="P41" t="str">
        <f ca="1"/>
        <v>Parent</v>
      </c>
      <c r="Q41" s="47">
        <f ca="1"/>
        <v>43539</v>
      </c>
      <c r="R41">
        <f ca="1"/>
        <v>248</v>
      </c>
      <c r="S41">
        <f t="shared" ca="1" si="6"/>
        <v>20</v>
      </c>
      <c r="U41" t="str">
        <f ca="1"/>
        <v>PricingStructureRiskSetType</v>
      </c>
      <c r="V41" t="str">
        <f ca="1"/>
        <v>Parent</v>
      </c>
      <c r="W41" s="47">
        <f ca="1"/>
        <v>43539</v>
      </c>
      <c r="X41">
        <f ca="1"/>
        <v>246</v>
      </c>
      <c r="Y41">
        <f t="shared" ca="1" si="5"/>
        <v>-2</v>
      </c>
    </row>
    <row r="42" spans="3:25" ht="13">
      <c r="C42" s="19"/>
      <c r="D42" s="47">
        <f ca="1"/>
        <v>43602</v>
      </c>
      <c r="E42">
        <f ca="1"/>
        <v>270</v>
      </c>
      <c r="I42" t="str">
        <f ca="1"/>
        <v>NameSpace</v>
      </c>
      <c r="J42" t="str">
        <f ca="1"/>
        <v>Orion.V5r3</v>
      </c>
      <c r="K42" s="47">
        <f ca="1"/>
        <v>43482</v>
      </c>
      <c r="L42">
        <f ca="1"/>
        <v>228</v>
      </c>
      <c r="M42">
        <f t="shared" ca="1" si="7"/>
        <v>-32</v>
      </c>
      <c r="O42" t="str">
        <f ca="1"/>
        <v>NameSpace</v>
      </c>
      <c r="P42" t="str">
        <f ca="1"/>
        <v>Orion.V5r3</v>
      </c>
      <c r="Q42" s="47">
        <f ca="1"/>
        <v>43571</v>
      </c>
      <c r="R42">
        <f ca="1"/>
        <v>258</v>
      </c>
      <c r="S42">
        <f t="shared" ca="1" si="6"/>
        <v>20</v>
      </c>
      <c r="U42" t="str">
        <f ca="1"/>
        <v>NameSpace</v>
      </c>
      <c r="V42" t="str">
        <f ca="1"/>
        <v>Orion.V5r3</v>
      </c>
      <c r="W42" s="47">
        <f ca="1"/>
        <v>43571</v>
      </c>
      <c r="X42">
        <f ca="1"/>
        <v>256</v>
      </c>
      <c r="Y42">
        <f t="shared" ca="1" si="5"/>
        <v>-2</v>
      </c>
    </row>
    <row r="43" spans="3:25">
      <c r="D43" s="47">
        <f ca="1"/>
        <v>43630</v>
      </c>
      <c r="E43">
        <f ca="1"/>
        <v>270</v>
      </c>
      <c r="I43" t="e">
        <f ca="1"/>
        <v>#N/A</v>
      </c>
      <c r="J43" t="e">
        <f ca="1"/>
        <v>#N/A</v>
      </c>
      <c r="K43" s="47">
        <f ca="1"/>
        <v>43510</v>
      </c>
      <c r="L43">
        <f ca="1"/>
        <v>238</v>
      </c>
      <c r="M43">
        <f t="shared" ca="1" si="7"/>
        <v>-32</v>
      </c>
      <c r="O43" t="e">
        <f ca="1"/>
        <v>#N/A</v>
      </c>
      <c r="P43" t="e">
        <f ca="1"/>
        <v>#N/A</v>
      </c>
      <c r="Q43" s="47">
        <f ca="1"/>
        <v>43602</v>
      </c>
      <c r="R43">
        <f ca="1"/>
        <v>268</v>
      </c>
      <c r="S43">
        <f t="shared" ca="1" si="6"/>
        <v>20</v>
      </c>
      <c r="U43" t="e">
        <f ca="1"/>
        <v>#N/A</v>
      </c>
      <c r="V43" t="e">
        <f ca="1"/>
        <v>#N/A</v>
      </c>
      <c r="W43" s="47">
        <f ca="1"/>
        <v>43602</v>
      </c>
      <c r="X43">
        <f ca="1"/>
        <v>266</v>
      </c>
      <c r="Y43">
        <f t="shared" ca="1" si="5"/>
        <v>-2</v>
      </c>
    </row>
    <row r="44" spans="3:25">
      <c r="D44" t="e">
        <f ca="1"/>
        <v>#N/A</v>
      </c>
      <c r="E44" t="e">
        <f ca="1"/>
        <v>#N/A</v>
      </c>
      <c r="I44" t="e">
        <f ca="1"/>
        <v>#N/A</v>
      </c>
      <c r="J44" t="e">
        <f ca="1"/>
        <v>#N/A</v>
      </c>
      <c r="K44" s="47">
        <f ca="1"/>
        <v>43539</v>
      </c>
      <c r="L44">
        <f ca="1"/>
        <v>248</v>
      </c>
      <c r="M44">
        <f t="shared" ca="1" si="7"/>
        <v>-22</v>
      </c>
      <c r="O44" t="e">
        <f ca="1"/>
        <v>#N/A</v>
      </c>
      <c r="P44" t="e">
        <f ca="1"/>
        <v>#N/A</v>
      </c>
      <c r="Q44" s="47">
        <f ca="1"/>
        <v>43630</v>
      </c>
      <c r="R44">
        <f ca="1"/>
        <v>268</v>
      </c>
      <c r="S44">
        <f t="shared" ca="1" si="6"/>
        <v>10</v>
      </c>
      <c r="U44" t="e">
        <f ca="1"/>
        <v>#N/A</v>
      </c>
      <c r="V44" t="e">
        <f ca="1"/>
        <v>#N/A</v>
      </c>
      <c r="W44" s="47">
        <f ca="1"/>
        <v>43630</v>
      </c>
      <c r="X44">
        <f ca="1"/>
        <v>266</v>
      </c>
      <c r="Y44">
        <f t="shared" ca="1" si="5"/>
        <v>-2</v>
      </c>
    </row>
    <row r="45" spans="3:25">
      <c r="D45" t="e">
        <f ca="1"/>
        <v>#N/A</v>
      </c>
      <c r="E45" t="e">
        <f ca="1"/>
        <v>#N/A</v>
      </c>
      <c r="I45" t="e">
        <f ca="1"/>
        <v>#N/A</v>
      </c>
      <c r="J45" t="e">
        <f ca="1"/>
        <v>#N/A</v>
      </c>
      <c r="K45">
        <f ca="1"/>
        <v>43571</v>
      </c>
      <c r="L45">
        <f ca="1"/>
        <v>258</v>
      </c>
      <c r="M45" t="s">
        <v>71</v>
      </c>
      <c r="O45" t="e">
        <f ca="1"/>
        <v>#N/A</v>
      </c>
      <c r="P45" t="e">
        <f ca="1"/>
        <v>#N/A</v>
      </c>
      <c r="Q45">
        <f ca="1"/>
        <v>44214</v>
      </c>
      <c r="R45">
        <f ca="1"/>
        <v>268</v>
      </c>
      <c r="S45">
        <f t="shared" ca="1" si="6"/>
        <v>0</v>
      </c>
      <c r="U45" t="e">
        <f ca="1"/>
        <v>#N/A</v>
      </c>
      <c r="V45" t="e">
        <f ca="1"/>
        <v>#N/A</v>
      </c>
      <c r="W45">
        <f ca="1"/>
        <v>44214</v>
      </c>
      <c r="X45">
        <f ca="1"/>
        <v>266</v>
      </c>
      <c r="Y45">
        <f t="shared" ca="1" si="5"/>
        <v>-2</v>
      </c>
    </row>
    <row r="46" spans="3:25">
      <c r="I46" t="e">
        <f ca="1"/>
        <v>#N/A</v>
      </c>
      <c r="J46" t="e">
        <f ca="1"/>
        <v>#N/A</v>
      </c>
      <c r="K46">
        <f ca="1"/>
        <v>43602</v>
      </c>
      <c r="L46">
        <f ca="1"/>
        <v>268</v>
      </c>
      <c r="M46" t="s">
        <v>71</v>
      </c>
      <c r="O46" t="e">
        <f ca="1"/>
        <v>#N/A</v>
      </c>
      <c r="P46" t="e">
        <f ca="1"/>
        <v>#N/A</v>
      </c>
      <c r="Q46">
        <f ca="1"/>
        <v>44942</v>
      </c>
      <c r="R46">
        <f ca="1"/>
        <v>268</v>
      </c>
      <c r="S46">
        <f t="shared" ca="1" si="6"/>
        <v>268</v>
      </c>
      <c r="U46" t="e">
        <f ca="1"/>
        <v>#N/A</v>
      </c>
      <c r="V46" t="e">
        <f ca="1"/>
        <v>#N/A</v>
      </c>
      <c r="W46">
        <f ca="1"/>
        <v>44942</v>
      </c>
      <c r="X46">
        <f ca="1"/>
        <v>266</v>
      </c>
      <c r="Y46">
        <f t="shared" ca="1" si="5"/>
        <v>-2</v>
      </c>
    </row>
  </sheetData>
  <protectedRanges>
    <protectedRange sqref="C9 J12 P12 V12" name="Range2_1"/>
  </protectedRanges>
  <dataValidations count="1">
    <dataValidation type="list" allowBlank="1" showInputMessage="1" showErrorMessage="1" sqref="V12 J12 P12 C9" xr:uid="{00000000-0002-0000-0300-000000000000}">
      <formula1>$I$1:$I$1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workbookViewId="0">
      <selection activeCell="G2" sqref="G2"/>
    </sheetView>
  </sheetViews>
  <sheetFormatPr defaultRowHeight="12.5"/>
  <cols>
    <col min="1" max="1" width="25.54296875" bestFit="1" customWidth="1"/>
    <col min="2" max="3" width="22.81640625" customWidth="1"/>
    <col min="4" max="4" width="34.7265625" bestFit="1" customWidth="1"/>
    <col min="5" max="5" width="15.453125" customWidth="1"/>
    <col min="6" max="6" width="4.453125" customWidth="1"/>
    <col min="7" max="7" width="35.1796875" bestFit="1" customWidth="1"/>
    <col min="8" max="8" width="10.81640625" customWidth="1"/>
    <col min="9" max="9" width="12.1796875" customWidth="1"/>
    <col min="10" max="10" width="11.1796875" customWidth="1"/>
    <col min="11" max="11" width="14.81640625" customWidth="1"/>
  </cols>
  <sheetData>
    <row r="1" spans="1:16" ht="13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'Ice Brent Curve'!D3</f>
        <v>USD-CommodityForward-ICE.B-0D</v>
      </c>
      <c r="B2" s="64">
        <f>'Ice Brent Curve'!E3</f>
        <v>100</v>
      </c>
      <c r="C2" s="65">
        <f>'Wheat Curve'!F3</f>
        <v>0</v>
      </c>
      <c r="D2" s="31" t="str">
        <f t="array" aca="1" ref="D2:D33" ca="1">_xll.HLV5r3.Financial.Cache.CreateAssets(A2:A20,$E$37,B2:B20,C2:C20)</f>
        <v>USD-CommodityForward-ICE.B-0D.12/01/2018</v>
      </c>
      <c r="E2" s="27" t="s">
        <v>14</v>
      </c>
      <c r="F2" s="28"/>
      <c r="G2" s="33" t="str">
        <f t="array" aca="1" ref="G2:P33" ca="1">_xll.HLV5r3.Financial.Cache.EvaluateMetricsForAssetSet(E2:E3, E35, D2:D20, E37)</f>
        <v>USD-CommodityForward-ICE.B-0D.12/01/2018</v>
      </c>
      <c r="H2" s="34" t="str">
        <f ca="1"/>
        <v>ImpliedQuote</v>
      </c>
      <c r="I2" s="34">
        <f ca="1"/>
        <v>100</v>
      </c>
      <c r="J2" s="34" t="str">
        <f ca="1"/>
        <v>MarketQuote</v>
      </c>
      <c r="K2" s="35">
        <f ca="1"/>
        <v>100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'Ice Brent Curve'!D4</f>
        <v>USD-CommodityFuture-ICE.B-1</v>
      </c>
      <c r="B3" s="64">
        <f>'Ice Brent Curve'!E4</f>
        <v>110</v>
      </c>
      <c r="C3" s="64">
        <f>'Wheat Curve'!F4</f>
        <v>0</v>
      </c>
      <c r="D3" s="31" t="str">
        <f ca="1"/>
        <v>USD-CommodityFuture-ICE.B-1.12/01/2018</v>
      </c>
      <c r="E3" s="27" t="s">
        <v>79</v>
      </c>
      <c r="F3" s="42"/>
      <c r="G3" s="36" t="str">
        <f ca="1"/>
        <v>USD-CommodityFuture-ICE.B-1.12/01/2018</v>
      </c>
      <c r="H3" s="29" t="str">
        <f ca="1"/>
        <v>ImpliedQuote</v>
      </c>
      <c r="I3" s="29">
        <f ca="1"/>
        <v>110</v>
      </c>
      <c r="J3" s="29" t="str">
        <f ca="1"/>
        <v>MarketQuote</v>
      </c>
      <c r="K3" s="37">
        <f ca="1"/>
        <v>110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'Ice Brent Curve'!D5</f>
        <v>USD-CommodityFuture-ICE.B-2</v>
      </c>
      <c r="B4" s="64">
        <f>'Ice Brent Curve'!E5</f>
        <v>120</v>
      </c>
      <c r="C4" s="64">
        <f>'Wheat Curve'!F5</f>
        <v>0</v>
      </c>
      <c r="D4" s="31" t="str">
        <f ca="1"/>
        <v>USD-CommodityFuture-ICE.B-2.12/01/2018</v>
      </c>
      <c r="E4" s="41"/>
      <c r="F4" s="42"/>
      <c r="G4" s="36" t="str">
        <f ca="1"/>
        <v>USD-CommodityFuture-ICE.B-2.12/01/2018</v>
      </c>
      <c r="H4" s="29" t="str">
        <f ca="1"/>
        <v>ImpliedQuote</v>
      </c>
      <c r="I4" s="29">
        <f ca="1"/>
        <v>120</v>
      </c>
      <c r="J4" s="29" t="str">
        <f ca="1"/>
        <v>MarketQuote</v>
      </c>
      <c r="K4" s="37">
        <f ca="1"/>
        <v>120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'Ice Brent Curve'!D6</f>
        <v>USD-CommodityFuture-ICE.B-3</v>
      </c>
      <c r="B5" s="64">
        <f>'Ice Brent Curve'!E6</f>
        <v>130</v>
      </c>
      <c r="C5" s="64">
        <f>'Wheat Curve'!F6</f>
        <v>0</v>
      </c>
      <c r="D5" s="31" t="str">
        <f ca="1"/>
        <v>USD-CommodityFuture-ICE.B-3.12/01/2018</v>
      </c>
      <c r="E5" s="41"/>
      <c r="F5" s="42"/>
      <c r="G5" s="36" t="str">
        <f ca="1"/>
        <v>USD-CommodityFuture-ICE.B-3.12/01/2018</v>
      </c>
      <c r="H5" s="29" t="str">
        <f ca="1"/>
        <v>ImpliedQuote</v>
      </c>
      <c r="I5" s="29">
        <f ca="1"/>
        <v>130</v>
      </c>
      <c r="J5" s="29" t="str">
        <f ca="1"/>
        <v>MarketQuote</v>
      </c>
      <c r="K5" s="37">
        <f ca="1"/>
        <v>130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'Ice Brent Curve'!D7</f>
        <v>USD-CommodityFuture-ICE.B-4</v>
      </c>
      <c r="B6" s="64">
        <f>'Ice Brent Curve'!E7</f>
        <v>140</v>
      </c>
      <c r="C6" s="64">
        <f>'Wheat Curve'!F7</f>
        <v>0</v>
      </c>
      <c r="D6" s="31" t="str">
        <f ca="1"/>
        <v>USD-CommodityFuture-ICE.B-4.12/01/2018</v>
      </c>
      <c r="E6" s="41"/>
      <c r="F6" s="42"/>
      <c r="G6" s="36" t="str">
        <f ca="1"/>
        <v>USD-CommodityFuture-ICE.B-4.12/01/2018</v>
      </c>
      <c r="H6" s="29" t="str">
        <f ca="1"/>
        <v>ImpliedQuote</v>
      </c>
      <c r="I6" s="29">
        <f ca="1"/>
        <v>140</v>
      </c>
      <c r="J6" s="29" t="str">
        <f ca="1"/>
        <v>MarketQuote</v>
      </c>
      <c r="K6" s="37">
        <f ca="1"/>
        <v>140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'Ice Brent Curve'!D8</f>
        <v>USD-CommodityFuture-ICE.B-5</v>
      </c>
      <c r="B7" s="64">
        <f>'Ice Brent Curve'!E8</f>
        <v>150</v>
      </c>
      <c r="C7" s="64">
        <f>'Wheat Curve'!F8</f>
        <v>0</v>
      </c>
      <c r="D7" s="31" t="str">
        <f ca="1"/>
        <v>USD-CommodityFuture-ICE.B-5.12/01/2018</v>
      </c>
      <c r="E7" s="41"/>
      <c r="F7" s="42"/>
      <c r="G7" s="36" t="str">
        <f ca="1"/>
        <v>USD-CommodityFuture-ICE.B-5.12/01/2018</v>
      </c>
      <c r="H7" s="29" t="str">
        <f ca="1"/>
        <v>ImpliedQuote</v>
      </c>
      <c r="I7" s="29">
        <f ca="1"/>
        <v>150</v>
      </c>
      <c r="J7" s="29" t="str">
        <f ca="1"/>
        <v>MarketQuote</v>
      </c>
      <c r="K7" s="37">
        <f ca="1"/>
        <v>150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'Ice Brent Curve'!D9</f>
        <v>USD-CommodityFuture-ICE.B-6</v>
      </c>
      <c r="B8" s="64">
        <f>'Ice Brent Curve'!E9</f>
        <v>160</v>
      </c>
      <c r="C8" s="64">
        <f>'Wheat Curve'!F9</f>
        <v>0</v>
      </c>
      <c r="D8" s="31" t="str">
        <f ca="1"/>
        <v>USD-CommodityFuture-ICE.B-6.12/01/2018</v>
      </c>
      <c r="E8" s="41"/>
      <c r="F8" s="42"/>
      <c r="G8" s="36" t="str">
        <f ca="1"/>
        <v>USD-CommodityFuture-ICE.B-6.12/01/2018</v>
      </c>
      <c r="H8" s="29" t="str">
        <f ca="1"/>
        <v>ImpliedQuote</v>
      </c>
      <c r="I8" s="29">
        <f ca="1"/>
        <v>160</v>
      </c>
      <c r="J8" s="29" t="str">
        <f ca="1"/>
        <v>MarketQuote</v>
      </c>
      <c r="K8" s="37">
        <f ca="1"/>
        <v>160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'Ice Brent Curve'!D10</f>
        <v>USD-CommodityFuture-ICE.B-7</v>
      </c>
      <c r="B9" s="64">
        <f>'Ice Brent Curve'!E10</f>
        <v>170</v>
      </c>
      <c r="C9" s="64">
        <f>'Wheat Curve'!F10</f>
        <v>0</v>
      </c>
      <c r="D9" s="31" t="str">
        <f ca="1"/>
        <v>USD-CommodityFuture-ICE.B-7.12/01/2018</v>
      </c>
      <c r="E9" s="41"/>
      <c r="F9" s="42"/>
      <c r="G9" s="36" t="str">
        <f ca="1"/>
        <v>USD-CommodityFuture-ICE.B-7.12/01/2018</v>
      </c>
      <c r="H9" s="29" t="str">
        <f ca="1"/>
        <v>ImpliedQuote</v>
      </c>
      <c r="I9" s="29">
        <f ca="1"/>
        <v>170</v>
      </c>
      <c r="J9" s="29" t="str">
        <f ca="1"/>
        <v>MarketQuote</v>
      </c>
      <c r="K9" s="37">
        <f ca="1"/>
        <v>170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'Ice Brent Curve'!D11</f>
        <v>USD-CommodityFuture-ICE.B-8</v>
      </c>
      <c r="B10" s="64">
        <f>'Ice Brent Curve'!E11</f>
        <v>180</v>
      </c>
      <c r="C10" s="64">
        <f>'Wheat Curve'!F11</f>
        <v>0</v>
      </c>
      <c r="D10" s="31" t="str">
        <f ca="1"/>
        <v>USD-CommodityFuture-ICE.B-8.12/01/2018</v>
      </c>
      <c r="E10" s="41"/>
      <c r="F10" s="42"/>
      <c r="G10" s="36" t="str">
        <f ca="1"/>
        <v>USD-CommodityFuture-ICE.B-8.12/01/2018</v>
      </c>
      <c r="H10" s="29" t="str">
        <f ca="1"/>
        <v>ImpliedQuote</v>
      </c>
      <c r="I10" s="29">
        <f ca="1"/>
        <v>180</v>
      </c>
      <c r="J10" s="29" t="str">
        <f ca="1"/>
        <v>MarketQuote</v>
      </c>
      <c r="K10" s="37">
        <f ca="1"/>
        <v>180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'Ice Brent Curve'!D12</f>
        <v>USD-CommodityFuture-ICE.B-9</v>
      </c>
      <c r="B11" s="64">
        <f>'Ice Brent Curve'!E12</f>
        <v>190</v>
      </c>
      <c r="C11" s="64">
        <f>'Wheat Curve'!F12</f>
        <v>0</v>
      </c>
      <c r="D11" s="31" t="str">
        <f ca="1"/>
        <v>USD-CommodityFuture-ICE.B-9.12/01/2018</v>
      </c>
      <c r="E11" s="41"/>
      <c r="F11" s="42"/>
      <c r="G11" s="36" t="str">
        <f ca="1"/>
        <v>USD-CommodityFuture-ICE.B-9.12/01/2018</v>
      </c>
      <c r="H11" s="29" t="str">
        <f ca="1"/>
        <v>ImpliedQuote</v>
      </c>
      <c r="I11" s="29">
        <f ca="1"/>
        <v>190</v>
      </c>
      <c r="J11" s="29" t="str">
        <f ca="1"/>
        <v>MarketQuote</v>
      </c>
      <c r="K11" s="37">
        <f ca="1"/>
        <v>190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'Ice Brent Curve'!D13</f>
        <v>USD-CommodityFuture-ICE.B-10</v>
      </c>
      <c r="B12" s="64">
        <f>'Ice Brent Curve'!E13</f>
        <v>200</v>
      </c>
      <c r="C12" s="64">
        <f>'Wheat Curve'!F13</f>
        <v>0</v>
      </c>
      <c r="D12" s="31" t="str">
        <f ca="1"/>
        <v>USD-CommodityFuture-ICE.B-10.12/01/2018</v>
      </c>
      <c r="E12" s="41"/>
      <c r="F12" s="42"/>
      <c r="G12" s="36" t="str">
        <f ca="1"/>
        <v>USD-CommodityFuture-ICE.B-10.12/01/2018</v>
      </c>
      <c r="H12" s="29" t="str">
        <f ca="1"/>
        <v>ImpliedQuote</v>
      </c>
      <c r="I12" s="29">
        <f ca="1"/>
        <v>200</v>
      </c>
      <c r="J12" s="29" t="str">
        <f ca="1"/>
        <v>MarketQuote</v>
      </c>
      <c r="K12" s="37">
        <f ca="1"/>
        <v>200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'Ice Brent Curve'!D14</f>
        <v>USD-CommodityFuture-ICE.B-11</v>
      </c>
      <c r="B13" s="64">
        <f>'Ice Brent Curve'!E14</f>
        <v>210</v>
      </c>
      <c r="C13" s="64">
        <f>'Wheat Curve'!F14</f>
        <v>0</v>
      </c>
      <c r="D13" s="31" t="str">
        <f ca="1"/>
        <v>USD-CommodityFuture-ICE.B-11.12/01/2018</v>
      </c>
      <c r="E13" s="41"/>
      <c r="F13" s="42"/>
      <c r="G13" s="36" t="str">
        <f ca="1"/>
        <v>USD-CommodityFuture-ICE.B-11.12/01/2018</v>
      </c>
      <c r="H13" s="29" t="str">
        <f ca="1"/>
        <v>ImpliedQuote</v>
      </c>
      <c r="I13" s="29">
        <f ca="1"/>
        <v>210</v>
      </c>
      <c r="J13" s="29" t="str">
        <f ca="1"/>
        <v>MarketQuote</v>
      </c>
      <c r="K13" s="37">
        <f ca="1"/>
        <v>210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'Ice Brent Curve'!D15</f>
        <v>USD-CommodityFuture-ICE.B-12</v>
      </c>
      <c r="B14" s="64">
        <f>'Ice Brent Curve'!E15</f>
        <v>220</v>
      </c>
      <c r="C14" s="64">
        <f>'Wheat Curve'!F15</f>
        <v>0</v>
      </c>
      <c r="D14" s="31" t="str">
        <f ca="1"/>
        <v>USD-CommodityFuture-ICE.B-12.12/01/2018</v>
      </c>
      <c r="E14" s="41"/>
      <c r="F14" s="42"/>
      <c r="G14" s="36" t="str">
        <f ca="1"/>
        <v>USD-CommodityFuture-ICE.B-12.12/01/2018</v>
      </c>
      <c r="H14" s="29" t="str">
        <f ca="1"/>
        <v>ImpliedQuote</v>
      </c>
      <c r="I14" s="29">
        <f ca="1"/>
        <v>220</v>
      </c>
      <c r="J14" s="29" t="str">
        <f ca="1"/>
        <v>MarketQuote</v>
      </c>
      <c r="K14" s="37">
        <f ca="1"/>
        <v>220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'Ice Brent Curve'!D16</f>
        <v>USD-CommodityFuture-ICE.B-13</v>
      </c>
      <c r="B15" s="64">
        <f>'Ice Brent Curve'!E16</f>
        <v>230</v>
      </c>
      <c r="C15" s="64">
        <f>'Wheat Curve'!F16</f>
        <v>0</v>
      </c>
      <c r="D15" s="31" t="str">
        <f ca="1"/>
        <v>USD-CommodityFuture-ICE.B-13.12/01/2018</v>
      </c>
      <c r="E15" s="41"/>
      <c r="F15" s="42"/>
      <c r="G15" s="36" t="str">
        <f ca="1"/>
        <v>USD-CommodityFuture-ICE.B-13.12/01/2018</v>
      </c>
      <c r="H15" s="29" t="str">
        <f ca="1"/>
        <v>ImpliedQuote</v>
      </c>
      <c r="I15" s="29">
        <f ca="1"/>
        <v>230</v>
      </c>
      <c r="J15" s="29" t="str">
        <f ca="1"/>
        <v>MarketQuote</v>
      </c>
      <c r="K15" s="37">
        <f ca="1"/>
        <v>230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'Ice Brent Curve'!D17</f>
        <v>USD-CommodityFuture-ICE.B-14</v>
      </c>
      <c r="B16" s="64">
        <f>'Ice Brent Curve'!E17</f>
        <v>240</v>
      </c>
      <c r="C16" s="64">
        <f>'Wheat Curve'!F17</f>
        <v>0</v>
      </c>
      <c r="D16" s="31" t="str">
        <f ca="1"/>
        <v>USD-CommodityFuture-ICE.B-14.12/01/2018</v>
      </c>
      <c r="E16" s="41"/>
      <c r="F16" s="42"/>
      <c r="G16" s="36" t="str">
        <f ca="1"/>
        <v>USD-CommodityFuture-ICE.B-14.12/01/2018</v>
      </c>
      <c r="H16" s="29" t="str">
        <f ca="1"/>
        <v>ImpliedQuote</v>
      </c>
      <c r="I16" s="29">
        <f ca="1"/>
        <v>240</v>
      </c>
      <c r="J16" s="29" t="str">
        <f ca="1"/>
        <v>MarketQuote</v>
      </c>
      <c r="K16" s="37">
        <f ca="1"/>
        <v>240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'Ice Brent Curve'!D18</f>
        <v>USD-CommodityFuture-ICE.B-15</v>
      </c>
      <c r="B17" s="64">
        <f>'Ice Brent Curve'!E18</f>
        <v>250</v>
      </c>
      <c r="C17" s="64">
        <f>'Wheat Curve'!F18</f>
        <v>0</v>
      </c>
      <c r="D17" s="31" t="str">
        <f ca="1"/>
        <v>USD-CommodityFuture-ICE.B-15.12/01/2018</v>
      </c>
      <c r="E17" s="41"/>
      <c r="F17" s="42"/>
      <c r="G17" s="36" t="str">
        <f ca="1"/>
        <v>USD-CommodityFuture-ICE.B-15.12/01/2018</v>
      </c>
      <c r="H17" s="29" t="str">
        <f ca="1"/>
        <v>ImpliedQuote</v>
      </c>
      <c r="I17" s="29">
        <f ca="1"/>
        <v>250</v>
      </c>
      <c r="J17" s="29" t="str">
        <f ca="1"/>
        <v>MarketQuote</v>
      </c>
      <c r="K17" s="37">
        <f ca="1"/>
        <v>250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'Ice Brent Curve'!D19</f>
        <v>USD-CommodityFuture-ICE.B-16</v>
      </c>
      <c r="B18" s="64">
        <f>'Ice Brent Curve'!E19</f>
        <v>260</v>
      </c>
      <c r="C18" s="64">
        <f>'Wheat Curve'!F19</f>
        <v>0</v>
      </c>
      <c r="D18" s="31" t="str">
        <f ca="1"/>
        <v>USD-CommodityFuture-ICE.B-16.12/01/2018</v>
      </c>
      <c r="E18" s="41"/>
      <c r="F18" s="42"/>
      <c r="G18" s="36" t="str">
        <f ca="1"/>
        <v>USD-CommodityFuture-ICE.B-16.12/01/2018</v>
      </c>
      <c r="H18" s="29" t="str">
        <f ca="1"/>
        <v>ImpliedQuote</v>
      </c>
      <c r="I18" s="29">
        <f ca="1"/>
        <v>260</v>
      </c>
      <c r="J18" s="29" t="str">
        <f ca="1"/>
        <v>MarketQuote</v>
      </c>
      <c r="K18" s="37">
        <f ca="1"/>
        <v>260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'Ice Brent Curve'!D20</f>
        <v>USD-CommodityFuture-ICE.B-17</v>
      </c>
      <c r="B19" s="64">
        <f>'Ice Brent Curve'!E20</f>
        <v>270</v>
      </c>
      <c r="C19" s="64">
        <f>'Wheat Curve'!F20</f>
        <v>0</v>
      </c>
      <c r="D19" s="31" t="str">
        <f ca="1"/>
        <v>USD-CommodityFuture-ICE.B-17.12/01/2018</v>
      </c>
      <c r="E19" s="41"/>
      <c r="F19" s="42"/>
      <c r="G19" s="36" t="str">
        <f ca="1"/>
        <v>USD-CommodityFuture-ICE.B-17.12/01/2018</v>
      </c>
      <c r="H19" s="29" t="str">
        <f ca="1"/>
        <v>ImpliedQuote</v>
      </c>
      <c r="I19" s="29">
        <f ca="1"/>
        <v>270</v>
      </c>
      <c r="J19" s="29" t="str">
        <f ca="1"/>
        <v>MarketQuote</v>
      </c>
      <c r="K19" s="37">
        <f ca="1"/>
        <v>270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 t="str">
        <f>'Ice Brent Curve'!D21</f>
        <v>USD-CommodityFuture-ICE.B-18</v>
      </c>
      <c r="B20" s="64">
        <f>'Ice Brent Curve'!E21</f>
        <v>270</v>
      </c>
      <c r="C20" s="64">
        <f>'Wheat Curve'!F21</f>
        <v>0</v>
      </c>
      <c r="D20" s="31" t="str">
        <f ca="1"/>
        <v>USD-CommodityFuture-ICE.B-18.12/01/2018</v>
      </c>
      <c r="E20" s="41"/>
      <c r="F20" s="42"/>
      <c r="G20" s="36" t="str">
        <f ca="1"/>
        <v>USD-CommodityFuture-ICE.B-18.12/01/2018</v>
      </c>
      <c r="H20" s="29" t="str">
        <f ca="1"/>
        <v>ImpliedQuote</v>
      </c>
      <c r="I20" s="29">
        <f ca="1"/>
        <v>270</v>
      </c>
      <c r="J20" s="29" t="str">
        <f ca="1"/>
        <v>MarketQuote</v>
      </c>
      <c r="K20" s="37">
        <f ca="1"/>
        <v>270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'Ice Brent Curve'!C1</f>
        <v>Market.QR_LIVE.CommodityCurve.USD-ICE_Brent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'Ice Brent Curve'!C4</f>
        <v>43112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189"/>
  <sheetViews>
    <sheetView workbookViewId="0">
      <selection activeCell="AE25" sqref="AE25"/>
    </sheetView>
  </sheetViews>
  <sheetFormatPr defaultRowHeight="12.5"/>
  <cols>
    <col min="1" max="1" width="1.26953125" customWidth="1"/>
    <col min="2" max="2" width="28.1796875" bestFit="1" customWidth="1"/>
    <col min="3" max="3" width="49.453125" bestFit="1" customWidth="1"/>
    <col min="4" max="4" width="30.81640625" bestFit="1" customWidth="1"/>
    <col min="5" max="5" width="8.81640625" bestFit="1" customWidth="1"/>
    <col min="6" max="6" width="10.81640625" bestFit="1" customWidth="1"/>
    <col min="7" max="7" width="4.81640625" bestFit="1" customWidth="1"/>
    <col min="8" max="8" width="2.26953125" customWidth="1"/>
    <col min="9" max="9" width="1.26953125" customWidth="1"/>
    <col min="10" max="10" width="28.1796875" bestFit="1" customWidth="1"/>
    <col min="11" max="11" width="49.453125" bestFit="1" customWidth="1"/>
    <col min="12" max="12" width="30.81640625" bestFit="1" customWidth="1"/>
    <col min="13" max="13" width="8.81640625" bestFit="1" customWidth="1"/>
    <col min="14" max="14" width="10.81640625" bestFit="1" customWidth="1"/>
    <col min="15" max="15" width="4.81640625" bestFit="1" customWidth="1"/>
    <col min="16" max="16" width="4.81640625" customWidth="1"/>
    <col min="17" max="17" width="27.81640625" bestFit="1" customWidth="1"/>
    <col min="18" max="18" width="55.1796875" bestFit="1" customWidth="1"/>
    <col min="19" max="19" width="34.1796875" bestFit="1" customWidth="1"/>
    <col min="22" max="22" width="2.453125" customWidth="1"/>
    <col min="23" max="23" width="22" bestFit="1" customWidth="1"/>
    <col min="24" max="24" width="52" bestFit="1" customWidth="1"/>
    <col min="25" max="25" width="30.453125" bestFit="1" customWidth="1"/>
    <col min="28" max="28" width="3.1796875" customWidth="1"/>
    <col min="29" max="29" width="25.26953125" bestFit="1" customWidth="1"/>
    <col min="30" max="30" width="52" bestFit="1" customWidth="1"/>
    <col min="31" max="31" width="30.81640625" bestFit="1" customWidth="1"/>
  </cols>
  <sheetData>
    <row r="1" spans="2:33" ht="13" thickBot="1">
      <c r="B1" s="1" t="s">
        <v>3</v>
      </c>
      <c r="C1" s="76" t="str">
        <f ca="1">_xll.HLV5r3.Financial.Cache.CreateCurve_Old(B2:C9,D3:D100,E3:E100,F3:F100)</f>
        <v>Market.QR_LIVE.CommodityCurve.USD-LME_Aluminium</v>
      </c>
      <c r="D1" s="3" t="s">
        <v>6</v>
      </c>
      <c r="E1" s="4"/>
      <c r="F1" s="5"/>
      <c r="G1" s="5"/>
      <c r="H1" s="86"/>
      <c r="J1" s="1" t="s">
        <v>3</v>
      </c>
      <c r="K1" s="76" t="str">
        <f ca="1">_xll.HLV5r3.Financial.Cache.CreateCurve_Old(J2:K9,L3:L6,M3:M6,N3:N6)</f>
        <v>Market.QR_LIVE.CommodityCurve.USD-LME_Aluminium2</v>
      </c>
      <c r="L1" s="3" t="s">
        <v>6</v>
      </c>
      <c r="M1" s="4"/>
      <c r="N1" s="5"/>
      <c r="O1" s="5"/>
      <c r="P1" s="4"/>
      <c r="Q1" s="78" t="s">
        <v>3</v>
      </c>
      <c r="R1" s="2" t="str">
        <f ca="1">_xll.HLV5r3.Financial.Cache.CreateCurve_Old(Q2:R12,S3:S21,T3:T21,U3:U21)</f>
        <v>Market.QR_LIVE.CommodityCurve.USD-Townsville-AW2-LME_Aluminium</v>
      </c>
      <c r="S1" s="3" t="s">
        <v>6</v>
      </c>
      <c r="T1" s="4"/>
      <c r="U1" s="5"/>
      <c r="W1" s="1" t="s">
        <v>3</v>
      </c>
      <c r="X1" s="2" t="str">
        <f ca="1">_xll.HLV5r3.Financial.Cache.CreateCurve_Old(W2:X12,Y3:Y8,Z3:Z8,AA3:AA8)</f>
        <v>Market.QR_LIVE.CommodityCurve.USD-Cairns-AW2-LME_Aluminium</v>
      </c>
      <c r="Y1" s="3" t="s">
        <v>6</v>
      </c>
      <c r="Z1" s="4"/>
      <c r="AA1" s="5"/>
      <c r="AC1" s="1" t="s">
        <v>3</v>
      </c>
      <c r="AD1" s="2" t="str">
        <f ca="1">_xll.HLV5r3.Financial.Cache.CreateCurve_Old(AC2:AD12,AE3:AE8,AF3:AF8,AG3:AG8)</f>
        <v>Market.QR_LIVE.CommodityCurve.USD-Mossman-AW2-LME_Aluminium</v>
      </c>
      <c r="AE1" s="3" t="s">
        <v>6</v>
      </c>
      <c r="AF1" s="4"/>
      <c r="AG1" s="5"/>
    </row>
    <row r="2" spans="2:33" ht="13" thickBot="1">
      <c r="B2" s="45" t="s">
        <v>16</v>
      </c>
      <c r="C2" s="77" t="s">
        <v>8</v>
      </c>
      <c r="D2" s="45" t="s">
        <v>0</v>
      </c>
      <c r="E2" s="71" t="s">
        <v>1</v>
      </c>
      <c r="F2" s="72" t="s">
        <v>2</v>
      </c>
      <c r="G2" s="73" t="s">
        <v>5</v>
      </c>
      <c r="H2" s="87"/>
      <c r="J2" s="45" t="s">
        <v>16</v>
      </c>
      <c r="K2" s="77" t="s">
        <v>8</v>
      </c>
      <c r="L2" s="45" t="s">
        <v>0</v>
      </c>
      <c r="M2" s="71" t="s">
        <v>1</v>
      </c>
      <c r="N2" s="72" t="s">
        <v>2</v>
      </c>
      <c r="O2" s="73" t="s">
        <v>5</v>
      </c>
      <c r="P2" s="72"/>
      <c r="Q2" s="77" t="s">
        <v>16</v>
      </c>
      <c r="R2" s="56" t="s">
        <v>63</v>
      </c>
      <c r="S2" s="6" t="s">
        <v>0</v>
      </c>
      <c r="T2" s="7" t="s">
        <v>1</v>
      </c>
      <c r="U2" s="8" t="s">
        <v>2</v>
      </c>
      <c r="W2" s="45" t="s">
        <v>16</v>
      </c>
      <c r="X2" s="56" t="s">
        <v>63</v>
      </c>
      <c r="Y2" s="6" t="s">
        <v>0</v>
      </c>
      <c r="Z2" s="7" t="s">
        <v>1</v>
      </c>
      <c r="AA2" s="8" t="s">
        <v>2</v>
      </c>
      <c r="AC2" s="45" t="s">
        <v>16</v>
      </c>
      <c r="AD2" s="56" t="s">
        <v>63</v>
      </c>
      <c r="AE2" s="6" t="s">
        <v>0</v>
      </c>
      <c r="AF2" s="7" t="s">
        <v>1</v>
      </c>
      <c r="AG2" s="8" t="s">
        <v>2</v>
      </c>
    </row>
    <row r="3" spans="2:33">
      <c r="B3" s="46" t="s">
        <v>17</v>
      </c>
      <c r="C3" s="66">
        <f ca="1">TODAY()</f>
        <v>43112</v>
      </c>
      <c r="D3" s="88" t="s">
        <v>81</v>
      </c>
      <c r="E3" s="74">
        <v>100</v>
      </c>
      <c r="F3" s="75">
        <v>0</v>
      </c>
      <c r="G3" s="75">
        <v>0</v>
      </c>
      <c r="H3" s="87"/>
      <c r="J3" s="46" t="s">
        <v>17</v>
      </c>
      <c r="K3" s="66">
        <f ca="1">TODAY()</f>
        <v>43112</v>
      </c>
      <c r="L3" s="88" t="s">
        <v>81</v>
      </c>
      <c r="M3" s="74">
        <v>100</v>
      </c>
      <c r="N3" s="75">
        <v>0</v>
      </c>
      <c r="O3" s="75">
        <v>0</v>
      </c>
      <c r="P3" s="75"/>
      <c r="Q3" s="79" t="s">
        <v>17</v>
      </c>
      <c r="R3" s="47">
        <f ca="1">C3</f>
        <v>43112</v>
      </c>
      <c r="S3" s="9" t="s">
        <v>178</v>
      </c>
      <c r="T3" s="15">
        <v>-2</v>
      </c>
      <c r="U3" s="10">
        <v>0</v>
      </c>
      <c r="W3" s="46" t="s">
        <v>17</v>
      </c>
      <c r="X3" s="47">
        <f ca="1">R3</f>
        <v>43112</v>
      </c>
      <c r="Y3" s="9" t="s">
        <v>178</v>
      </c>
      <c r="Z3" s="15">
        <v>-2</v>
      </c>
      <c r="AA3" s="10">
        <v>0</v>
      </c>
      <c r="AC3" s="46" t="s">
        <v>17</v>
      </c>
      <c r="AD3" s="47">
        <f ca="1">X3</f>
        <v>43112</v>
      </c>
      <c r="AE3" s="9" t="s">
        <v>178</v>
      </c>
      <c r="AF3" s="15">
        <v>-2</v>
      </c>
      <c r="AG3" s="10">
        <v>0</v>
      </c>
    </row>
    <row r="4" spans="2:33">
      <c r="B4" s="48" t="s">
        <v>18</v>
      </c>
      <c r="C4" s="66">
        <f ca="1">C3</f>
        <v>43112</v>
      </c>
      <c r="D4" s="88" t="s">
        <v>82</v>
      </c>
      <c r="E4" s="74">
        <f>E3+10</f>
        <v>110</v>
      </c>
      <c r="F4" s="75">
        <v>0</v>
      </c>
      <c r="G4" s="75">
        <v>0</v>
      </c>
      <c r="H4" s="87"/>
      <c r="J4" s="48" t="s">
        <v>18</v>
      </c>
      <c r="K4" s="66">
        <f ca="1">K3</f>
        <v>43112</v>
      </c>
      <c r="L4" s="88" t="s">
        <v>275</v>
      </c>
      <c r="M4" s="74">
        <f>M3+10</f>
        <v>110</v>
      </c>
      <c r="N4" s="75">
        <v>0</v>
      </c>
      <c r="O4" s="75">
        <v>0</v>
      </c>
      <c r="P4" s="75"/>
      <c r="Q4" s="80" t="s">
        <v>18</v>
      </c>
      <c r="R4" s="47">
        <f ca="1">R3</f>
        <v>43112</v>
      </c>
      <c r="S4" s="11" t="s">
        <v>179</v>
      </c>
      <c r="T4" s="16">
        <f>T3</f>
        <v>-2</v>
      </c>
      <c r="U4" s="12">
        <v>0</v>
      </c>
      <c r="W4" s="48" t="s">
        <v>18</v>
      </c>
      <c r="X4" s="47">
        <f ca="1">X3</f>
        <v>43112</v>
      </c>
      <c r="Y4" s="11" t="s">
        <v>184</v>
      </c>
      <c r="Z4" s="16">
        <f>Z3</f>
        <v>-2</v>
      </c>
      <c r="AA4" s="12">
        <v>0</v>
      </c>
      <c r="AC4" s="48" t="s">
        <v>18</v>
      </c>
      <c r="AD4" s="47">
        <f ca="1">AD3</f>
        <v>43112</v>
      </c>
      <c r="AE4" s="11" t="s">
        <v>184</v>
      </c>
      <c r="AF4" s="16">
        <f>AF3</f>
        <v>-2</v>
      </c>
      <c r="AG4" s="12">
        <v>0</v>
      </c>
    </row>
    <row r="5" spans="2:33">
      <c r="B5" s="49" t="s">
        <v>23</v>
      </c>
      <c r="C5" s="67" t="s">
        <v>62</v>
      </c>
      <c r="D5" s="88" t="s">
        <v>83</v>
      </c>
      <c r="E5" s="74">
        <f t="shared" ref="E5:E20" si="0">E4+10</f>
        <v>120</v>
      </c>
      <c r="F5" s="75">
        <v>0</v>
      </c>
      <c r="G5" s="75">
        <v>0</v>
      </c>
      <c r="H5" s="87"/>
      <c r="J5" s="49" t="s">
        <v>23</v>
      </c>
      <c r="K5" s="67" t="s">
        <v>62</v>
      </c>
      <c r="L5" s="88" t="s">
        <v>276</v>
      </c>
      <c r="M5" s="74">
        <f t="shared" ref="M5:M6" si="1">M4+10</f>
        <v>120</v>
      </c>
      <c r="N5" s="75">
        <v>0</v>
      </c>
      <c r="O5" s="75">
        <v>0</v>
      </c>
      <c r="P5" s="75"/>
      <c r="Q5" s="81" t="s">
        <v>23</v>
      </c>
      <c r="R5" s="50" t="s">
        <v>62</v>
      </c>
      <c r="S5" s="11" t="s">
        <v>180</v>
      </c>
      <c r="T5" s="16">
        <f t="shared" ref="T5:T20" si="2">T4</f>
        <v>-2</v>
      </c>
      <c r="U5" s="12">
        <v>0</v>
      </c>
      <c r="W5" s="49" t="s">
        <v>23</v>
      </c>
      <c r="X5" s="50" t="s">
        <v>62</v>
      </c>
      <c r="Y5" s="11" t="s">
        <v>189</v>
      </c>
      <c r="Z5" s="16">
        <f t="shared" ref="Z5:Z8" si="3">Z4</f>
        <v>-2</v>
      </c>
      <c r="AA5" s="12">
        <v>0</v>
      </c>
      <c r="AC5" s="49" t="s">
        <v>23</v>
      </c>
      <c r="AD5" s="50" t="s">
        <v>62</v>
      </c>
      <c r="AE5" s="11" t="s">
        <v>189</v>
      </c>
      <c r="AF5" s="16">
        <f t="shared" ref="AF5:AF8" si="4">AF4</f>
        <v>-2</v>
      </c>
      <c r="AG5" s="12">
        <v>0</v>
      </c>
    </row>
    <row r="6" spans="2:33">
      <c r="B6" s="51" t="s">
        <v>20</v>
      </c>
      <c r="C6" s="67" t="s">
        <v>78</v>
      </c>
      <c r="D6" s="88" t="s">
        <v>84</v>
      </c>
      <c r="E6" s="74">
        <f t="shared" si="0"/>
        <v>130</v>
      </c>
      <c r="F6" s="75">
        <v>0</v>
      </c>
      <c r="G6" s="75">
        <v>0</v>
      </c>
      <c r="H6" s="87"/>
      <c r="J6" s="51" t="s">
        <v>20</v>
      </c>
      <c r="K6" s="67" t="s">
        <v>78</v>
      </c>
      <c r="L6" s="88" t="s">
        <v>273</v>
      </c>
      <c r="M6" s="74">
        <f t="shared" si="1"/>
        <v>130</v>
      </c>
      <c r="N6" s="75">
        <v>0</v>
      </c>
      <c r="O6" s="75">
        <v>0</v>
      </c>
      <c r="P6" s="75"/>
      <c r="Q6" s="81" t="s">
        <v>70</v>
      </c>
      <c r="R6" t="str">
        <f ca="1">C1</f>
        <v>Market.QR_LIVE.CommodityCurve.USD-LME_Aluminium</v>
      </c>
      <c r="S6" s="11" t="s">
        <v>181</v>
      </c>
      <c r="T6" s="16">
        <f t="shared" si="2"/>
        <v>-2</v>
      </c>
      <c r="U6" s="12">
        <v>0</v>
      </c>
      <c r="W6" s="49" t="s">
        <v>70</v>
      </c>
      <c r="X6" t="str">
        <f ca="1">C1</f>
        <v>Market.QR_LIVE.CommodityCurve.USD-LME_Aluminium</v>
      </c>
      <c r="Y6" s="11" t="s">
        <v>191</v>
      </c>
      <c r="Z6" s="16">
        <f t="shared" si="3"/>
        <v>-2</v>
      </c>
      <c r="AA6" s="12">
        <v>0</v>
      </c>
      <c r="AC6" s="49" t="s">
        <v>70</v>
      </c>
      <c r="AD6" t="str">
        <f ca="1">X1</f>
        <v>Market.QR_LIVE.CommodityCurve.USD-Cairns-AW2-LME_Aluminium</v>
      </c>
      <c r="AE6" s="11" t="s">
        <v>191</v>
      </c>
      <c r="AF6" s="16">
        <f t="shared" si="4"/>
        <v>-2</v>
      </c>
      <c r="AG6" s="12">
        <v>0</v>
      </c>
    </row>
    <row r="7" spans="2:33">
      <c r="B7" s="51" t="s">
        <v>21</v>
      </c>
      <c r="C7" s="67" t="s">
        <v>80</v>
      </c>
      <c r="D7" s="88" t="s">
        <v>85</v>
      </c>
      <c r="E7" s="74">
        <f t="shared" si="0"/>
        <v>140</v>
      </c>
      <c r="F7" s="75">
        <v>0</v>
      </c>
      <c r="G7" s="75">
        <v>0</v>
      </c>
      <c r="H7" s="87"/>
      <c r="J7" s="51" t="s">
        <v>21</v>
      </c>
      <c r="K7" s="67" t="s">
        <v>274</v>
      </c>
      <c r="L7" s="89"/>
      <c r="M7" s="90"/>
      <c r="N7" s="90"/>
      <c r="O7" s="90"/>
      <c r="P7" s="75"/>
      <c r="Q7" s="82" t="s">
        <v>20</v>
      </c>
      <c r="R7" s="50" t="s">
        <v>78</v>
      </c>
      <c r="S7" s="11" t="s">
        <v>182</v>
      </c>
      <c r="T7" s="16">
        <f t="shared" si="2"/>
        <v>-2</v>
      </c>
      <c r="U7" s="12">
        <v>0</v>
      </c>
      <c r="W7" s="51" t="s">
        <v>20</v>
      </c>
      <c r="X7" s="50" t="s">
        <v>78</v>
      </c>
      <c r="Y7" s="11" t="s">
        <v>193</v>
      </c>
      <c r="Z7" s="16">
        <f t="shared" si="3"/>
        <v>-2</v>
      </c>
      <c r="AA7" s="12">
        <v>0</v>
      </c>
      <c r="AC7" s="51" t="s">
        <v>20</v>
      </c>
      <c r="AD7" s="50" t="s">
        <v>78</v>
      </c>
      <c r="AE7" s="11" t="s">
        <v>193</v>
      </c>
      <c r="AF7" s="16">
        <f t="shared" si="4"/>
        <v>-2</v>
      </c>
      <c r="AG7" s="12">
        <v>0</v>
      </c>
    </row>
    <row r="8" spans="2:33" ht="13" thickBot="1">
      <c r="B8" s="52" t="s">
        <v>9</v>
      </c>
      <c r="C8" s="68" t="str">
        <f>C6&amp;"-"&amp;C7</f>
        <v>USD-LME_Aluminium</v>
      </c>
      <c r="D8" s="88" t="s">
        <v>86</v>
      </c>
      <c r="E8" s="74">
        <f t="shared" si="0"/>
        <v>150</v>
      </c>
      <c r="F8" s="75">
        <v>0</v>
      </c>
      <c r="G8" s="75">
        <v>0</v>
      </c>
      <c r="H8" s="87"/>
      <c r="J8" s="52" t="s">
        <v>9</v>
      </c>
      <c r="K8" s="68" t="str">
        <f>K6&amp;"-"&amp;K7</f>
        <v>USD-LME_Aluminium2</v>
      </c>
      <c r="L8" s="89"/>
      <c r="M8" s="90"/>
      <c r="N8" s="90"/>
      <c r="O8" s="90"/>
      <c r="P8" s="75"/>
      <c r="Q8" s="82" t="s">
        <v>21</v>
      </c>
      <c r="R8" s="50" t="s">
        <v>80</v>
      </c>
      <c r="S8" s="11" t="s">
        <v>183</v>
      </c>
      <c r="T8" s="16">
        <f t="shared" si="2"/>
        <v>-2</v>
      </c>
      <c r="U8" s="12">
        <v>0</v>
      </c>
      <c r="W8" s="51" t="s">
        <v>21</v>
      </c>
      <c r="X8" s="50" t="s">
        <v>80</v>
      </c>
      <c r="Y8" s="14" t="s">
        <v>196</v>
      </c>
      <c r="Z8" s="16">
        <f t="shared" si="3"/>
        <v>-2</v>
      </c>
      <c r="AA8" s="12">
        <v>0</v>
      </c>
      <c r="AC8" s="51" t="s">
        <v>21</v>
      </c>
      <c r="AD8" s="50" t="s">
        <v>80</v>
      </c>
      <c r="AE8" s="14" t="s">
        <v>196</v>
      </c>
      <c r="AF8" s="16">
        <f t="shared" si="4"/>
        <v>-2</v>
      </c>
      <c r="AG8" s="12">
        <v>0</v>
      </c>
    </row>
    <row r="9" spans="2:33" ht="13" thickBot="1">
      <c r="B9" s="54" t="s">
        <v>4</v>
      </c>
      <c r="C9" s="69" t="s">
        <v>7</v>
      </c>
      <c r="D9" s="88" t="s">
        <v>87</v>
      </c>
      <c r="E9" s="74">
        <f t="shared" si="0"/>
        <v>160</v>
      </c>
      <c r="F9" s="75">
        <v>0</v>
      </c>
      <c r="G9" s="75">
        <v>0</v>
      </c>
      <c r="H9" s="87"/>
      <c r="J9" s="54" t="s">
        <v>4</v>
      </c>
      <c r="K9" s="69" t="s">
        <v>7</v>
      </c>
      <c r="L9" s="89"/>
      <c r="M9" s="90"/>
      <c r="N9" s="90"/>
      <c r="O9" s="90"/>
      <c r="P9" s="75"/>
      <c r="Q9" s="82" t="s">
        <v>66</v>
      </c>
      <c r="R9" s="50" t="s">
        <v>67</v>
      </c>
      <c r="S9" s="11" t="s">
        <v>184</v>
      </c>
      <c r="T9" s="16">
        <f t="shared" si="2"/>
        <v>-2</v>
      </c>
      <c r="U9" s="12">
        <v>0</v>
      </c>
      <c r="W9" s="51" t="s">
        <v>66</v>
      </c>
      <c r="X9" s="50" t="s">
        <v>72</v>
      </c>
      <c r="AC9" s="51" t="s">
        <v>66</v>
      </c>
      <c r="AD9" s="50" t="s">
        <v>75</v>
      </c>
    </row>
    <row r="10" spans="2:33">
      <c r="B10" s="49" t="s">
        <v>59</v>
      </c>
      <c r="C10" s="67">
        <v>720</v>
      </c>
      <c r="D10" s="88" t="s">
        <v>88</v>
      </c>
      <c r="E10" s="74">
        <f t="shared" si="0"/>
        <v>170</v>
      </c>
      <c r="F10" s="75">
        <v>0</v>
      </c>
      <c r="G10" s="75">
        <v>0</v>
      </c>
      <c r="H10" s="87"/>
      <c r="J10" s="49" t="s">
        <v>59</v>
      </c>
      <c r="K10" s="67">
        <v>720</v>
      </c>
      <c r="L10" s="89"/>
      <c r="M10" s="90"/>
      <c r="N10" s="90"/>
      <c r="O10" s="90"/>
      <c r="P10" s="75"/>
      <c r="Q10" s="82" t="s">
        <v>65</v>
      </c>
      <c r="R10" s="50" t="s">
        <v>69</v>
      </c>
      <c r="S10" s="11" t="s">
        <v>185</v>
      </c>
      <c r="T10" s="16">
        <f t="shared" si="2"/>
        <v>-2</v>
      </c>
      <c r="U10" s="12">
        <v>0</v>
      </c>
      <c r="W10" s="51" t="s">
        <v>65</v>
      </c>
      <c r="X10" s="50" t="s">
        <v>69</v>
      </c>
      <c r="AC10" s="51" t="s">
        <v>65</v>
      </c>
      <c r="AD10" s="50" t="s">
        <v>69</v>
      </c>
    </row>
    <row r="11" spans="2:33" ht="13" thickBot="1">
      <c r="B11" s="57" t="s">
        <v>58</v>
      </c>
      <c r="C11" s="70" t="str">
        <f ca="1">C1</f>
        <v>Market.QR_LIVE.CommodityCurve.USD-LME_Aluminium</v>
      </c>
      <c r="D11" s="88" t="s">
        <v>89</v>
      </c>
      <c r="E11" s="74">
        <f t="shared" si="0"/>
        <v>180</v>
      </c>
      <c r="F11" s="75">
        <v>0</v>
      </c>
      <c r="G11" s="75">
        <v>0</v>
      </c>
      <c r="H11" s="87"/>
      <c r="J11" s="57" t="s">
        <v>58</v>
      </c>
      <c r="K11" s="70" t="str">
        <f ca="1">K1</f>
        <v>Market.QR_LIVE.CommodityCurve.USD-LME_Aluminium2</v>
      </c>
      <c r="L11" s="89"/>
      <c r="M11" s="90"/>
      <c r="N11" s="90"/>
      <c r="O11" s="90"/>
      <c r="P11" s="75"/>
      <c r="Q11" s="83" t="s">
        <v>9</v>
      </c>
      <c r="R11" s="53" t="str">
        <f>R7&amp;"-"&amp;R9&amp;"-"&amp;R10&amp;"-"&amp;R8</f>
        <v>USD-Townsville-AW2-LME_Aluminium</v>
      </c>
      <c r="S11" s="11" t="s">
        <v>186</v>
      </c>
      <c r="T11" s="16">
        <f t="shared" si="2"/>
        <v>-2</v>
      </c>
      <c r="U11" s="12">
        <v>0</v>
      </c>
      <c r="W11" s="52" t="s">
        <v>9</v>
      </c>
      <c r="X11" s="53" t="str">
        <f>X7&amp;"-"&amp;X9&amp;"-"&amp;X10&amp;"-"&amp;X8</f>
        <v>USD-Cairns-AW2-LME_Aluminium</v>
      </c>
      <c r="AC11" s="52" t="s">
        <v>9</v>
      </c>
      <c r="AD11" s="53" t="str">
        <f>AD7&amp;"-"&amp;AD9&amp;"-"&amp;AD10&amp;"-"&amp;AD8</f>
        <v>USD-Mossman-AW2-LME_Aluminium</v>
      </c>
    </row>
    <row r="12" spans="2:33" ht="13" thickBot="1">
      <c r="B12" s="60" t="str">
        <f ca="1">_xll.HLV5r3.Financial.Cache.CreateCurve(B2:C9,D3:F21)</f>
        <v>Market.QR_LIVE.CommodityCurve.USD-LME_Aluminium</v>
      </c>
      <c r="C12" s="60"/>
      <c r="D12" s="88" t="s">
        <v>90</v>
      </c>
      <c r="E12" s="74">
        <f t="shared" si="0"/>
        <v>190</v>
      </c>
      <c r="F12" s="75">
        <v>0</v>
      </c>
      <c r="G12" s="75">
        <v>0</v>
      </c>
      <c r="H12" s="87"/>
      <c r="J12" s="60" t="str">
        <f ca="1">_xll.HLV5r3.Financial.Cache.CreateCurve(J2:K9,L3:N6)</f>
        <v>Market.QR_LIVE.CommodityCurve.USD-LME_Aluminium2</v>
      </c>
      <c r="K12" s="60"/>
      <c r="L12" s="89"/>
      <c r="M12" s="90"/>
      <c r="N12" s="90"/>
      <c r="O12" s="90"/>
      <c r="P12" s="75"/>
      <c r="Q12" s="84" t="s">
        <v>4</v>
      </c>
      <c r="R12" s="55" t="s">
        <v>7</v>
      </c>
      <c r="S12" s="11" t="s">
        <v>187</v>
      </c>
      <c r="T12" s="16">
        <f t="shared" si="2"/>
        <v>-2</v>
      </c>
      <c r="U12" s="12">
        <v>0</v>
      </c>
      <c r="W12" s="54" t="s">
        <v>4</v>
      </c>
      <c r="X12" s="55" t="s">
        <v>7</v>
      </c>
      <c r="AC12" s="54" t="s">
        <v>4</v>
      </c>
      <c r="AD12" s="55" t="s">
        <v>7</v>
      </c>
    </row>
    <row r="13" spans="2:33">
      <c r="D13" s="88" t="s">
        <v>91</v>
      </c>
      <c r="E13" s="74">
        <f t="shared" si="0"/>
        <v>200</v>
      </c>
      <c r="F13" s="75">
        <v>0</v>
      </c>
      <c r="G13" s="75">
        <v>0</v>
      </c>
      <c r="H13" s="87"/>
      <c r="L13" s="89"/>
      <c r="M13" s="90"/>
      <c r="N13" s="90"/>
      <c r="O13" s="90"/>
      <c r="P13" s="75"/>
      <c r="Q13" s="81" t="s">
        <v>59</v>
      </c>
      <c r="R13" s="50">
        <v>720</v>
      </c>
      <c r="S13" s="11" t="s">
        <v>188</v>
      </c>
      <c r="T13" s="16">
        <f t="shared" si="2"/>
        <v>-2</v>
      </c>
      <c r="U13" s="12">
        <v>0</v>
      </c>
      <c r="W13" s="49" t="s">
        <v>59</v>
      </c>
      <c r="X13" s="50">
        <v>720</v>
      </c>
      <c r="AC13" s="49" t="s">
        <v>59</v>
      </c>
      <c r="AD13" s="50">
        <v>720</v>
      </c>
    </row>
    <row r="14" spans="2:33" ht="13" thickBot="1">
      <c r="B14" s="47">
        <f t="array" aca="1" ref="B14:C135" ca="1">_xll.HLV5r3.Financial.Cache.GetTermCurve(C1)</f>
        <v>43112</v>
      </c>
      <c r="C14">
        <f ca="1"/>
        <v>100</v>
      </c>
      <c r="D14" s="88" t="s">
        <v>92</v>
      </c>
      <c r="E14" s="74">
        <f t="shared" si="0"/>
        <v>210</v>
      </c>
      <c r="F14" s="75">
        <v>0</v>
      </c>
      <c r="G14" s="75">
        <v>0</v>
      </c>
      <c r="H14" s="87"/>
      <c r="J14" s="47">
        <f t="array" aca="1" ref="J14:K135" ca="1">_xll.HLV5r3.Financial.Cache.GetTermCurve(K1)</f>
        <v>43112</v>
      </c>
      <c r="K14">
        <f ca="1"/>
        <v>100</v>
      </c>
      <c r="L14" s="89"/>
      <c r="M14" s="90"/>
      <c r="N14" s="90"/>
      <c r="O14" s="90"/>
      <c r="P14" s="75"/>
      <c r="Q14" s="85" t="s">
        <v>58</v>
      </c>
      <c r="R14" s="58" t="str">
        <f ca="1">R1</f>
        <v>Market.QR_LIVE.CommodityCurve.USD-Townsville-AW2-LME_Aluminium</v>
      </c>
      <c r="S14" s="11" t="s">
        <v>189</v>
      </c>
      <c r="T14" s="16">
        <f t="shared" si="2"/>
        <v>-2</v>
      </c>
      <c r="U14" s="12">
        <v>0</v>
      </c>
      <c r="W14" s="57" t="s">
        <v>58</v>
      </c>
      <c r="X14" s="58" t="str">
        <f ca="1">X1</f>
        <v>Market.QR_LIVE.CommodityCurve.USD-Cairns-AW2-LME_Aluminium</v>
      </c>
      <c r="AC14" s="57" t="s">
        <v>58</v>
      </c>
      <c r="AD14" s="58" t="str">
        <f ca="1">AD1</f>
        <v>Market.QR_LIVE.CommodityCurve.USD-Mossman-AW2-LME_Aluminium</v>
      </c>
    </row>
    <row r="15" spans="2:33">
      <c r="B15" s="47">
        <f ca="1"/>
        <v>43115</v>
      </c>
      <c r="C15">
        <f ca="1"/>
        <v>110</v>
      </c>
      <c r="D15" s="88" t="s">
        <v>93</v>
      </c>
      <c r="E15" s="74">
        <f t="shared" si="0"/>
        <v>220</v>
      </c>
      <c r="F15" s="75">
        <v>0</v>
      </c>
      <c r="G15" s="75">
        <v>0</v>
      </c>
      <c r="H15" s="87"/>
      <c r="J15" s="47">
        <f ca="1"/>
        <v>43202</v>
      </c>
      <c r="K15">
        <f ca="1"/>
        <v>110</v>
      </c>
      <c r="L15" s="89"/>
      <c r="M15" s="90"/>
      <c r="N15" s="90"/>
      <c r="O15" s="90"/>
      <c r="P15" s="75"/>
      <c r="Q15" s="59"/>
      <c r="R15" s="60"/>
      <c r="S15" s="11" t="s">
        <v>190</v>
      </c>
      <c r="T15" s="16">
        <f t="shared" si="2"/>
        <v>-2</v>
      </c>
      <c r="U15" s="12">
        <v>0</v>
      </c>
      <c r="W15" s="59"/>
      <c r="X15" s="60"/>
      <c r="AC15" s="59"/>
      <c r="AD15" s="60"/>
    </row>
    <row r="16" spans="2:33">
      <c r="B16" s="47">
        <f ca="1"/>
        <v>43116</v>
      </c>
      <c r="C16">
        <f ca="1"/>
        <v>120</v>
      </c>
      <c r="D16" s="88" t="s">
        <v>94</v>
      </c>
      <c r="E16" s="74">
        <f t="shared" si="0"/>
        <v>230</v>
      </c>
      <c r="F16" s="75">
        <v>0</v>
      </c>
      <c r="G16" s="75">
        <v>0</v>
      </c>
      <c r="H16" s="87"/>
      <c r="J16" s="47">
        <f ca="1"/>
        <v>43567</v>
      </c>
      <c r="K16">
        <f ca="1"/>
        <v>120</v>
      </c>
      <c r="L16" s="89"/>
      <c r="M16" s="90"/>
      <c r="N16" s="90"/>
      <c r="O16" s="90"/>
      <c r="P16" s="75"/>
      <c r="S16" s="11" t="s">
        <v>191</v>
      </c>
      <c r="T16" s="16">
        <f t="shared" si="2"/>
        <v>-2</v>
      </c>
      <c r="U16" s="12">
        <v>0</v>
      </c>
    </row>
    <row r="17" spans="2:33">
      <c r="B17" s="47">
        <f ca="1"/>
        <v>43117</v>
      </c>
      <c r="C17">
        <f ca="1"/>
        <v>130</v>
      </c>
      <c r="D17" s="88" t="s">
        <v>95</v>
      </c>
      <c r="E17" s="74">
        <f t="shared" si="0"/>
        <v>240</v>
      </c>
      <c r="F17" s="75">
        <v>0</v>
      </c>
      <c r="G17" s="75">
        <v>0</v>
      </c>
      <c r="H17" s="87"/>
      <c r="J17" s="47">
        <f ca="1"/>
        <v>43935</v>
      </c>
      <c r="K17">
        <f ca="1"/>
        <v>130</v>
      </c>
      <c r="L17" s="89"/>
      <c r="M17" s="90"/>
      <c r="N17" s="90"/>
      <c r="O17" s="90"/>
      <c r="P17" s="75"/>
      <c r="S17" s="11" t="s">
        <v>192</v>
      </c>
      <c r="T17" s="16">
        <f t="shared" si="2"/>
        <v>-2</v>
      </c>
      <c r="U17" s="12">
        <v>0</v>
      </c>
    </row>
    <row r="18" spans="2:33">
      <c r="B18" s="47">
        <f ca="1"/>
        <v>43118</v>
      </c>
      <c r="C18">
        <f ca="1"/>
        <v>140</v>
      </c>
      <c r="D18" s="88" t="s">
        <v>96</v>
      </c>
      <c r="E18" s="74">
        <f t="shared" si="0"/>
        <v>250</v>
      </c>
      <c r="F18" s="75">
        <v>0</v>
      </c>
      <c r="G18" s="75">
        <v>0</v>
      </c>
      <c r="H18" s="87"/>
      <c r="J18" s="47" t="e">
        <f ca="1"/>
        <v>#N/A</v>
      </c>
      <c r="K18" t="e">
        <f ca="1"/>
        <v>#N/A</v>
      </c>
      <c r="L18" s="89"/>
      <c r="M18" s="90"/>
      <c r="N18" s="90"/>
      <c r="O18" s="90"/>
      <c r="P18" s="75"/>
      <c r="S18" s="11" t="s">
        <v>193</v>
      </c>
      <c r="T18" s="16">
        <f t="shared" si="2"/>
        <v>-2</v>
      </c>
      <c r="U18" s="12">
        <v>0</v>
      </c>
    </row>
    <row r="19" spans="2:33">
      <c r="B19" s="47">
        <f ca="1"/>
        <v>43119</v>
      </c>
      <c r="C19">
        <f ca="1"/>
        <v>150</v>
      </c>
      <c r="D19" s="88" t="s">
        <v>97</v>
      </c>
      <c r="E19" s="74">
        <f t="shared" si="0"/>
        <v>260</v>
      </c>
      <c r="F19" s="75">
        <v>0</v>
      </c>
      <c r="G19" s="75">
        <v>0</v>
      </c>
      <c r="H19" s="87"/>
      <c r="J19" s="47" t="e">
        <f ca="1"/>
        <v>#N/A</v>
      </c>
      <c r="K19" t="e">
        <f ca="1"/>
        <v>#N/A</v>
      </c>
      <c r="L19" s="89"/>
      <c r="M19" s="90"/>
      <c r="N19" s="90"/>
      <c r="O19" s="90"/>
      <c r="P19" s="75"/>
      <c r="S19" s="11" t="s">
        <v>194</v>
      </c>
      <c r="T19" s="16">
        <f t="shared" si="2"/>
        <v>-2</v>
      </c>
      <c r="U19" s="12">
        <v>0</v>
      </c>
    </row>
    <row r="20" spans="2:33">
      <c r="B20" s="47">
        <f ca="1"/>
        <v>43122</v>
      </c>
      <c r="C20">
        <f ca="1"/>
        <v>160</v>
      </c>
      <c r="D20" s="88" t="s">
        <v>98</v>
      </c>
      <c r="E20" s="74">
        <f t="shared" si="0"/>
        <v>270</v>
      </c>
      <c r="F20" s="75">
        <v>0</v>
      </c>
      <c r="G20" s="75">
        <v>0</v>
      </c>
      <c r="H20" s="87"/>
      <c r="J20" s="47" t="e">
        <f ca="1"/>
        <v>#N/A</v>
      </c>
      <c r="K20" t="e">
        <f ca="1"/>
        <v>#N/A</v>
      </c>
      <c r="L20" s="89"/>
      <c r="M20" s="90"/>
      <c r="N20" s="90"/>
      <c r="O20" s="90"/>
      <c r="P20" s="75"/>
      <c r="S20" s="11" t="s">
        <v>195</v>
      </c>
      <c r="T20" s="16">
        <f t="shared" si="2"/>
        <v>-2</v>
      </c>
      <c r="U20" s="12">
        <v>0</v>
      </c>
    </row>
    <row r="21" spans="2:33" ht="13" thickBot="1">
      <c r="B21" s="47">
        <f ca="1"/>
        <v>43123</v>
      </c>
      <c r="C21">
        <f ca="1"/>
        <v>170</v>
      </c>
      <c r="D21" s="88" t="s">
        <v>99</v>
      </c>
      <c r="E21" s="74">
        <f>E20</f>
        <v>270</v>
      </c>
      <c r="F21" s="75">
        <v>0</v>
      </c>
      <c r="G21" s="75">
        <v>0</v>
      </c>
      <c r="H21" s="87"/>
      <c r="J21" s="47" t="e">
        <f ca="1"/>
        <v>#N/A</v>
      </c>
      <c r="K21" t="e">
        <f ca="1"/>
        <v>#N/A</v>
      </c>
      <c r="L21" s="89"/>
      <c r="M21" s="90"/>
      <c r="N21" s="90"/>
      <c r="O21" s="90"/>
      <c r="P21" s="75"/>
      <c r="S21" s="14" t="s">
        <v>196</v>
      </c>
      <c r="T21" s="17">
        <f>T20</f>
        <v>-2</v>
      </c>
      <c r="U21" s="13">
        <v>0</v>
      </c>
    </row>
    <row r="22" spans="2:33">
      <c r="B22" s="47">
        <f ca="1"/>
        <v>43124</v>
      </c>
      <c r="C22">
        <f ca="1"/>
        <v>180</v>
      </c>
      <c r="D22" s="88" t="s">
        <v>100</v>
      </c>
      <c r="E22" s="74">
        <f t="shared" ref="E22:E85" si="5">E21</f>
        <v>270</v>
      </c>
      <c r="F22" s="75">
        <v>0</v>
      </c>
      <c r="G22" s="75">
        <v>0</v>
      </c>
      <c r="H22" s="87"/>
      <c r="J22" s="47" t="e">
        <f ca="1"/>
        <v>#N/A</v>
      </c>
      <c r="K22" t="e">
        <f ca="1"/>
        <v>#N/A</v>
      </c>
      <c r="L22" s="89"/>
      <c r="M22" s="90"/>
      <c r="N22" s="90"/>
      <c r="O22" s="90"/>
      <c r="P22" s="75"/>
      <c r="Q22" t="str">
        <f t="array" aca="1" ref="Q22:R46" ca="1">_xll.HLV5r3.Financial.Cache.DisplayPricingStructureProperties(R1)</f>
        <v>PricingStructureType</v>
      </c>
      <c r="R22" t="str">
        <f ca="1"/>
        <v>CommoditySpreadCurve</v>
      </c>
      <c r="W22" t="str">
        <f t="array" aca="1" ref="W22:X46" ca="1">_xll.HLV5r3.Financial.Cache.DisplayPricingStructureProperties(X1)</f>
        <v>PricingStructureType</v>
      </c>
      <c r="X22" t="str">
        <f ca="1"/>
        <v>CommoditySpreadCurve</v>
      </c>
      <c r="AC22" t="str">
        <f t="array" aca="1" ref="AC22:AD46" ca="1">_xll.HLV5r3.Financial.Cache.DisplayPricingStructureProperties(AD1)</f>
        <v>PricingStructureType</v>
      </c>
      <c r="AD22" t="str">
        <f ca="1"/>
        <v>CommoditySpreadCurve</v>
      </c>
    </row>
    <row r="23" spans="2:33">
      <c r="B23" s="47">
        <f ca="1"/>
        <v>43125</v>
      </c>
      <c r="C23">
        <f ca="1"/>
        <v>190</v>
      </c>
      <c r="D23" s="88" t="s">
        <v>101</v>
      </c>
      <c r="E23" s="74">
        <f t="shared" si="5"/>
        <v>270</v>
      </c>
      <c r="F23" s="75">
        <v>0</v>
      </c>
      <c r="G23" s="75">
        <v>0</v>
      </c>
      <c r="H23" s="87"/>
      <c r="J23" s="47" t="e">
        <f ca="1"/>
        <v>#N/A</v>
      </c>
      <c r="K23" t="e">
        <f ca="1"/>
        <v>#N/A</v>
      </c>
      <c r="L23" s="89"/>
      <c r="M23" s="90"/>
      <c r="N23" s="90"/>
      <c r="O23" s="90"/>
      <c r="P23" s="75"/>
      <c r="Q23" t="str">
        <f ca="1"/>
        <v>BuildDateTime</v>
      </c>
      <c r="R23" s="47">
        <f ca="1"/>
        <v>43112</v>
      </c>
      <c r="W23" t="str">
        <f ca="1"/>
        <v>BuildDateTime</v>
      </c>
      <c r="X23" s="47">
        <f ca="1"/>
        <v>43112</v>
      </c>
      <c r="AC23" t="str">
        <f ca="1"/>
        <v>BuildDateTime</v>
      </c>
      <c r="AD23" s="47">
        <f ca="1"/>
        <v>43112</v>
      </c>
    </row>
    <row r="24" spans="2:33">
      <c r="B24" s="47">
        <f ca="1"/>
        <v>43126</v>
      </c>
      <c r="C24">
        <f ca="1"/>
        <v>200</v>
      </c>
      <c r="D24" s="88" t="s">
        <v>102</v>
      </c>
      <c r="E24" s="74">
        <f t="shared" si="5"/>
        <v>270</v>
      </c>
      <c r="F24" s="75">
        <v>0</v>
      </c>
      <c r="G24" s="75">
        <v>0</v>
      </c>
      <c r="H24" s="87"/>
      <c r="J24" s="47" t="e">
        <f ca="1"/>
        <v>#N/A</v>
      </c>
      <c r="K24" t="e">
        <f ca="1"/>
        <v>#N/A</v>
      </c>
      <c r="L24" s="89"/>
      <c r="M24" s="90"/>
      <c r="N24" s="90"/>
      <c r="O24" s="90"/>
      <c r="P24" s="75"/>
      <c r="Q24" t="str">
        <f ca="1"/>
        <v>BaseDate</v>
      </c>
      <c r="R24" s="47">
        <f ca="1"/>
        <v>43112</v>
      </c>
      <c r="W24" t="str">
        <f ca="1"/>
        <v>BaseDate</v>
      </c>
      <c r="X24" s="47">
        <f ca="1"/>
        <v>43112</v>
      </c>
      <c r="AC24" t="str">
        <f ca="1"/>
        <v>BaseDate</v>
      </c>
      <c r="AD24" s="47">
        <f ca="1"/>
        <v>43112</v>
      </c>
    </row>
    <row r="25" spans="2:33">
      <c r="B25" s="47">
        <f ca="1"/>
        <v>43129</v>
      </c>
      <c r="C25">
        <f ca="1"/>
        <v>210</v>
      </c>
      <c r="D25" s="88" t="s">
        <v>103</v>
      </c>
      <c r="E25" s="74">
        <f t="shared" si="5"/>
        <v>270</v>
      </c>
      <c r="F25" s="75">
        <v>0</v>
      </c>
      <c r="G25" s="75">
        <v>0</v>
      </c>
      <c r="H25" s="87"/>
      <c r="J25" s="47" t="e">
        <f ca="1"/>
        <v>#N/A</v>
      </c>
      <c r="K25" t="e">
        <f ca="1"/>
        <v>#N/A</v>
      </c>
      <c r="L25" s="89"/>
      <c r="M25" s="90"/>
      <c r="N25" s="90"/>
      <c r="O25" s="90"/>
      <c r="P25" s="75"/>
      <c r="Q25" t="str">
        <f ca="1"/>
        <v>MarketName</v>
      </c>
      <c r="R25" t="str">
        <f ca="1"/>
        <v>QR_LIVE</v>
      </c>
      <c r="S25" s="47">
        <f t="array" aca="1" ref="S25:T46" ca="1">_xll.HLV5r3.Financial.Cache.GetTermCurve(R1)</f>
        <v>43112</v>
      </c>
      <c r="T25">
        <f ca="1"/>
        <v>98</v>
      </c>
      <c r="U25">
        <f ca="1">T25-C14</f>
        <v>-2</v>
      </c>
      <c r="W25" t="str">
        <f ca="1"/>
        <v>MarketName</v>
      </c>
      <c r="X25" t="str">
        <f ca="1"/>
        <v>QR_LIVE</v>
      </c>
      <c r="Y25" s="47">
        <f t="array" aca="1" ref="Y25:Z46" ca="1">_xll.HLV5r3.Financial.Cache.GetTermCurve(X1)</f>
        <v>43112</v>
      </c>
      <c r="Z25">
        <f ca="1"/>
        <v>98</v>
      </c>
      <c r="AA25">
        <f ca="1">Z25-T25</f>
        <v>0</v>
      </c>
      <c r="AC25" t="str">
        <f ca="1"/>
        <v>MarketName</v>
      </c>
      <c r="AD25" t="str">
        <f ca="1"/>
        <v>QR_LIVE</v>
      </c>
      <c r="AE25" s="47">
        <f t="array" aca="1" ref="AE25:AF125" ca="1">_xll.HLV5r3.Financial.Cache.GetTermCurve(AD1)</f>
        <v>43112</v>
      </c>
      <c r="AF25">
        <f ca="1"/>
        <v>96</v>
      </c>
      <c r="AG25">
        <f ca="1">AF25-Z25</f>
        <v>-2</v>
      </c>
    </row>
    <row r="26" spans="2:33">
      <c r="B26" s="47">
        <f ca="1"/>
        <v>43130</v>
      </c>
      <c r="C26">
        <f ca="1"/>
        <v>220</v>
      </c>
      <c r="D26" s="88" t="s">
        <v>104</v>
      </c>
      <c r="E26" s="74">
        <f t="shared" si="5"/>
        <v>270</v>
      </c>
      <c r="F26" s="75">
        <v>0</v>
      </c>
      <c r="G26" s="75">
        <v>0</v>
      </c>
      <c r="H26" s="87"/>
      <c r="J26" s="47" t="e">
        <f ca="1"/>
        <v>#N/A</v>
      </c>
      <c r="K26" t="e">
        <f ca="1"/>
        <v>#N/A</v>
      </c>
      <c r="L26" s="89"/>
      <c r="M26" s="90"/>
      <c r="N26" s="90"/>
      <c r="O26" s="90"/>
      <c r="P26" s="75"/>
      <c r="Q26" t="str">
        <f ca="1"/>
        <v>ReferenceCurveUniqueId</v>
      </c>
      <c r="R26" t="str">
        <f ca="1"/>
        <v>Market.QR_LIVE.CommodityCurve.USD-LME_Aluminium</v>
      </c>
      <c r="S26" s="47">
        <f ca="1"/>
        <v>43115</v>
      </c>
      <c r="T26">
        <f ca="1"/>
        <v>108</v>
      </c>
      <c r="U26">
        <f ca="1">T26-C15</f>
        <v>-2</v>
      </c>
      <c r="W26" t="str">
        <f ca="1"/>
        <v>ReferenceCurveUniqueId</v>
      </c>
      <c r="X26" t="str">
        <f ca="1"/>
        <v>Market.QR_LIVE.CommodityCurve.USD-LME_Aluminium</v>
      </c>
      <c r="Y26" s="47">
        <f ca="1"/>
        <v>43115</v>
      </c>
      <c r="Z26">
        <f ca="1"/>
        <v>108</v>
      </c>
      <c r="AA26">
        <f ca="1">Z26-T26</f>
        <v>0</v>
      </c>
      <c r="AC26" t="str">
        <f ca="1"/>
        <v>ReferenceCurveUniqueId</v>
      </c>
      <c r="AD26" t="str">
        <f ca="1"/>
        <v>Market.QR_LIVE.CommodityCurve.USD-Cairns-AW2-LME_Aluminium</v>
      </c>
      <c r="AE26" s="47">
        <f ca="1"/>
        <v>43115</v>
      </c>
      <c r="AF26">
        <f ca="1"/>
        <v>106</v>
      </c>
      <c r="AG26">
        <f t="shared" ref="AG26:AG46" ca="1" si="6">AF26-Z26</f>
        <v>-2</v>
      </c>
    </row>
    <row r="27" spans="2:33">
      <c r="B27" s="47">
        <f ca="1"/>
        <v>43131</v>
      </c>
      <c r="C27">
        <f ca="1"/>
        <v>230</v>
      </c>
      <c r="D27" s="88" t="s">
        <v>105</v>
      </c>
      <c r="E27" s="74">
        <f t="shared" si="5"/>
        <v>270</v>
      </c>
      <c r="F27" s="75">
        <v>0</v>
      </c>
      <c r="G27" s="75">
        <v>0</v>
      </c>
      <c r="H27" s="87"/>
      <c r="J27" s="47" t="e">
        <f ca="1"/>
        <v>#N/A</v>
      </c>
      <c r="K27" t="e">
        <f ca="1"/>
        <v>#N/A</v>
      </c>
      <c r="L27" s="89"/>
      <c r="M27" s="90"/>
      <c r="N27" s="90"/>
      <c r="O27" s="90"/>
      <c r="P27" s="75"/>
      <c r="Q27" t="str">
        <f ca="1"/>
        <v>Currency</v>
      </c>
      <c r="R27" t="str">
        <f ca="1"/>
        <v>USD</v>
      </c>
      <c r="S27" s="47">
        <f ca="1"/>
        <v>43116</v>
      </c>
      <c r="T27">
        <f ca="1"/>
        <v>118</v>
      </c>
      <c r="U27">
        <f ca="1">T27-C16</f>
        <v>-2</v>
      </c>
      <c r="W27" t="str">
        <f ca="1"/>
        <v>Currency</v>
      </c>
      <c r="X27" t="str">
        <f ca="1"/>
        <v>USD</v>
      </c>
      <c r="Y27" s="47">
        <f ca="1"/>
        <v>43116</v>
      </c>
      <c r="Z27">
        <f ca="1"/>
        <v>118</v>
      </c>
      <c r="AA27">
        <f ca="1">Z27-T27</f>
        <v>0</v>
      </c>
      <c r="AC27" t="str">
        <f ca="1"/>
        <v>Currency</v>
      </c>
      <c r="AD27" t="str">
        <f ca="1"/>
        <v>USD</v>
      </c>
      <c r="AE27" s="47">
        <f ca="1"/>
        <v>43116</v>
      </c>
      <c r="AF27">
        <f ca="1"/>
        <v>116</v>
      </c>
      <c r="AG27">
        <f t="shared" ca="1" si="6"/>
        <v>-2</v>
      </c>
    </row>
    <row r="28" spans="2:33">
      <c r="B28" s="47">
        <f ca="1"/>
        <v>43132</v>
      </c>
      <c r="C28">
        <f ca="1"/>
        <v>240</v>
      </c>
      <c r="D28" s="88" t="s">
        <v>106</v>
      </c>
      <c r="E28" s="74">
        <f t="shared" si="5"/>
        <v>270</v>
      </c>
      <c r="F28" s="75">
        <v>0</v>
      </c>
      <c r="G28" s="75">
        <v>0</v>
      </c>
      <c r="H28" s="87"/>
      <c r="J28" s="47" t="e">
        <f ca="1"/>
        <v>#N/A</v>
      </c>
      <c r="K28" t="e">
        <f ca="1"/>
        <v>#N/A</v>
      </c>
      <c r="L28" s="89"/>
      <c r="M28" s="90"/>
      <c r="N28" s="90"/>
      <c r="O28" s="90"/>
      <c r="P28" s="75"/>
      <c r="Q28" t="str">
        <f ca="1"/>
        <v>CommodityAsset</v>
      </c>
      <c r="R28" t="str">
        <f ca="1"/>
        <v>LME_Aluminium</v>
      </c>
      <c r="S28" s="47">
        <f ca="1"/>
        <v>43117</v>
      </c>
      <c r="T28">
        <f ca="1"/>
        <v>128</v>
      </c>
      <c r="W28" t="str">
        <f ca="1"/>
        <v>CommodityAsset</v>
      </c>
      <c r="X28" t="str">
        <f ca="1"/>
        <v>LME_Aluminium</v>
      </c>
      <c r="Y28" s="47">
        <f ca="1"/>
        <v>43117</v>
      </c>
      <c r="Z28">
        <f ca="1"/>
        <v>128</v>
      </c>
      <c r="AA28">
        <f ca="1">Z28-T29</f>
        <v>-10</v>
      </c>
      <c r="AC28" t="str">
        <f ca="1"/>
        <v>CommodityAsset</v>
      </c>
      <c r="AD28" t="str">
        <f ca="1"/>
        <v>LME_Aluminium</v>
      </c>
      <c r="AE28" s="47">
        <f ca="1"/>
        <v>43117</v>
      </c>
      <c r="AF28">
        <f ca="1"/>
        <v>126</v>
      </c>
      <c r="AG28">
        <f t="shared" ca="1" si="6"/>
        <v>-2</v>
      </c>
    </row>
    <row r="29" spans="2:33">
      <c r="B29" s="47">
        <f ca="1"/>
        <v>43133</v>
      </c>
      <c r="C29">
        <f ca="1"/>
        <v>250</v>
      </c>
      <c r="D29" s="88" t="s">
        <v>107</v>
      </c>
      <c r="E29" s="74">
        <f t="shared" si="5"/>
        <v>270</v>
      </c>
      <c r="F29" s="75">
        <v>0</v>
      </c>
      <c r="G29" s="75">
        <v>0</v>
      </c>
      <c r="H29" s="87"/>
      <c r="J29" s="47" t="e">
        <f ca="1"/>
        <v>#N/A</v>
      </c>
      <c r="K29" t="e">
        <f ca="1"/>
        <v>#N/A</v>
      </c>
      <c r="L29" s="89"/>
      <c r="M29" s="90"/>
      <c r="N29" s="90"/>
      <c r="O29" s="90"/>
      <c r="P29" s="75"/>
      <c r="Q29" t="str">
        <f ca="1"/>
        <v>Location</v>
      </c>
      <c r="R29" t="str">
        <f ca="1"/>
        <v>Townsville</v>
      </c>
      <c r="S29" s="47">
        <f ca="1"/>
        <v>43118</v>
      </c>
      <c r="T29">
        <f ca="1"/>
        <v>138</v>
      </c>
      <c r="U29">
        <f t="shared" ref="U29:U44" ca="1" si="7">T29-C17</f>
        <v>8</v>
      </c>
      <c r="W29" t="str">
        <f ca="1"/>
        <v>Location</v>
      </c>
      <c r="X29" t="str">
        <f ca="1"/>
        <v>Cairns</v>
      </c>
      <c r="Y29" s="47">
        <f ca="1"/>
        <v>43118</v>
      </c>
      <c r="Z29">
        <f ca="1"/>
        <v>138</v>
      </c>
      <c r="AA29">
        <f t="shared" ref="AA29:AA46" ca="1" si="8">Z29-T30</f>
        <v>-10</v>
      </c>
      <c r="AC29" t="str">
        <f ca="1"/>
        <v>Location</v>
      </c>
      <c r="AD29" t="str">
        <f ca="1"/>
        <v>Mossman</v>
      </c>
      <c r="AE29" s="47">
        <f ca="1"/>
        <v>43118</v>
      </c>
      <c r="AF29">
        <f ca="1"/>
        <v>136</v>
      </c>
      <c r="AG29">
        <f t="shared" ca="1" si="6"/>
        <v>-2</v>
      </c>
    </row>
    <row r="30" spans="2:33">
      <c r="B30" s="47">
        <f ca="1"/>
        <v>43136</v>
      </c>
      <c r="C30">
        <f ca="1"/>
        <v>260</v>
      </c>
      <c r="D30" s="88" t="s">
        <v>108</v>
      </c>
      <c r="E30" s="74">
        <f t="shared" si="5"/>
        <v>270</v>
      </c>
      <c r="F30" s="75">
        <v>0</v>
      </c>
      <c r="G30" s="75">
        <v>0</v>
      </c>
      <c r="H30" s="87"/>
      <c r="J30" s="47" t="e">
        <f ca="1"/>
        <v>#N/A</v>
      </c>
      <c r="K30" t="e">
        <f ca="1"/>
        <v>#N/A</v>
      </c>
      <c r="L30" s="89"/>
      <c r="M30" s="90"/>
      <c r="N30" s="90"/>
      <c r="O30" s="90"/>
      <c r="P30" s="75"/>
      <c r="Q30" t="str">
        <f ca="1"/>
        <v>Grade</v>
      </c>
      <c r="R30" t="str">
        <f ca="1"/>
        <v>AW2</v>
      </c>
      <c r="S30" s="47">
        <f ca="1"/>
        <v>43119</v>
      </c>
      <c r="T30">
        <f ca="1"/>
        <v>148</v>
      </c>
      <c r="U30">
        <f t="shared" ca="1" si="7"/>
        <v>8</v>
      </c>
      <c r="W30" t="str">
        <f ca="1"/>
        <v>Grade</v>
      </c>
      <c r="X30" t="str">
        <f ca="1"/>
        <v>AW2</v>
      </c>
      <c r="Y30" s="47">
        <f ca="1"/>
        <v>43119</v>
      </c>
      <c r="Z30">
        <f ca="1"/>
        <v>148</v>
      </c>
      <c r="AA30">
        <f t="shared" ca="1" si="8"/>
        <v>-10</v>
      </c>
      <c r="AC30" t="str">
        <f ca="1"/>
        <v>Grade</v>
      </c>
      <c r="AD30" t="str">
        <f ca="1"/>
        <v>AW2</v>
      </c>
      <c r="AE30" s="47">
        <f ca="1"/>
        <v>43119</v>
      </c>
      <c r="AF30">
        <f ca="1"/>
        <v>146</v>
      </c>
      <c r="AG30">
        <f t="shared" ca="1" si="6"/>
        <v>-2</v>
      </c>
    </row>
    <row r="31" spans="2:33">
      <c r="B31" s="47">
        <f ca="1"/>
        <v>43137</v>
      </c>
      <c r="C31">
        <f ca="1"/>
        <v>270</v>
      </c>
      <c r="D31" s="88" t="s">
        <v>109</v>
      </c>
      <c r="E31" s="74">
        <f t="shared" si="5"/>
        <v>270</v>
      </c>
      <c r="F31" s="75">
        <v>0</v>
      </c>
      <c r="G31" s="75">
        <v>0</v>
      </c>
      <c r="H31" s="87"/>
      <c r="J31" s="47" t="e">
        <f ca="1"/>
        <v>#N/A</v>
      </c>
      <c r="K31" t="e">
        <f ca="1"/>
        <v>#N/A</v>
      </c>
      <c r="L31" s="89"/>
      <c r="M31" s="90"/>
      <c r="N31" s="90"/>
      <c r="O31" s="90"/>
      <c r="P31" s="75"/>
      <c r="Q31" t="str">
        <f ca="1"/>
        <v>CurveName</v>
      </c>
      <c r="R31" t="str">
        <f ca="1"/>
        <v>USD-Townsville-AW2-LME_Aluminium</v>
      </c>
      <c r="S31" s="47">
        <f ca="1"/>
        <v>43122</v>
      </c>
      <c r="T31">
        <f ca="1"/>
        <v>158</v>
      </c>
      <c r="U31">
        <f t="shared" ca="1" si="7"/>
        <v>8</v>
      </c>
      <c r="W31" t="str">
        <f ca="1"/>
        <v>CurveName</v>
      </c>
      <c r="X31" t="str">
        <f ca="1"/>
        <v>USD-Cairns-AW2-LME_Aluminium</v>
      </c>
      <c r="Y31" s="47">
        <f ca="1"/>
        <v>43122</v>
      </c>
      <c r="Z31">
        <f ca="1"/>
        <v>158</v>
      </c>
      <c r="AA31">
        <f t="shared" ca="1" si="8"/>
        <v>-10</v>
      </c>
      <c r="AC31" t="str">
        <f ca="1"/>
        <v>CurveName</v>
      </c>
      <c r="AD31" t="str">
        <f ca="1"/>
        <v>USD-Mossman-AW2-LME_Aluminium</v>
      </c>
      <c r="AE31" s="47">
        <f ca="1"/>
        <v>43122</v>
      </c>
      <c r="AF31">
        <f ca="1"/>
        <v>156</v>
      </c>
      <c r="AG31">
        <f t="shared" ca="1" si="6"/>
        <v>-2</v>
      </c>
    </row>
    <row r="32" spans="2:33">
      <c r="B32" s="47">
        <f ca="1"/>
        <v>43138</v>
      </c>
      <c r="C32">
        <f ca="1"/>
        <v>270</v>
      </c>
      <c r="D32" s="88" t="s">
        <v>110</v>
      </c>
      <c r="E32" s="74">
        <f t="shared" si="5"/>
        <v>270</v>
      </c>
      <c r="F32" s="75">
        <v>0</v>
      </c>
      <c r="G32" s="75">
        <v>0</v>
      </c>
      <c r="H32" s="87"/>
      <c r="J32" s="47" t="e">
        <f ca="1"/>
        <v>#N/A</v>
      </c>
      <c r="K32" t="e">
        <f ca="1"/>
        <v>#N/A</v>
      </c>
      <c r="L32" s="89"/>
      <c r="M32" s="90"/>
      <c r="N32" s="90"/>
      <c r="O32" s="90"/>
      <c r="P32" s="75"/>
      <c r="Q32" t="str">
        <f ca="1"/>
        <v>Algorithm</v>
      </c>
      <c r="R32" t="str">
        <f ca="1"/>
        <v>LinearForward</v>
      </c>
      <c r="S32" s="47">
        <f ca="1"/>
        <v>43123</v>
      </c>
      <c r="T32">
        <f ca="1"/>
        <v>168</v>
      </c>
      <c r="U32">
        <f t="shared" ca="1" si="7"/>
        <v>8</v>
      </c>
      <c r="W32" t="str">
        <f ca="1"/>
        <v>Algorithm</v>
      </c>
      <c r="X32" t="str">
        <f ca="1"/>
        <v>LinearForward</v>
      </c>
      <c r="Y32" s="47">
        <f ca="1"/>
        <v>43123</v>
      </c>
      <c r="Z32">
        <f ca="1"/>
        <v>168</v>
      </c>
      <c r="AA32">
        <f t="shared" ca="1" si="8"/>
        <v>-10</v>
      </c>
      <c r="AC32" t="str">
        <f ca="1"/>
        <v>Algorithm</v>
      </c>
      <c r="AD32" t="str">
        <f ca="1"/>
        <v>LinearForward</v>
      </c>
      <c r="AE32" s="47">
        <f ca="1"/>
        <v>43123</v>
      </c>
      <c r="AF32">
        <f ca="1"/>
        <v>166</v>
      </c>
      <c r="AG32">
        <f t="shared" ca="1" si="6"/>
        <v>-2</v>
      </c>
    </row>
    <row r="33" spans="2:33">
      <c r="B33" s="47">
        <f ca="1"/>
        <v>43139</v>
      </c>
      <c r="C33">
        <f ca="1"/>
        <v>270</v>
      </c>
      <c r="D33" s="88" t="s">
        <v>111</v>
      </c>
      <c r="E33" s="74">
        <f t="shared" si="5"/>
        <v>270</v>
      </c>
      <c r="F33" s="75">
        <v>0</v>
      </c>
      <c r="G33" s="75">
        <v>0</v>
      </c>
      <c r="H33" s="87"/>
      <c r="J33" s="47" t="e">
        <f ca="1"/>
        <v>#N/A</v>
      </c>
      <c r="K33" t="e">
        <f ca="1"/>
        <v>#N/A</v>
      </c>
      <c r="L33" s="89"/>
      <c r="M33" s="90"/>
      <c r="N33" s="90"/>
      <c r="O33" s="90"/>
      <c r="P33" s="75"/>
      <c r="Q33" t="str">
        <f ca="1"/>
        <v>SourceSystem</v>
      </c>
      <c r="R33" t="str">
        <f ca="1"/>
        <v>Spreadsheet</v>
      </c>
      <c r="S33" s="47">
        <f ca="1"/>
        <v>43124</v>
      </c>
      <c r="T33">
        <f ca="1"/>
        <v>178</v>
      </c>
      <c r="U33">
        <f t="shared" ca="1" si="7"/>
        <v>8</v>
      </c>
      <c r="W33" t="str">
        <f ca="1"/>
        <v>SourceSystem</v>
      </c>
      <c r="X33" t="str">
        <f ca="1"/>
        <v>Spreadsheet</v>
      </c>
      <c r="Y33" s="47">
        <f ca="1"/>
        <v>43124</v>
      </c>
      <c r="Z33">
        <f ca="1"/>
        <v>178</v>
      </c>
      <c r="AA33">
        <f t="shared" ca="1" si="8"/>
        <v>-10</v>
      </c>
      <c r="AC33" t="str">
        <f ca="1"/>
        <v>SourceSystem</v>
      </c>
      <c r="AD33" t="str">
        <f ca="1"/>
        <v>Spreadsheet</v>
      </c>
      <c r="AE33" s="47">
        <f ca="1"/>
        <v>43124</v>
      </c>
      <c r="AF33">
        <f ca="1"/>
        <v>176</v>
      </c>
      <c r="AG33">
        <f t="shared" ca="1" si="6"/>
        <v>-2</v>
      </c>
    </row>
    <row r="34" spans="2:33">
      <c r="B34" s="47">
        <f ca="1"/>
        <v>43140</v>
      </c>
      <c r="C34">
        <f ca="1"/>
        <v>270</v>
      </c>
      <c r="D34" s="88" t="s">
        <v>112</v>
      </c>
      <c r="E34" s="74">
        <f t="shared" si="5"/>
        <v>270</v>
      </c>
      <c r="F34" s="75">
        <v>0</v>
      </c>
      <c r="G34" s="75">
        <v>0</v>
      </c>
      <c r="H34" s="87"/>
      <c r="J34" s="47" t="e">
        <f ca="1"/>
        <v>#N/A</v>
      </c>
      <c r="K34" t="e">
        <f ca="1"/>
        <v>#N/A</v>
      </c>
      <c r="L34" s="89"/>
      <c r="M34" s="90"/>
      <c r="N34" s="90"/>
      <c r="O34" s="90"/>
      <c r="P34" s="75"/>
      <c r="Q34" t="str">
        <f ca="1"/>
        <v>Function</v>
      </c>
      <c r="R34" t="str">
        <f ca="1"/>
        <v>Market</v>
      </c>
      <c r="S34" s="47">
        <f ca="1"/>
        <v>43125</v>
      </c>
      <c r="T34">
        <f ca="1"/>
        <v>188</v>
      </c>
      <c r="U34">
        <f t="shared" ca="1" si="7"/>
        <v>8</v>
      </c>
      <c r="W34" t="str">
        <f ca="1"/>
        <v>Function</v>
      </c>
      <c r="X34" t="str">
        <f ca="1"/>
        <v>Market</v>
      </c>
      <c r="Y34" s="47">
        <f ca="1"/>
        <v>43125</v>
      </c>
      <c r="Z34">
        <f ca="1"/>
        <v>188</v>
      </c>
      <c r="AA34">
        <f t="shared" ca="1" si="8"/>
        <v>-10</v>
      </c>
      <c r="AC34" t="str">
        <f ca="1"/>
        <v>Function</v>
      </c>
      <c r="AD34" t="str">
        <f ca="1"/>
        <v>Market</v>
      </c>
      <c r="AE34" s="47">
        <f ca="1"/>
        <v>43125</v>
      </c>
      <c r="AF34">
        <f ca="1"/>
        <v>186</v>
      </c>
      <c r="AG34">
        <f t="shared" ca="1" si="6"/>
        <v>-2</v>
      </c>
    </row>
    <row r="35" spans="2:33">
      <c r="B35" s="47">
        <f ca="1"/>
        <v>43143</v>
      </c>
      <c r="C35">
        <f ca="1"/>
        <v>270</v>
      </c>
      <c r="D35" s="88" t="s">
        <v>113</v>
      </c>
      <c r="E35" s="74">
        <f t="shared" si="5"/>
        <v>270</v>
      </c>
      <c r="F35" s="75">
        <v>0</v>
      </c>
      <c r="G35" s="75">
        <v>0</v>
      </c>
      <c r="H35" s="87"/>
      <c r="J35" s="47" t="e">
        <f ca="1"/>
        <v>#N/A</v>
      </c>
      <c r="K35" t="e">
        <f ca="1"/>
        <v>#N/A</v>
      </c>
      <c r="L35" s="89"/>
      <c r="M35" s="90"/>
      <c r="N35" s="90"/>
      <c r="O35" s="90"/>
      <c r="P35" s="75"/>
      <c r="Q35" t="str">
        <f ca="1"/>
        <v>Schema</v>
      </c>
      <c r="R35" t="str">
        <f ca="1"/>
        <v>V5r3.Reporting</v>
      </c>
      <c r="S35" s="47">
        <f ca="1"/>
        <v>43126</v>
      </c>
      <c r="T35">
        <f ca="1"/>
        <v>198</v>
      </c>
      <c r="U35">
        <f t="shared" ca="1" si="7"/>
        <v>8</v>
      </c>
      <c r="W35" t="str">
        <f ca="1"/>
        <v>Schema</v>
      </c>
      <c r="X35" t="str">
        <f ca="1"/>
        <v>V5r3.Reporting</v>
      </c>
      <c r="Y35" s="47">
        <f ca="1"/>
        <v>43126</v>
      </c>
      <c r="Z35">
        <f ca="1"/>
        <v>198</v>
      </c>
      <c r="AA35">
        <f t="shared" ca="1" si="8"/>
        <v>-10</v>
      </c>
      <c r="AC35" t="str">
        <f ca="1"/>
        <v>Schema</v>
      </c>
      <c r="AD35" t="str">
        <f ca="1"/>
        <v>V5r3.Reporting</v>
      </c>
      <c r="AE35" s="47">
        <f ca="1"/>
        <v>43126</v>
      </c>
      <c r="AF35">
        <f ca="1"/>
        <v>196</v>
      </c>
      <c r="AG35">
        <f t="shared" ca="1" si="6"/>
        <v>-2</v>
      </c>
    </row>
    <row r="36" spans="2:33">
      <c r="B36" s="47">
        <f ca="1"/>
        <v>43144</v>
      </c>
      <c r="C36">
        <f ca="1"/>
        <v>270</v>
      </c>
      <c r="D36" s="88" t="s">
        <v>114</v>
      </c>
      <c r="E36" s="74">
        <f t="shared" si="5"/>
        <v>270</v>
      </c>
      <c r="F36" s="75">
        <v>0</v>
      </c>
      <c r="G36" s="75">
        <v>0</v>
      </c>
      <c r="H36" s="87"/>
      <c r="J36" s="47" t="e">
        <f ca="1"/>
        <v>#N/A</v>
      </c>
      <c r="K36" t="e">
        <f ca="1"/>
        <v>#N/A</v>
      </c>
      <c r="L36" s="89"/>
      <c r="M36" s="90"/>
      <c r="N36" s="90"/>
      <c r="O36" s="90"/>
      <c r="P36" s="75"/>
      <c r="Q36" t="str">
        <f ca="1"/>
        <v>UniqueIdentifier</v>
      </c>
      <c r="R36" t="str">
        <f ca="1"/>
        <v>Market.QR_LIVE.CommodityCurve.USD-Townsville-AW2-LME_Aluminium</v>
      </c>
      <c r="S36" s="47">
        <f ca="1"/>
        <v>43129</v>
      </c>
      <c r="T36">
        <f ca="1"/>
        <v>208</v>
      </c>
      <c r="U36">
        <f t="shared" ca="1" si="7"/>
        <v>8</v>
      </c>
      <c r="W36" t="str">
        <f ca="1"/>
        <v>UniqueIdentifier</v>
      </c>
      <c r="X36" t="str">
        <f ca="1"/>
        <v>Market.QR_LIVE.CommodityCurve.USD-Cairns-AW2-LME_Aluminium</v>
      </c>
      <c r="Y36" s="47">
        <f ca="1"/>
        <v>43129</v>
      </c>
      <c r="Z36">
        <f ca="1"/>
        <v>208</v>
      </c>
      <c r="AA36">
        <f t="shared" ca="1" si="8"/>
        <v>-10</v>
      </c>
      <c r="AC36" t="str">
        <f ca="1"/>
        <v>UniqueIdentifier</v>
      </c>
      <c r="AD36" t="str">
        <f ca="1"/>
        <v>Market.QR_LIVE.CommodityCurve.USD-Mossman-AW2-LME_Aluminium</v>
      </c>
      <c r="AE36" s="47">
        <f ca="1"/>
        <v>43129</v>
      </c>
      <c r="AF36">
        <f ca="1"/>
        <v>206</v>
      </c>
      <c r="AG36">
        <f t="shared" ca="1" si="6"/>
        <v>-2</v>
      </c>
    </row>
    <row r="37" spans="2:33">
      <c r="B37" s="47">
        <f ca="1"/>
        <v>43145</v>
      </c>
      <c r="C37">
        <f ca="1"/>
        <v>270</v>
      </c>
      <c r="D37" s="88" t="s">
        <v>115</v>
      </c>
      <c r="E37" s="74">
        <f t="shared" si="5"/>
        <v>270</v>
      </c>
      <c r="F37" s="75">
        <v>0</v>
      </c>
      <c r="G37" s="75">
        <v>0</v>
      </c>
      <c r="H37" s="87"/>
      <c r="J37" s="47" t="e">
        <f ca="1"/>
        <v>#N/A</v>
      </c>
      <c r="K37" t="e">
        <f ca="1"/>
        <v>#N/A</v>
      </c>
      <c r="L37" s="89"/>
      <c r="M37" s="90"/>
      <c r="N37" s="90"/>
      <c r="O37" s="90"/>
      <c r="P37" s="75"/>
      <c r="Q37" t="str">
        <f ca="1"/>
        <v>Domain</v>
      </c>
      <c r="R37" t="str">
        <f ca="1"/>
        <v>Spreadsheet.Market</v>
      </c>
      <c r="S37" s="47">
        <f ca="1"/>
        <v>43130</v>
      </c>
      <c r="T37">
        <f ca="1"/>
        <v>218</v>
      </c>
      <c r="U37">
        <f t="shared" ca="1" si="7"/>
        <v>8</v>
      </c>
      <c r="W37" t="str">
        <f ca="1"/>
        <v>Domain</v>
      </c>
      <c r="X37" t="str">
        <f ca="1"/>
        <v>Spreadsheet.Market</v>
      </c>
      <c r="Y37" s="47">
        <f ca="1"/>
        <v>43130</v>
      </c>
      <c r="Z37">
        <f ca="1"/>
        <v>218</v>
      </c>
      <c r="AA37">
        <f t="shared" ca="1" si="8"/>
        <v>-10</v>
      </c>
      <c r="AC37" t="str">
        <f ca="1"/>
        <v>Domain</v>
      </c>
      <c r="AD37" t="str">
        <f ca="1"/>
        <v>Spreadsheet.Market</v>
      </c>
      <c r="AE37" s="47">
        <f ca="1"/>
        <v>43130</v>
      </c>
      <c r="AF37">
        <f ca="1"/>
        <v>216</v>
      </c>
      <c r="AG37">
        <f t="shared" ca="1" si="6"/>
        <v>-2</v>
      </c>
    </row>
    <row r="38" spans="2:33">
      <c r="B38" s="47">
        <f ca="1"/>
        <v>43146</v>
      </c>
      <c r="C38">
        <f ca="1"/>
        <v>270</v>
      </c>
      <c r="D38" s="88" t="s">
        <v>116</v>
      </c>
      <c r="E38" s="74">
        <f t="shared" si="5"/>
        <v>270</v>
      </c>
      <c r="F38" s="75">
        <v>0</v>
      </c>
      <c r="G38" s="75">
        <v>0</v>
      </c>
      <c r="H38" s="87"/>
      <c r="J38" s="47" t="e">
        <f ca="1"/>
        <v>#N/A</v>
      </c>
      <c r="K38" t="e">
        <f ca="1"/>
        <v>#N/A</v>
      </c>
      <c r="L38" s="89"/>
      <c r="M38" s="90"/>
      <c r="N38" s="90"/>
      <c r="O38" s="90"/>
      <c r="P38" s="75"/>
      <c r="Q38" t="str">
        <f ca="1"/>
        <v>Market</v>
      </c>
      <c r="R38" t="str">
        <f ca="1"/>
        <v>QR_LIVE</v>
      </c>
      <c r="S38" s="47">
        <f ca="1"/>
        <v>43131</v>
      </c>
      <c r="T38">
        <f ca="1"/>
        <v>228</v>
      </c>
      <c r="U38">
        <f t="shared" ca="1" si="7"/>
        <v>8</v>
      </c>
      <c r="W38" t="str">
        <f ca="1"/>
        <v>Market</v>
      </c>
      <c r="X38" t="str">
        <f ca="1"/>
        <v>QR_LIVE</v>
      </c>
      <c r="Y38" s="47">
        <f ca="1"/>
        <v>43131</v>
      </c>
      <c r="Z38">
        <f ca="1"/>
        <v>228</v>
      </c>
      <c r="AA38">
        <f t="shared" ca="1" si="8"/>
        <v>-10</v>
      </c>
      <c r="AC38" t="str">
        <f ca="1"/>
        <v>Market</v>
      </c>
      <c r="AD38" t="str">
        <f ca="1"/>
        <v>QR_LIVE</v>
      </c>
      <c r="AE38" s="47">
        <f ca="1"/>
        <v>43131</v>
      </c>
      <c r="AF38">
        <f ca="1"/>
        <v>226</v>
      </c>
      <c r="AG38">
        <f t="shared" ca="1" si="6"/>
        <v>-2</v>
      </c>
    </row>
    <row r="39" spans="2:33">
      <c r="B39" s="47">
        <f ca="1"/>
        <v>43147</v>
      </c>
      <c r="C39">
        <f ca="1"/>
        <v>270</v>
      </c>
      <c r="D39" s="88" t="s">
        <v>117</v>
      </c>
      <c r="E39" s="74">
        <f t="shared" si="5"/>
        <v>270</v>
      </c>
      <c r="F39" s="75">
        <v>0</v>
      </c>
      <c r="G39" s="75">
        <v>0</v>
      </c>
      <c r="H39" s="87"/>
      <c r="J39" s="47" t="e">
        <f ca="1"/>
        <v>#N/A</v>
      </c>
      <c r="K39" t="e">
        <f ca="1"/>
        <v>#N/A</v>
      </c>
      <c r="L39" s="89"/>
      <c r="M39" s="90"/>
      <c r="N39" s="90"/>
      <c r="O39" s="90"/>
      <c r="P39" s="75"/>
      <c r="Q39" t="str">
        <f ca="1"/>
        <v>CurveType</v>
      </c>
      <c r="R39" t="str">
        <f ca="1"/>
        <v>Child</v>
      </c>
      <c r="S39" s="47">
        <f ca="1"/>
        <v>43132</v>
      </c>
      <c r="T39">
        <f ca="1"/>
        <v>238</v>
      </c>
      <c r="U39">
        <f t="shared" ca="1" si="7"/>
        <v>8</v>
      </c>
      <c r="W39" t="str">
        <f ca="1"/>
        <v>CurveType</v>
      </c>
      <c r="X39" t="str">
        <f ca="1"/>
        <v>Child</v>
      </c>
      <c r="Y39" s="47">
        <f ca="1"/>
        <v>43132</v>
      </c>
      <c r="Z39">
        <f ca="1"/>
        <v>238</v>
      </c>
      <c r="AA39">
        <f t="shared" ca="1" si="8"/>
        <v>-10</v>
      </c>
      <c r="AC39" t="str">
        <f ca="1"/>
        <v>CurveType</v>
      </c>
      <c r="AD39" t="str">
        <f ca="1"/>
        <v>Child</v>
      </c>
      <c r="AE39" s="47">
        <f ca="1"/>
        <v>43132</v>
      </c>
      <c r="AF39">
        <f ca="1"/>
        <v>236</v>
      </c>
      <c r="AG39">
        <f t="shared" ca="1" si="6"/>
        <v>-2</v>
      </c>
    </row>
    <row r="40" spans="2:33">
      <c r="B40" s="47">
        <f ca="1"/>
        <v>43150</v>
      </c>
      <c r="C40">
        <f ca="1"/>
        <v>270</v>
      </c>
      <c r="D40" s="88" t="s">
        <v>118</v>
      </c>
      <c r="E40" s="74">
        <f t="shared" si="5"/>
        <v>270</v>
      </c>
      <c r="F40" s="75">
        <v>0</v>
      </c>
      <c r="G40" s="75">
        <v>0</v>
      </c>
      <c r="H40" s="87"/>
      <c r="J40" s="47" t="e">
        <f ca="1"/>
        <v>#N/A</v>
      </c>
      <c r="K40" t="e">
        <f ca="1"/>
        <v>#N/A</v>
      </c>
      <c r="L40" s="89"/>
      <c r="M40" s="90"/>
      <c r="N40" s="90"/>
      <c r="O40" s="90"/>
      <c r="P40" s="75"/>
      <c r="Q40" t="str">
        <f ca="1"/>
        <v>AssetClass</v>
      </c>
      <c r="R40" t="str">
        <f ca="1"/>
        <v>Commodity</v>
      </c>
      <c r="S40" s="47">
        <f ca="1"/>
        <v>43133</v>
      </c>
      <c r="T40">
        <f ca="1"/>
        <v>248</v>
      </c>
      <c r="U40">
        <f t="shared" ca="1" si="7"/>
        <v>8</v>
      </c>
      <c r="W40" t="str">
        <f ca="1"/>
        <v>AssetClass</v>
      </c>
      <c r="X40" t="str">
        <f ca="1"/>
        <v>Commodity</v>
      </c>
      <c r="Y40" s="47">
        <f ca="1"/>
        <v>43133</v>
      </c>
      <c r="Z40">
        <f ca="1"/>
        <v>248</v>
      </c>
      <c r="AA40">
        <f t="shared" ca="1" si="8"/>
        <v>-10</v>
      </c>
      <c r="AC40" t="str">
        <f ca="1"/>
        <v>AssetClass</v>
      </c>
      <c r="AD40" t="str">
        <f ca="1"/>
        <v>Commodity</v>
      </c>
      <c r="AE40" s="47">
        <f ca="1"/>
        <v>43133</v>
      </c>
      <c r="AF40">
        <f ca="1"/>
        <v>246</v>
      </c>
      <c r="AG40">
        <f t="shared" ca="1" si="6"/>
        <v>-2</v>
      </c>
    </row>
    <row r="41" spans="2:33">
      <c r="B41" s="47">
        <f ca="1"/>
        <v>43151</v>
      </c>
      <c r="C41">
        <f ca="1"/>
        <v>270</v>
      </c>
      <c r="D41" s="88" t="s">
        <v>119</v>
      </c>
      <c r="E41" s="74">
        <f t="shared" si="5"/>
        <v>270</v>
      </c>
      <c r="F41" s="75">
        <v>0</v>
      </c>
      <c r="G41" s="75">
        <v>0</v>
      </c>
      <c r="H41" s="87"/>
      <c r="J41" s="47" t="e">
        <f ca="1"/>
        <v>#N/A</v>
      </c>
      <c r="K41" t="e">
        <f ca="1"/>
        <v>#N/A</v>
      </c>
      <c r="L41" s="89"/>
      <c r="M41" s="90"/>
      <c r="N41" s="90"/>
      <c r="O41" s="90"/>
      <c r="P41" s="75"/>
      <c r="Q41" t="str">
        <f ca="1"/>
        <v>PricingStructureRiskSetType</v>
      </c>
      <c r="R41" t="str">
        <f ca="1"/>
        <v>Parent</v>
      </c>
      <c r="S41" s="47">
        <f ca="1"/>
        <v>43136</v>
      </c>
      <c r="T41">
        <f ca="1"/>
        <v>258</v>
      </c>
      <c r="U41">
        <f t="shared" ca="1" si="7"/>
        <v>8</v>
      </c>
      <c r="W41" t="str">
        <f ca="1"/>
        <v>PricingStructureRiskSetType</v>
      </c>
      <c r="X41" t="str">
        <f ca="1"/>
        <v>Parent</v>
      </c>
      <c r="Y41" s="47">
        <f ca="1"/>
        <v>43136</v>
      </c>
      <c r="Z41">
        <f ca="1"/>
        <v>258</v>
      </c>
      <c r="AA41">
        <f t="shared" ca="1" si="8"/>
        <v>-10</v>
      </c>
      <c r="AC41" t="str">
        <f ca="1"/>
        <v>PricingStructureRiskSetType</v>
      </c>
      <c r="AD41" t="str">
        <f ca="1"/>
        <v>Parent</v>
      </c>
      <c r="AE41" s="47">
        <f ca="1"/>
        <v>43136</v>
      </c>
      <c r="AF41">
        <f ca="1"/>
        <v>256</v>
      </c>
      <c r="AG41">
        <f t="shared" ca="1" si="6"/>
        <v>-2</v>
      </c>
    </row>
    <row r="42" spans="2:33">
      <c r="B42" s="47">
        <f ca="1"/>
        <v>43152</v>
      </c>
      <c r="C42">
        <f ca="1"/>
        <v>270</v>
      </c>
      <c r="D42" s="88" t="s">
        <v>120</v>
      </c>
      <c r="E42" s="74">
        <f t="shared" si="5"/>
        <v>270</v>
      </c>
      <c r="F42" s="75">
        <v>0</v>
      </c>
      <c r="G42" s="75">
        <v>0</v>
      </c>
      <c r="H42" s="87"/>
      <c r="J42" s="47" t="e">
        <f ca="1"/>
        <v>#N/A</v>
      </c>
      <c r="K42" t="e">
        <f ca="1"/>
        <v>#N/A</v>
      </c>
      <c r="L42" s="89"/>
      <c r="M42" s="90"/>
      <c r="N42" s="90"/>
      <c r="O42" s="90"/>
      <c r="P42" s="75"/>
      <c r="Q42" t="str">
        <f ca="1"/>
        <v>NameSpace</v>
      </c>
      <c r="R42" t="str">
        <f ca="1"/>
        <v>Orion.V5r3</v>
      </c>
      <c r="S42" s="47">
        <f ca="1"/>
        <v>43137</v>
      </c>
      <c r="T42">
        <f ca="1"/>
        <v>268</v>
      </c>
      <c r="U42">
        <f t="shared" ca="1" si="7"/>
        <v>8</v>
      </c>
      <c r="W42" t="str">
        <f ca="1"/>
        <v>NameSpace</v>
      </c>
      <c r="X42" t="str">
        <f ca="1"/>
        <v>Orion.V5r3</v>
      </c>
      <c r="Y42" s="47">
        <f ca="1"/>
        <v>43137</v>
      </c>
      <c r="Z42">
        <f ca="1"/>
        <v>268</v>
      </c>
      <c r="AA42">
        <f t="shared" ca="1" si="8"/>
        <v>0</v>
      </c>
      <c r="AC42" t="str">
        <f ca="1"/>
        <v>NameSpace</v>
      </c>
      <c r="AD42" t="str">
        <f ca="1"/>
        <v>Orion.V5r3</v>
      </c>
      <c r="AE42" s="47">
        <f ca="1"/>
        <v>43137</v>
      </c>
      <c r="AF42">
        <f ca="1"/>
        <v>266</v>
      </c>
      <c r="AG42">
        <f t="shared" ca="1" si="6"/>
        <v>-2</v>
      </c>
    </row>
    <row r="43" spans="2:33">
      <c r="B43" s="47">
        <f ca="1"/>
        <v>43153</v>
      </c>
      <c r="C43">
        <f ca="1"/>
        <v>270</v>
      </c>
      <c r="D43" s="88" t="s">
        <v>121</v>
      </c>
      <c r="E43" s="74">
        <f t="shared" si="5"/>
        <v>270</v>
      </c>
      <c r="F43" s="75">
        <v>0</v>
      </c>
      <c r="G43" s="75">
        <v>0</v>
      </c>
      <c r="H43" s="87"/>
      <c r="J43" s="47" t="e">
        <f ca="1"/>
        <v>#N/A</v>
      </c>
      <c r="K43" t="e">
        <f ca="1"/>
        <v>#N/A</v>
      </c>
      <c r="L43" s="89"/>
      <c r="M43" s="90"/>
      <c r="N43" s="90"/>
      <c r="O43" s="90"/>
      <c r="P43" s="75"/>
      <c r="Q43" t="e">
        <f ca="1"/>
        <v>#N/A</v>
      </c>
      <c r="R43" t="e">
        <f ca="1"/>
        <v>#N/A</v>
      </c>
      <c r="S43" s="47">
        <f ca="1"/>
        <v>43138</v>
      </c>
      <c r="T43">
        <f ca="1"/>
        <v>268</v>
      </c>
      <c r="U43">
        <f t="shared" ca="1" si="7"/>
        <v>-2</v>
      </c>
      <c r="W43" t="e">
        <f ca="1"/>
        <v>#N/A</v>
      </c>
      <c r="X43" t="e">
        <f ca="1"/>
        <v>#N/A</v>
      </c>
      <c r="Y43" s="47">
        <f ca="1"/>
        <v>43138</v>
      </c>
      <c r="Z43">
        <f ca="1"/>
        <v>268</v>
      </c>
      <c r="AA43">
        <f t="shared" ca="1" si="8"/>
        <v>0</v>
      </c>
      <c r="AC43" t="e">
        <f ca="1"/>
        <v>#N/A</v>
      </c>
      <c r="AD43" t="e">
        <f ca="1"/>
        <v>#N/A</v>
      </c>
      <c r="AE43" s="47">
        <f ca="1"/>
        <v>43138</v>
      </c>
      <c r="AF43">
        <f ca="1"/>
        <v>266</v>
      </c>
      <c r="AG43">
        <f t="shared" ca="1" si="6"/>
        <v>-2</v>
      </c>
    </row>
    <row r="44" spans="2:33">
      <c r="B44" s="47">
        <f ca="1"/>
        <v>43154</v>
      </c>
      <c r="C44">
        <f ca="1"/>
        <v>270</v>
      </c>
      <c r="D44" s="88" t="s">
        <v>122</v>
      </c>
      <c r="E44" s="74">
        <f t="shared" si="5"/>
        <v>270</v>
      </c>
      <c r="F44" s="75">
        <v>0</v>
      </c>
      <c r="G44" s="75">
        <v>0</v>
      </c>
      <c r="H44" s="87"/>
      <c r="J44" s="47" t="e">
        <f ca="1"/>
        <v>#N/A</v>
      </c>
      <c r="K44" t="e">
        <f ca="1"/>
        <v>#N/A</v>
      </c>
      <c r="L44" s="89"/>
      <c r="M44" s="90"/>
      <c r="N44" s="90"/>
      <c r="O44" s="90"/>
      <c r="P44" s="75"/>
      <c r="Q44" t="e">
        <f ca="1"/>
        <v>#N/A</v>
      </c>
      <c r="R44" t="e">
        <f ca="1"/>
        <v>#N/A</v>
      </c>
      <c r="S44" s="47">
        <f ca="1"/>
        <v>43139</v>
      </c>
      <c r="T44">
        <f ca="1"/>
        <v>268</v>
      </c>
      <c r="U44">
        <f t="shared" ca="1" si="7"/>
        <v>-2</v>
      </c>
      <c r="W44" t="e">
        <f ca="1"/>
        <v>#N/A</v>
      </c>
      <c r="X44" t="e">
        <f ca="1"/>
        <v>#N/A</v>
      </c>
      <c r="Y44" s="47">
        <f ca="1"/>
        <v>43139</v>
      </c>
      <c r="Z44">
        <f ca="1"/>
        <v>268</v>
      </c>
      <c r="AA44">
        <f t="shared" ca="1" si="8"/>
        <v>0</v>
      </c>
      <c r="AC44" t="e">
        <f ca="1"/>
        <v>#N/A</v>
      </c>
      <c r="AD44" t="e">
        <f ca="1"/>
        <v>#N/A</v>
      </c>
      <c r="AE44" s="47">
        <f ca="1"/>
        <v>43139</v>
      </c>
      <c r="AF44">
        <f ca="1"/>
        <v>266</v>
      </c>
      <c r="AG44">
        <f t="shared" ca="1" si="6"/>
        <v>-2</v>
      </c>
    </row>
    <row r="45" spans="2:33">
      <c r="B45" s="47">
        <f ca="1"/>
        <v>43157</v>
      </c>
      <c r="C45">
        <f ca="1"/>
        <v>270</v>
      </c>
      <c r="D45" s="88" t="s">
        <v>123</v>
      </c>
      <c r="E45" s="74">
        <f t="shared" si="5"/>
        <v>270</v>
      </c>
      <c r="F45" s="75">
        <v>0</v>
      </c>
      <c r="G45" s="75">
        <v>0</v>
      </c>
      <c r="H45" s="87"/>
      <c r="J45" s="47" t="e">
        <f ca="1"/>
        <v>#N/A</v>
      </c>
      <c r="K45" t="e">
        <f ca="1"/>
        <v>#N/A</v>
      </c>
      <c r="L45" s="89"/>
      <c r="M45" s="90"/>
      <c r="N45" s="90"/>
      <c r="O45" s="90"/>
      <c r="P45" s="75"/>
      <c r="Q45" t="e">
        <f ca="1"/>
        <v>#N/A</v>
      </c>
      <c r="R45" t="e">
        <f ca="1"/>
        <v>#N/A</v>
      </c>
      <c r="S45">
        <f ca="1"/>
        <v>43140</v>
      </c>
      <c r="T45">
        <f ca="1"/>
        <v>268</v>
      </c>
      <c r="U45" t="s">
        <v>71</v>
      </c>
      <c r="W45" t="e">
        <f ca="1"/>
        <v>#N/A</v>
      </c>
      <c r="X45" t="e">
        <f ca="1"/>
        <v>#N/A</v>
      </c>
      <c r="Y45">
        <f ca="1"/>
        <v>43140</v>
      </c>
      <c r="Z45">
        <f ca="1"/>
        <v>268</v>
      </c>
      <c r="AA45">
        <f t="shared" ca="1" si="8"/>
        <v>0</v>
      </c>
      <c r="AC45" t="e">
        <f ca="1"/>
        <v>#N/A</v>
      </c>
      <c r="AD45" t="e">
        <f ca="1"/>
        <v>#N/A</v>
      </c>
      <c r="AE45" s="47">
        <f ca="1"/>
        <v>43140</v>
      </c>
      <c r="AF45">
        <f ca="1"/>
        <v>266</v>
      </c>
      <c r="AG45">
        <f t="shared" ca="1" si="6"/>
        <v>-2</v>
      </c>
    </row>
    <row r="46" spans="2:33">
      <c r="B46" s="47">
        <f ca="1"/>
        <v>43158</v>
      </c>
      <c r="C46">
        <f ca="1"/>
        <v>270</v>
      </c>
      <c r="D46" s="88" t="s">
        <v>124</v>
      </c>
      <c r="E46" s="74">
        <f t="shared" si="5"/>
        <v>270</v>
      </c>
      <c r="F46" s="75">
        <v>0</v>
      </c>
      <c r="G46" s="75">
        <v>0</v>
      </c>
      <c r="H46" s="87"/>
      <c r="J46" s="47" t="e">
        <f ca="1"/>
        <v>#N/A</v>
      </c>
      <c r="K46" t="e">
        <f ca="1"/>
        <v>#N/A</v>
      </c>
      <c r="L46" s="89"/>
      <c r="M46" s="90"/>
      <c r="N46" s="90"/>
      <c r="O46" s="90"/>
      <c r="P46" s="75"/>
      <c r="Q46" t="e">
        <f ca="1"/>
        <v>#N/A</v>
      </c>
      <c r="R46" t="e">
        <f ca="1"/>
        <v>#N/A</v>
      </c>
      <c r="S46">
        <f ca="1"/>
        <v>43143</v>
      </c>
      <c r="T46">
        <f ca="1"/>
        <v>268</v>
      </c>
      <c r="U46" t="s">
        <v>71</v>
      </c>
      <c r="W46" t="e">
        <f ca="1"/>
        <v>#N/A</v>
      </c>
      <c r="X46" t="e">
        <f ca="1"/>
        <v>#N/A</v>
      </c>
      <c r="Y46">
        <f ca="1"/>
        <v>43143</v>
      </c>
      <c r="Z46">
        <f ca="1"/>
        <v>268</v>
      </c>
      <c r="AA46">
        <f t="shared" ca="1" si="8"/>
        <v>268</v>
      </c>
      <c r="AC46" t="e">
        <f ca="1"/>
        <v>#N/A</v>
      </c>
      <c r="AD46" t="e">
        <f ca="1"/>
        <v>#N/A</v>
      </c>
      <c r="AE46" s="47">
        <f ca="1"/>
        <v>43143</v>
      </c>
      <c r="AF46">
        <f ca="1"/>
        <v>266</v>
      </c>
      <c r="AG46">
        <f t="shared" ca="1" si="6"/>
        <v>-2</v>
      </c>
    </row>
    <row r="47" spans="2:33">
      <c r="B47" s="47">
        <f ca="1"/>
        <v>43159</v>
      </c>
      <c r="C47">
        <f ca="1"/>
        <v>270</v>
      </c>
      <c r="D47" s="88" t="s">
        <v>125</v>
      </c>
      <c r="E47" s="74">
        <f t="shared" si="5"/>
        <v>270</v>
      </c>
      <c r="F47" s="75">
        <v>0</v>
      </c>
      <c r="G47" s="75">
        <v>0</v>
      </c>
      <c r="H47" s="87"/>
      <c r="J47" s="47" t="e">
        <f ca="1"/>
        <v>#N/A</v>
      </c>
      <c r="K47" t="e">
        <f ca="1"/>
        <v>#N/A</v>
      </c>
      <c r="L47" s="89"/>
      <c r="M47" s="90"/>
      <c r="N47" s="90"/>
      <c r="O47" s="90"/>
      <c r="P47" s="75"/>
      <c r="AE47" s="47">
        <f ca="1"/>
        <v>43144</v>
      </c>
      <c r="AF47">
        <f ca="1"/>
        <v>266</v>
      </c>
    </row>
    <row r="48" spans="2:33">
      <c r="B48" s="47">
        <f ca="1"/>
        <v>43160</v>
      </c>
      <c r="C48">
        <f ca="1"/>
        <v>270</v>
      </c>
      <c r="D48" s="88" t="s">
        <v>126</v>
      </c>
      <c r="E48" s="74">
        <f t="shared" si="5"/>
        <v>270</v>
      </c>
      <c r="F48" s="75">
        <v>0</v>
      </c>
      <c r="G48" s="75">
        <v>0</v>
      </c>
      <c r="H48" s="87"/>
      <c r="J48" s="47" t="e">
        <f ca="1"/>
        <v>#N/A</v>
      </c>
      <c r="K48" t="e">
        <f ca="1"/>
        <v>#N/A</v>
      </c>
      <c r="L48" s="89"/>
      <c r="M48" s="90"/>
      <c r="N48" s="90"/>
      <c r="O48" s="90"/>
      <c r="P48" s="75"/>
      <c r="AE48" s="47">
        <f ca="1"/>
        <v>43145</v>
      </c>
      <c r="AF48">
        <f ca="1"/>
        <v>266</v>
      </c>
    </row>
    <row r="49" spans="2:32">
      <c r="B49" s="47">
        <f ca="1"/>
        <v>43161</v>
      </c>
      <c r="C49">
        <f ca="1"/>
        <v>270</v>
      </c>
      <c r="D49" s="88" t="s">
        <v>127</v>
      </c>
      <c r="E49" s="74">
        <f t="shared" si="5"/>
        <v>270</v>
      </c>
      <c r="F49" s="75">
        <v>0</v>
      </c>
      <c r="G49" s="75">
        <v>0</v>
      </c>
      <c r="H49" s="87"/>
      <c r="J49" s="47" t="e">
        <f ca="1"/>
        <v>#N/A</v>
      </c>
      <c r="K49" t="e">
        <f ca="1"/>
        <v>#N/A</v>
      </c>
      <c r="L49" s="89"/>
      <c r="M49" s="90"/>
      <c r="N49" s="90"/>
      <c r="O49" s="90"/>
      <c r="P49" s="75"/>
      <c r="AE49" s="47">
        <f ca="1"/>
        <v>43146</v>
      </c>
      <c r="AF49">
        <f ca="1"/>
        <v>266</v>
      </c>
    </row>
    <row r="50" spans="2:32">
      <c r="B50" s="47">
        <f ca="1"/>
        <v>43164</v>
      </c>
      <c r="C50">
        <f ca="1"/>
        <v>270</v>
      </c>
      <c r="D50" s="88" t="s">
        <v>128</v>
      </c>
      <c r="E50" s="74">
        <f t="shared" si="5"/>
        <v>270</v>
      </c>
      <c r="F50" s="75">
        <v>0</v>
      </c>
      <c r="G50" s="75">
        <v>0</v>
      </c>
      <c r="H50" s="87"/>
      <c r="J50" s="47" t="e">
        <f ca="1"/>
        <v>#N/A</v>
      </c>
      <c r="K50" t="e">
        <f ca="1"/>
        <v>#N/A</v>
      </c>
      <c r="L50" s="89"/>
      <c r="M50" s="90"/>
      <c r="N50" s="90"/>
      <c r="O50" s="90"/>
      <c r="P50" s="75"/>
      <c r="AE50" s="47">
        <f ca="1"/>
        <v>43147</v>
      </c>
      <c r="AF50">
        <f ca="1"/>
        <v>266</v>
      </c>
    </row>
    <row r="51" spans="2:32">
      <c r="B51" s="47">
        <f ca="1"/>
        <v>43165</v>
      </c>
      <c r="C51">
        <f ca="1"/>
        <v>270</v>
      </c>
      <c r="D51" s="88" t="s">
        <v>129</v>
      </c>
      <c r="E51" s="74">
        <f t="shared" si="5"/>
        <v>270</v>
      </c>
      <c r="F51" s="75">
        <v>0</v>
      </c>
      <c r="G51" s="75">
        <v>0</v>
      </c>
      <c r="H51" s="87"/>
      <c r="J51" s="47" t="e">
        <f ca="1"/>
        <v>#N/A</v>
      </c>
      <c r="K51" t="e">
        <f ca="1"/>
        <v>#N/A</v>
      </c>
      <c r="L51" s="89"/>
      <c r="M51" s="90"/>
      <c r="N51" s="90"/>
      <c r="O51" s="90"/>
      <c r="P51" s="75"/>
      <c r="AE51" s="47">
        <f ca="1"/>
        <v>43150</v>
      </c>
      <c r="AF51">
        <f ca="1"/>
        <v>266</v>
      </c>
    </row>
    <row r="52" spans="2:32">
      <c r="B52" s="47">
        <f ca="1"/>
        <v>43166</v>
      </c>
      <c r="C52">
        <f ca="1"/>
        <v>270</v>
      </c>
      <c r="D52" s="88" t="s">
        <v>130</v>
      </c>
      <c r="E52" s="74">
        <f t="shared" si="5"/>
        <v>270</v>
      </c>
      <c r="F52" s="75">
        <v>0</v>
      </c>
      <c r="G52" s="75">
        <v>0</v>
      </c>
      <c r="H52" s="87"/>
      <c r="J52" s="47" t="e">
        <f ca="1"/>
        <v>#N/A</v>
      </c>
      <c r="K52" t="e">
        <f ca="1"/>
        <v>#N/A</v>
      </c>
      <c r="L52" s="89"/>
      <c r="M52" s="90"/>
      <c r="N52" s="90"/>
      <c r="O52" s="90"/>
      <c r="P52" s="75"/>
      <c r="AE52" s="47">
        <f ca="1"/>
        <v>43151</v>
      </c>
      <c r="AF52">
        <f ca="1"/>
        <v>266</v>
      </c>
    </row>
    <row r="53" spans="2:32">
      <c r="B53" s="47">
        <f ca="1"/>
        <v>43167</v>
      </c>
      <c r="C53">
        <f ca="1"/>
        <v>270</v>
      </c>
      <c r="D53" s="88" t="s">
        <v>131</v>
      </c>
      <c r="E53" s="74">
        <f t="shared" si="5"/>
        <v>270</v>
      </c>
      <c r="F53" s="75">
        <v>0</v>
      </c>
      <c r="G53" s="75">
        <v>0</v>
      </c>
      <c r="H53" s="87"/>
      <c r="J53" s="47" t="e">
        <f ca="1"/>
        <v>#N/A</v>
      </c>
      <c r="K53" t="e">
        <f ca="1"/>
        <v>#N/A</v>
      </c>
      <c r="L53" s="89"/>
      <c r="M53" s="90"/>
      <c r="N53" s="90"/>
      <c r="O53" s="90"/>
      <c r="P53" s="75"/>
      <c r="AE53" s="47">
        <f ca="1"/>
        <v>43152</v>
      </c>
      <c r="AF53">
        <f ca="1"/>
        <v>266</v>
      </c>
    </row>
    <row r="54" spans="2:32">
      <c r="B54" s="47">
        <f ca="1"/>
        <v>43168</v>
      </c>
      <c r="C54">
        <f ca="1"/>
        <v>270</v>
      </c>
      <c r="D54" s="88" t="s">
        <v>132</v>
      </c>
      <c r="E54" s="74">
        <f t="shared" si="5"/>
        <v>270</v>
      </c>
      <c r="F54" s="75">
        <v>0</v>
      </c>
      <c r="G54" s="75">
        <v>0</v>
      </c>
      <c r="H54" s="87"/>
      <c r="J54" s="47" t="e">
        <f ca="1"/>
        <v>#N/A</v>
      </c>
      <c r="K54" t="e">
        <f ca="1"/>
        <v>#N/A</v>
      </c>
      <c r="L54" s="89"/>
      <c r="M54" s="90"/>
      <c r="N54" s="90"/>
      <c r="O54" s="90"/>
      <c r="P54" s="75"/>
      <c r="AE54" s="47">
        <f ca="1"/>
        <v>43153</v>
      </c>
      <c r="AF54">
        <f ca="1"/>
        <v>266</v>
      </c>
    </row>
    <row r="55" spans="2:32">
      <c r="B55" s="47">
        <f ca="1"/>
        <v>43171</v>
      </c>
      <c r="C55">
        <f ca="1"/>
        <v>270</v>
      </c>
      <c r="D55" s="88" t="s">
        <v>133</v>
      </c>
      <c r="E55" s="74">
        <f t="shared" si="5"/>
        <v>270</v>
      </c>
      <c r="F55" s="75">
        <v>0</v>
      </c>
      <c r="G55" s="75">
        <v>0</v>
      </c>
      <c r="H55" s="87"/>
      <c r="J55" s="47" t="e">
        <f ca="1"/>
        <v>#N/A</v>
      </c>
      <c r="K55" t="e">
        <f ca="1"/>
        <v>#N/A</v>
      </c>
      <c r="L55" s="89"/>
      <c r="M55" s="90"/>
      <c r="N55" s="90"/>
      <c r="O55" s="90"/>
      <c r="P55" s="75"/>
      <c r="AE55" s="47">
        <f ca="1"/>
        <v>43154</v>
      </c>
      <c r="AF55">
        <f ca="1"/>
        <v>266</v>
      </c>
    </row>
    <row r="56" spans="2:32">
      <c r="B56" s="47">
        <f ca="1"/>
        <v>43172</v>
      </c>
      <c r="C56">
        <f ca="1"/>
        <v>270</v>
      </c>
      <c r="D56" s="88" t="s">
        <v>134</v>
      </c>
      <c r="E56" s="74">
        <f t="shared" si="5"/>
        <v>270</v>
      </c>
      <c r="F56" s="75">
        <v>0</v>
      </c>
      <c r="G56" s="75">
        <v>0</v>
      </c>
      <c r="H56" s="87"/>
      <c r="J56" s="47" t="e">
        <f ca="1"/>
        <v>#N/A</v>
      </c>
      <c r="K56" t="e">
        <f ca="1"/>
        <v>#N/A</v>
      </c>
      <c r="L56" s="89"/>
      <c r="M56" s="90"/>
      <c r="N56" s="90"/>
      <c r="O56" s="90"/>
      <c r="P56" s="75"/>
      <c r="AE56" s="47">
        <f ca="1"/>
        <v>43157</v>
      </c>
      <c r="AF56">
        <f ca="1"/>
        <v>266</v>
      </c>
    </row>
    <row r="57" spans="2:32">
      <c r="B57" s="47">
        <f ca="1"/>
        <v>43173</v>
      </c>
      <c r="C57">
        <f ca="1"/>
        <v>270</v>
      </c>
      <c r="D57" s="88" t="s">
        <v>135</v>
      </c>
      <c r="E57" s="74">
        <f t="shared" si="5"/>
        <v>270</v>
      </c>
      <c r="F57" s="75">
        <v>0</v>
      </c>
      <c r="G57" s="75">
        <v>0</v>
      </c>
      <c r="H57" s="87"/>
      <c r="J57" s="47" t="e">
        <f ca="1"/>
        <v>#N/A</v>
      </c>
      <c r="K57" t="e">
        <f ca="1"/>
        <v>#N/A</v>
      </c>
      <c r="L57" s="89"/>
      <c r="M57" s="90"/>
      <c r="N57" s="90"/>
      <c r="O57" s="90"/>
      <c r="P57" s="75"/>
      <c r="AE57" s="47">
        <f ca="1"/>
        <v>43158</v>
      </c>
      <c r="AF57">
        <f ca="1"/>
        <v>266</v>
      </c>
    </row>
    <row r="58" spans="2:32">
      <c r="B58" s="47">
        <f ca="1"/>
        <v>43174</v>
      </c>
      <c r="C58">
        <f ca="1"/>
        <v>270</v>
      </c>
      <c r="D58" s="88" t="s">
        <v>136</v>
      </c>
      <c r="E58" s="74">
        <f t="shared" si="5"/>
        <v>270</v>
      </c>
      <c r="F58" s="75">
        <v>0</v>
      </c>
      <c r="G58" s="75">
        <v>0</v>
      </c>
      <c r="H58" s="87"/>
      <c r="J58" s="47" t="e">
        <f ca="1"/>
        <v>#N/A</v>
      </c>
      <c r="K58" t="e">
        <f ca="1"/>
        <v>#N/A</v>
      </c>
      <c r="L58" s="89"/>
      <c r="M58" s="90"/>
      <c r="N58" s="90"/>
      <c r="O58" s="90"/>
      <c r="P58" s="75"/>
      <c r="AE58" s="47">
        <f ca="1"/>
        <v>43159</v>
      </c>
      <c r="AF58">
        <f ca="1"/>
        <v>266</v>
      </c>
    </row>
    <row r="59" spans="2:32">
      <c r="B59" s="47">
        <f ca="1"/>
        <v>43175</v>
      </c>
      <c r="C59">
        <f ca="1"/>
        <v>270</v>
      </c>
      <c r="D59" s="88" t="s">
        <v>137</v>
      </c>
      <c r="E59" s="74">
        <f t="shared" si="5"/>
        <v>270</v>
      </c>
      <c r="F59" s="75">
        <v>0</v>
      </c>
      <c r="G59" s="75">
        <v>0</v>
      </c>
      <c r="H59" s="87"/>
      <c r="J59" s="47" t="e">
        <f ca="1"/>
        <v>#N/A</v>
      </c>
      <c r="K59" t="e">
        <f ca="1"/>
        <v>#N/A</v>
      </c>
      <c r="L59" s="89"/>
      <c r="M59" s="90"/>
      <c r="N59" s="90"/>
      <c r="O59" s="90"/>
      <c r="P59" s="75"/>
      <c r="AE59" s="47">
        <f ca="1"/>
        <v>43160</v>
      </c>
      <c r="AF59">
        <f ca="1"/>
        <v>266</v>
      </c>
    </row>
    <row r="60" spans="2:32">
      <c r="B60" s="47">
        <f ca="1"/>
        <v>43178</v>
      </c>
      <c r="C60">
        <f ca="1"/>
        <v>270</v>
      </c>
      <c r="D60" s="88" t="s">
        <v>138</v>
      </c>
      <c r="E60" s="74">
        <f t="shared" si="5"/>
        <v>270</v>
      </c>
      <c r="F60" s="75">
        <v>0</v>
      </c>
      <c r="G60" s="75">
        <v>0</v>
      </c>
      <c r="H60" s="87"/>
      <c r="J60" s="47" t="e">
        <f ca="1"/>
        <v>#N/A</v>
      </c>
      <c r="K60" t="e">
        <f ca="1"/>
        <v>#N/A</v>
      </c>
      <c r="L60" s="89"/>
      <c r="M60" s="90"/>
      <c r="N60" s="90"/>
      <c r="O60" s="90"/>
      <c r="P60" s="75"/>
      <c r="AE60" s="47">
        <f ca="1"/>
        <v>43161</v>
      </c>
      <c r="AF60">
        <f ca="1"/>
        <v>266</v>
      </c>
    </row>
    <row r="61" spans="2:32">
      <c r="B61" s="47">
        <f ca="1"/>
        <v>43179</v>
      </c>
      <c r="C61">
        <f ca="1"/>
        <v>270</v>
      </c>
      <c r="D61" s="88" t="s">
        <v>139</v>
      </c>
      <c r="E61" s="74">
        <f t="shared" si="5"/>
        <v>270</v>
      </c>
      <c r="F61" s="75">
        <v>0</v>
      </c>
      <c r="G61" s="75">
        <v>0</v>
      </c>
      <c r="H61" s="87"/>
      <c r="J61" s="47" t="e">
        <f ca="1"/>
        <v>#N/A</v>
      </c>
      <c r="K61" t="e">
        <f ca="1"/>
        <v>#N/A</v>
      </c>
      <c r="L61" s="89"/>
      <c r="M61" s="90"/>
      <c r="N61" s="90"/>
      <c r="O61" s="90"/>
      <c r="P61" s="75"/>
      <c r="AE61" s="47">
        <f ca="1"/>
        <v>43164</v>
      </c>
      <c r="AF61">
        <f ca="1"/>
        <v>266</v>
      </c>
    </row>
    <row r="62" spans="2:32">
      <c r="B62" s="47">
        <f ca="1"/>
        <v>43180</v>
      </c>
      <c r="C62">
        <f ca="1"/>
        <v>270</v>
      </c>
      <c r="D62" s="88" t="s">
        <v>140</v>
      </c>
      <c r="E62" s="74">
        <f t="shared" si="5"/>
        <v>270</v>
      </c>
      <c r="F62" s="75">
        <v>0</v>
      </c>
      <c r="G62" s="75">
        <v>0</v>
      </c>
      <c r="H62" s="87"/>
      <c r="J62" s="47" t="e">
        <f ca="1"/>
        <v>#N/A</v>
      </c>
      <c r="K62" t="e">
        <f ca="1"/>
        <v>#N/A</v>
      </c>
      <c r="L62" s="89"/>
      <c r="M62" s="90"/>
      <c r="N62" s="90"/>
      <c r="O62" s="90"/>
      <c r="P62" s="75"/>
      <c r="AE62" s="47">
        <f ca="1"/>
        <v>43165</v>
      </c>
      <c r="AF62">
        <f ca="1"/>
        <v>266</v>
      </c>
    </row>
    <row r="63" spans="2:32">
      <c r="B63" s="47">
        <f ca="1"/>
        <v>43181</v>
      </c>
      <c r="C63">
        <f ca="1"/>
        <v>270</v>
      </c>
      <c r="D63" s="88" t="s">
        <v>141</v>
      </c>
      <c r="E63" s="74">
        <f t="shared" si="5"/>
        <v>270</v>
      </c>
      <c r="F63" s="75">
        <v>0</v>
      </c>
      <c r="G63" s="75">
        <v>0</v>
      </c>
      <c r="H63" s="87"/>
      <c r="J63" s="47" t="e">
        <f ca="1"/>
        <v>#N/A</v>
      </c>
      <c r="K63" t="e">
        <f ca="1"/>
        <v>#N/A</v>
      </c>
      <c r="L63" s="89"/>
      <c r="M63" s="90"/>
      <c r="N63" s="90"/>
      <c r="O63" s="90"/>
      <c r="P63" s="75"/>
      <c r="AE63" s="47">
        <f ca="1"/>
        <v>43166</v>
      </c>
      <c r="AF63">
        <f ca="1"/>
        <v>266</v>
      </c>
    </row>
    <row r="64" spans="2:32">
      <c r="B64" s="47">
        <f ca="1"/>
        <v>43182</v>
      </c>
      <c r="C64">
        <f ca="1"/>
        <v>270</v>
      </c>
      <c r="D64" s="88" t="s">
        <v>142</v>
      </c>
      <c r="E64" s="74">
        <f t="shared" si="5"/>
        <v>270</v>
      </c>
      <c r="F64" s="75">
        <v>0</v>
      </c>
      <c r="G64" s="75">
        <v>0</v>
      </c>
      <c r="H64" s="87"/>
      <c r="J64" s="47" t="e">
        <f ca="1"/>
        <v>#N/A</v>
      </c>
      <c r="K64" t="e">
        <f ca="1"/>
        <v>#N/A</v>
      </c>
      <c r="L64" s="89"/>
      <c r="M64" s="90"/>
      <c r="N64" s="90"/>
      <c r="O64" s="90"/>
      <c r="P64" s="75"/>
      <c r="AE64" s="47">
        <f ca="1"/>
        <v>43167</v>
      </c>
      <c r="AF64">
        <f ca="1"/>
        <v>266</v>
      </c>
    </row>
    <row r="65" spans="2:32">
      <c r="B65" s="47">
        <f ca="1"/>
        <v>43185</v>
      </c>
      <c r="C65">
        <f ca="1"/>
        <v>270</v>
      </c>
      <c r="D65" s="88" t="s">
        <v>143</v>
      </c>
      <c r="E65" s="74">
        <f t="shared" si="5"/>
        <v>270</v>
      </c>
      <c r="F65" s="75">
        <v>0</v>
      </c>
      <c r="G65" s="75">
        <v>0</v>
      </c>
      <c r="H65" s="87"/>
      <c r="J65" s="47" t="e">
        <f ca="1"/>
        <v>#N/A</v>
      </c>
      <c r="K65" t="e">
        <f ca="1"/>
        <v>#N/A</v>
      </c>
      <c r="L65" s="89"/>
      <c r="M65" s="90"/>
      <c r="N65" s="90"/>
      <c r="O65" s="90"/>
      <c r="P65" s="75"/>
      <c r="AE65" s="47">
        <f ca="1"/>
        <v>43168</v>
      </c>
      <c r="AF65">
        <f ca="1"/>
        <v>266</v>
      </c>
    </row>
    <row r="66" spans="2:32">
      <c r="B66" s="47">
        <f ca="1"/>
        <v>43186</v>
      </c>
      <c r="C66">
        <f ca="1"/>
        <v>270</v>
      </c>
      <c r="D66" s="88" t="s">
        <v>144</v>
      </c>
      <c r="E66" s="74">
        <f t="shared" si="5"/>
        <v>270</v>
      </c>
      <c r="F66" s="75">
        <v>0</v>
      </c>
      <c r="G66" s="75">
        <v>0</v>
      </c>
      <c r="H66" s="87"/>
      <c r="J66" s="47" t="e">
        <f ca="1"/>
        <v>#N/A</v>
      </c>
      <c r="K66" t="e">
        <f ca="1"/>
        <v>#N/A</v>
      </c>
      <c r="L66" s="89"/>
      <c r="M66" s="90"/>
      <c r="N66" s="90"/>
      <c r="O66" s="90"/>
      <c r="P66" s="75"/>
      <c r="AE66" s="47">
        <f ca="1"/>
        <v>43171</v>
      </c>
      <c r="AF66">
        <f ca="1"/>
        <v>266</v>
      </c>
    </row>
    <row r="67" spans="2:32">
      <c r="B67" s="47">
        <f ca="1"/>
        <v>43187</v>
      </c>
      <c r="C67">
        <f ca="1"/>
        <v>270</v>
      </c>
      <c r="D67" s="88" t="s">
        <v>145</v>
      </c>
      <c r="E67" s="74">
        <f t="shared" si="5"/>
        <v>270</v>
      </c>
      <c r="F67" s="75">
        <v>0</v>
      </c>
      <c r="G67" s="75">
        <v>0</v>
      </c>
      <c r="H67" s="87"/>
      <c r="J67" s="47" t="e">
        <f ca="1"/>
        <v>#N/A</v>
      </c>
      <c r="K67" t="e">
        <f ca="1"/>
        <v>#N/A</v>
      </c>
      <c r="L67" s="89"/>
      <c r="M67" s="90"/>
      <c r="N67" s="90"/>
      <c r="O67" s="90"/>
      <c r="P67" s="75"/>
      <c r="AE67" s="47">
        <f ca="1"/>
        <v>43172</v>
      </c>
      <c r="AF67">
        <f ca="1"/>
        <v>266</v>
      </c>
    </row>
    <row r="68" spans="2:32">
      <c r="B68" s="47">
        <f ca="1"/>
        <v>43188</v>
      </c>
      <c r="C68">
        <f ca="1"/>
        <v>270</v>
      </c>
      <c r="D68" s="88" t="s">
        <v>146</v>
      </c>
      <c r="E68" s="74">
        <f t="shared" si="5"/>
        <v>270</v>
      </c>
      <c r="F68" s="75">
        <v>0</v>
      </c>
      <c r="G68" s="75">
        <v>0</v>
      </c>
      <c r="H68" s="87"/>
      <c r="J68" s="47" t="e">
        <f ca="1"/>
        <v>#N/A</v>
      </c>
      <c r="K68" t="e">
        <f ca="1"/>
        <v>#N/A</v>
      </c>
      <c r="L68" s="89"/>
      <c r="M68" s="90"/>
      <c r="N68" s="90"/>
      <c r="O68" s="90"/>
      <c r="P68" s="75"/>
      <c r="AE68" s="47">
        <f ca="1"/>
        <v>43173</v>
      </c>
      <c r="AF68">
        <f ca="1"/>
        <v>266</v>
      </c>
    </row>
    <row r="69" spans="2:32">
      <c r="B69" s="47">
        <f ca="1"/>
        <v>43193</v>
      </c>
      <c r="C69">
        <f ca="1"/>
        <v>270</v>
      </c>
      <c r="D69" s="88" t="s">
        <v>147</v>
      </c>
      <c r="E69" s="74">
        <f t="shared" si="5"/>
        <v>270</v>
      </c>
      <c r="F69" s="75">
        <v>0</v>
      </c>
      <c r="G69" s="75">
        <v>0</v>
      </c>
      <c r="H69" s="87"/>
      <c r="J69" s="47" t="e">
        <f ca="1"/>
        <v>#N/A</v>
      </c>
      <c r="K69" t="e">
        <f ca="1"/>
        <v>#N/A</v>
      </c>
      <c r="L69" s="89"/>
      <c r="M69" s="90"/>
      <c r="N69" s="90"/>
      <c r="O69" s="90"/>
      <c r="P69" s="75"/>
      <c r="AE69" s="47">
        <f ca="1"/>
        <v>43174</v>
      </c>
      <c r="AF69">
        <f ca="1"/>
        <v>266</v>
      </c>
    </row>
    <row r="70" spans="2:32">
      <c r="B70" s="47">
        <f ca="1"/>
        <v>43194</v>
      </c>
      <c r="C70">
        <f ca="1"/>
        <v>270</v>
      </c>
      <c r="D70" s="88" t="s">
        <v>148</v>
      </c>
      <c r="E70" s="74">
        <f t="shared" si="5"/>
        <v>270</v>
      </c>
      <c r="F70" s="75">
        <v>0</v>
      </c>
      <c r="G70" s="75">
        <v>0</v>
      </c>
      <c r="H70" s="87"/>
      <c r="J70" s="47" t="e">
        <f ca="1"/>
        <v>#N/A</v>
      </c>
      <c r="K70" t="e">
        <f ca="1"/>
        <v>#N/A</v>
      </c>
      <c r="L70" s="89"/>
      <c r="M70" s="90"/>
      <c r="N70" s="90"/>
      <c r="O70" s="90"/>
      <c r="P70" s="75"/>
      <c r="AE70" s="47">
        <f ca="1"/>
        <v>43175</v>
      </c>
      <c r="AF70">
        <f ca="1"/>
        <v>266</v>
      </c>
    </row>
    <row r="71" spans="2:32">
      <c r="B71" s="47">
        <f ca="1"/>
        <v>43195</v>
      </c>
      <c r="C71">
        <f ca="1"/>
        <v>270</v>
      </c>
      <c r="D71" s="88" t="s">
        <v>149</v>
      </c>
      <c r="E71" s="74">
        <f t="shared" si="5"/>
        <v>270</v>
      </c>
      <c r="F71" s="75">
        <v>0</v>
      </c>
      <c r="G71" s="75">
        <v>0</v>
      </c>
      <c r="H71" s="87"/>
      <c r="J71" s="47" t="e">
        <f ca="1"/>
        <v>#N/A</v>
      </c>
      <c r="K71" t="e">
        <f ca="1"/>
        <v>#N/A</v>
      </c>
      <c r="L71" s="89"/>
      <c r="M71" s="90"/>
      <c r="N71" s="90"/>
      <c r="O71" s="90"/>
      <c r="P71" s="75"/>
      <c r="AE71" s="47">
        <f ca="1"/>
        <v>43178</v>
      </c>
      <c r="AF71">
        <f ca="1"/>
        <v>266</v>
      </c>
    </row>
    <row r="72" spans="2:32">
      <c r="B72" s="47">
        <f ca="1"/>
        <v>43196</v>
      </c>
      <c r="C72">
        <f ca="1"/>
        <v>270</v>
      </c>
      <c r="D72" s="88" t="s">
        <v>150</v>
      </c>
      <c r="E72" s="74">
        <f t="shared" si="5"/>
        <v>270</v>
      </c>
      <c r="F72" s="75">
        <v>0</v>
      </c>
      <c r="G72" s="75">
        <v>0</v>
      </c>
      <c r="H72" s="87"/>
      <c r="J72" s="47" t="e">
        <f ca="1"/>
        <v>#N/A</v>
      </c>
      <c r="K72" t="e">
        <f ca="1"/>
        <v>#N/A</v>
      </c>
      <c r="L72" s="89"/>
      <c r="M72" s="90"/>
      <c r="N72" s="90"/>
      <c r="O72" s="90"/>
      <c r="P72" s="75"/>
      <c r="AE72" s="47">
        <f ca="1"/>
        <v>43179</v>
      </c>
      <c r="AF72">
        <f ca="1"/>
        <v>266</v>
      </c>
    </row>
    <row r="73" spans="2:32">
      <c r="B73" s="47">
        <f ca="1"/>
        <v>43199</v>
      </c>
      <c r="C73">
        <f ca="1"/>
        <v>270</v>
      </c>
      <c r="D73" s="88" t="s">
        <v>151</v>
      </c>
      <c r="E73" s="74">
        <f t="shared" si="5"/>
        <v>270</v>
      </c>
      <c r="F73" s="75">
        <v>0</v>
      </c>
      <c r="G73" s="75">
        <v>0</v>
      </c>
      <c r="H73" s="87"/>
      <c r="J73" s="47" t="e">
        <f ca="1"/>
        <v>#N/A</v>
      </c>
      <c r="K73" t="e">
        <f ca="1"/>
        <v>#N/A</v>
      </c>
      <c r="L73" s="89"/>
      <c r="M73" s="90"/>
      <c r="N73" s="90"/>
      <c r="O73" s="90"/>
      <c r="P73" s="75"/>
      <c r="AE73" s="47">
        <f ca="1"/>
        <v>43180</v>
      </c>
      <c r="AF73">
        <f ca="1"/>
        <v>266</v>
      </c>
    </row>
    <row r="74" spans="2:32">
      <c r="B74" s="47">
        <f ca="1"/>
        <v>43200</v>
      </c>
      <c r="C74">
        <f ca="1"/>
        <v>270</v>
      </c>
      <c r="D74" s="88" t="s">
        <v>152</v>
      </c>
      <c r="E74" s="74">
        <f t="shared" si="5"/>
        <v>270</v>
      </c>
      <c r="F74" s="75">
        <v>0</v>
      </c>
      <c r="G74" s="75">
        <v>0</v>
      </c>
      <c r="H74" s="87"/>
      <c r="J74" s="47" t="e">
        <f ca="1"/>
        <v>#N/A</v>
      </c>
      <c r="K74" t="e">
        <f ca="1"/>
        <v>#N/A</v>
      </c>
      <c r="L74" s="89"/>
      <c r="M74" s="90"/>
      <c r="N74" s="90"/>
      <c r="O74" s="90"/>
      <c r="P74" s="75"/>
      <c r="AE74" s="47">
        <f ca="1"/>
        <v>43181</v>
      </c>
      <c r="AF74">
        <f ca="1"/>
        <v>266</v>
      </c>
    </row>
    <row r="75" spans="2:32">
      <c r="B75" s="47">
        <f ca="1"/>
        <v>43201</v>
      </c>
      <c r="C75">
        <f ca="1"/>
        <v>270</v>
      </c>
      <c r="D75" s="88" t="s">
        <v>153</v>
      </c>
      <c r="E75" s="74">
        <f t="shared" si="5"/>
        <v>270</v>
      </c>
      <c r="F75" s="75">
        <v>0</v>
      </c>
      <c r="G75" s="75">
        <v>0</v>
      </c>
      <c r="H75" s="87"/>
      <c r="J75" s="47" t="e">
        <f ca="1"/>
        <v>#N/A</v>
      </c>
      <c r="K75" t="e">
        <f ca="1"/>
        <v>#N/A</v>
      </c>
      <c r="L75" s="89"/>
      <c r="M75" s="90"/>
      <c r="N75" s="90"/>
      <c r="O75" s="90"/>
      <c r="P75" s="75"/>
      <c r="AE75" s="47">
        <f ca="1"/>
        <v>43182</v>
      </c>
      <c r="AF75">
        <f ca="1"/>
        <v>266</v>
      </c>
    </row>
    <row r="76" spans="2:32">
      <c r="B76" s="47">
        <f ca="1"/>
        <v>43202</v>
      </c>
      <c r="C76">
        <f ca="1"/>
        <v>270</v>
      </c>
      <c r="D76" s="88" t="s">
        <v>154</v>
      </c>
      <c r="E76" s="74">
        <f t="shared" si="5"/>
        <v>270</v>
      </c>
      <c r="F76" s="75">
        <v>0</v>
      </c>
      <c r="G76" s="75">
        <v>0</v>
      </c>
      <c r="H76" s="87"/>
      <c r="J76" s="47" t="e">
        <f ca="1"/>
        <v>#N/A</v>
      </c>
      <c r="K76" t="e">
        <f ca="1"/>
        <v>#N/A</v>
      </c>
      <c r="L76" s="89"/>
      <c r="M76" s="90"/>
      <c r="N76" s="90"/>
      <c r="O76" s="90"/>
      <c r="P76" s="75"/>
      <c r="AE76" s="47">
        <f ca="1"/>
        <v>43185</v>
      </c>
      <c r="AF76">
        <f ca="1"/>
        <v>266</v>
      </c>
    </row>
    <row r="77" spans="2:32">
      <c r="B77" s="47">
        <f ca="1"/>
        <v>43236</v>
      </c>
      <c r="C77">
        <f ca="1"/>
        <v>270</v>
      </c>
      <c r="D77" s="88" t="s">
        <v>155</v>
      </c>
      <c r="E77" s="74">
        <f t="shared" si="5"/>
        <v>270</v>
      </c>
      <c r="F77" s="75">
        <v>0</v>
      </c>
      <c r="G77" s="75">
        <v>0</v>
      </c>
      <c r="H77" s="87"/>
      <c r="J77" s="47" t="e">
        <f ca="1"/>
        <v>#N/A</v>
      </c>
      <c r="K77" t="e">
        <f ca="1"/>
        <v>#N/A</v>
      </c>
      <c r="L77" s="89"/>
      <c r="M77" s="90"/>
      <c r="N77" s="90"/>
      <c r="O77" s="90"/>
      <c r="P77" s="75"/>
      <c r="AE77" s="47">
        <f ca="1"/>
        <v>43186</v>
      </c>
      <c r="AF77">
        <f ca="1"/>
        <v>266</v>
      </c>
    </row>
    <row r="78" spans="2:32">
      <c r="B78" s="47">
        <f ca="1"/>
        <v>43271</v>
      </c>
      <c r="C78">
        <f ca="1"/>
        <v>270</v>
      </c>
      <c r="D78" s="88" t="s">
        <v>156</v>
      </c>
      <c r="E78" s="74">
        <f t="shared" si="5"/>
        <v>270</v>
      </c>
      <c r="F78" s="75">
        <v>0</v>
      </c>
      <c r="G78" s="75">
        <v>0</v>
      </c>
      <c r="H78" s="87"/>
      <c r="J78" s="47" t="e">
        <f ca="1"/>
        <v>#N/A</v>
      </c>
      <c r="K78" t="e">
        <f ca="1"/>
        <v>#N/A</v>
      </c>
      <c r="L78" s="89"/>
      <c r="M78" s="90"/>
      <c r="N78" s="90"/>
      <c r="O78" s="90"/>
      <c r="P78" s="75"/>
      <c r="AE78" s="47">
        <f ca="1"/>
        <v>43187</v>
      </c>
      <c r="AF78">
        <f ca="1"/>
        <v>266</v>
      </c>
    </row>
    <row r="79" spans="2:32">
      <c r="B79" s="47">
        <f ca="1"/>
        <v>43299</v>
      </c>
      <c r="C79">
        <f ca="1"/>
        <v>270</v>
      </c>
      <c r="D79" s="88" t="s">
        <v>157</v>
      </c>
      <c r="E79" s="74">
        <f t="shared" si="5"/>
        <v>270</v>
      </c>
      <c r="F79" s="75">
        <v>0</v>
      </c>
      <c r="G79" s="75">
        <v>0</v>
      </c>
      <c r="H79" s="87"/>
      <c r="J79" s="47" t="e">
        <f ca="1"/>
        <v>#N/A</v>
      </c>
      <c r="K79" t="e">
        <f ca="1"/>
        <v>#N/A</v>
      </c>
      <c r="L79" s="89"/>
      <c r="M79" s="90"/>
      <c r="N79" s="90"/>
      <c r="O79" s="90"/>
      <c r="P79" s="75"/>
      <c r="AE79" s="47">
        <f ca="1"/>
        <v>43188</v>
      </c>
      <c r="AF79">
        <f ca="1"/>
        <v>266</v>
      </c>
    </row>
    <row r="80" spans="2:32">
      <c r="B80" s="47">
        <f ca="1"/>
        <v>43327</v>
      </c>
      <c r="C80">
        <f ca="1"/>
        <v>270</v>
      </c>
      <c r="D80" s="88" t="s">
        <v>158</v>
      </c>
      <c r="E80" s="74">
        <f t="shared" si="5"/>
        <v>270</v>
      </c>
      <c r="F80" s="75">
        <v>0</v>
      </c>
      <c r="G80" s="75">
        <v>0</v>
      </c>
      <c r="H80" s="87"/>
      <c r="J80" s="47" t="e">
        <f ca="1"/>
        <v>#N/A</v>
      </c>
      <c r="K80" t="e">
        <f ca="1"/>
        <v>#N/A</v>
      </c>
      <c r="L80" s="89"/>
      <c r="M80" s="90"/>
      <c r="N80" s="90"/>
      <c r="O80" s="90"/>
      <c r="P80" s="75"/>
      <c r="AE80" s="47">
        <f ca="1"/>
        <v>43193</v>
      </c>
      <c r="AF80">
        <f ca="1"/>
        <v>266</v>
      </c>
    </row>
    <row r="81" spans="2:32">
      <c r="B81" s="47">
        <f ca="1"/>
        <v>43362</v>
      </c>
      <c r="C81">
        <f ca="1"/>
        <v>270</v>
      </c>
      <c r="D81" s="88" t="s">
        <v>159</v>
      </c>
      <c r="E81" s="74">
        <f t="shared" si="5"/>
        <v>270</v>
      </c>
      <c r="F81" s="75">
        <v>0</v>
      </c>
      <c r="G81" s="75">
        <v>0</v>
      </c>
      <c r="H81" s="87"/>
      <c r="J81" s="47" t="e">
        <f ca="1"/>
        <v>#N/A</v>
      </c>
      <c r="K81" t="e">
        <f ca="1"/>
        <v>#N/A</v>
      </c>
      <c r="L81" s="89"/>
      <c r="M81" s="90"/>
      <c r="N81" s="90"/>
      <c r="O81" s="90"/>
      <c r="P81" s="75"/>
      <c r="AE81" s="47">
        <f ca="1"/>
        <v>43194</v>
      </c>
      <c r="AF81">
        <f ca="1"/>
        <v>266</v>
      </c>
    </row>
    <row r="82" spans="2:32">
      <c r="B82" s="47">
        <f ca="1"/>
        <v>43390</v>
      </c>
      <c r="C82">
        <f ca="1"/>
        <v>270</v>
      </c>
      <c r="D82" s="88" t="s">
        <v>160</v>
      </c>
      <c r="E82" s="74">
        <f t="shared" si="5"/>
        <v>270</v>
      </c>
      <c r="F82" s="75">
        <v>0</v>
      </c>
      <c r="G82" s="75">
        <v>0</v>
      </c>
      <c r="H82" s="87"/>
      <c r="J82" s="47" t="e">
        <f ca="1"/>
        <v>#N/A</v>
      </c>
      <c r="K82" t="e">
        <f ca="1"/>
        <v>#N/A</v>
      </c>
      <c r="L82" s="89"/>
      <c r="M82" s="90"/>
      <c r="N82" s="90"/>
      <c r="O82" s="90"/>
      <c r="P82" s="75"/>
      <c r="AE82" s="47">
        <f ca="1"/>
        <v>43195</v>
      </c>
      <c r="AF82">
        <f ca="1"/>
        <v>266</v>
      </c>
    </row>
    <row r="83" spans="2:32">
      <c r="B83" s="47">
        <f ca="1"/>
        <v>43425</v>
      </c>
      <c r="C83">
        <f ca="1"/>
        <v>270</v>
      </c>
      <c r="D83" s="88" t="s">
        <v>161</v>
      </c>
      <c r="E83" s="74">
        <f t="shared" si="5"/>
        <v>270</v>
      </c>
      <c r="F83" s="75">
        <v>0</v>
      </c>
      <c r="G83" s="75">
        <v>0</v>
      </c>
      <c r="H83" s="87"/>
      <c r="J83" s="47" t="e">
        <f ca="1"/>
        <v>#N/A</v>
      </c>
      <c r="K83" t="e">
        <f ca="1"/>
        <v>#N/A</v>
      </c>
      <c r="L83" s="89"/>
      <c r="M83" s="90"/>
      <c r="N83" s="90"/>
      <c r="O83" s="90"/>
      <c r="P83" s="75"/>
      <c r="AE83" s="47">
        <f ca="1"/>
        <v>43196</v>
      </c>
      <c r="AF83">
        <f ca="1"/>
        <v>266</v>
      </c>
    </row>
    <row r="84" spans="2:32">
      <c r="B84" s="47">
        <f ca="1"/>
        <v>43453</v>
      </c>
      <c r="C84">
        <f ca="1"/>
        <v>270</v>
      </c>
      <c r="D84" s="88" t="s">
        <v>162</v>
      </c>
      <c r="E84" s="74">
        <f t="shared" si="5"/>
        <v>270</v>
      </c>
      <c r="F84" s="75">
        <v>0</v>
      </c>
      <c r="G84" s="75">
        <v>0</v>
      </c>
      <c r="H84" s="87"/>
      <c r="J84" s="47" t="e">
        <f ca="1"/>
        <v>#N/A</v>
      </c>
      <c r="K84" t="e">
        <f ca="1"/>
        <v>#N/A</v>
      </c>
      <c r="L84" s="89"/>
      <c r="M84" s="90"/>
      <c r="N84" s="90"/>
      <c r="O84" s="90"/>
      <c r="P84" s="75"/>
      <c r="AE84" s="47">
        <f ca="1"/>
        <v>43199</v>
      </c>
      <c r="AF84">
        <f ca="1"/>
        <v>266</v>
      </c>
    </row>
    <row r="85" spans="2:32">
      <c r="B85" s="47">
        <f ca="1"/>
        <v>43481</v>
      </c>
      <c r="C85">
        <f ca="1"/>
        <v>270</v>
      </c>
      <c r="D85" s="88" t="s">
        <v>163</v>
      </c>
      <c r="E85" s="74">
        <f t="shared" si="5"/>
        <v>270</v>
      </c>
      <c r="F85" s="75">
        <v>0</v>
      </c>
      <c r="G85" s="75">
        <v>0</v>
      </c>
      <c r="H85" s="87"/>
      <c r="J85" s="47" t="e">
        <f ca="1"/>
        <v>#N/A</v>
      </c>
      <c r="K85" t="e">
        <f ca="1"/>
        <v>#N/A</v>
      </c>
      <c r="L85" s="89"/>
      <c r="M85" s="90"/>
      <c r="N85" s="90"/>
      <c r="O85" s="90"/>
      <c r="P85" s="75"/>
      <c r="AE85" s="47">
        <f ca="1"/>
        <v>43200</v>
      </c>
      <c r="AF85">
        <f ca="1"/>
        <v>266</v>
      </c>
    </row>
    <row r="86" spans="2:32">
      <c r="B86" s="47">
        <f ca="1"/>
        <v>43516</v>
      </c>
      <c r="C86">
        <f ca="1"/>
        <v>270</v>
      </c>
      <c r="D86" s="88" t="s">
        <v>164</v>
      </c>
      <c r="E86" s="74">
        <f t="shared" ref="E86:E100" si="9">E85</f>
        <v>270</v>
      </c>
      <c r="F86" s="75">
        <v>0</v>
      </c>
      <c r="G86" s="75">
        <v>0</v>
      </c>
      <c r="H86" s="87"/>
      <c r="J86" s="47" t="e">
        <f ca="1"/>
        <v>#N/A</v>
      </c>
      <c r="K86" t="e">
        <f ca="1"/>
        <v>#N/A</v>
      </c>
      <c r="L86" s="89"/>
      <c r="M86" s="90"/>
      <c r="N86" s="90"/>
      <c r="O86" s="90"/>
      <c r="P86" s="75"/>
      <c r="AE86" s="47">
        <f ca="1"/>
        <v>43201</v>
      </c>
      <c r="AF86">
        <f ca="1"/>
        <v>266</v>
      </c>
    </row>
    <row r="87" spans="2:32">
      <c r="B87" s="47">
        <f ca="1"/>
        <v>43544</v>
      </c>
      <c r="C87">
        <f ca="1"/>
        <v>270</v>
      </c>
      <c r="D87" s="88" t="s">
        <v>165</v>
      </c>
      <c r="E87" s="74">
        <f t="shared" si="9"/>
        <v>270</v>
      </c>
      <c r="F87" s="75">
        <v>0</v>
      </c>
      <c r="G87" s="75">
        <v>0</v>
      </c>
      <c r="H87" s="87"/>
      <c r="J87" s="47" t="e">
        <f ca="1"/>
        <v>#N/A</v>
      </c>
      <c r="K87" t="e">
        <f ca="1"/>
        <v>#N/A</v>
      </c>
      <c r="L87" s="89"/>
      <c r="M87" s="90"/>
      <c r="N87" s="90"/>
      <c r="O87" s="90"/>
      <c r="P87" s="75"/>
      <c r="AE87" s="47">
        <f ca="1"/>
        <v>43202</v>
      </c>
      <c r="AF87">
        <f ca="1"/>
        <v>266</v>
      </c>
    </row>
    <row r="88" spans="2:32">
      <c r="B88" s="47">
        <f ca="1"/>
        <v>43572</v>
      </c>
      <c r="C88">
        <f ca="1"/>
        <v>270</v>
      </c>
      <c r="D88" s="88" t="s">
        <v>166</v>
      </c>
      <c r="E88" s="74">
        <f t="shared" si="9"/>
        <v>270</v>
      </c>
      <c r="F88" s="75">
        <v>0</v>
      </c>
      <c r="G88" s="75">
        <v>0</v>
      </c>
      <c r="H88" s="87"/>
      <c r="J88" s="47" t="e">
        <f ca="1"/>
        <v>#N/A</v>
      </c>
      <c r="K88" t="e">
        <f ca="1"/>
        <v>#N/A</v>
      </c>
      <c r="L88" s="89"/>
      <c r="M88" s="90"/>
      <c r="N88" s="90"/>
      <c r="O88" s="90"/>
      <c r="P88" s="75"/>
      <c r="AE88" s="47">
        <f ca="1"/>
        <v>43236</v>
      </c>
      <c r="AF88">
        <f ca="1"/>
        <v>266</v>
      </c>
    </row>
    <row r="89" spans="2:32">
      <c r="B89" s="47">
        <f ca="1"/>
        <v>43600</v>
      </c>
      <c r="C89">
        <f ca="1"/>
        <v>270</v>
      </c>
      <c r="D89" s="88" t="s">
        <v>167</v>
      </c>
      <c r="E89" s="74">
        <f t="shared" si="9"/>
        <v>270</v>
      </c>
      <c r="F89" s="75">
        <v>0</v>
      </c>
      <c r="G89" s="75">
        <v>0</v>
      </c>
      <c r="H89" s="87"/>
      <c r="J89" s="47" t="e">
        <f ca="1"/>
        <v>#N/A</v>
      </c>
      <c r="K89" t="e">
        <f ca="1"/>
        <v>#N/A</v>
      </c>
      <c r="L89" s="89"/>
      <c r="M89" s="90"/>
      <c r="N89" s="90"/>
      <c r="O89" s="90"/>
      <c r="P89" s="75"/>
      <c r="AE89" s="47">
        <f ca="1"/>
        <v>43271</v>
      </c>
      <c r="AF89">
        <f ca="1"/>
        <v>266</v>
      </c>
    </row>
    <row r="90" spans="2:32">
      <c r="B90" s="47">
        <f ca="1"/>
        <v>43635</v>
      </c>
      <c r="C90">
        <f ca="1"/>
        <v>270</v>
      </c>
      <c r="D90" s="88" t="s">
        <v>168</v>
      </c>
      <c r="E90" s="74">
        <f t="shared" si="9"/>
        <v>270</v>
      </c>
      <c r="F90" s="75">
        <v>0</v>
      </c>
      <c r="G90" s="75">
        <v>0</v>
      </c>
      <c r="H90" s="87"/>
      <c r="J90" s="47" t="e">
        <f ca="1"/>
        <v>#N/A</v>
      </c>
      <c r="K90" t="e">
        <f ca="1"/>
        <v>#N/A</v>
      </c>
      <c r="L90" s="89"/>
      <c r="M90" s="90"/>
      <c r="N90" s="90"/>
      <c r="O90" s="90"/>
      <c r="P90" s="75"/>
      <c r="AE90" s="47">
        <f ca="1"/>
        <v>43299</v>
      </c>
      <c r="AF90">
        <f ca="1"/>
        <v>266</v>
      </c>
    </row>
    <row r="91" spans="2:32">
      <c r="B91" s="47">
        <f ca="1"/>
        <v>43663</v>
      </c>
      <c r="C91">
        <f ca="1"/>
        <v>270</v>
      </c>
      <c r="D91" s="88" t="s">
        <v>169</v>
      </c>
      <c r="E91" s="74">
        <f t="shared" si="9"/>
        <v>270</v>
      </c>
      <c r="F91" s="75">
        <v>0</v>
      </c>
      <c r="G91" s="75">
        <v>0</v>
      </c>
      <c r="H91" s="87"/>
      <c r="J91" s="47" t="e">
        <f ca="1"/>
        <v>#N/A</v>
      </c>
      <c r="K91" t="e">
        <f ca="1"/>
        <v>#N/A</v>
      </c>
      <c r="L91" s="89"/>
      <c r="M91" s="90"/>
      <c r="N91" s="90"/>
      <c r="O91" s="90"/>
      <c r="P91" s="75"/>
      <c r="AE91" s="47">
        <f ca="1"/>
        <v>43327</v>
      </c>
      <c r="AF91">
        <f ca="1"/>
        <v>266</v>
      </c>
    </row>
    <row r="92" spans="2:32">
      <c r="B92" s="47">
        <f ca="1"/>
        <v>43698</v>
      </c>
      <c r="C92">
        <f ca="1"/>
        <v>270</v>
      </c>
      <c r="D92" s="88" t="s">
        <v>170</v>
      </c>
      <c r="E92" s="74">
        <f t="shared" si="9"/>
        <v>270</v>
      </c>
      <c r="F92" s="75">
        <v>0</v>
      </c>
      <c r="G92" s="75">
        <v>0</v>
      </c>
      <c r="H92" s="87"/>
      <c r="J92" s="47" t="e">
        <f ca="1"/>
        <v>#N/A</v>
      </c>
      <c r="K92" t="e">
        <f ca="1"/>
        <v>#N/A</v>
      </c>
      <c r="L92" s="89"/>
      <c r="M92" s="90"/>
      <c r="N92" s="90"/>
      <c r="O92" s="90"/>
      <c r="P92" s="75"/>
      <c r="AE92" s="47">
        <f ca="1"/>
        <v>43362</v>
      </c>
      <c r="AF92">
        <f ca="1"/>
        <v>266</v>
      </c>
    </row>
    <row r="93" spans="2:32">
      <c r="B93" s="47">
        <f ca="1"/>
        <v>43726</v>
      </c>
      <c r="C93">
        <f ca="1"/>
        <v>270</v>
      </c>
      <c r="D93" s="88" t="s">
        <v>171</v>
      </c>
      <c r="E93" s="74">
        <f t="shared" si="9"/>
        <v>270</v>
      </c>
      <c r="F93" s="75">
        <v>0</v>
      </c>
      <c r="G93" s="75">
        <v>0</v>
      </c>
      <c r="H93" s="87"/>
      <c r="J93" s="47" t="e">
        <f ca="1"/>
        <v>#N/A</v>
      </c>
      <c r="K93" t="e">
        <f ca="1"/>
        <v>#N/A</v>
      </c>
      <c r="L93" s="89"/>
      <c r="M93" s="90"/>
      <c r="N93" s="90"/>
      <c r="O93" s="90"/>
      <c r="P93" s="75"/>
      <c r="AE93" s="47">
        <f ca="1"/>
        <v>43390</v>
      </c>
      <c r="AF93">
        <f ca="1"/>
        <v>266</v>
      </c>
    </row>
    <row r="94" spans="2:32">
      <c r="B94" s="47">
        <f ca="1"/>
        <v>43754</v>
      </c>
      <c r="C94">
        <f ca="1"/>
        <v>270</v>
      </c>
      <c r="D94" s="88" t="s">
        <v>172</v>
      </c>
      <c r="E94" s="74">
        <f t="shared" si="9"/>
        <v>270</v>
      </c>
      <c r="F94" s="75">
        <v>0</v>
      </c>
      <c r="G94" s="75">
        <v>0</v>
      </c>
      <c r="H94" s="87"/>
      <c r="J94" s="47" t="e">
        <f ca="1"/>
        <v>#N/A</v>
      </c>
      <c r="K94" t="e">
        <f ca="1"/>
        <v>#N/A</v>
      </c>
      <c r="L94" s="89"/>
      <c r="M94" s="90"/>
      <c r="N94" s="90"/>
      <c r="O94" s="90"/>
      <c r="P94" s="75"/>
      <c r="AE94" s="47">
        <f ca="1"/>
        <v>43425</v>
      </c>
      <c r="AF94">
        <f ca="1"/>
        <v>266</v>
      </c>
    </row>
    <row r="95" spans="2:32" ht="13" thickBot="1">
      <c r="B95" s="47">
        <f ca="1"/>
        <v>43789</v>
      </c>
      <c r="C95">
        <f ca="1"/>
        <v>270</v>
      </c>
      <c r="D95" s="88" t="s">
        <v>173</v>
      </c>
      <c r="E95" s="74">
        <f t="shared" si="9"/>
        <v>270</v>
      </c>
      <c r="F95" s="75">
        <v>0</v>
      </c>
      <c r="G95" s="75">
        <v>0</v>
      </c>
      <c r="H95" s="87"/>
      <c r="J95" s="47" t="e">
        <f ca="1"/>
        <v>#N/A</v>
      </c>
      <c r="K95" t="e">
        <f ca="1"/>
        <v>#N/A</v>
      </c>
      <c r="L95" s="91"/>
      <c r="M95" s="92"/>
      <c r="N95" s="92"/>
      <c r="O95" s="92"/>
      <c r="P95" s="75"/>
      <c r="AE95" s="47">
        <f ca="1"/>
        <v>43453</v>
      </c>
      <c r="AF95">
        <f ca="1"/>
        <v>266</v>
      </c>
    </row>
    <row r="96" spans="2:32">
      <c r="B96" s="47">
        <f ca="1"/>
        <v>43817</v>
      </c>
      <c r="C96">
        <f ca="1"/>
        <v>270</v>
      </c>
      <c r="D96" s="88" t="s">
        <v>174</v>
      </c>
      <c r="E96" s="74">
        <f t="shared" si="9"/>
        <v>270</v>
      </c>
      <c r="F96" s="75">
        <v>0</v>
      </c>
      <c r="G96" s="75">
        <v>0</v>
      </c>
      <c r="H96" s="87"/>
      <c r="J96" s="47" t="e">
        <f ca="1"/>
        <v>#N/A</v>
      </c>
      <c r="K96" t="e">
        <f ca="1"/>
        <v>#N/A</v>
      </c>
      <c r="P96" s="75"/>
      <c r="AE96" s="47">
        <f ca="1"/>
        <v>43481</v>
      </c>
      <c r="AF96">
        <f ca="1"/>
        <v>266</v>
      </c>
    </row>
    <row r="97" spans="2:32">
      <c r="B97" s="47">
        <f ca="1"/>
        <v>43845</v>
      </c>
      <c r="C97">
        <f ca="1"/>
        <v>270</v>
      </c>
      <c r="D97" s="88" t="s">
        <v>175</v>
      </c>
      <c r="E97" s="74">
        <f t="shared" si="9"/>
        <v>270</v>
      </c>
      <c r="F97" s="75">
        <v>0</v>
      </c>
      <c r="G97" s="75">
        <v>0</v>
      </c>
      <c r="H97" s="87"/>
      <c r="J97" s="47" t="e">
        <f ca="1"/>
        <v>#N/A</v>
      </c>
      <c r="K97" t="e">
        <f ca="1"/>
        <v>#N/A</v>
      </c>
      <c r="P97" s="75"/>
      <c r="AE97" s="47">
        <f ca="1"/>
        <v>43516</v>
      </c>
      <c r="AF97">
        <f ca="1"/>
        <v>266</v>
      </c>
    </row>
    <row r="98" spans="2:32">
      <c r="B98" s="47">
        <f ca="1"/>
        <v>43880</v>
      </c>
      <c r="C98">
        <f ca="1"/>
        <v>270</v>
      </c>
      <c r="D98" s="88" t="s">
        <v>176</v>
      </c>
      <c r="E98" s="74">
        <f t="shared" si="9"/>
        <v>270</v>
      </c>
      <c r="F98" s="75">
        <v>0</v>
      </c>
      <c r="G98" s="75">
        <v>0</v>
      </c>
      <c r="H98" s="87"/>
      <c r="J98" s="47" t="e">
        <f ca="1"/>
        <v>#N/A</v>
      </c>
      <c r="K98" t="e">
        <f ca="1"/>
        <v>#N/A</v>
      </c>
      <c r="P98" s="90"/>
      <c r="AE98" s="47">
        <f ca="1"/>
        <v>43544</v>
      </c>
      <c r="AF98">
        <f ca="1"/>
        <v>266</v>
      </c>
    </row>
    <row r="99" spans="2:32">
      <c r="B99" s="47">
        <f ca="1"/>
        <v>43908</v>
      </c>
      <c r="C99">
        <f ca="1"/>
        <v>270</v>
      </c>
      <c r="D99" s="88" t="s">
        <v>177</v>
      </c>
      <c r="E99" s="74">
        <f t="shared" si="9"/>
        <v>270</v>
      </c>
      <c r="F99" s="75">
        <v>0</v>
      </c>
      <c r="G99" s="75">
        <v>0</v>
      </c>
      <c r="H99" s="87"/>
      <c r="J99" s="47" t="e">
        <f ca="1"/>
        <v>#N/A</v>
      </c>
      <c r="K99" t="e">
        <f ca="1"/>
        <v>#N/A</v>
      </c>
      <c r="P99" s="90"/>
      <c r="AE99" s="47">
        <f ca="1"/>
        <v>43572</v>
      </c>
      <c r="AF99">
        <f ca="1"/>
        <v>266</v>
      </c>
    </row>
    <row r="100" spans="2:32">
      <c r="B100" s="47">
        <f ca="1"/>
        <v>43936</v>
      </c>
      <c r="C100">
        <f ca="1"/>
        <v>270</v>
      </c>
      <c r="D100" s="88" t="s">
        <v>277</v>
      </c>
      <c r="E100" s="74">
        <f t="shared" si="9"/>
        <v>270</v>
      </c>
      <c r="F100" s="75">
        <v>0</v>
      </c>
      <c r="G100" s="75">
        <v>0</v>
      </c>
      <c r="H100" s="87"/>
      <c r="J100" s="47" t="e">
        <f ca="1"/>
        <v>#N/A</v>
      </c>
      <c r="K100" t="e">
        <f ca="1"/>
        <v>#N/A</v>
      </c>
      <c r="P100" s="90"/>
      <c r="AE100" s="47">
        <f ca="1"/>
        <v>43600</v>
      </c>
      <c r="AF100">
        <f ca="1"/>
        <v>266</v>
      </c>
    </row>
    <row r="101" spans="2:32">
      <c r="B101" s="47">
        <f ca="1"/>
        <v>43971</v>
      </c>
      <c r="C101">
        <f ca="1"/>
        <v>270</v>
      </c>
      <c r="D101" s="89"/>
      <c r="E101" s="90"/>
      <c r="F101" s="90"/>
      <c r="G101" s="90"/>
      <c r="H101" s="87"/>
      <c r="J101" s="47" t="e">
        <f ca="1"/>
        <v>#N/A</v>
      </c>
      <c r="K101" t="e">
        <f ca="1"/>
        <v>#N/A</v>
      </c>
      <c r="P101" s="90"/>
      <c r="AE101" s="47">
        <f ca="1"/>
        <v>43635</v>
      </c>
      <c r="AF101">
        <f ca="1"/>
        <v>266</v>
      </c>
    </row>
    <row r="102" spans="2:32">
      <c r="B102" s="47">
        <f ca="1"/>
        <v>43999</v>
      </c>
      <c r="C102">
        <f ca="1"/>
        <v>270</v>
      </c>
      <c r="D102" s="89"/>
      <c r="E102" s="90"/>
      <c r="F102" s="90"/>
      <c r="G102" s="90"/>
      <c r="H102" s="87"/>
      <c r="J102" s="47" t="e">
        <f ca="1"/>
        <v>#N/A</v>
      </c>
      <c r="K102" t="e">
        <f ca="1"/>
        <v>#N/A</v>
      </c>
      <c r="P102" s="90"/>
      <c r="AE102" s="47">
        <f ca="1"/>
        <v>43663</v>
      </c>
      <c r="AF102">
        <f ca="1"/>
        <v>266</v>
      </c>
    </row>
    <row r="103" spans="2:32">
      <c r="B103" s="47">
        <f ca="1"/>
        <v>44027</v>
      </c>
      <c r="C103">
        <f ca="1"/>
        <v>270</v>
      </c>
      <c r="D103" s="89"/>
      <c r="E103" s="90"/>
      <c r="F103" s="90"/>
      <c r="G103" s="90"/>
      <c r="H103" s="87"/>
      <c r="J103" s="47" t="e">
        <f ca="1"/>
        <v>#N/A</v>
      </c>
      <c r="K103" t="e">
        <f ca="1"/>
        <v>#N/A</v>
      </c>
      <c r="P103" s="90"/>
      <c r="AE103" s="47">
        <f ca="1"/>
        <v>43698</v>
      </c>
      <c r="AF103">
        <f ca="1"/>
        <v>266</v>
      </c>
    </row>
    <row r="104" spans="2:32">
      <c r="B104" s="47">
        <f ca="1"/>
        <v>44062</v>
      </c>
      <c r="C104">
        <f ca="1"/>
        <v>270</v>
      </c>
      <c r="D104" s="89"/>
      <c r="E104" s="90"/>
      <c r="F104" s="90"/>
      <c r="G104" s="90"/>
      <c r="H104" s="87"/>
      <c r="J104" s="47" t="e">
        <f ca="1"/>
        <v>#N/A</v>
      </c>
      <c r="K104" t="e">
        <f ca="1"/>
        <v>#N/A</v>
      </c>
      <c r="P104" s="90"/>
      <c r="AE104" s="47">
        <f ca="1"/>
        <v>43726</v>
      </c>
      <c r="AF104">
        <f ca="1"/>
        <v>266</v>
      </c>
    </row>
    <row r="105" spans="2:32">
      <c r="B105" s="47">
        <f ca="1"/>
        <v>44090</v>
      </c>
      <c r="C105">
        <f ca="1"/>
        <v>270</v>
      </c>
      <c r="D105" s="89"/>
      <c r="E105" s="90"/>
      <c r="F105" s="90"/>
      <c r="G105" s="90"/>
      <c r="H105" s="87"/>
      <c r="J105" s="47" t="e">
        <f ca="1"/>
        <v>#N/A</v>
      </c>
      <c r="K105" t="e">
        <f ca="1"/>
        <v>#N/A</v>
      </c>
      <c r="P105" s="90"/>
      <c r="AE105" s="47">
        <f ca="1"/>
        <v>43754</v>
      </c>
      <c r="AF105">
        <f ca="1"/>
        <v>266</v>
      </c>
    </row>
    <row r="106" spans="2:32">
      <c r="B106" s="47">
        <f ca="1"/>
        <v>44125</v>
      </c>
      <c r="C106">
        <f ca="1"/>
        <v>270</v>
      </c>
      <c r="D106" s="89"/>
      <c r="E106" s="90"/>
      <c r="F106" s="90"/>
      <c r="G106" s="90"/>
      <c r="H106" s="87"/>
      <c r="J106" s="47" t="e">
        <f ca="1"/>
        <v>#N/A</v>
      </c>
      <c r="K106" t="e">
        <f ca="1"/>
        <v>#N/A</v>
      </c>
      <c r="P106" s="90"/>
      <c r="AE106" s="47">
        <f ca="1"/>
        <v>43789</v>
      </c>
      <c r="AF106">
        <f ca="1"/>
        <v>266</v>
      </c>
    </row>
    <row r="107" spans="2:32">
      <c r="B107" s="47">
        <f ca="1"/>
        <v>44153</v>
      </c>
      <c r="C107">
        <f ca="1"/>
        <v>270</v>
      </c>
      <c r="D107" s="89"/>
      <c r="E107" s="90"/>
      <c r="F107" s="90"/>
      <c r="G107" s="90"/>
      <c r="H107" s="87"/>
      <c r="J107" s="47" t="e">
        <f ca="1"/>
        <v>#N/A</v>
      </c>
      <c r="K107" t="e">
        <f ca="1"/>
        <v>#N/A</v>
      </c>
      <c r="P107" s="90"/>
      <c r="AE107" s="47">
        <f ca="1"/>
        <v>43817</v>
      </c>
      <c r="AF107">
        <f ca="1"/>
        <v>266</v>
      </c>
    </row>
    <row r="108" spans="2:32">
      <c r="B108" s="47">
        <f ca="1"/>
        <v>44181</v>
      </c>
      <c r="C108">
        <f ca="1"/>
        <v>270</v>
      </c>
      <c r="D108" s="89"/>
      <c r="E108" s="90"/>
      <c r="F108" s="90"/>
      <c r="G108" s="90"/>
      <c r="H108" s="87"/>
      <c r="J108" s="47" t="e">
        <f ca="1"/>
        <v>#N/A</v>
      </c>
      <c r="K108" t="e">
        <f ca="1"/>
        <v>#N/A</v>
      </c>
      <c r="P108" s="90"/>
      <c r="AE108" s="47">
        <f ca="1"/>
        <v>43845</v>
      </c>
      <c r="AF108">
        <f ca="1"/>
        <v>266</v>
      </c>
    </row>
    <row r="109" spans="2:32">
      <c r="B109" s="47">
        <f ca="1"/>
        <v>44216</v>
      </c>
      <c r="C109">
        <f ca="1"/>
        <v>270</v>
      </c>
      <c r="D109" s="89"/>
      <c r="E109" s="90"/>
      <c r="F109" s="90"/>
      <c r="G109" s="90"/>
      <c r="H109" s="87"/>
      <c r="J109" s="47" t="e">
        <f ca="1"/>
        <v>#N/A</v>
      </c>
      <c r="K109" t="e">
        <f ca="1"/>
        <v>#N/A</v>
      </c>
      <c r="P109" s="90"/>
      <c r="AE109" s="47">
        <f ca="1"/>
        <v>43880</v>
      </c>
      <c r="AF109">
        <f ca="1"/>
        <v>266</v>
      </c>
    </row>
    <row r="110" spans="2:32">
      <c r="B110" s="47">
        <f ca="1"/>
        <v>44754</v>
      </c>
      <c r="C110">
        <f ca="1"/>
        <v>270</v>
      </c>
      <c r="D110" s="89"/>
      <c r="E110" s="90"/>
      <c r="F110" s="90"/>
      <c r="G110" s="90"/>
      <c r="H110" s="87"/>
      <c r="J110" s="47" t="e">
        <f ca="1"/>
        <v>#N/A</v>
      </c>
      <c r="K110" t="e">
        <f ca="1"/>
        <v>#N/A</v>
      </c>
      <c r="P110" s="90"/>
      <c r="AE110" s="47">
        <f ca="1"/>
        <v>43908</v>
      </c>
      <c r="AF110">
        <f ca="1"/>
        <v>266</v>
      </c>
    </row>
    <row r="111" spans="2:32">
      <c r="B111" s="47" t="e">
        <f ca="1"/>
        <v>#N/A</v>
      </c>
      <c r="C111" t="e">
        <f ca="1"/>
        <v>#N/A</v>
      </c>
      <c r="D111" s="89"/>
      <c r="E111" s="90"/>
      <c r="F111" s="90"/>
      <c r="G111" s="90"/>
      <c r="H111" s="87"/>
      <c r="J111" s="47" t="e">
        <f ca="1"/>
        <v>#N/A</v>
      </c>
      <c r="K111" t="e">
        <f ca="1"/>
        <v>#N/A</v>
      </c>
      <c r="P111" s="90"/>
      <c r="AE111" s="47">
        <f ca="1"/>
        <v>43936</v>
      </c>
      <c r="AF111">
        <f ca="1"/>
        <v>266</v>
      </c>
    </row>
    <row r="112" spans="2:32">
      <c r="B112" s="47" t="e">
        <f ca="1"/>
        <v>#N/A</v>
      </c>
      <c r="C112" t="e">
        <f ca="1"/>
        <v>#N/A</v>
      </c>
      <c r="D112" s="89"/>
      <c r="E112" s="90"/>
      <c r="F112" s="90"/>
      <c r="G112" s="90"/>
      <c r="H112" s="87"/>
      <c r="J112" s="47" t="e">
        <f ca="1"/>
        <v>#N/A</v>
      </c>
      <c r="K112" t="e">
        <f ca="1"/>
        <v>#N/A</v>
      </c>
      <c r="P112" s="90"/>
      <c r="AE112" s="47">
        <f ca="1"/>
        <v>43971</v>
      </c>
      <c r="AF112">
        <f ca="1"/>
        <v>266</v>
      </c>
    </row>
    <row r="113" spans="2:32">
      <c r="B113" s="47" t="e">
        <f ca="1"/>
        <v>#N/A</v>
      </c>
      <c r="C113" t="e">
        <f ca="1"/>
        <v>#N/A</v>
      </c>
      <c r="D113" s="89"/>
      <c r="E113" s="90"/>
      <c r="F113" s="90"/>
      <c r="G113" s="90"/>
      <c r="H113" s="87"/>
      <c r="J113" s="47" t="e">
        <f ca="1"/>
        <v>#N/A</v>
      </c>
      <c r="K113" t="e">
        <f ca="1"/>
        <v>#N/A</v>
      </c>
      <c r="P113" s="90"/>
      <c r="AE113" s="47">
        <f ca="1"/>
        <v>43999</v>
      </c>
      <c r="AF113">
        <f ca="1"/>
        <v>266</v>
      </c>
    </row>
    <row r="114" spans="2:32">
      <c r="B114" s="47" t="e">
        <f ca="1"/>
        <v>#N/A</v>
      </c>
      <c r="C114" t="e">
        <f ca="1"/>
        <v>#N/A</v>
      </c>
      <c r="D114" s="89"/>
      <c r="E114" s="90"/>
      <c r="F114" s="90"/>
      <c r="G114" s="90"/>
      <c r="H114" s="87"/>
      <c r="J114" s="47" t="e">
        <f ca="1"/>
        <v>#N/A</v>
      </c>
      <c r="K114" t="e">
        <f ca="1"/>
        <v>#N/A</v>
      </c>
      <c r="P114" s="90"/>
      <c r="AE114" s="47">
        <f ca="1"/>
        <v>44027</v>
      </c>
      <c r="AF114">
        <f ca="1"/>
        <v>266</v>
      </c>
    </row>
    <row r="115" spans="2:32">
      <c r="B115" s="47" t="e">
        <f ca="1"/>
        <v>#N/A</v>
      </c>
      <c r="C115" t="e">
        <f ca="1"/>
        <v>#N/A</v>
      </c>
      <c r="D115" s="89"/>
      <c r="E115" s="90"/>
      <c r="F115" s="90"/>
      <c r="G115" s="90"/>
      <c r="H115" s="87"/>
      <c r="J115" s="47" t="e">
        <f ca="1"/>
        <v>#N/A</v>
      </c>
      <c r="K115" t="e">
        <f ca="1"/>
        <v>#N/A</v>
      </c>
      <c r="P115" s="90"/>
      <c r="AE115" s="47">
        <f ca="1"/>
        <v>44062</v>
      </c>
      <c r="AF115">
        <f ca="1"/>
        <v>266</v>
      </c>
    </row>
    <row r="116" spans="2:32">
      <c r="B116" s="47" t="e">
        <f ca="1"/>
        <v>#N/A</v>
      </c>
      <c r="C116" t="e">
        <f ca="1"/>
        <v>#N/A</v>
      </c>
      <c r="D116" s="89"/>
      <c r="E116" s="90"/>
      <c r="F116" s="90"/>
      <c r="G116" s="90"/>
      <c r="H116" s="87"/>
      <c r="J116" s="47" t="e">
        <f ca="1"/>
        <v>#N/A</v>
      </c>
      <c r="K116" t="e">
        <f ca="1"/>
        <v>#N/A</v>
      </c>
      <c r="P116" s="90"/>
      <c r="AE116" s="47">
        <f ca="1"/>
        <v>44090</v>
      </c>
      <c r="AF116">
        <f ca="1"/>
        <v>266</v>
      </c>
    </row>
    <row r="117" spans="2:32">
      <c r="B117" s="47" t="e">
        <f ca="1"/>
        <v>#N/A</v>
      </c>
      <c r="C117" t="e">
        <f ca="1"/>
        <v>#N/A</v>
      </c>
      <c r="D117" s="89"/>
      <c r="E117" s="90"/>
      <c r="F117" s="90"/>
      <c r="G117" s="90"/>
      <c r="H117" s="87"/>
      <c r="J117" s="47" t="e">
        <f ca="1"/>
        <v>#N/A</v>
      </c>
      <c r="K117" t="e">
        <f ca="1"/>
        <v>#N/A</v>
      </c>
      <c r="P117" s="90"/>
      <c r="AE117" s="47">
        <f ca="1"/>
        <v>44125</v>
      </c>
      <c r="AF117">
        <f ca="1"/>
        <v>266</v>
      </c>
    </row>
    <row r="118" spans="2:32">
      <c r="B118" t="e">
        <f ca="1"/>
        <v>#N/A</v>
      </c>
      <c r="C118" t="e">
        <f ca="1"/>
        <v>#N/A</v>
      </c>
      <c r="D118" s="89"/>
      <c r="E118" s="90"/>
      <c r="F118" s="90"/>
      <c r="G118" s="90"/>
      <c r="H118" s="87"/>
      <c r="J118" t="e">
        <f ca="1"/>
        <v>#N/A</v>
      </c>
      <c r="K118" t="e">
        <f ca="1"/>
        <v>#N/A</v>
      </c>
      <c r="P118" s="90"/>
      <c r="AE118" s="47">
        <f ca="1"/>
        <v>44153</v>
      </c>
      <c r="AF118">
        <f ca="1"/>
        <v>266</v>
      </c>
    </row>
    <row r="119" spans="2:32">
      <c r="B119" t="e">
        <f ca="1"/>
        <v>#N/A</v>
      </c>
      <c r="C119" t="e">
        <f ca="1"/>
        <v>#N/A</v>
      </c>
      <c r="D119" s="89"/>
      <c r="E119" s="90"/>
      <c r="F119" s="90"/>
      <c r="G119" s="90"/>
      <c r="H119" s="87"/>
      <c r="J119" t="e">
        <f ca="1"/>
        <v>#N/A</v>
      </c>
      <c r="K119" t="e">
        <f ca="1"/>
        <v>#N/A</v>
      </c>
      <c r="P119" s="90"/>
      <c r="AE119" s="47">
        <f ca="1"/>
        <v>44181</v>
      </c>
      <c r="AF119">
        <f ca="1"/>
        <v>266</v>
      </c>
    </row>
    <row r="120" spans="2:32">
      <c r="B120" t="e">
        <f ca="1"/>
        <v>#N/A</v>
      </c>
      <c r="C120" t="e">
        <f ca="1"/>
        <v>#N/A</v>
      </c>
      <c r="D120" s="89"/>
      <c r="E120" s="90"/>
      <c r="F120" s="90"/>
      <c r="G120" s="90"/>
      <c r="H120" s="87"/>
      <c r="J120" t="e">
        <f ca="1"/>
        <v>#N/A</v>
      </c>
      <c r="K120" t="e">
        <f ca="1"/>
        <v>#N/A</v>
      </c>
      <c r="P120" s="90"/>
      <c r="AE120" s="47">
        <f ca="1"/>
        <v>44208</v>
      </c>
      <c r="AF120">
        <f ca="1"/>
        <v>266</v>
      </c>
    </row>
    <row r="121" spans="2:32">
      <c r="B121" t="e">
        <f ca="1"/>
        <v>#N/A</v>
      </c>
      <c r="C121" t="e">
        <f ca="1"/>
        <v>#N/A</v>
      </c>
      <c r="D121" s="89"/>
      <c r="E121" s="90"/>
      <c r="F121" s="90"/>
      <c r="G121" s="90"/>
      <c r="H121" s="87"/>
      <c r="J121" t="e">
        <f ca="1"/>
        <v>#N/A</v>
      </c>
      <c r="K121" t="e">
        <f ca="1"/>
        <v>#N/A</v>
      </c>
      <c r="P121" s="90"/>
      <c r="AE121" s="47">
        <f ca="1"/>
        <v>44216</v>
      </c>
      <c r="AF121">
        <f ca="1"/>
        <v>266</v>
      </c>
    </row>
    <row r="122" spans="2:32">
      <c r="B122" t="e">
        <f ca="1"/>
        <v>#N/A</v>
      </c>
      <c r="C122" t="e">
        <f ca="1"/>
        <v>#N/A</v>
      </c>
      <c r="D122" s="89"/>
      <c r="E122" s="90"/>
      <c r="F122" s="90"/>
      <c r="G122" s="90"/>
      <c r="H122" s="87"/>
      <c r="J122" t="e">
        <f ca="1"/>
        <v>#N/A</v>
      </c>
      <c r="K122" t="e">
        <f ca="1"/>
        <v>#N/A</v>
      </c>
      <c r="P122" s="90"/>
      <c r="AE122" s="47">
        <f ca="1"/>
        <v>44754</v>
      </c>
      <c r="AF122">
        <f ca="1"/>
        <v>266</v>
      </c>
    </row>
    <row r="123" spans="2:32">
      <c r="B123" t="e">
        <f ca="1"/>
        <v>#N/A</v>
      </c>
      <c r="C123" t="e">
        <f ca="1"/>
        <v>#N/A</v>
      </c>
      <c r="D123" s="89"/>
      <c r="E123" s="90"/>
      <c r="F123" s="90"/>
      <c r="G123" s="90"/>
      <c r="H123" s="87"/>
      <c r="J123" t="e">
        <f ca="1"/>
        <v>#N/A</v>
      </c>
      <c r="K123" t="e">
        <f ca="1"/>
        <v>#N/A</v>
      </c>
      <c r="P123" s="90"/>
      <c r="AE123" s="47">
        <f ca="1"/>
        <v>44938</v>
      </c>
      <c r="AF123">
        <f ca="1"/>
        <v>266</v>
      </c>
    </row>
    <row r="124" spans="2:32">
      <c r="B124" t="e">
        <f ca="1"/>
        <v>#N/A</v>
      </c>
      <c r="C124" t="e">
        <f ca="1"/>
        <v>#N/A</v>
      </c>
      <c r="D124" s="89"/>
      <c r="E124" s="90"/>
      <c r="F124" s="90"/>
      <c r="G124" s="90"/>
      <c r="H124" s="87"/>
      <c r="J124" t="e">
        <f ca="1"/>
        <v>#N/A</v>
      </c>
      <c r="K124" t="e">
        <f ca="1"/>
        <v>#N/A</v>
      </c>
      <c r="P124" s="90"/>
      <c r="AE124" s="47">
        <f ca="1"/>
        <v>45670</v>
      </c>
      <c r="AF124">
        <f ca="1"/>
        <v>266</v>
      </c>
    </row>
    <row r="125" spans="2:32">
      <c r="B125" t="e">
        <f ca="1"/>
        <v>#N/A</v>
      </c>
      <c r="C125" t="e">
        <f ca="1"/>
        <v>#N/A</v>
      </c>
      <c r="D125" s="89"/>
      <c r="E125" s="90"/>
      <c r="F125" s="90"/>
      <c r="G125" s="90"/>
      <c r="H125" s="87"/>
      <c r="J125" t="e">
        <f ca="1"/>
        <v>#N/A</v>
      </c>
      <c r="K125" t="e">
        <f ca="1"/>
        <v>#N/A</v>
      </c>
      <c r="P125" s="90"/>
      <c r="AE125">
        <f ca="1"/>
        <v>46764</v>
      </c>
      <c r="AF125">
        <f ca="1"/>
        <v>266</v>
      </c>
    </row>
    <row r="126" spans="2:32">
      <c r="B126" t="e">
        <f ca="1"/>
        <v>#N/A</v>
      </c>
      <c r="C126" t="e">
        <f ca="1"/>
        <v>#N/A</v>
      </c>
      <c r="D126" s="89"/>
      <c r="E126" s="90"/>
      <c r="F126" s="90"/>
      <c r="G126" s="90"/>
      <c r="H126" s="87"/>
      <c r="J126" t="e">
        <f ca="1"/>
        <v>#N/A</v>
      </c>
      <c r="K126" t="e">
        <f ca="1"/>
        <v>#N/A</v>
      </c>
      <c r="P126" s="90"/>
    </row>
    <row r="127" spans="2:32">
      <c r="B127" t="e">
        <f ca="1"/>
        <v>#N/A</v>
      </c>
      <c r="C127" t="e">
        <f ca="1"/>
        <v>#N/A</v>
      </c>
      <c r="D127" s="89"/>
      <c r="E127" s="90"/>
      <c r="F127" s="90"/>
      <c r="G127" s="90"/>
      <c r="H127" s="87"/>
      <c r="J127" t="e">
        <f ca="1"/>
        <v>#N/A</v>
      </c>
      <c r="K127" t="e">
        <f ca="1"/>
        <v>#N/A</v>
      </c>
      <c r="P127" s="90"/>
    </row>
    <row r="128" spans="2:32">
      <c r="B128" t="e">
        <f ca="1"/>
        <v>#N/A</v>
      </c>
      <c r="C128" t="e">
        <f ca="1"/>
        <v>#N/A</v>
      </c>
      <c r="D128" s="89"/>
      <c r="E128" s="90"/>
      <c r="F128" s="90"/>
      <c r="G128" s="90"/>
      <c r="H128" s="87"/>
      <c r="J128" t="e">
        <f ca="1"/>
        <v>#N/A</v>
      </c>
      <c r="K128" t="e">
        <f ca="1"/>
        <v>#N/A</v>
      </c>
      <c r="P128" s="90"/>
    </row>
    <row r="129" spans="2:16">
      <c r="B129" t="e">
        <f ca="1"/>
        <v>#N/A</v>
      </c>
      <c r="C129" t="e">
        <f ca="1"/>
        <v>#N/A</v>
      </c>
      <c r="D129" s="89"/>
      <c r="E129" s="90"/>
      <c r="F129" s="90"/>
      <c r="G129" s="90"/>
      <c r="H129" s="87"/>
      <c r="J129" t="e">
        <f ca="1"/>
        <v>#N/A</v>
      </c>
      <c r="K129" t="e">
        <f ca="1"/>
        <v>#N/A</v>
      </c>
      <c r="P129" s="90"/>
    </row>
    <row r="130" spans="2:16">
      <c r="B130" t="e">
        <f ca="1"/>
        <v>#N/A</v>
      </c>
      <c r="C130" t="e">
        <f ca="1"/>
        <v>#N/A</v>
      </c>
      <c r="D130" s="89"/>
      <c r="E130" s="90"/>
      <c r="F130" s="90"/>
      <c r="G130" s="90"/>
      <c r="H130" s="87"/>
      <c r="J130" t="e">
        <f ca="1"/>
        <v>#N/A</v>
      </c>
      <c r="K130" t="e">
        <f ca="1"/>
        <v>#N/A</v>
      </c>
      <c r="P130" s="90"/>
    </row>
    <row r="131" spans="2:16">
      <c r="B131" t="e">
        <f ca="1"/>
        <v>#N/A</v>
      </c>
      <c r="C131" t="e">
        <f ca="1"/>
        <v>#N/A</v>
      </c>
      <c r="D131" s="89"/>
      <c r="E131" s="90"/>
      <c r="F131" s="90"/>
      <c r="G131" s="90"/>
      <c r="H131" s="87"/>
      <c r="J131" t="e">
        <f ca="1"/>
        <v>#N/A</v>
      </c>
      <c r="K131" t="e">
        <f ca="1"/>
        <v>#N/A</v>
      </c>
      <c r="P131" s="90"/>
    </row>
    <row r="132" spans="2:16">
      <c r="B132" t="e">
        <f ca="1"/>
        <v>#N/A</v>
      </c>
      <c r="C132" t="e">
        <f ca="1"/>
        <v>#N/A</v>
      </c>
      <c r="D132" s="89"/>
      <c r="E132" s="90"/>
      <c r="F132" s="90"/>
      <c r="G132" s="90"/>
      <c r="H132" s="87"/>
      <c r="J132" t="e">
        <f ca="1"/>
        <v>#N/A</v>
      </c>
      <c r="K132" t="e">
        <f ca="1"/>
        <v>#N/A</v>
      </c>
      <c r="P132" s="90"/>
    </row>
    <row r="133" spans="2:16">
      <c r="B133" t="e">
        <f ca="1"/>
        <v>#N/A</v>
      </c>
      <c r="C133" t="e">
        <f ca="1"/>
        <v>#N/A</v>
      </c>
      <c r="D133" s="89"/>
      <c r="E133" s="90"/>
      <c r="F133" s="90"/>
      <c r="G133" s="90"/>
      <c r="H133" s="87"/>
      <c r="J133" t="e">
        <f ca="1"/>
        <v>#N/A</v>
      </c>
      <c r="K133" t="e">
        <f ca="1"/>
        <v>#N/A</v>
      </c>
      <c r="P133" s="90"/>
    </row>
    <row r="134" spans="2:16">
      <c r="B134" t="e">
        <f ca="1"/>
        <v>#N/A</v>
      </c>
      <c r="C134" t="e">
        <f ca="1"/>
        <v>#N/A</v>
      </c>
      <c r="D134" s="89"/>
      <c r="E134" s="90"/>
      <c r="F134" s="90"/>
      <c r="G134" s="90"/>
      <c r="H134" s="87"/>
      <c r="J134" t="e">
        <f ca="1"/>
        <v>#N/A</v>
      </c>
      <c r="K134" t="e">
        <f ca="1"/>
        <v>#N/A</v>
      </c>
      <c r="P134" s="90"/>
    </row>
    <row r="135" spans="2:16">
      <c r="B135" t="e">
        <f ca="1"/>
        <v>#N/A</v>
      </c>
      <c r="C135" t="e">
        <f ca="1"/>
        <v>#N/A</v>
      </c>
      <c r="D135" s="89"/>
      <c r="E135" s="90"/>
      <c r="F135" s="90"/>
      <c r="G135" s="90"/>
      <c r="H135" s="87"/>
      <c r="J135" t="e">
        <f ca="1"/>
        <v>#N/A</v>
      </c>
      <c r="K135" t="e">
        <f ca="1"/>
        <v>#N/A</v>
      </c>
      <c r="P135" s="90"/>
    </row>
    <row r="136" spans="2:16">
      <c r="D136" s="89"/>
      <c r="E136" s="90"/>
      <c r="F136" s="90"/>
      <c r="G136" s="90"/>
      <c r="H136" s="87"/>
      <c r="P136" s="90"/>
    </row>
    <row r="137" spans="2:16">
      <c r="D137" s="89"/>
      <c r="E137" s="90"/>
      <c r="F137" s="90"/>
      <c r="G137" s="90"/>
      <c r="H137" s="87"/>
      <c r="P137" s="90"/>
    </row>
    <row r="138" spans="2:16">
      <c r="D138" s="89"/>
      <c r="E138" s="90"/>
      <c r="F138" s="90"/>
      <c r="G138" s="90"/>
      <c r="H138" s="87"/>
      <c r="P138" s="90"/>
    </row>
    <row r="139" spans="2:16">
      <c r="D139" s="89"/>
      <c r="E139" s="90"/>
      <c r="F139" s="90"/>
      <c r="G139" s="90"/>
      <c r="H139" s="87"/>
      <c r="P139" s="90"/>
    </row>
    <row r="140" spans="2:16">
      <c r="D140" s="89"/>
      <c r="E140" s="90"/>
      <c r="F140" s="90"/>
      <c r="G140" s="90"/>
      <c r="H140" s="87"/>
      <c r="P140" s="90"/>
    </row>
    <row r="141" spans="2:16">
      <c r="D141" s="89"/>
      <c r="E141" s="90"/>
      <c r="F141" s="90"/>
      <c r="G141" s="90"/>
      <c r="H141" s="87"/>
      <c r="P141" s="90"/>
    </row>
    <row r="142" spans="2:16">
      <c r="D142" s="89"/>
      <c r="E142" s="90"/>
      <c r="F142" s="90"/>
      <c r="G142" s="90"/>
      <c r="H142" s="87"/>
      <c r="P142" s="90"/>
    </row>
    <row r="143" spans="2:16">
      <c r="D143" s="89"/>
      <c r="E143" s="90"/>
      <c r="F143" s="90"/>
      <c r="G143" s="90"/>
      <c r="H143" s="87"/>
      <c r="P143" s="90"/>
    </row>
    <row r="144" spans="2:16">
      <c r="D144" s="89"/>
      <c r="E144" s="90"/>
      <c r="F144" s="90"/>
      <c r="G144" s="90"/>
      <c r="H144" s="87"/>
      <c r="P144" s="90"/>
    </row>
    <row r="145" spans="4:16">
      <c r="D145" s="89"/>
      <c r="E145" s="90"/>
      <c r="F145" s="90"/>
      <c r="G145" s="90"/>
      <c r="H145" s="87"/>
      <c r="P145" s="90"/>
    </row>
    <row r="146" spans="4:16">
      <c r="D146" s="89"/>
      <c r="E146" s="90"/>
      <c r="F146" s="90"/>
      <c r="G146" s="90"/>
      <c r="H146" s="87"/>
      <c r="P146" s="90"/>
    </row>
    <row r="147" spans="4:16">
      <c r="D147" s="89"/>
      <c r="E147" s="90"/>
      <c r="F147" s="90"/>
      <c r="G147" s="90"/>
      <c r="H147" s="87"/>
      <c r="P147" s="90"/>
    </row>
    <row r="148" spans="4:16">
      <c r="D148" s="89"/>
      <c r="E148" s="90"/>
      <c r="F148" s="90"/>
      <c r="G148" s="90"/>
      <c r="H148" s="87"/>
      <c r="P148" s="90"/>
    </row>
    <row r="149" spans="4:16">
      <c r="D149" s="89"/>
      <c r="E149" s="90"/>
      <c r="F149" s="90"/>
      <c r="G149" s="90"/>
      <c r="H149" s="87"/>
      <c r="P149" s="90"/>
    </row>
    <row r="150" spans="4:16">
      <c r="D150" s="89"/>
      <c r="E150" s="90"/>
      <c r="F150" s="90"/>
      <c r="G150" s="90"/>
      <c r="H150" s="87"/>
      <c r="P150" s="90"/>
    </row>
    <row r="151" spans="4:16">
      <c r="D151" s="89"/>
      <c r="E151" s="90"/>
      <c r="F151" s="90"/>
      <c r="G151" s="90"/>
      <c r="H151" s="87"/>
      <c r="P151" s="90"/>
    </row>
    <row r="152" spans="4:16">
      <c r="D152" s="89"/>
      <c r="E152" s="90"/>
      <c r="F152" s="90"/>
      <c r="G152" s="90"/>
      <c r="H152" s="87"/>
      <c r="P152" s="90"/>
    </row>
    <row r="153" spans="4:16">
      <c r="D153" s="89"/>
      <c r="E153" s="90"/>
      <c r="F153" s="90"/>
      <c r="G153" s="90"/>
      <c r="H153" s="87"/>
      <c r="P153" s="90"/>
    </row>
    <row r="154" spans="4:16">
      <c r="D154" s="89"/>
      <c r="E154" s="90"/>
      <c r="F154" s="90"/>
      <c r="G154" s="90"/>
      <c r="H154" s="87"/>
      <c r="P154" s="90"/>
    </row>
    <row r="155" spans="4:16">
      <c r="D155" s="89"/>
      <c r="E155" s="90"/>
      <c r="F155" s="90"/>
      <c r="G155" s="90"/>
      <c r="H155" s="87"/>
      <c r="P155" s="90"/>
    </row>
    <row r="156" spans="4:16">
      <c r="D156" s="89"/>
      <c r="E156" s="90"/>
      <c r="F156" s="90"/>
      <c r="G156" s="90"/>
      <c r="H156" s="87"/>
      <c r="P156" s="90"/>
    </row>
    <row r="157" spans="4:16">
      <c r="D157" s="89"/>
      <c r="E157" s="90"/>
      <c r="F157" s="90"/>
      <c r="G157" s="90"/>
      <c r="H157" s="87"/>
      <c r="P157" s="90"/>
    </row>
    <row r="158" spans="4:16">
      <c r="D158" s="89"/>
      <c r="E158" s="90"/>
      <c r="F158" s="90"/>
      <c r="G158" s="90"/>
      <c r="H158" s="87"/>
      <c r="P158" s="90"/>
    </row>
    <row r="159" spans="4:16">
      <c r="D159" s="89"/>
      <c r="E159" s="90"/>
      <c r="F159" s="90"/>
      <c r="G159" s="90"/>
      <c r="H159" s="87"/>
      <c r="P159" s="90"/>
    </row>
    <row r="160" spans="4:16">
      <c r="D160" s="89"/>
      <c r="E160" s="90"/>
      <c r="F160" s="90"/>
      <c r="G160" s="90"/>
      <c r="H160" s="87"/>
      <c r="P160" s="90"/>
    </row>
    <row r="161" spans="4:16">
      <c r="D161" s="89"/>
      <c r="E161" s="90"/>
      <c r="F161" s="90"/>
      <c r="G161" s="90"/>
      <c r="H161" s="87"/>
      <c r="P161" s="90"/>
    </row>
    <row r="162" spans="4:16">
      <c r="D162" s="89"/>
      <c r="E162" s="90"/>
      <c r="F162" s="90"/>
      <c r="G162" s="90"/>
      <c r="H162" s="87"/>
      <c r="P162" s="90"/>
    </row>
    <row r="163" spans="4:16">
      <c r="D163" s="89"/>
      <c r="E163" s="90"/>
      <c r="F163" s="90"/>
      <c r="G163" s="90"/>
      <c r="H163" s="87"/>
      <c r="P163" s="90"/>
    </row>
    <row r="164" spans="4:16">
      <c r="D164" s="89"/>
      <c r="E164" s="90"/>
      <c r="F164" s="90"/>
      <c r="G164" s="90"/>
      <c r="H164" s="87"/>
      <c r="P164" s="90"/>
    </row>
    <row r="165" spans="4:16">
      <c r="D165" s="89"/>
      <c r="E165" s="90"/>
      <c r="F165" s="90"/>
      <c r="G165" s="90"/>
      <c r="H165" s="87"/>
      <c r="P165" s="90"/>
    </row>
    <row r="166" spans="4:16">
      <c r="D166" s="89"/>
      <c r="E166" s="90"/>
      <c r="F166" s="90"/>
      <c r="G166" s="90"/>
      <c r="H166" s="87"/>
      <c r="P166" s="90"/>
    </row>
    <row r="167" spans="4:16">
      <c r="D167" s="89"/>
      <c r="E167" s="90"/>
      <c r="F167" s="90"/>
      <c r="G167" s="90"/>
      <c r="H167" s="87"/>
      <c r="P167" s="90"/>
    </row>
    <row r="168" spans="4:16">
      <c r="D168" s="89"/>
      <c r="E168" s="90"/>
      <c r="F168" s="90"/>
      <c r="G168" s="90"/>
      <c r="H168" s="87"/>
      <c r="P168" s="90"/>
    </row>
    <row r="169" spans="4:16">
      <c r="D169" s="89"/>
      <c r="E169" s="90"/>
      <c r="F169" s="90"/>
      <c r="G169" s="90"/>
      <c r="H169" s="87"/>
      <c r="P169" s="90"/>
    </row>
    <row r="170" spans="4:16">
      <c r="D170" s="89"/>
      <c r="E170" s="90"/>
      <c r="F170" s="90"/>
      <c r="G170" s="90"/>
      <c r="H170" s="87"/>
      <c r="P170" s="90"/>
    </row>
    <row r="171" spans="4:16">
      <c r="D171" s="89"/>
      <c r="E171" s="90"/>
      <c r="F171" s="90"/>
      <c r="G171" s="90"/>
      <c r="H171" s="87"/>
      <c r="P171" s="90"/>
    </row>
    <row r="172" spans="4:16">
      <c r="D172" s="89"/>
      <c r="E172" s="90"/>
      <c r="F172" s="90"/>
      <c r="G172" s="90"/>
      <c r="H172" s="87"/>
      <c r="P172" s="90"/>
    </row>
    <row r="173" spans="4:16">
      <c r="D173" s="89"/>
      <c r="E173" s="90"/>
      <c r="F173" s="90"/>
      <c r="G173" s="90"/>
      <c r="H173" s="87"/>
      <c r="P173" s="90"/>
    </row>
    <row r="174" spans="4:16">
      <c r="D174" s="89"/>
      <c r="E174" s="90"/>
      <c r="F174" s="90"/>
      <c r="G174" s="90"/>
      <c r="H174" s="87"/>
      <c r="P174" s="90"/>
    </row>
    <row r="175" spans="4:16">
      <c r="D175" s="89"/>
      <c r="E175" s="90"/>
      <c r="F175" s="90"/>
      <c r="G175" s="90"/>
      <c r="H175" s="87"/>
      <c r="P175" s="90"/>
    </row>
    <row r="176" spans="4:16">
      <c r="D176" s="89"/>
      <c r="E176" s="90"/>
      <c r="F176" s="90"/>
      <c r="G176" s="90"/>
      <c r="H176" s="87"/>
      <c r="P176" s="90"/>
    </row>
    <row r="177" spans="4:16">
      <c r="D177" s="89"/>
      <c r="E177" s="90"/>
      <c r="F177" s="90"/>
      <c r="G177" s="90"/>
      <c r="H177" s="87"/>
      <c r="P177" s="90"/>
    </row>
    <row r="178" spans="4:16">
      <c r="D178" s="89"/>
      <c r="E178" s="90"/>
      <c r="F178" s="90"/>
      <c r="G178" s="90"/>
      <c r="H178" s="87"/>
      <c r="P178" s="90"/>
    </row>
    <row r="179" spans="4:16">
      <c r="D179" s="89"/>
      <c r="E179" s="90"/>
      <c r="F179" s="90"/>
      <c r="G179" s="90"/>
      <c r="H179" s="87"/>
      <c r="P179" s="90"/>
    </row>
    <row r="180" spans="4:16">
      <c r="D180" s="89"/>
      <c r="E180" s="90"/>
      <c r="F180" s="90"/>
      <c r="G180" s="90"/>
      <c r="H180" s="87"/>
      <c r="P180" s="90"/>
    </row>
    <row r="181" spans="4:16">
      <c r="D181" s="89"/>
      <c r="E181" s="90"/>
      <c r="F181" s="90"/>
      <c r="G181" s="90"/>
      <c r="H181" s="87"/>
      <c r="P181" s="90"/>
    </row>
    <row r="182" spans="4:16">
      <c r="D182" s="89"/>
      <c r="E182" s="90"/>
      <c r="F182" s="90"/>
      <c r="G182" s="90"/>
      <c r="H182" s="87"/>
      <c r="P182" s="90"/>
    </row>
    <row r="183" spans="4:16">
      <c r="D183" s="89"/>
      <c r="E183" s="90"/>
      <c r="F183" s="90"/>
      <c r="G183" s="90"/>
      <c r="H183" s="87"/>
      <c r="P183" s="90"/>
    </row>
    <row r="184" spans="4:16">
      <c r="D184" s="89"/>
      <c r="E184" s="90"/>
      <c r="F184" s="90"/>
      <c r="G184" s="90"/>
      <c r="H184" s="87"/>
      <c r="P184" s="90"/>
    </row>
    <row r="185" spans="4:16">
      <c r="D185" s="89"/>
      <c r="E185" s="90"/>
      <c r="F185" s="90"/>
      <c r="G185" s="90"/>
      <c r="H185" s="87"/>
      <c r="P185" s="90"/>
    </row>
    <row r="186" spans="4:16">
      <c r="D186" s="89"/>
      <c r="E186" s="90"/>
      <c r="F186" s="90"/>
      <c r="G186" s="90"/>
      <c r="H186" s="87"/>
      <c r="P186" s="90"/>
    </row>
    <row r="187" spans="4:16">
      <c r="D187" s="89"/>
      <c r="E187" s="90"/>
      <c r="F187" s="90"/>
      <c r="G187" s="90"/>
      <c r="H187" s="87"/>
    </row>
    <row r="188" spans="4:16">
      <c r="D188" s="89"/>
      <c r="E188" s="90"/>
      <c r="F188" s="90"/>
      <c r="G188" s="90"/>
      <c r="H188" s="87"/>
    </row>
    <row r="189" spans="4:16" ht="13" thickBot="1">
      <c r="D189" s="91"/>
      <c r="E189" s="92"/>
      <c r="F189" s="92"/>
      <c r="G189" s="92"/>
      <c r="H189" s="93"/>
    </row>
  </sheetData>
  <protectedRanges>
    <protectedRange sqref="C9 R12 X12 AD12 K9" name="Range2_1"/>
  </protectedRanges>
  <dataValidations count="1">
    <dataValidation type="list" allowBlank="1" showInputMessage="1" showErrorMessage="1" sqref="AD12 K9 R12 X12 C9" xr:uid="{00000000-0002-0000-0500-000000000000}">
      <formula1>$Q$1:$Q$1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"/>
  <sheetViews>
    <sheetView workbookViewId="0">
      <selection activeCell="G2" sqref="G2"/>
    </sheetView>
  </sheetViews>
  <sheetFormatPr defaultRowHeight="12.5"/>
  <cols>
    <col min="1" max="1" width="25.54296875" bestFit="1" customWidth="1"/>
    <col min="2" max="3" width="22.81640625" customWidth="1"/>
    <col min="4" max="4" width="34.7265625" bestFit="1" customWidth="1"/>
    <col min="5" max="5" width="15.453125" customWidth="1"/>
    <col min="6" max="6" width="4.453125" customWidth="1"/>
    <col min="7" max="7" width="35.1796875" bestFit="1" customWidth="1"/>
    <col min="8" max="8" width="10.81640625" customWidth="1"/>
    <col min="9" max="9" width="12.1796875" customWidth="1"/>
    <col min="10" max="10" width="11.1796875" customWidth="1"/>
    <col min="11" max="11" width="14.81640625" customWidth="1"/>
  </cols>
  <sheetData>
    <row r="1" spans="1:16" ht="13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'LME Aluminium Curve'!D3</f>
        <v>USD-CommodityForward-LME.AH-0D</v>
      </c>
      <c r="B2" s="64">
        <f>'Ice Brent Curve'!E3</f>
        <v>100</v>
      </c>
      <c r="C2" s="65">
        <f>'Wheat Curve'!F3</f>
        <v>0</v>
      </c>
      <c r="D2" s="31" t="str">
        <f t="array" aca="1" ref="D2:D33" ca="1">_xll.HLV5r3.Financial.Cache.CreateAssets(A2:A20,$E$37,B2:B20,C2:C20)</f>
        <v>USD-CommodityForward-LME.AH-0D.12/01/2018</v>
      </c>
      <c r="E2" s="27" t="s">
        <v>14</v>
      </c>
      <c r="F2" s="28"/>
      <c r="G2" s="33" t="str">
        <f t="array" aca="1" ref="G2:P33" ca="1">_xll.HLV5r3.Financial.Cache.EvaluateMetricsForAssetSet(E2:E3, E35, D2:D20, E37)</f>
        <v>USD-CommodityForward-LME.AH-0D.12/01/2018</v>
      </c>
      <c r="H2" s="34" t="str">
        <f ca="1"/>
        <v>ImpliedQuote</v>
      </c>
      <c r="I2" s="34">
        <f ca="1"/>
        <v>100</v>
      </c>
      <c r="J2" s="34" t="str">
        <f ca="1"/>
        <v>MarketQuote</v>
      </c>
      <c r="K2" s="35">
        <f ca="1"/>
        <v>100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'LME Aluminium Curve'!D4</f>
        <v>USD-CommodityFuture-LME.AH-1</v>
      </c>
      <c r="B3" s="64">
        <f>'Ice Brent Curve'!E4</f>
        <v>110</v>
      </c>
      <c r="C3" s="64">
        <f>'Wheat Curve'!F4</f>
        <v>0</v>
      </c>
      <c r="D3" s="31" t="str">
        <f ca="1"/>
        <v>USD-CommodityFuture-LME.AH-1.12/01/2018</v>
      </c>
      <c r="E3" s="27" t="s">
        <v>79</v>
      </c>
      <c r="F3" s="42"/>
      <c r="G3" s="36" t="str">
        <f ca="1"/>
        <v>USD-CommodityFuture-LME.AH-1.12/01/2018</v>
      </c>
      <c r="H3" s="29" t="str">
        <f ca="1"/>
        <v>ImpliedQuote</v>
      </c>
      <c r="I3" s="29">
        <f ca="1"/>
        <v>110</v>
      </c>
      <c r="J3" s="29" t="str">
        <f ca="1"/>
        <v>MarketQuote</v>
      </c>
      <c r="K3" s="37">
        <f ca="1"/>
        <v>110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'LME Aluminium Curve'!D5</f>
        <v>USD-CommodityFuture-LME.AH-2</v>
      </c>
      <c r="B4" s="64">
        <f>'Ice Brent Curve'!E5</f>
        <v>120</v>
      </c>
      <c r="C4" s="64">
        <f>'Wheat Curve'!F5</f>
        <v>0</v>
      </c>
      <c r="D4" s="31" t="str">
        <f ca="1"/>
        <v>USD-CommodityFuture-LME.AH-2.12/01/2018</v>
      </c>
      <c r="E4" s="41"/>
      <c r="F4" s="42"/>
      <c r="G4" s="36" t="str">
        <f ca="1"/>
        <v>USD-CommodityFuture-LME.AH-2.12/01/2018</v>
      </c>
      <c r="H4" s="29" t="str">
        <f ca="1"/>
        <v>ImpliedQuote</v>
      </c>
      <c r="I4" s="29">
        <f ca="1"/>
        <v>120</v>
      </c>
      <c r="J4" s="29" t="str">
        <f ca="1"/>
        <v>MarketQuote</v>
      </c>
      <c r="K4" s="37">
        <f ca="1"/>
        <v>120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'LME Aluminium Curve'!D6</f>
        <v>USD-CommodityFuture-LME.AH-3</v>
      </c>
      <c r="B5" s="64">
        <f>'Ice Brent Curve'!E6</f>
        <v>130</v>
      </c>
      <c r="C5" s="64">
        <f>'Wheat Curve'!F6</f>
        <v>0</v>
      </c>
      <c r="D5" s="31" t="str">
        <f ca="1"/>
        <v>USD-CommodityFuture-LME.AH-3.12/01/2018</v>
      </c>
      <c r="E5" s="41"/>
      <c r="F5" s="42"/>
      <c r="G5" s="36" t="str">
        <f ca="1"/>
        <v>USD-CommodityFuture-LME.AH-3.12/01/2018</v>
      </c>
      <c r="H5" s="29" t="str">
        <f ca="1"/>
        <v>ImpliedQuote</v>
      </c>
      <c r="I5" s="29">
        <f ca="1"/>
        <v>130</v>
      </c>
      <c r="J5" s="29" t="str">
        <f ca="1"/>
        <v>MarketQuote</v>
      </c>
      <c r="K5" s="37">
        <f ca="1"/>
        <v>130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'LME Aluminium Curve'!D7</f>
        <v>USD-CommodityFuture-LME.AH-4</v>
      </c>
      <c r="B6" s="64">
        <f>'Ice Brent Curve'!E7</f>
        <v>140</v>
      </c>
      <c r="C6" s="64">
        <f>'Wheat Curve'!F7</f>
        <v>0</v>
      </c>
      <c r="D6" s="31" t="str">
        <f ca="1"/>
        <v>USD-CommodityFuture-LME.AH-4.12/01/2018</v>
      </c>
      <c r="E6" s="41"/>
      <c r="F6" s="42"/>
      <c r="G6" s="36" t="str">
        <f ca="1"/>
        <v>USD-CommodityFuture-LME.AH-4.12/01/2018</v>
      </c>
      <c r="H6" s="29" t="str">
        <f ca="1"/>
        <v>ImpliedQuote</v>
      </c>
      <c r="I6" s="29">
        <f ca="1"/>
        <v>140</v>
      </c>
      <c r="J6" s="29" t="str">
        <f ca="1"/>
        <v>MarketQuote</v>
      </c>
      <c r="K6" s="37">
        <f ca="1"/>
        <v>140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'LME Aluminium Curve'!D8</f>
        <v>USD-CommodityFuture-LME.AH-5</v>
      </c>
      <c r="B7" s="64">
        <f>'Ice Brent Curve'!E8</f>
        <v>150</v>
      </c>
      <c r="C7" s="64">
        <f>'Wheat Curve'!F8</f>
        <v>0</v>
      </c>
      <c r="D7" s="31" t="str">
        <f ca="1"/>
        <v>USD-CommodityFuture-LME.AH-5.12/01/2018</v>
      </c>
      <c r="E7" s="41"/>
      <c r="F7" s="42"/>
      <c r="G7" s="36" t="str">
        <f ca="1"/>
        <v>USD-CommodityFuture-LME.AH-5.12/01/2018</v>
      </c>
      <c r="H7" s="29" t="str">
        <f ca="1"/>
        <v>ImpliedQuote</v>
      </c>
      <c r="I7" s="29">
        <f ca="1"/>
        <v>150</v>
      </c>
      <c r="J7" s="29" t="str">
        <f ca="1"/>
        <v>MarketQuote</v>
      </c>
      <c r="K7" s="37">
        <f ca="1"/>
        <v>150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'LME Aluminium Curve'!D9</f>
        <v>USD-CommodityFuture-LME.AH-6</v>
      </c>
      <c r="B8" s="64">
        <f>'Ice Brent Curve'!E9</f>
        <v>160</v>
      </c>
      <c r="C8" s="64">
        <f>'Wheat Curve'!F9</f>
        <v>0</v>
      </c>
      <c r="D8" s="31" t="str">
        <f ca="1"/>
        <v>USD-CommodityFuture-LME.AH-6.12/01/2018</v>
      </c>
      <c r="E8" s="41"/>
      <c r="F8" s="42"/>
      <c r="G8" s="36" t="str">
        <f ca="1"/>
        <v>USD-CommodityFuture-LME.AH-6.12/01/2018</v>
      </c>
      <c r="H8" s="29" t="str">
        <f ca="1"/>
        <v>ImpliedQuote</v>
      </c>
      <c r="I8" s="29">
        <f ca="1"/>
        <v>160</v>
      </c>
      <c r="J8" s="29" t="str">
        <f ca="1"/>
        <v>MarketQuote</v>
      </c>
      <c r="K8" s="37">
        <f ca="1"/>
        <v>160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'LME Aluminium Curve'!D10</f>
        <v>USD-CommodityFuture-LME.AH-7</v>
      </c>
      <c r="B9" s="64">
        <f>'Ice Brent Curve'!E10</f>
        <v>170</v>
      </c>
      <c r="C9" s="64">
        <f>'Wheat Curve'!F10</f>
        <v>0</v>
      </c>
      <c r="D9" s="31" t="str">
        <f ca="1"/>
        <v>USD-CommodityFuture-LME.AH-7.12/01/2018</v>
      </c>
      <c r="E9" s="41"/>
      <c r="F9" s="42"/>
      <c r="G9" s="36" t="str">
        <f ca="1"/>
        <v>USD-CommodityFuture-LME.AH-7.12/01/2018</v>
      </c>
      <c r="H9" s="29" t="str">
        <f ca="1"/>
        <v>ImpliedQuote</v>
      </c>
      <c r="I9" s="29">
        <f ca="1"/>
        <v>170</v>
      </c>
      <c r="J9" s="29" t="str">
        <f ca="1"/>
        <v>MarketQuote</v>
      </c>
      <c r="K9" s="37">
        <f ca="1"/>
        <v>170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'LME Aluminium Curve'!D11</f>
        <v>USD-CommodityFuture-LME.AH-8</v>
      </c>
      <c r="B10" s="64">
        <f>'Ice Brent Curve'!E11</f>
        <v>180</v>
      </c>
      <c r="C10" s="64">
        <f>'Wheat Curve'!F11</f>
        <v>0</v>
      </c>
      <c r="D10" s="31" t="str">
        <f ca="1"/>
        <v>USD-CommodityFuture-LME.AH-8.12/01/2018</v>
      </c>
      <c r="E10" s="41"/>
      <c r="F10" s="42"/>
      <c r="G10" s="36" t="str">
        <f ca="1"/>
        <v>USD-CommodityFuture-LME.AH-8.12/01/2018</v>
      </c>
      <c r="H10" s="29" t="str">
        <f ca="1"/>
        <v>ImpliedQuote</v>
      </c>
      <c r="I10" s="29">
        <f ca="1"/>
        <v>180</v>
      </c>
      <c r="J10" s="29" t="str">
        <f ca="1"/>
        <v>MarketQuote</v>
      </c>
      <c r="K10" s="37">
        <f ca="1"/>
        <v>180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'LME Aluminium Curve'!D12</f>
        <v>USD-CommodityFuture-LME.AH-9</v>
      </c>
      <c r="B11" s="64">
        <f>'Ice Brent Curve'!E12</f>
        <v>190</v>
      </c>
      <c r="C11" s="64">
        <f>'Wheat Curve'!F12</f>
        <v>0</v>
      </c>
      <c r="D11" s="31" t="str">
        <f ca="1"/>
        <v>USD-CommodityFuture-LME.AH-9.12/01/2018</v>
      </c>
      <c r="E11" s="41"/>
      <c r="F11" s="42"/>
      <c r="G11" s="36" t="str">
        <f ca="1"/>
        <v>USD-CommodityFuture-LME.AH-9.12/01/2018</v>
      </c>
      <c r="H11" s="29" t="str">
        <f ca="1"/>
        <v>ImpliedQuote</v>
      </c>
      <c r="I11" s="29">
        <f ca="1"/>
        <v>190</v>
      </c>
      <c r="J11" s="29" t="str">
        <f ca="1"/>
        <v>MarketQuote</v>
      </c>
      <c r="K11" s="37">
        <f ca="1"/>
        <v>190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'LME Aluminium Curve'!D13</f>
        <v>USD-CommodityFuture-LME.AH-10</v>
      </c>
      <c r="B12" s="64">
        <f>'Ice Brent Curve'!E13</f>
        <v>200</v>
      </c>
      <c r="C12" s="64">
        <f>'Wheat Curve'!F13</f>
        <v>0</v>
      </c>
      <c r="D12" s="31" t="str">
        <f ca="1"/>
        <v>USD-CommodityFuture-LME.AH-10.12/01/2018</v>
      </c>
      <c r="E12" s="41"/>
      <c r="F12" s="42"/>
      <c r="G12" s="36" t="str">
        <f ca="1"/>
        <v>USD-CommodityFuture-LME.AH-10.12/01/2018</v>
      </c>
      <c r="H12" s="29" t="str">
        <f ca="1"/>
        <v>ImpliedQuote</v>
      </c>
      <c r="I12" s="29">
        <f ca="1"/>
        <v>200</v>
      </c>
      <c r="J12" s="29" t="str">
        <f ca="1"/>
        <v>MarketQuote</v>
      </c>
      <c r="K12" s="37">
        <f ca="1"/>
        <v>200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'LME Aluminium Curve'!D14</f>
        <v>USD-CommodityFuture-LME.AH-11</v>
      </c>
      <c r="B13" s="64">
        <f>'Ice Brent Curve'!E14</f>
        <v>210</v>
      </c>
      <c r="C13" s="64">
        <f>'Wheat Curve'!F14</f>
        <v>0</v>
      </c>
      <c r="D13" s="31" t="str">
        <f ca="1"/>
        <v>USD-CommodityFuture-LME.AH-11.12/01/2018</v>
      </c>
      <c r="E13" s="41"/>
      <c r="F13" s="42"/>
      <c r="G13" s="36" t="str">
        <f ca="1"/>
        <v>USD-CommodityFuture-LME.AH-11.12/01/2018</v>
      </c>
      <c r="H13" s="29" t="str">
        <f ca="1"/>
        <v>ImpliedQuote</v>
      </c>
      <c r="I13" s="29">
        <f ca="1"/>
        <v>210</v>
      </c>
      <c r="J13" s="29" t="str">
        <f ca="1"/>
        <v>MarketQuote</v>
      </c>
      <c r="K13" s="37">
        <f ca="1"/>
        <v>210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'LME Aluminium Curve'!D15</f>
        <v>USD-CommodityFuture-LME.AH-12</v>
      </c>
      <c r="B14" s="64">
        <f>'Ice Brent Curve'!E15</f>
        <v>220</v>
      </c>
      <c r="C14" s="64">
        <f>'Wheat Curve'!F15</f>
        <v>0</v>
      </c>
      <c r="D14" s="31" t="str">
        <f ca="1"/>
        <v>USD-CommodityFuture-LME.AH-12.12/01/2018</v>
      </c>
      <c r="E14" s="41"/>
      <c r="F14" s="42"/>
      <c r="G14" s="36" t="str">
        <f ca="1"/>
        <v>USD-CommodityFuture-LME.AH-12.12/01/2018</v>
      </c>
      <c r="H14" s="29" t="str">
        <f ca="1"/>
        <v>ImpliedQuote</v>
      </c>
      <c r="I14" s="29">
        <f ca="1"/>
        <v>220</v>
      </c>
      <c r="J14" s="29" t="str">
        <f ca="1"/>
        <v>MarketQuote</v>
      </c>
      <c r="K14" s="37">
        <f ca="1"/>
        <v>220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'LME Aluminium Curve'!D16</f>
        <v>USD-CommodityFuture-LME.AH-13</v>
      </c>
      <c r="B15" s="64">
        <f>'Ice Brent Curve'!E16</f>
        <v>230</v>
      </c>
      <c r="C15" s="64">
        <f>'Wheat Curve'!F16</f>
        <v>0</v>
      </c>
      <c r="D15" s="31" t="str">
        <f ca="1"/>
        <v>USD-CommodityFuture-LME.AH-13.12/01/2018</v>
      </c>
      <c r="E15" s="41"/>
      <c r="F15" s="42"/>
      <c r="G15" s="36" t="str">
        <f ca="1"/>
        <v>USD-CommodityFuture-LME.AH-13.12/01/2018</v>
      </c>
      <c r="H15" s="29" t="str">
        <f ca="1"/>
        <v>ImpliedQuote</v>
      </c>
      <c r="I15" s="29">
        <f ca="1"/>
        <v>230</v>
      </c>
      <c r="J15" s="29" t="str">
        <f ca="1"/>
        <v>MarketQuote</v>
      </c>
      <c r="K15" s="37">
        <f ca="1"/>
        <v>230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'LME Aluminium Curve'!D17</f>
        <v>USD-CommodityFuture-LME.AH-14</v>
      </c>
      <c r="B16" s="64">
        <f>'Ice Brent Curve'!E17</f>
        <v>240</v>
      </c>
      <c r="C16" s="64">
        <f>'Wheat Curve'!F17</f>
        <v>0</v>
      </c>
      <c r="D16" s="31" t="str">
        <f ca="1"/>
        <v>USD-CommodityFuture-LME.AH-14.12/01/2018</v>
      </c>
      <c r="E16" s="41"/>
      <c r="F16" s="42"/>
      <c r="G16" s="36" t="str">
        <f ca="1"/>
        <v>USD-CommodityFuture-LME.AH-14.12/01/2018</v>
      </c>
      <c r="H16" s="29" t="str">
        <f ca="1"/>
        <v>ImpliedQuote</v>
      </c>
      <c r="I16" s="29">
        <f ca="1"/>
        <v>240</v>
      </c>
      <c r="J16" s="29" t="str">
        <f ca="1"/>
        <v>MarketQuote</v>
      </c>
      <c r="K16" s="37">
        <f ca="1"/>
        <v>240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'LME Aluminium Curve'!D18</f>
        <v>USD-CommodityFuture-LME.AH-15</v>
      </c>
      <c r="B17" s="64">
        <f>'Ice Brent Curve'!E18</f>
        <v>250</v>
      </c>
      <c r="C17" s="64">
        <f>'Wheat Curve'!F18</f>
        <v>0</v>
      </c>
      <c r="D17" s="31" t="str">
        <f ca="1"/>
        <v>USD-CommodityFuture-LME.AH-15.12/01/2018</v>
      </c>
      <c r="E17" s="41"/>
      <c r="F17" s="42"/>
      <c r="G17" s="36" t="str">
        <f ca="1"/>
        <v>USD-CommodityFuture-LME.AH-15.12/01/2018</v>
      </c>
      <c r="H17" s="29" t="str">
        <f ca="1"/>
        <v>ImpliedQuote</v>
      </c>
      <c r="I17" s="29">
        <f ca="1"/>
        <v>250</v>
      </c>
      <c r="J17" s="29" t="str">
        <f ca="1"/>
        <v>MarketQuote</v>
      </c>
      <c r="K17" s="37">
        <f ca="1"/>
        <v>250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'LME Aluminium Curve'!D19</f>
        <v>USD-CommodityFuture-LME.AH-16</v>
      </c>
      <c r="B18" s="64">
        <f>'Ice Brent Curve'!E19</f>
        <v>260</v>
      </c>
      <c r="C18" s="64">
        <f>'Wheat Curve'!F19</f>
        <v>0</v>
      </c>
      <c r="D18" s="31" t="str">
        <f ca="1"/>
        <v>USD-CommodityFuture-LME.AH-16.12/01/2018</v>
      </c>
      <c r="E18" s="41"/>
      <c r="F18" s="42"/>
      <c r="G18" s="36" t="str">
        <f ca="1"/>
        <v>USD-CommodityFuture-LME.AH-16.12/01/2018</v>
      </c>
      <c r="H18" s="29" t="str">
        <f ca="1"/>
        <v>ImpliedQuote</v>
      </c>
      <c r="I18" s="29">
        <f ca="1"/>
        <v>260</v>
      </c>
      <c r="J18" s="29" t="str">
        <f ca="1"/>
        <v>MarketQuote</v>
      </c>
      <c r="K18" s="37">
        <f ca="1"/>
        <v>260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'LME Aluminium Curve'!D20</f>
        <v>USD-CommodityFuture-LME.AH-17</v>
      </c>
      <c r="B19" s="64">
        <f>'Ice Brent Curve'!E20</f>
        <v>270</v>
      </c>
      <c r="C19" s="64">
        <f>'Wheat Curve'!F20</f>
        <v>0</v>
      </c>
      <c r="D19" s="31" t="str">
        <f ca="1"/>
        <v>USD-CommodityFuture-LME.AH-17.12/01/2018</v>
      </c>
      <c r="E19" s="41"/>
      <c r="F19" s="42"/>
      <c r="G19" s="36" t="str">
        <f ca="1"/>
        <v>USD-CommodityFuture-LME.AH-17.12/01/2018</v>
      </c>
      <c r="H19" s="29" t="str">
        <f ca="1"/>
        <v>ImpliedQuote</v>
      </c>
      <c r="I19" s="29">
        <f ca="1"/>
        <v>270</v>
      </c>
      <c r="J19" s="29" t="str">
        <f ca="1"/>
        <v>MarketQuote</v>
      </c>
      <c r="K19" s="37">
        <f ca="1"/>
        <v>270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 t="str">
        <f>'LME Aluminium Curve'!D21</f>
        <v>USD-CommodityFuture-LME.AH-18</v>
      </c>
      <c r="B20" s="64">
        <f>'Ice Brent Curve'!E21</f>
        <v>270</v>
      </c>
      <c r="C20" s="64">
        <f>'Wheat Curve'!F21</f>
        <v>0</v>
      </c>
      <c r="D20" s="31" t="str">
        <f ca="1"/>
        <v>USD-CommodityFuture-LME.AH-18.12/01/2018</v>
      </c>
      <c r="E20" s="41"/>
      <c r="F20" s="42"/>
      <c r="G20" s="36" t="str">
        <f ca="1"/>
        <v>USD-CommodityFuture-LME.AH-18.12/01/2018</v>
      </c>
      <c r="H20" s="29" t="str">
        <f ca="1"/>
        <v>ImpliedQuote</v>
      </c>
      <c r="I20" s="29">
        <f ca="1"/>
        <v>270</v>
      </c>
      <c r="J20" s="29" t="str">
        <f ca="1"/>
        <v>MarketQuote</v>
      </c>
      <c r="K20" s="37">
        <f ca="1"/>
        <v>270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'Ice Brent Curve'!C1</f>
        <v>Market.QR_LIVE.CommodityCurve.USD-ICE_Brent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'Ice Brent Curve'!C4</f>
        <v>43112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6"/>
  <sheetViews>
    <sheetView topLeftCell="R1" workbookViewId="0">
      <selection activeCell="X25" sqref="X25"/>
    </sheetView>
  </sheetViews>
  <sheetFormatPr defaultRowHeight="12.5"/>
  <cols>
    <col min="1" max="1" width="3.7265625" customWidth="1"/>
    <col min="2" max="2" width="24.1796875" customWidth="1"/>
    <col min="3" max="3" width="45.7265625" bestFit="1" customWidth="1"/>
    <col min="4" max="4" width="9.54296875" customWidth="1"/>
    <col min="5" max="5" width="39.453125" bestFit="1" customWidth="1"/>
    <col min="6" max="6" width="8.81640625" bestFit="1" customWidth="1"/>
    <col min="7" max="7" width="10.81640625" bestFit="1" customWidth="1"/>
    <col min="8" max="8" width="4.81640625" bestFit="1" customWidth="1"/>
    <col min="9" max="9" width="2.26953125" customWidth="1"/>
    <col min="10" max="10" width="27.81640625" bestFit="1" customWidth="1"/>
    <col min="11" max="11" width="55.1796875" bestFit="1" customWidth="1"/>
    <col min="12" max="12" width="34.1796875" bestFit="1" customWidth="1"/>
    <col min="15" max="15" width="2.453125" customWidth="1"/>
    <col min="16" max="16" width="22" bestFit="1" customWidth="1"/>
    <col min="17" max="17" width="52" bestFit="1" customWidth="1"/>
    <col min="18" max="18" width="30.453125" bestFit="1" customWidth="1"/>
    <col min="21" max="21" width="3.1796875" customWidth="1"/>
    <col min="22" max="22" width="25.26953125" bestFit="1" customWidth="1"/>
    <col min="23" max="23" width="52" bestFit="1" customWidth="1"/>
    <col min="24" max="24" width="30.81640625" bestFit="1" customWidth="1"/>
  </cols>
  <sheetData>
    <row r="1" spans="2:26" ht="13" thickBot="1">
      <c r="B1" s="1" t="s">
        <v>3</v>
      </c>
      <c r="C1" s="2" t="str">
        <f ca="1">_xll.HLV5r3.Financial.Cache.CreateCurve_Old(B2:C9,E3:E22,F3:F22,G3:G22)</f>
        <v>Market.QR_LIVE.CommodityCurve.USD-Platts_Brent</v>
      </c>
      <c r="D1" s="4"/>
      <c r="E1" s="3" t="s">
        <v>6</v>
      </c>
      <c r="F1" s="4"/>
      <c r="G1" s="5"/>
      <c r="H1" s="5"/>
      <c r="J1" s="1" t="s">
        <v>3</v>
      </c>
      <c r="K1" s="2" t="str">
        <f ca="1">_xll.HLV5r3.Financial.Cache.CreateCurve_Old(J2:K12,L3:L21,M3:M21,N3:N21)</f>
        <v>Market.QR_LIVE.CommodityCurve.USD-Townsville-AW2-ICE_Brent</v>
      </c>
      <c r="L1" s="3" t="s">
        <v>6</v>
      </c>
      <c r="M1" s="4"/>
      <c r="N1" s="5"/>
      <c r="P1" s="1" t="s">
        <v>3</v>
      </c>
      <c r="Q1" s="2" t="str">
        <f ca="1">_xll.HLV5r3.Financial.Cache.CreateCurve_Old(P2:Q12,R3:R8,S3:S8,T3:T8)</f>
        <v>Market.QR_LIVE.CommodityCurve.USD-Cairns-AW2-ICE_Brent</v>
      </c>
      <c r="R1" s="3" t="s">
        <v>6</v>
      </c>
      <c r="S1" s="4"/>
      <c r="T1" s="5"/>
      <c r="V1" s="1" t="s">
        <v>3</v>
      </c>
      <c r="W1" s="2" t="str">
        <f ca="1">_xll.HLV5r3.Financial.Cache.CreateCurve_Old(V2:W12,X3:X8,Y3:Y8,Z3:Z8)</f>
        <v>Market.QR_LIVE.CommodityCurve.USD-Mossman-AW2-ICE_Brent</v>
      </c>
      <c r="X1" s="3" t="s">
        <v>6</v>
      </c>
      <c r="Y1" s="4"/>
      <c r="Z1" s="5"/>
    </row>
    <row r="2" spans="2:26" ht="13" thickBot="1">
      <c r="B2" s="45" t="s">
        <v>16</v>
      </c>
      <c r="C2" s="56" t="s">
        <v>8</v>
      </c>
      <c r="D2" s="77"/>
      <c r="E2" s="6" t="s">
        <v>0</v>
      </c>
      <c r="F2" s="7" t="s">
        <v>1</v>
      </c>
      <c r="G2" s="8" t="s">
        <v>2</v>
      </c>
      <c r="H2" s="18" t="s">
        <v>5</v>
      </c>
      <c r="J2" s="45" t="s">
        <v>16</v>
      </c>
      <c r="K2" s="56" t="s">
        <v>63</v>
      </c>
      <c r="L2" s="6" t="s">
        <v>0</v>
      </c>
      <c r="M2" s="7" t="s">
        <v>1</v>
      </c>
      <c r="N2" s="8" t="s">
        <v>2</v>
      </c>
      <c r="P2" s="45" t="s">
        <v>16</v>
      </c>
      <c r="Q2" s="56" t="s">
        <v>63</v>
      </c>
      <c r="R2" s="6" t="s">
        <v>0</v>
      </c>
      <c r="S2" s="7" t="s">
        <v>1</v>
      </c>
      <c r="T2" s="8" t="s">
        <v>2</v>
      </c>
      <c r="V2" s="45" t="s">
        <v>16</v>
      </c>
      <c r="W2" s="56" t="s">
        <v>63</v>
      </c>
      <c r="X2" s="6" t="s">
        <v>0</v>
      </c>
      <c r="Y2" s="7" t="s">
        <v>1</v>
      </c>
      <c r="Z2" s="8" t="s">
        <v>2</v>
      </c>
    </row>
    <row r="3" spans="2:26">
      <c r="B3" s="46" t="s">
        <v>17</v>
      </c>
      <c r="C3" s="47">
        <f ca="1">TODAY()</f>
        <v>43112</v>
      </c>
      <c r="D3" s="47"/>
      <c r="E3" s="97" t="s">
        <v>235</v>
      </c>
      <c r="F3" s="94">
        <v>100</v>
      </c>
      <c r="G3" s="10">
        <v>0</v>
      </c>
      <c r="H3" s="10">
        <v>0</v>
      </c>
      <c r="J3" s="46" t="s">
        <v>17</v>
      </c>
      <c r="K3" s="47">
        <f ca="1">C3</f>
        <v>43112</v>
      </c>
      <c r="L3" s="9" t="s">
        <v>254</v>
      </c>
      <c r="M3" s="15">
        <v>-2</v>
      </c>
      <c r="N3" s="10">
        <v>0</v>
      </c>
      <c r="P3" s="46" t="s">
        <v>17</v>
      </c>
      <c r="Q3" s="47">
        <f ca="1">K3</f>
        <v>43112</v>
      </c>
      <c r="R3" s="9" t="s">
        <v>254</v>
      </c>
      <c r="S3" s="15">
        <v>-2</v>
      </c>
      <c r="T3" s="10">
        <v>0</v>
      </c>
      <c r="V3" s="46" t="s">
        <v>17</v>
      </c>
      <c r="W3" s="47">
        <f ca="1">Q3</f>
        <v>43112</v>
      </c>
      <c r="X3" s="9" t="s">
        <v>254</v>
      </c>
      <c r="Y3" s="15">
        <v>-2</v>
      </c>
      <c r="Z3" s="10">
        <v>0</v>
      </c>
    </row>
    <row r="4" spans="2:26">
      <c r="B4" s="48" t="s">
        <v>18</v>
      </c>
      <c r="C4" s="47">
        <f ca="1">C3</f>
        <v>43112</v>
      </c>
      <c r="D4" s="47"/>
      <c r="E4" s="98" t="s">
        <v>279</v>
      </c>
      <c r="F4" s="95">
        <f>F3+10</f>
        <v>110</v>
      </c>
      <c r="G4" s="12">
        <v>0</v>
      </c>
      <c r="H4" s="12">
        <v>0</v>
      </c>
      <c r="J4" s="48" t="s">
        <v>18</v>
      </c>
      <c r="K4" s="47">
        <f ca="1">K3</f>
        <v>43112</v>
      </c>
      <c r="L4" s="11" t="s">
        <v>255</v>
      </c>
      <c r="M4" s="16">
        <f>M3</f>
        <v>-2</v>
      </c>
      <c r="N4" s="12">
        <v>0</v>
      </c>
      <c r="P4" s="48" t="s">
        <v>18</v>
      </c>
      <c r="Q4" s="47">
        <f ca="1">Q3</f>
        <v>43112</v>
      </c>
      <c r="R4" s="11" t="s">
        <v>260</v>
      </c>
      <c r="S4" s="16">
        <f>S3</f>
        <v>-2</v>
      </c>
      <c r="T4" s="12">
        <v>0</v>
      </c>
      <c r="V4" s="48" t="s">
        <v>18</v>
      </c>
      <c r="W4" s="47">
        <f ca="1">W3</f>
        <v>43112</v>
      </c>
      <c r="X4" s="11" t="s">
        <v>260</v>
      </c>
      <c r="Y4" s="16">
        <f>Y3</f>
        <v>-2</v>
      </c>
      <c r="Z4" s="12">
        <v>0</v>
      </c>
    </row>
    <row r="5" spans="2:26">
      <c r="B5" s="49" t="s">
        <v>23</v>
      </c>
      <c r="C5" s="50" t="s">
        <v>62</v>
      </c>
      <c r="D5" s="50" t="s">
        <v>27</v>
      </c>
      <c r="E5" s="98" t="s">
        <v>280</v>
      </c>
      <c r="F5" s="95">
        <f>F4+10</f>
        <v>120</v>
      </c>
      <c r="G5" s="12">
        <v>0</v>
      </c>
      <c r="H5" s="12">
        <v>0</v>
      </c>
      <c r="J5" s="49" t="s">
        <v>23</v>
      </c>
      <c r="K5" s="50" t="s">
        <v>62</v>
      </c>
      <c r="L5" s="11" t="s">
        <v>256</v>
      </c>
      <c r="M5" s="16">
        <f t="shared" ref="M5:M20" si="0">M4</f>
        <v>-2</v>
      </c>
      <c r="N5" s="12">
        <v>0</v>
      </c>
      <c r="P5" s="49" t="s">
        <v>23</v>
      </c>
      <c r="Q5" s="50" t="s">
        <v>62</v>
      </c>
      <c r="R5" s="11" t="s">
        <v>265</v>
      </c>
      <c r="S5" s="16">
        <f t="shared" ref="S5:S8" si="1">S4</f>
        <v>-2</v>
      </c>
      <c r="T5" s="12">
        <v>0</v>
      </c>
      <c r="V5" s="49" t="s">
        <v>23</v>
      </c>
      <c r="W5" s="50" t="s">
        <v>62</v>
      </c>
      <c r="X5" s="11" t="s">
        <v>265</v>
      </c>
      <c r="Y5" s="16">
        <f t="shared" ref="Y5:Y8" si="2">Y4</f>
        <v>-2</v>
      </c>
      <c r="Z5" s="12">
        <v>0</v>
      </c>
    </row>
    <row r="6" spans="2:26">
      <c r="B6" s="51" t="s">
        <v>20</v>
      </c>
      <c r="C6" s="50" t="s">
        <v>78</v>
      </c>
      <c r="D6" s="50" t="s">
        <v>28</v>
      </c>
      <c r="E6" s="98" t="s">
        <v>281</v>
      </c>
      <c r="F6" s="95">
        <f t="shared" ref="F6:F21" si="3">F5+10</f>
        <v>130</v>
      </c>
      <c r="G6" s="12">
        <v>0</v>
      </c>
      <c r="H6" s="12">
        <v>0</v>
      </c>
      <c r="J6" s="49" t="s">
        <v>70</v>
      </c>
      <c r="K6" t="str">
        <f ca="1">C1</f>
        <v>Market.QR_LIVE.CommodityCurve.USD-Platts_Brent</v>
      </c>
      <c r="L6" s="11" t="s">
        <v>257</v>
      </c>
      <c r="M6" s="16">
        <f t="shared" si="0"/>
        <v>-2</v>
      </c>
      <c r="N6" s="12">
        <v>0</v>
      </c>
      <c r="P6" s="49" t="s">
        <v>70</v>
      </c>
      <c r="Q6" t="str">
        <f ca="1">C1</f>
        <v>Market.QR_LIVE.CommodityCurve.USD-Platts_Brent</v>
      </c>
      <c r="R6" s="11" t="s">
        <v>267</v>
      </c>
      <c r="S6" s="16">
        <f t="shared" si="1"/>
        <v>-2</v>
      </c>
      <c r="T6" s="12">
        <v>0</v>
      </c>
      <c r="V6" s="49" t="s">
        <v>70</v>
      </c>
      <c r="W6" t="str">
        <f ca="1">Q1</f>
        <v>Market.QR_LIVE.CommodityCurve.USD-Cairns-AW2-ICE_Brent</v>
      </c>
      <c r="X6" s="11" t="s">
        <v>267</v>
      </c>
      <c r="Y6" s="16">
        <f t="shared" si="2"/>
        <v>-2</v>
      </c>
      <c r="Z6" s="12">
        <v>0</v>
      </c>
    </row>
    <row r="7" spans="2:26">
      <c r="B7" s="51" t="s">
        <v>21</v>
      </c>
      <c r="C7" s="50" t="s">
        <v>278</v>
      </c>
      <c r="D7" s="50"/>
      <c r="E7" s="98" t="s">
        <v>282</v>
      </c>
      <c r="F7" s="95">
        <f t="shared" si="3"/>
        <v>140</v>
      </c>
      <c r="G7" s="12">
        <v>0</v>
      </c>
      <c r="H7" s="12">
        <v>0</v>
      </c>
      <c r="J7" s="51" t="s">
        <v>20</v>
      </c>
      <c r="K7" s="50" t="s">
        <v>78</v>
      </c>
      <c r="L7" s="11" t="s">
        <v>258</v>
      </c>
      <c r="M7" s="16">
        <f t="shared" si="0"/>
        <v>-2</v>
      </c>
      <c r="N7" s="12">
        <v>0</v>
      </c>
      <c r="P7" s="51" t="s">
        <v>20</v>
      </c>
      <c r="Q7" s="50" t="s">
        <v>78</v>
      </c>
      <c r="R7" s="11" t="s">
        <v>269</v>
      </c>
      <c r="S7" s="16">
        <f t="shared" si="1"/>
        <v>-2</v>
      </c>
      <c r="T7" s="12">
        <v>0</v>
      </c>
      <c r="V7" s="51" t="s">
        <v>20</v>
      </c>
      <c r="W7" s="50" t="s">
        <v>78</v>
      </c>
      <c r="X7" s="11" t="s">
        <v>269</v>
      </c>
      <c r="Y7" s="16">
        <f t="shared" si="2"/>
        <v>-2</v>
      </c>
      <c r="Z7" s="12">
        <v>0</v>
      </c>
    </row>
    <row r="8" spans="2:26" ht="13" thickBot="1">
      <c r="B8" s="52" t="s">
        <v>9</v>
      </c>
      <c r="C8" s="53" t="str">
        <f>C6&amp;"-"&amp;C7</f>
        <v>USD-Platts_Brent</v>
      </c>
      <c r="D8" s="53"/>
      <c r="E8" s="98" t="s">
        <v>283</v>
      </c>
      <c r="F8" s="95">
        <f t="shared" si="3"/>
        <v>150</v>
      </c>
      <c r="G8" s="12">
        <v>0</v>
      </c>
      <c r="H8" s="12">
        <v>0</v>
      </c>
      <c r="J8" s="51" t="s">
        <v>21</v>
      </c>
      <c r="K8" s="50" t="s">
        <v>77</v>
      </c>
      <c r="L8" s="11" t="s">
        <v>259</v>
      </c>
      <c r="M8" s="16">
        <f t="shared" si="0"/>
        <v>-2</v>
      </c>
      <c r="N8" s="12">
        <v>0</v>
      </c>
      <c r="P8" s="51" t="s">
        <v>21</v>
      </c>
      <c r="Q8" s="50" t="s">
        <v>77</v>
      </c>
      <c r="R8" s="14" t="s">
        <v>272</v>
      </c>
      <c r="S8" s="16">
        <f t="shared" si="1"/>
        <v>-2</v>
      </c>
      <c r="T8" s="12">
        <v>0</v>
      </c>
      <c r="V8" s="51" t="s">
        <v>21</v>
      </c>
      <c r="W8" s="50" t="s">
        <v>77</v>
      </c>
      <c r="X8" s="14" t="s">
        <v>272</v>
      </c>
      <c r="Y8" s="16">
        <f t="shared" si="2"/>
        <v>-2</v>
      </c>
      <c r="Z8" s="12">
        <v>0</v>
      </c>
    </row>
    <row r="9" spans="2:26" ht="13" thickBot="1">
      <c r="B9" s="54" t="s">
        <v>4</v>
      </c>
      <c r="C9" s="55" t="s">
        <v>7</v>
      </c>
      <c r="D9" s="50"/>
      <c r="E9" s="98" t="s">
        <v>284</v>
      </c>
      <c r="F9" s="95">
        <f t="shared" si="3"/>
        <v>160</v>
      </c>
      <c r="G9" s="12">
        <v>0</v>
      </c>
      <c r="H9" s="12">
        <v>0</v>
      </c>
      <c r="J9" s="51" t="s">
        <v>66</v>
      </c>
      <c r="K9" s="50" t="s">
        <v>67</v>
      </c>
      <c r="L9" s="11" t="s">
        <v>260</v>
      </c>
      <c r="M9" s="16">
        <f t="shared" si="0"/>
        <v>-2</v>
      </c>
      <c r="N9" s="12">
        <v>0</v>
      </c>
      <c r="P9" s="51" t="s">
        <v>66</v>
      </c>
      <c r="Q9" s="50" t="s">
        <v>72</v>
      </c>
      <c r="V9" s="51" t="s">
        <v>66</v>
      </c>
      <c r="W9" s="50" t="s">
        <v>75</v>
      </c>
    </row>
    <row r="10" spans="2:26">
      <c r="B10" s="49" t="s">
        <v>59</v>
      </c>
      <c r="C10" s="50">
        <v>720</v>
      </c>
      <c r="D10" s="50"/>
      <c r="E10" s="98" t="s">
        <v>285</v>
      </c>
      <c r="F10" s="95">
        <f t="shared" si="3"/>
        <v>170</v>
      </c>
      <c r="G10" s="12">
        <v>0</v>
      </c>
      <c r="H10" s="12">
        <v>0</v>
      </c>
      <c r="J10" s="51" t="s">
        <v>65</v>
      </c>
      <c r="K10" s="50" t="s">
        <v>69</v>
      </c>
      <c r="L10" s="11" t="s">
        <v>261</v>
      </c>
      <c r="M10" s="16">
        <f t="shared" si="0"/>
        <v>-2</v>
      </c>
      <c r="N10" s="12">
        <v>0</v>
      </c>
      <c r="P10" s="51" t="s">
        <v>65</v>
      </c>
      <c r="Q10" s="50" t="s">
        <v>69</v>
      </c>
      <c r="V10" s="51" t="s">
        <v>65</v>
      </c>
      <c r="W10" s="50" t="s">
        <v>69</v>
      </c>
    </row>
    <row r="11" spans="2:26" ht="13" thickBot="1">
      <c r="B11" s="57" t="s">
        <v>58</v>
      </c>
      <c r="C11" s="58" t="str">
        <f ca="1">C1</f>
        <v>Market.QR_LIVE.CommodityCurve.USD-Platts_Brent</v>
      </c>
      <c r="D11" s="100"/>
      <c r="E11" s="98" t="s">
        <v>286</v>
      </c>
      <c r="F11" s="95">
        <f t="shared" si="3"/>
        <v>180</v>
      </c>
      <c r="G11" s="12">
        <v>0</v>
      </c>
      <c r="H11" s="12">
        <v>0</v>
      </c>
      <c r="J11" s="52" t="s">
        <v>9</v>
      </c>
      <c r="K11" s="53" t="str">
        <f>K7&amp;"-"&amp;K9&amp;"-"&amp;K10&amp;"-"&amp;K8</f>
        <v>USD-Townsville-AW2-ICE_Brent</v>
      </c>
      <c r="L11" s="11" t="s">
        <v>262</v>
      </c>
      <c r="M11" s="16">
        <f t="shared" si="0"/>
        <v>-2</v>
      </c>
      <c r="N11" s="12">
        <v>0</v>
      </c>
      <c r="P11" s="52" t="s">
        <v>9</v>
      </c>
      <c r="Q11" s="53" t="str">
        <f>Q7&amp;"-"&amp;Q9&amp;"-"&amp;Q10&amp;"-"&amp;Q8</f>
        <v>USD-Cairns-AW2-ICE_Brent</v>
      </c>
      <c r="V11" s="52" t="s">
        <v>9</v>
      </c>
      <c r="W11" s="53" t="str">
        <f>W7&amp;"-"&amp;W9&amp;"-"&amp;W10&amp;"-"&amp;W8</f>
        <v>USD-Mossman-AW2-ICE_Brent</v>
      </c>
    </row>
    <row r="12" spans="2:26" ht="13" thickBot="1">
      <c r="B12" s="60" t="e">
        <f ca="1">_xll.Orion.ExcelAPI.Cache.CreateCurve(B2:C9,E3:G22)</f>
        <v>#NAME?</v>
      </c>
      <c r="C12" s="60"/>
      <c r="D12" s="60"/>
      <c r="E12" s="98" t="s">
        <v>287</v>
      </c>
      <c r="F12" s="95">
        <f t="shared" si="3"/>
        <v>190</v>
      </c>
      <c r="G12" s="12">
        <v>0</v>
      </c>
      <c r="H12" s="12">
        <v>0</v>
      </c>
      <c r="J12" s="54" t="s">
        <v>4</v>
      </c>
      <c r="K12" s="55" t="s">
        <v>7</v>
      </c>
      <c r="L12" s="11" t="s">
        <v>263</v>
      </c>
      <c r="M12" s="16">
        <f t="shared" si="0"/>
        <v>-2</v>
      </c>
      <c r="N12" s="12">
        <v>0</v>
      </c>
      <c r="P12" s="54" t="s">
        <v>4</v>
      </c>
      <c r="Q12" s="55" t="s">
        <v>7</v>
      </c>
      <c r="V12" s="54" t="s">
        <v>4</v>
      </c>
      <c r="W12" s="55" t="s">
        <v>7</v>
      </c>
    </row>
    <row r="13" spans="2:26">
      <c r="E13" s="98" t="s">
        <v>288</v>
      </c>
      <c r="F13" s="95">
        <f t="shared" si="3"/>
        <v>200</v>
      </c>
      <c r="G13" s="12">
        <v>0</v>
      </c>
      <c r="H13" s="12">
        <v>0</v>
      </c>
      <c r="J13" s="49" t="s">
        <v>59</v>
      </c>
      <c r="K13" s="50">
        <v>720</v>
      </c>
      <c r="L13" s="11" t="s">
        <v>264</v>
      </c>
      <c r="M13" s="16">
        <f t="shared" si="0"/>
        <v>-2</v>
      </c>
      <c r="N13" s="12">
        <v>0</v>
      </c>
      <c r="P13" s="49" t="s">
        <v>59</v>
      </c>
      <c r="Q13" s="50">
        <v>720</v>
      </c>
      <c r="V13" s="49" t="s">
        <v>59</v>
      </c>
      <c r="W13" s="50">
        <v>720</v>
      </c>
    </row>
    <row r="14" spans="2:26" ht="13" thickBot="1">
      <c r="E14" s="98" t="s">
        <v>289</v>
      </c>
      <c r="F14" s="95">
        <f t="shared" si="3"/>
        <v>210</v>
      </c>
      <c r="G14" s="12">
        <v>0</v>
      </c>
      <c r="H14" s="12">
        <v>0</v>
      </c>
      <c r="J14" s="57" t="s">
        <v>58</v>
      </c>
      <c r="K14" s="58" t="str">
        <f ca="1">K1</f>
        <v>Market.QR_LIVE.CommodityCurve.USD-Townsville-AW2-ICE_Brent</v>
      </c>
      <c r="L14" s="11" t="s">
        <v>265</v>
      </c>
      <c r="M14" s="16">
        <f t="shared" si="0"/>
        <v>-2</v>
      </c>
      <c r="N14" s="12">
        <v>0</v>
      </c>
      <c r="P14" s="57" t="s">
        <v>58</v>
      </c>
      <c r="Q14" s="58" t="str">
        <f ca="1">Q1</f>
        <v>Market.QR_LIVE.CommodityCurve.USD-Cairns-AW2-ICE_Brent</v>
      </c>
      <c r="V14" s="57" t="s">
        <v>58</v>
      </c>
      <c r="W14" s="58" t="str">
        <f ca="1">W1</f>
        <v>Market.QR_LIVE.CommodityCurve.USD-Mossman-AW2-ICE_Brent</v>
      </c>
    </row>
    <row r="15" spans="2:26">
      <c r="E15" s="98" t="s">
        <v>290</v>
      </c>
      <c r="F15" s="95">
        <f t="shared" si="3"/>
        <v>220</v>
      </c>
      <c r="G15" s="12">
        <v>0</v>
      </c>
      <c r="H15" s="12">
        <v>0</v>
      </c>
      <c r="J15" s="59"/>
      <c r="K15" s="60"/>
      <c r="L15" s="11" t="s">
        <v>266</v>
      </c>
      <c r="M15" s="16">
        <f t="shared" si="0"/>
        <v>-2</v>
      </c>
      <c r="N15" s="12">
        <v>0</v>
      </c>
      <c r="P15" s="59"/>
      <c r="Q15" s="60"/>
      <c r="V15" s="59"/>
      <c r="W15" s="60"/>
    </row>
    <row r="16" spans="2:26">
      <c r="E16" s="98" t="s">
        <v>291</v>
      </c>
      <c r="F16" s="95">
        <f t="shared" si="3"/>
        <v>230</v>
      </c>
      <c r="G16" s="12">
        <v>0</v>
      </c>
      <c r="H16" s="12">
        <v>0</v>
      </c>
      <c r="L16" s="11" t="s">
        <v>267</v>
      </c>
      <c r="M16" s="16">
        <f t="shared" si="0"/>
        <v>-2</v>
      </c>
      <c r="N16" s="12">
        <v>0</v>
      </c>
    </row>
    <row r="17" spans="1:26">
      <c r="E17" s="98" t="s">
        <v>292</v>
      </c>
      <c r="F17" s="95">
        <f t="shared" si="3"/>
        <v>240</v>
      </c>
      <c r="G17" s="12">
        <v>0</v>
      </c>
      <c r="H17" s="12">
        <v>0</v>
      </c>
      <c r="L17" s="11" t="s">
        <v>268</v>
      </c>
      <c r="M17" s="16">
        <f t="shared" si="0"/>
        <v>-2</v>
      </c>
      <c r="N17" s="12">
        <v>0</v>
      </c>
    </row>
    <row r="18" spans="1:26">
      <c r="E18" s="98" t="s">
        <v>293</v>
      </c>
      <c r="F18" s="95">
        <f t="shared" si="3"/>
        <v>250</v>
      </c>
      <c r="G18" s="12">
        <v>0</v>
      </c>
      <c r="H18" s="12">
        <v>0</v>
      </c>
      <c r="L18" s="11" t="s">
        <v>269</v>
      </c>
      <c r="M18" s="16">
        <f t="shared" si="0"/>
        <v>-2</v>
      </c>
      <c r="N18" s="12">
        <v>0</v>
      </c>
    </row>
    <row r="19" spans="1:26">
      <c r="A19">
        <v>1</v>
      </c>
      <c r="B19" s="101">
        <f ca="1">DATE(YEAR(EDATE($C$3,A19)),MONTH(EDATE($C$3,A19)),1)</f>
        <v>43132</v>
      </c>
      <c r="E19" s="98" t="s">
        <v>294</v>
      </c>
      <c r="F19" s="95">
        <f t="shared" si="3"/>
        <v>260</v>
      </c>
      <c r="G19" s="12">
        <v>0</v>
      </c>
      <c r="H19" s="12">
        <v>0</v>
      </c>
      <c r="L19" s="11" t="s">
        <v>270</v>
      </c>
      <c r="M19" s="16">
        <f t="shared" si="0"/>
        <v>-2</v>
      </c>
      <c r="N19" s="12">
        <v>0</v>
      </c>
    </row>
    <row r="20" spans="1:26">
      <c r="A20">
        <v>2</v>
      </c>
      <c r="B20" s="101">
        <f t="shared" ref="B20:B33" ca="1" si="4">DATE(YEAR(EDATE($C$3,A20)),MONTH(EDATE($C$3,A20)),1)</f>
        <v>43160</v>
      </c>
      <c r="E20" s="98" t="s">
        <v>295</v>
      </c>
      <c r="F20" s="95">
        <f t="shared" si="3"/>
        <v>270</v>
      </c>
      <c r="G20" s="12">
        <v>0</v>
      </c>
      <c r="H20" s="12">
        <v>0</v>
      </c>
      <c r="L20" s="11" t="s">
        <v>271</v>
      </c>
      <c r="M20" s="16">
        <f t="shared" si="0"/>
        <v>-2</v>
      </c>
      <c r="N20" s="12">
        <v>0</v>
      </c>
    </row>
    <row r="21" spans="1:26" ht="13" thickBot="1">
      <c r="A21">
        <v>3</v>
      </c>
      <c r="B21" s="101">
        <f t="shared" ca="1" si="4"/>
        <v>43191</v>
      </c>
      <c r="E21" s="98" t="s">
        <v>296</v>
      </c>
      <c r="F21" s="95">
        <f t="shared" si="3"/>
        <v>280</v>
      </c>
      <c r="G21" s="12">
        <v>0</v>
      </c>
      <c r="H21" s="12">
        <v>0</v>
      </c>
      <c r="L21" s="14" t="s">
        <v>272</v>
      </c>
      <c r="M21" s="17">
        <f>M20</f>
        <v>-2</v>
      </c>
      <c r="N21" s="13">
        <v>0</v>
      </c>
    </row>
    <row r="22" spans="1:26" ht="13" thickBot="1">
      <c r="A22">
        <v>4</v>
      </c>
      <c r="B22" s="101">
        <f t="shared" ca="1" si="4"/>
        <v>43221</v>
      </c>
      <c r="E22" s="99" t="s">
        <v>297</v>
      </c>
      <c r="F22" s="96">
        <f>F21</f>
        <v>280</v>
      </c>
      <c r="G22" s="13">
        <v>0</v>
      </c>
      <c r="H22" s="13">
        <v>0</v>
      </c>
      <c r="J22" t="str">
        <f t="array" aca="1" ref="J22:K46" ca="1">_xll.HLV5r3.Financial.Cache.DisplayPricingStructureProperties(K1)</f>
        <v>PricingStructureType</v>
      </c>
      <c r="K22" t="str">
        <f ca="1"/>
        <v>CommoditySpreadCurve</v>
      </c>
      <c r="P22" t="str">
        <f t="array" aca="1" ref="P22:Q46" ca="1">_xll.HLV5r3.Financial.Cache.DisplayPricingStructureProperties(Q1)</f>
        <v>PricingStructureType</v>
      </c>
      <c r="Q22" t="str">
        <f ca="1"/>
        <v>CommoditySpreadCurve</v>
      </c>
      <c r="V22" t="str">
        <f t="array" aca="1" ref="V22:W46" ca="1">_xll.HLV5r3.Financial.Cache.DisplayPricingStructureProperties(W1)</f>
        <v>PricingStructureType</v>
      </c>
      <c r="W22" t="str">
        <f ca="1"/>
        <v>CommoditySpreadCurve</v>
      </c>
    </row>
    <row r="23" spans="1:26">
      <c r="A23">
        <v>5</v>
      </c>
      <c r="B23" s="101">
        <f t="shared" ca="1" si="4"/>
        <v>43252</v>
      </c>
      <c r="J23" t="str">
        <f ca="1"/>
        <v>BuildDateTime</v>
      </c>
      <c r="K23" s="47">
        <f ca="1"/>
        <v>43112</v>
      </c>
      <c r="P23" t="str">
        <f ca="1"/>
        <v>BuildDateTime</v>
      </c>
      <c r="Q23" s="47">
        <f ca="1"/>
        <v>43112</v>
      </c>
      <c r="V23" t="str">
        <f ca="1"/>
        <v>BuildDateTime</v>
      </c>
      <c r="W23" s="47">
        <f ca="1"/>
        <v>43112</v>
      </c>
    </row>
    <row r="24" spans="1:26">
      <c r="A24">
        <v>6</v>
      </c>
      <c r="B24" s="101">
        <f t="shared" ca="1" si="4"/>
        <v>43282</v>
      </c>
      <c r="J24" t="str">
        <f ca="1"/>
        <v>BaseDate</v>
      </c>
      <c r="K24" s="47">
        <f ca="1"/>
        <v>43112</v>
      </c>
      <c r="P24" t="str">
        <f ca="1"/>
        <v>BaseDate</v>
      </c>
      <c r="Q24" s="47">
        <f ca="1"/>
        <v>43112</v>
      </c>
      <c r="V24" t="str">
        <f ca="1"/>
        <v>BaseDate</v>
      </c>
      <c r="W24" s="47">
        <f ca="1"/>
        <v>43112</v>
      </c>
    </row>
    <row r="25" spans="1:26">
      <c r="A25">
        <v>7</v>
      </c>
      <c r="B25" s="101">
        <f t="shared" ca="1" si="4"/>
        <v>43313</v>
      </c>
      <c r="E25" s="47">
        <f t="array" aca="1" ref="E25:F45" ca="1">_xll.HLV5r3.Financial.Cache.GetTermCurve(C1)</f>
        <v>43112</v>
      </c>
      <c r="F25">
        <f ca="1"/>
        <v>100</v>
      </c>
      <c r="J25" t="str">
        <f ca="1"/>
        <v>MarketName</v>
      </c>
      <c r="K25" t="str">
        <f ca="1"/>
        <v>QR_LIVE</v>
      </c>
      <c r="L25" s="47">
        <f t="array" aca="1" ref="L25:M46" ca="1">_xll.HLV5r3.Financial.Cache.GetTermCurve(K1)</f>
        <v>43112</v>
      </c>
      <c r="M25">
        <f ca="1"/>
        <v>98</v>
      </c>
      <c r="N25">
        <f ca="1">M25-F25</f>
        <v>-2</v>
      </c>
      <c r="P25" t="str">
        <f ca="1"/>
        <v>MarketName</v>
      </c>
      <c r="Q25" t="str">
        <f ca="1"/>
        <v>QR_LIVE</v>
      </c>
      <c r="R25" s="47">
        <f t="array" aca="1" ref="R25:S46" ca="1">_xll.HLV5r3.Financial.Cache.GetTermCurve(Q1)</f>
        <v>43112</v>
      </c>
      <c r="S25">
        <f ca="1"/>
        <v>98</v>
      </c>
      <c r="T25">
        <f ca="1">S25-M25</f>
        <v>0</v>
      </c>
      <c r="V25" t="str">
        <f ca="1"/>
        <v>MarketName</v>
      </c>
      <c r="W25" t="str">
        <f ca="1"/>
        <v>QR_LIVE</v>
      </c>
      <c r="X25" s="47">
        <f t="array" aca="1" ref="X25:Y46" ca="1">_xll.HLV5r3.Financial.Cache.GetTermCurve(W1)</f>
        <v>43112</v>
      </c>
      <c r="Y25">
        <f ca="1"/>
        <v>96</v>
      </c>
      <c r="Z25">
        <f ca="1">Y25-S25</f>
        <v>-2</v>
      </c>
    </row>
    <row r="26" spans="1:26">
      <c r="A26">
        <v>8</v>
      </c>
      <c r="B26" s="101">
        <f t="shared" ca="1" si="4"/>
        <v>43344</v>
      </c>
      <c r="E26" s="47">
        <f ca="1"/>
        <v>43147</v>
      </c>
      <c r="F26">
        <f ca="1"/>
        <v>110</v>
      </c>
      <c r="J26" t="str">
        <f ca="1"/>
        <v>ReferenceCurveUniqueId</v>
      </c>
      <c r="K26" t="str">
        <f ca="1"/>
        <v>Market.QR_LIVE.CommodityCurve.USD-Platts_Brent</v>
      </c>
      <c r="L26" s="47">
        <f ca="1"/>
        <v>43116</v>
      </c>
      <c r="M26">
        <f ca="1"/>
        <v>99.142857142856997</v>
      </c>
      <c r="N26">
        <f t="shared" ref="N26:N27" ca="1" si="5">M26-F26</f>
        <v>-10.857142857143003</v>
      </c>
      <c r="P26" t="str">
        <f ca="1"/>
        <v>ReferenceCurveUniqueId</v>
      </c>
      <c r="Q26" t="str">
        <f ca="1"/>
        <v>Market.QR_LIVE.CommodityCurve.USD-Platts_Brent</v>
      </c>
      <c r="R26" s="47">
        <f ca="1"/>
        <v>43116</v>
      </c>
      <c r="S26">
        <f ca="1"/>
        <v>99.142857142856997</v>
      </c>
      <c r="T26">
        <f ca="1">S26-M26</f>
        <v>0</v>
      </c>
      <c r="V26" t="str">
        <f ca="1"/>
        <v>ReferenceCurveUniqueId</v>
      </c>
      <c r="W26" t="str">
        <f ca="1"/>
        <v>Market.QR_LIVE.CommodityCurve.USD-Cairns-AW2-ICE_Brent</v>
      </c>
      <c r="X26" s="47">
        <f ca="1"/>
        <v>43116</v>
      </c>
      <c r="Y26">
        <f ca="1"/>
        <v>97.142857142856997</v>
      </c>
      <c r="Z26">
        <f t="shared" ref="Z26:Z46" ca="1" si="6">Y26-S26</f>
        <v>-2</v>
      </c>
    </row>
    <row r="27" spans="1:26">
      <c r="A27">
        <v>9</v>
      </c>
      <c r="B27" s="101">
        <f t="shared" ca="1" si="4"/>
        <v>43374</v>
      </c>
      <c r="E27" s="47">
        <f ca="1"/>
        <v>43171</v>
      </c>
      <c r="F27">
        <f ca="1"/>
        <v>131.142857142857</v>
      </c>
      <c r="J27" t="str">
        <f ca="1"/>
        <v>Currency</v>
      </c>
      <c r="K27" t="str">
        <f ca="1"/>
        <v>USD</v>
      </c>
      <c r="L27" s="47">
        <f ca="1"/>
        <v>43117</v>
      </c>
      <c r="M27">
        <f ca="1"/>
        <v>99.428571428571004</v>
      </c>
      <c r="N27">
        <f t="shared" ca="1" si="5"/>
        <v>-31.714285714285992</v>
      </c>
      <c r="P27" t="str">
        <f ca="1"/>
        <v>Currency</v>
      </c>
      <c r="Q27" t="str">
        <f ca="1"/>
        <v>USD</v>
      </c>
      <c r="R27" s="47">
        <f ca="1"/>
        <v>43147</v>
      </c>
      <c r="S27">
        <f ca="1"/>
        <v>108</v>
      </c>
      <c r="T27">
        <f ca="1">S27-M27</f>
        <v>8.5714285714289957</v>
      </c>
      <c r="V27" t="str">
        <f ca="1"/>
        <v>Currency</v>
      </c>
      <c r="W27" t="str">
        <f ca="1"/>
        <v>USD</v>
      </c>
      <c r="X27" s="47">
        <f ca="1"/>
        <v>43147</v>
      </c>
      <c r="Y27">
        <f ca="1"/>
        <v>106</v>
      </c>
      <c r="Z27">
        <f t="shared" ca="1" si="6"/>
        <v>-2</v>
      </c>
    </row>
    <row r="28" spans="1:26">
      <c r="A28">
        <v>10</v>
      </c>
      <c r="B28" s="101">
        <f t="shared" ca="1" si="4"/>
        <v>43405</v>
      </c>
      <c r="E28" s="47">
        <f ca="1"/>
        <v>43202</v>
      </c>
      <c r="F28">
        <f ca="1"/>
        <v>128.857142857143</v>
      </c>
      <c r="J28" t="str">
        <f ca="1"/>
        <v>CommodityAsset</v>
      </c>
      <c r="K28" t="str">
        <f ca="1"/>
        <v>ICE_Brent</v>
      </c>
      <c r="L28" s="47">
        <f ca="1"/>
        <v>43118</v>
      </c>
      <c r="M28">
        <f ca="1"/>
        <v>99.714285714286007</v>
      </c>
      <c r="P28" t="str">
        <f ca="1"/>
        <v>CommodityAsset</v>
      </c>
      <c r="Q28" t="str">
        <f ca="1"/>
        <v>ICE_Brent</v>
      </c>
      <c r="R28" s="47">
        <f ca="1"/>
        <v>43171</v>
      </c>
      <c r="S28">
        <f ca="1"/>
        <v>129.142857142857</v>
      </c>
      <c r="T28">
        <f ca="1">S28-M29</f>
        <v>28</v>
      </c>
      <c r="V28" t="str">
        <f ca="1"/>
        <v>CommodityAsset</v>
      </c>
      <c r="W28" t="str">
        <f ca="1"/>
        <v>ICE_Brent</v>
      </c>
      <c r="X28" s="47">
        <f ca="1"/>
        <v>43171</v>
      </c>
      <c r="Y28">
        <f ca="1"/>
        <v>127.142857142857</v>
      </c>
      <c r="Z28">
        <f t="shared" ca="1" si="6"/>
        <v>-2</v>
      </c>
    </row>
    <row r="29" spans="1:26">
      <c r="A29">
        <v>11</v>
      </c>
      <c r="B29" s="101">
        <f t="shared" ca="1" si="4"/>
        <v>43435</v>
      </c>
      <c r="E29" s="47">
        <f ca="1"/>
        <v>43234</v>
      </c>
      <c r="F29">
        <f ca="1"/>
        <v>151.142857142857</v>
      </c>
      <c r="J29" t="str">
        <f ca="1"/>
        <v>Location</v>
      </c>
      <c r="K29" t="str">
        <f ca="1"/>
        <v>Townsville</v>
      </c>
      <c r="L29" s="47">
        <f ca="1"/>
        <v>43123</v>
      </c>
      <c r="M29">
        <f ca="1"/>
        <v>101.142857142857</v>
      </c>
      <c r="N29">
        <f ca="1">M29-F28</f>
        <v>-27.714285714286007</v>
      </c>
      <c r="P29" t="str">
        <f ca="1"/>
        <v>Location</v>
      </c>
      <c r="Q29" t="str">
        <f ca="1"/>
        <v>Cairns</v>
      </c>
      <c r="R29" s="47">
        <f ca="1"/>
        <v>43202</v>
      </c>
      <c r="S29">
        <f ca="1"/>
        <v>126.857142857143</v>
      </c>
      <c r="T29">
        <f t="shared" ref="T29:T46" ca="1" si="7">S29-M30</f>
        <v>19.428571428571999</v>
      </c>
      <c r="V29" t="str">
        <f ca="1"/>
        <v>Location</v>
      </c>
      <c r="W29" t="str">
        <f ca="1"/>
        <v>Mossman</v>
      </c>
      <c r="X29" s="47">
        <f ca="1"/>
        <v>43202</v>
      </c>
      <c r="Y29">
        <f ca="1"/>
        <v>124.857142857143</v>
      </c>
      <c r="Z29">
        <f t="shared" ca="1" si="6"/>
        <v>-2</v>
      </c>
    </row>
    <row r="30" spans="1:26">
      <c r="A30">
        <v>12</v>
      </c>
      <c r="B30" s="101">
        <f t="shared" ca="1" si="4"/>
        <v>43466</v>
      </c>
      <c r="E30" s="47">
        <f ca="1"/>
        <v>43265</v>
      </c>
      <c r="F30">
        <f ca="1"/>
        <v>148.857142857143</v>
      </c>
      <c r="J30" t="str">
        <f ca="1"/>
        <v>Grade</v>
      </c>
      <c r="K30" t="str">
        <f ca="1"/>
        <v>AW2</v>
      </c>
      <c r="L30" s="47">
        <f ca="1"/>
        <v>43145</v>
      </c>
      <c r="M30">
        <f ca="1"/>
        <v>107.428571428571</v>
      </c>
      <c r="N30">
        <f t="shared" ref="N30:N44" ca="1" si="8">M30-F29</f>
        <v>-43.714285714285992</v>
      </c>
      <c r="P30" t="str">
        <f ca="1"/>
        <v>Grade</v>
      </c>
      <c r="Q30" t="str">
        <f ca="1"/>
        <v>AW2</v>
      </c>
      <c r="R30" s="47">
        <f ca="1"/>
        <v>43206</v>
      </c>
      <c r="S30">
        <f ca="1"/>
        <v>129.642857142857</v>
      </c>
      <c r="T30">
        <f t="shared" ca="1" si="7"/>
        <v>21.642857142856997</v>
      </c>
      <c r="V30" t="str">
        <f ca="1"/>
        <v>Grade</v>
      </c>
      <c r="W30" t="str">
        <f ca="1"/>
        <v>AW2</v>
      </c>
      <c r="X30" s="47">
        <f ca="1"/>
        <v>43206</v>
      </c>
      <c r="Y30">
        <f ca="1"/>
        <v>127.642857142857</v>
      </c>
      <c r="Z30">
        <f t="shared" ca="1" si="6"/>
        <v>-2</v>
      </c>
    </row>
    <row r="31" spans="1:26">
      <c r="A31">
        <v>13</v>
      </c>
      <c r="B31" s="101">
        <f t="shared" ca="1" si="4"/>
        <v>43497</v>
      </c>
      <c r="E31" s="47">
        <f ca="1"/>
        <v>43293</v>
      </c>
      <c r="F31">
        <f ca="1"/>
        <v>170.99539170506901</v>
      </c>
      <c r="J31" t="str">
        <f ca="1"/>
        <v>CurveName</v>
      </c>
      <c r="K31" t="str">
        <f ca="1"/>
        <v>USD-Townsville-AW2-ICE_Brent</v>
      </c>
      <c r="L31" s="47">
        <f ca="1"/>
        <v>43147</v>
      </c>
      <c r="M31">
        <f ca="1"/>
        <v>108</v>
      </c>
      <c r="N31">
        <f t="shared" ca="1" si="8"/>
        <v>-40.857142857143003</v>
      </c>
      <c r="P31" t="str">
        <f ca="1"/>
        <v>CurveName</v>
      </c>
      <c r="Q31" t="str">
        <f ca="1"/>
        <v>USD-Cairns-AW2-ICE_Brent</v>
      </c>
      <c r="R31" s="47">
        <f ca="1"/>
        <v>43234</v>
      </c>
      <c r="S31">
        <f ca="1"/>
        <v>149.142857142857</v>
      </c>
      <c r="T31">
        <f t="shared" ca="1" si="7"/>
        <v>20</v>
      </c>
      <c r="V31" t="str">
        <f ca="1"/>
        <v>CurveName</v>
      </c>
      <c r="W31" t="str">
        <f ca="1"/>
        <v>USD-Mossman-AW2-ICE_Brent</v>
      </c>
      <c r="X31" s="47">
        <f ca="1"/>
        <v>43234</v>
      </c>
      <c r="Y31">
        <f ca="1"/>
        <v>147.142857142857</v>
      </c>
      <c r="Z31">
        <f t="shared" ca="1" si="6"/>
        <v>-2</v>
      </c>
    </row>
    <row r="32" spans="1:26">
      <c r="A32">
        <v>14</v>
      </c>
      <c r="B32" s="101">
        <f t="shared" ca="1" si="4"/>
        <v>43525</v>
      </c>
      <c r="E32" s="47">
        <f ca="1"/>
        <v>43325</v>
      </c>
      <c r="F32">
        <f ca="1"/>
        <v>169.00460829493099</v>
      </c>
      <c r="J32" t="str">
        <f ca="1"/>
        <v>Algorithm</v>
      </c>
      <c r="K32" t="str">
        <f ca="1"/>
        <v>LinearForward</v>
      </c>
      <c r="L32" s="47">
        <f ca="1"/>
        <v>43171</v>
      </c>
      <c r="M32">
        <f ca="1"/>
        <v>129.142857142857</v>
      </c>
      <c r="N32">
        <f t="shared" ca="1" si="8"/>
        <v>-41.852534562212014</v>
      </c>
      <c r="P32" t="str">
        <f ca="1"/>
        <v>Algorithm</v>
      </c>
      <c r="Q32" t="str">
        <f ca="1"/>
        <v>LinearForward</v>
      </c>
      <c r="R32" s="47">
        <f ca="1"/>
        <v>43265</v>
      </c>
      <c r="S32">
        <f ca="1"/>
        <v>146.857142857143</v>
      </c>
      <c r="T32">
        <f t="shared" ca="1" si="7"/>
        <v>18.009216589862007</v>
      </c>
      <c r="V32" t="str">
        <f ca="1"/>
        <v>Algorithm</v>
      </c>
      <c r="W32" t="str">
        <f ca="1"/>
        <v>LinearForward</v>
      </c>
      <c r="X32" s="47">
        <f ca="1"/>
        <v>43265</v>
      </c>
      <c r="Y32">
        <f ca="1"/>
        <v>144.857142857143</v>
      </c>
      <c r="Z32">
        <f t="shared" ca="1" si="6"/>
        <v>-2</v>
      </c>
    </row>
    <row r="33" spans="1:26">
      <c r="A33">
        <v>15</v>
      </c>
      <c r="B33" s="101">
        <f t="shared" ca="1" si="4"/>
        <v>43556</v>
      </c>
      <c r="E33" s="47">
        <f ca="1"/>
        <v>43356</v>
      </c>
      <c r="F33">
        <f ca="1"/>
        <v>190.99539170506901</v>
      </c>
      <c r="J33" t="str">
        <f ca="1"/>
        <v>SourceSystem</v>
      </c>
      <c r="K33" t="str">
        <f ca="1"/>
        <v>Spreadsheet</v>
      </c>
      <c r="L33" s="47">
        <f ca="1"/>
        <v>43175</v>
      </c>
      <c r="M33">
        <f ca="1"/>
        <v>128.847926267281</v>
      </c>
      <c r="N33">
        <f t="shared" ca="1" si="8"/>
        <v>-40.156682027649993</v>
      </c>
      <c r="P33" t="str">
        <f ca="1"/>
        <v>SourceSystem</v>
      </c>
      <c r="Q33" t="str">
        <f ca="1"/>
        <v>Spreadsheet</v>
      </c>
      <c r="R33" s="47">
        <f ca="1"/>
        <v>43293</v>
      </c>
      <c r="S33">
        <f ca="1"/>
        <v>168.99539170506901</v>
      </c>
      <c r="T33">
        <f t="shared" ca="1" si="7"/>
        <v>42.138248847926008</v>
      </c>
      <c r="V33" t="str">
        <f ca="1"/>
        <v>SourceSystem</v>
      </c>
      <c r="W33" t="str">
        <f ca="1"/>
        <v>Spreadsheet</v>
      </c>
      <c r="X33" s="47">
        <f ca="1"/>
        <v>43293</v>
      </c>
      <c r="Y33">
        <f ca="1"/>
        <v>166.99539170506901</v>
      </c>
      <c r="Z33">
        <f t="shared" ca="1" si="6"/>
        <v>-2</v>
      </c>
    </row>
    <row r="34" spans="1:26">
      <c r="E34" s="47">
        <f ca="1"/>
        <v>43385</v>
      </c>
      <c r="F34">
        <f ca="1"/>
        <v>189.71398840493501</v>
      </c>
      <c r="J34" t="str">
        <f ca="1"/>
        <v>Function</v>
      </c>
      <c r="K34" t="str">
        <f ca="1"/>
        <v>Market</v>
      </c>
      <c r="L34" s="47">
        <f ca="1"/>
        <v>43202</v>
      </c>
      <c r="M34">
        <f ca="1"/>
        <v>126.857142857143</v>
      </c>
      <c r="N34">
        <f t="shared" ca="1" si="8"/>
        <v>-64.138248847926008</v>
      </c>
      <c r="P34" t="str">
        <f ca="1"/>
        <v>Function</v>
      </c>
      <c r="Q34" t="str">
        <f ca="1"/>
        <v>Market</v>
      </c>
      <c r="R34" s="47">
        <f ca="1"/>
        <v>43325</v>
      </c>
      <c r="S34">
        <f ca="1"/>
        <v>167.00460829493099</v>
      </c>
      <c r="T34">
        <f t="shared" ca="1" si="7"/>
        <v>37.361751152073992</v>
      </c>
      <c r="V34" t="str">
        <f ca="1"/>
        <v>Function</v>
      </c>
      <c r="W34" t="str">
        <f ca="1"/>
        <v>Market</v>
      </c>
      <c r="X34" s="47">
        <f ca="1"/>
        <v>43325</v>
      </c>
      <c r="Y34">
        <f ca="1"/>
        <v>165.00460829493099</v>
      </c>
      <c r="Z34">
        <f t="shared" ca="1" si="6"/>
        <v>-2</v>
      </c>
    </row>
    <row r="35" spans="1:26">
      <c r="E35" s="47">
        <f ca="1"/>
        <v>43416</v>
      </c>
      <c r="F35">
        <f ca="1"/>
        <v>210.28601159506499</v>
      </c>
      <c r="J35" t="str">
        <f ca="1"/>
        <v>Schema</v>
      </c>
      <c r="K35" t="str">
        <f ca="1"/>
        <v>V5r3.Reporting</v>
      </c>
      <c r="L35" s="47">
        <f ca="1"/>
        <v>43206</v>
      </c>
      <c r="M35">
        <f ca="1"/>
        <v>129.642857142857</v>
      </c>
      <c r="N35">
        <f t="shared" ca="1" si="8"/>
        <v>-60.071131262078012</v>
      </c>
      <c r="P35" t="str">
        <f ca="1"/>
        <v>Schema</v>
      </c>
      <c r="Q35" t="str">
        <f ca="1"/>
        <v>V5r3.Reporting</v>
      </c>
      <c r="R35" s="47">
        <f ca="1"/>
        <v>43356</v>
      </c>
      <c r="S35">
        <f ca="1"/>
        <v>188.99539170506901</v>
      </c>
      <c r="T35">
        <f t="shared" ca="1" si="7"/>
        <v>39.852534562212014</v>
      </c>
      <c r="V35" t="str">
        <f ca="1"/>
        <v>Schema</v>
      </c>
      <c r="W35" t="str">
        <f ca="1"/>
        <v>V5r3.Reporting</v>
      </c>
      <c r="X35" s="47">
        <f ca="1"/>
        <v>43356</v>
      </c>
      <c r="Y35">
        <f ca="1"/>
        <v>186.99539170506901</v>
      </c>
      <c r="Z35">
        <f t="shared" ca="1" si="6"/>
        <v>-2</v>
      </c>
    </row>
    <row r="36" spans="1:26">
      <c r="E36" s="47">
        <f ca="1"/>
        <v>43446</v>
      </c>
      <c r="F36">
        <f ca="1"/>
        <v>209.71398840493501</v>
      </c>
      <c r="J36" t="str">
        <f ca="1"/>
        <v>UniqueIdentifier</v>
      </c>
      <c r="K36" t="str">
        <f ca="1"/>
        <v>Market.QR_LIVE.CommodityCurve.USD-Townsville-AW2-ICE_Brent</v>
      </c>
      <c r="L36" s="47">
        <f ca="1"/>
        <v>43234</v>
      </c>
      <c r="M36">
        <f ca="1"/>
        <v>149.142857142857</v>
      </c>
      <c r="N36">
        <f t="shared" ca="1" si="8"/>
        <v>-61.143154452207995</v>
      </c>
      <c r="P36" t="str">
        <f ca="1"/>
        <v>UniqueIdentifier</v>
      </c>
      <c r="Q36" t="str">
        <f ca="1"/>
        <v>Market.QR_LIVE.CommodityCurve.USD-Cairns-AW2-ICE_Brent</v>
      </c>
      <c r="R36" s="47">
        <f ca="1"/>
        <v>43385</v>
      </c>
      <c r="S36">
        <f ca="1"/>
        <v>187.71398840493501</v>
      </c>
      <c r="T36">
        <f t="shared" ca="1" si="7"/>
        <v>40.856845547792005</v>
      </c>
      <c r="V36" t="str">
        <f ca="1"/>
        <v>UniqueIdentifier</v>
      </c>
      <c r="W36" t="str">
        <f ca="1"/>
        <v>Market.QR_LIVE.CommodityCurve.USD-Mossman-AW2-ICE_Brent</v>
      </c>
      <c r="X36" s="47">
        <f ca="1"/>
        <v>43385</v>
      </c>
      <c r="Y36">
        <f ca="1"/>
        <v>185.71398840493501</v>
      </c>
      <c r="Z36">
        <f t="shared" ca="1" si="6"/>
        <v>-2</v>
      </c>
    </row>
    <row r="37" spans="1:26">
      <c r="E37" s="47">
        <f ca="1"/>
        <v>43479</v>
      </c>
      <c r="F37">
        <f ca="1"/>
        <v>230.28601159506499</v>
      </c>
      <c r="J37" t="str">
        <f ca="1"/>
        <v>Domain</v>
      </c>
      <c r="K37" t="str">
        <f ca="1"/>
        <v>Spreadsheet.Market</v>
      </c>
      <c r="L37" s="47">
        <f ca="1"/>
        <v>43265</v>
      </c>
      <c r="M37">
        <f ca="1"/>
        <v>146.857142857143</v>
      </c>
      <c r="N37">
        <f t="shared" ca="1" si="8"/>
        <v>-62.856845547792005</v>
      </c>
      <c r="P37" t="str">
        <f ca="1"/>
        <v>Domain</v>
      </c>
      <c r="Q37" t="str">
        <f ca="1"/>
        <v>Spreadsheet.Market</v>
      </c>
      <c r="R37" s="47">
        <f ca="1"/>
        <v>43416</v>
      </c>
      <c r="S37">
        <f ca="1"/>
        <v>208.28601159506499</v>
      </c>
      <c r="T37">
        <f t="shared" ca="1" si="7"/>
        <v>39.29061988999598</v>
      </c>
      <c r="V37" t="str">
        <f ca="1"/>
        <v>Domain</v>
      </c>
      <c r="W37" t="str">
        <f ca="1"/>
        <v>Spreadsheet.Market</v>
      </c>
      <c r="X37" s="47">
        <f ca="1"/>
        <v>43416</v>
      </c>
      <c r="Y37">
        <f ca="1"/>
        <v>206.28601159506499</v>
      </c>
      <c r="Z37">
        <f t="shared" ca="1" si="6"/>
        <v>-2</v>
      </c>
    </row>
    <row r="38" spans="1:26">
      <c r="E38" s="47">
        <f ca="1"/>
        <v>43510</v>
      </c>
      <c r="F38">
        <f ca="1"/>
        <v>229.71398840493501</v>
      </c>
      <c r="J38" t="str">
        <f ca="1"/>
        <v>Market</v>
      </c>
      <c r="K38" t="str">
        <f ca="1"/>
        <v>QR_LIVE</v>
      </c>
      <c r="L38" s="47">
        <f ca="1"/>
        <v>43293</v>
      </c>
      <c r="M38">
        <f ca="1"/>
        <v>168.99539170506901</v>
      </c>
      <c r="N38">
        <f t="shared" ca="1" si="8"/>
        <v>-61.29061988999598</v>
      </c>
      <c r="P38" t="str">
        <f ca="1"/>
        <v>Market</v>
      </c>
      <c r="Q38" t="str">
        <f ca="1"/>
        <v>QR_LIVE</v>
      </c>
      <c r="R38" s="47">
        <f ca="1"/>
        <v>43446</v>
      </c>
      <c r="S38">
        <f ca="1"/>
        <v>207.71398840493501</v>
      </c>
      <c r="T38">
        <f t="shared" ca="1" si="7"/>
        <v>40.70938011000402</v>
      </c>
      <c r="V38" t="str">
        <f ca="1"/>
        <v>Market</v>
      </c>
      <c r="W38" t="str">
        <f ca="1"/>
        <v>QR_LIVE</v>
      </c>
      <c r="X38" s="47">
        <f ca="1"/>
        <v>43446</v>
      </c>
      <c r="Y38">
        <f ca="1"/>
        <v>205.71398840493501</v>
      </c>
      <c r="Z38">
        <f t="shared" ca="1" si="6"/>
        <v>-2</v>
      </c>
    </row>
    <row r="39" spans="1:26">
      <c r="E39" s="47">
        <f ca="1"/>
        <v>43536</v>
      </c>
      <c r="F39">
        <f ca="1"/>
        <v>250.24910687312101</v>
      </c>
      <c r="J39" t="str">
        <f ca="1"/>
        <v>CurveType</v>
      </c>
      <c r="K39" t="str">
        <f ca="1"/>
        <v>Child</v>
      </c>
      <c r="L39" s="47">
        <f ca="1"/>
        <v>43325</v>
      </c>
      <c r="M39">
        <f ca="1"/>
        <v>167.00460829493099</v>
      </c>
      <c r="N39">
        <f t="shared" ca="1" si="8"/>
        <v>-62.70938011000402</v>
      </c>
      <c r="P39" t="str">
        <f ca="1"/>
        <v>CurveType</v>
      </c>
      <c r="Q39" t="str">
        <f ca="1"/>
        <v>Child</v>
      </c>
      <c r="R39" s="47">
        <f ca="1"/>
        <v>43479</v>
      </c>
      <c r="S39">
        <f ca="1"/>
        <v>228.28601159506499</v>
      </c>
      <c r="T39">
        <f t="shared" ca="1" si="7"/>
        <v>39.29061988999598</v>
      </c>
      <c r="V39" t="str">
        <f ca="1"/>
        <v>CurveType</v>
      </c>
      <c r="W39" t="str">
        <f ca="1"/>
        <v>Child</v>
      </c>
      <c r="X39" s="47">
        <f ca="1"/>
        <v>43479</v>
      </c>
      <c r="Y39">
        <f ca="1"/>
        <v>226.28601159506499</v>
      </c>
      <c r="Z39">
        <f t="shared" ca="1" si="6"/>
        <v>-2</v>
      </c>
    </row>
    <row r="40" spans="1:26">
      <c r="E40" s="47">
        <f ca="1"/>
        <v>43567</v>
      </c>
      <c r="F40">
        <f ca="1"/>
        <v>249.75089312687899</v>
      </c>
      <c r="J40" t="str">
        <f ca="1"/>
        <v>AssetClass</v>
      </c>
      <c r="K40" t="str">
        <f ca="1"/>
        <v>Commodity</v>
      </c>
      <c r="L40" s="47">
        <f ca="1"/>
        <v>43356</v>
      </c>
      <c r="M40">
        <f ca="1"/>
        <v>188.99539170506901</v>
      </c>
      <c r="N40">
        <f t="shared" ca="1" si="8"/>
        <v>-61.253715168051997</v>
      </c>
      <c r="P40" t="str">
        <f ca="1"/>
        <v>AssetClass</v>
      </c>
      <c r="Q40" t="str">
        <f ca="1"/>
        <v>Commodity</v>
      </c>
      <c r="R40" s="47">
        <f ca="1"/>
        <v>43510</v>
      </c>
      <c r="S40">
        <f ca="1"/>
        <v>227.71398840493501</v>
      </c>
      <c r="T40">
        <f t="shared" ca="1" si="7"/>
        <v>40</v>
      </c>
      <c r="V40" t="str">
        <f ca="1"/>
        <v>AssetClass</v>
      </c>
      <c r="W40" t="str">
        <f ca="1"/>
        <v>Commodity</v>
      </c>
      <c r="X40" s="47">
        <f ca="1"/>
        <v>43510</v>
      </c>
      <c r="Y40">
        <f ca="1"/>
        <v>225.71398840493501</v>
      </c>
      <c r="Z40">
        <f t="shared" ca="1" si="6"/>
        <v>-2</v>
      </c>
    </row>
    <row r="41" spans="1:26">
      <c r="E41" s="47">
        <f ca="1"/>
        <v>43598</v>
      </c>
      <c r="F41">
        <f ca="1"/>
        <v>270.24910687312098</v>
      </c>
      <c r="J41" t="str">
        <f ca="1"/>
        <v>PricingStructureRiskSetType</v>
      </c>
      <c r="K41" t="str">
        <f ca="1"/>
        <v>Parent</v>
      </c>
      <c r="L41" s="47">
        <f ca="1"/>
        <v>43385</v>
      </c>
      <c r="M41">
        <f ca="1"/>
        <v>187.71398840493501</v>
      </c>
      <c r="N41">
        <f t="shared" ca="1" si="8"/>
        <v>-62.036904721943984</v>
      </c>
      <c r="P41" t="str">
        <f ca="1"/>
        <v>PricingStructureRiskSetType</v>
      </c>
      <c r="Q41" t="str">
        <f ca="1"/>
        <v>Parent</v>
      </c>
      <c r="R41" s="47">
        <f ca="1"/>
        <v>43536</v>
      </c>
      <c r="S41">
        <f ca="1"/>
        <v>248.24910687312101</v>
      </c>
      <c r="T41">
        <f t="shared" ca="1" si="7"/>
        <v>39.963095278056016</v>
      </c>
      <c r="V41" t="str">
        <f ca="1"/>
        <v>PricingStructureRiskSetType</v>
      </c>
      <c r="W41" t="str">
        <f ca="1"/>
        <v>Parent</v>
      </c>
      <c r="X41" s="47">
        <f ca="1"/>
        <v>43536</v>
      </c>
      <c r="Y41">
        <f ca="1"/>
        <v>246.24910687312101</v>
      </c>
      <c r="Z41">
        <f t="shared" ca="1" si="6"/>
        <v>-2</v>
      </c>
    </row>
    <row r="42" spans="1:26" ht="13">
      <c r="C42" s="19"/>
      <c r="D42" s="19"/>
      <c r="E42" s="47">
        <f ca="1"/>
        <v>43629</v>
      </c>
      <c r="F42">
        <f ca="1"/>
        <v>269.75089312687902</v>
      </c>
      <c r="J42" t="str">
        <f ca="1"/>
        <v>NameSpace</v>
      </c>
      <c r="K42" t="str">
        <f ca="1"/>
        <v>Orion.V5r3</v>
      </c>
      <c r="L42" s="47">
        <f ca="1"/>
        <v>43416</v>
      </c>
      <c r="M42">
        <f ca="1"/>
        <v>208.28601159506499</v>
      </c>
      <c r="N42">
        <f t="shared" ca="1" si="8"/>
        <v>-61.963095278055988</v>
      </c>
      <c r="P42" t="str">
        <f ca="1"/>
        <v>NameSpace</v>
      </c>
      <c r="Q42" t="str">
        <f ca="1"/>
        <v>Orion.V5r3</v>
      </c>
      <c r="R42" s="47">
        <f ca="1"/>
        <v>43567</v>
      </c>
      <c r="S42">
        <f ca="1"/>
        <v>247.75089312687899</v>
      </c>
      <c r="T42">
        <f t="shared" ca="1" si="7"/>
        <v>40.036904721943984</v>
      </c>
      <c r="V42" t="str">
        <f ca="1"/>
        <v>NameSpace</v>
      </c>
      <c r="W42" t="str">
        <f ca="1"/>
        <v>Orion.V5r3</v>
      </c>
      <c r="X42" s="47">
        <f ca="1"/>
        <v>43567</v>
      </c>
      <c r="Y42">
        <f ca="1"/>
        <v>245.75089312687899</v>
      </c>
      <c r="Z42">
        <f t="shared" ca="1" si="6"/>
        <v>-2</v>
      </c>
    </row>
    <row r="43" spans="1:26">
      <c r="E43" s="47">
        <f ca="1"/>
        <v>43658</v>
      </c>
      <c r="F43">
        <f ca="1"/>
        <v>290.233035461952</v>
      </c>
      <c r="J43" t="e">
        <f ca="1"/>
        <v>#N/A</v>
      </c>
      <c r="K43" t="e">
        <f ca="1"/>
        <v>#N/A</v>
      </c>
      <c r="L43" s="47">
        <f ca="1"/>
        <v>43446</v>
      </c>
      <c r="M43">
        <f ca="1"/>
        <v>207.71398840493501</v>
      </c>
      <c r="N43">
        <f t="shared" ca="1" si="8"/>
        <v>-62.036904721944012</v>
      </c>
      <c r="P43" t="e">
        <f ca="1"/>
        <v>#N/A</v>
      </c>
      <c r="Q43" t="e">
        <f ca="1"/>
        <v>#N/A</v>
      </c>
      <c r="R43" s="47">
        <f ca="1"/>
        <v>43598</v>
      </c>
      <c r="S43">
        <f ca="1"/>
        <v>268.24910687312098</v>
      </c>
      <c r="T43">
        <f t="shared" ca="1" si="7"/>
        <v>39.963095278055988</v>
      </c>
      <c r="V43" t="e">
        <f ca="1"/>
        <v>#N/A</v>
      </c>
      <c r="W43" t="e">
        <f ca="1"/>
        <v>#N/A</v>
      </c>
      <c r="X43" s="47">
        <f ca="1"/>
        <v>43598</v>
      </c>
      <c r="Y43">
        <f ca="1"/>
        <v>266.24910687312098</v>
      </c>
      <c r="Z43">
        <f t="shared" ca="1" si="6"/>
        <v>-2</v>
      </c>
    </row>
    <row r="44" spans="1:26">
      <c r="E44" s="47">
        <f ca="1"/>
        <v>43752</v>
      </c>
      <c r="F44">
        <f ca="1"/>
        <v>269.766964538048</v>
      </c>
      <c r="J44" t="e">
        <f ca="1"/>
        <v>#N/A</v>
      </c>
      <c r="K44" t="e">
        <f ca="1"/>
        <v>#N/A</v>
      </c>
      <c r="L44" s="47">
        <f ca="1"/>
        <v>43479</v>
      </c>
      <c r="M44">
        <f ca="1"/>
        <v>228.28601159506499</v>
      </c>
      <c r="N44">
        <f t="shared" ca="1" si="8"/>
        <v>-61.947023866887008</v>
      </c>
      <c r="P44" t="e">
        <f ca="1"/>
        <v>#N/A</v>
      </c>
      <c r="Q44" t="e">
        <f ca="1"/>
        <v>#N/A</v>
      </c>
      <c r="R44" s="47">
        <f ca="1"/>
        <v>43629</v>
      </c>
      <c r="S44">
        <f ca="1"/>
        <v>267.75089312687902</v>
      </c>
      <c r="T44">
        <f t="shared" ca="1" si="7"/>
        <v>40.036904721944012</v>
      </c>
      <c r="V44" t="e">
        <f ca="1"/>
        <v>#N/A</v>
      </c>
      <c r="W44" t="e">
        <f ca="1"/>
        <v>#N/A</v>
      </c>
      <c r="X44" s="47">
        <f ca="1"/>
        <v>43629</v>
      </c>
      <c r="Y44">
        <f ca="1"/>
        <v>265.75089312687902</v>
      </c>
      <c r="Z44">
        <f t="shared" ca="1" si="6"/>
        <v>-2</v>
      </c>
    </row>
    <row r="45" spans="1:26">
      <c r="E45" t="e">
        <f ca="1"/>
        <v>#N/A</v>
      </c>
      <c r="F45" t="e">
        <f ca="1"/>
        <v>#N/A</v>
      </c>
      <c r="J45" t="e">
        <f ca="1"/>
        <v>#N/A</v>
      </c>
      <c r="K45" t="e">
        <f ca="1"/>
        <v>#N/A</v>
      </c>
      <c r="L45">
        <f ca="1"/>
        <v>43510</v>
      </c>
      <c r="M45">
        <f ca="1"/>
        <v>227.71398840493501</v>
      </c>
      <c r="N45" t="s">
        <v>71</v>
      </c>
      <c r="P45" t="e">
        <f ca="1"/>
        <v>#N/A</v>
      </c>
      <c r="Q45" t="e">
        <f ca="1"/>
        <v>#N/A</v>
      </c>
      <c r="R45">
        <f ca="1"/>
        <v>43658</v>
      </c>
      <c r="S45">
        <f ca="1"/>
        <v>288.233035461952</v>
      </c>
      <c r="T45">
        <f t="shared" ca="1" si="7"/>
        <v>39.983928588830992</v>
      </c>
      <c r="V45" t="e">
        <f ca="1"/>
        <v>#N/A</v>
      </c>
      <c r="W45" t="e">
        <f ca="1"/>
        <v>#N/A</v>
      </c>
      <c r="X45">
        <f ca="1"/>
        <v>43658</v>
      </c>
      <c r="Y45">
        <f ca="1"/>
        <v>286.233035461952</v>
      </c>
      <c r="Z45">
        <f t="shared" ca="1" si="6"/>
        <v>-2</v>
      </c>
    </row>
    <row r="46" spans="1:26">
      <c r="J46" t="e">
        <f ca="1"/>
        <v>#N/A</v>
      </c>
      <c r="K46" t="e">
        <f ca="1"/>
        <v>#N/A</v>
      </c>
      <c r="L46">
        <f ca="1"/>
        <v>43536</v>
      </c>
      <c r="M46">
        <f ca="1"/>
        <v>248.24910687312101</v>
      </c>
      <c r="N46" t="s">
        <v>71</v>
      </c>
      <c r="P46" t="e">
        <f ca="1"/>
        <v>#N/A</v>
      </c>
      <c r="Q46" t="e">
        <f ca="1"/>
        <v>#N/A</v>
      </c>
      <c r="R46">
        <f ca="1"/>
        <v>43752</v>
      </c>
      <c r="S46">
        <f ca="1"/>
        <v>267.766964538048</v>
      </c>
      <c r="T46">
        <f t="shared" ca="1" si="7"/>
        <v>267.766964538048</v>
      </c>
      <c r="V46" t="e">
        <f ca="1"/>
        <v>#N/A</v>
      </c>
      <c r="W46" t="e">
        <f ca="1"/>
        <v>#N/A</v>
      </c>
      <c r="X46">
        <f ca="1"/>
        <v>43752</v>
      </c>
      <c r="Y46">
        <f ca="1"/>
        <v>265.766964538048</v>
      </c>
      <c r="Z46">
        <f t="shared" ca="1" si="6"/>
        <v>-2</v>
      </c>
    </row>
  </sheetData>
  <protectedRanges>
    <protectedRange sqref="C9:D9 K12 Q12 W12" name="Range2_1"/>
  </protectedRanges>
  <dataValidations disablePrompts="1" count="1">
    <dataValidation type="list" allowBlank="1" showInputMessage="1" showErrorMessage="1" sqref="W12 K12 Q12 C9:D9" xr:uid="{00000000-0002-0000-0700-000000000000}">
      <formula1>$J$1:$J$1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tabSelected="1" workbookViewId="0">
      <selection activeCell="L73" sqref="L73"/>
    </sheetView>
  </sheetViews>
  <sheetFormatPr defaultColWidth="9.1796875" defaultRowHeight="10"/>
  <cols>
    <col min="1" max="1" width="10.1796875" style="104" bestFit="1" customWidth="1"/>
    <col min="2" max="2" width="13.54296875" style="104" bestFit="1" customWidth="1"/>
    <col min="3" max="3" width="10.26953125" style="104" bestFit="1" customWidth="1"/>
    <col min="4" max="5" width="10.26953125" style="104" customWidth="1"/>
    <col min="6" max="16384" width="9.1796875" style="104"/>
  </cols>
  <sheetData>
    <row r="1" spans="1:8" ht="11" thickBot="1">
      <c r="A1" s="102" t="s">
        <v>15</v>
      </c>
      <c r="B1" s="102" t="str">
        <f ca="1">'Wheat Curve'!C1</f>
        <v>Market.QR_LIVE.CommodityCurve.AUD-ASX_Wheat</v>
      </c>
      <c r="C1" s="102" t="str">
        <f ca="1">'Wheat Curve'!J1</f>
        <v>Market.QR_LIVE.CommodityCurve.AUD-Townsville-AW2-Wheat</v>
      </c>
      <c r="D1" s="102" t="str">
        <f ca="1">'Wheat Curve'!P1</f>
        <v>Market.QR_LIVE.CommodityCurve.AUD-Cairns-AW2-Wheat</v>
      </c>
      <c r="E1" s="103" t="str">
        <f ca="1">'Wheat Curve'!V1</f>
        <v>Market.QR_LIVE.CommodityCurve.AUD-Mossman-AW2-Wheat</v>
      </c>
      <c r="F1" s="104" t="s">
        <v>73</v>
      </c>
      <c r="G1" s="104" t="s">
        <v>74</v>
      </c>
      <c r="H1" s="104" t="s">
        <v>76</v>
      </c>
    </row>
    <row r="2" spans="1:8">
      <c r="A2" s="105">
        <f ca="1">'Wheat Curve'!C3</f>
        <v>43112</v>
      </c>
      <c r="B2" s="106">
        <f ca="1">_xll.HLV5r3.Financial.Cache.GetValueFromBase('Wheat Curve'!$C$1, 'Wheat Curve'!$C$3, A2)</f>
        <v>100</v>
      </c>
      <c r="C2" s="104">
        <f ca="1">_xll.HLV5r3.Financial.Cache.GetValue('Wheat Curve'!$J$1, A2)</f>
        <v>98</v>
      </c>
      <c r="D2" s="104">
        <f ca="1">_xll.HLV5r3.Financial.Cache.GetValue('Wheat Curve'!$P$1, A2)</f>
        <v>98</v>
      </c>
      <c r="E2" s="104">
        <f ca="1">_xll.HLV5r3.Financial.Cache.GetValue(E$1, A2)</f>
        <v>96</v>
      </c>
      <c r="F2" s="107">
        <f ca="1">B2-C2</f>
        <v>2</v>
      </c>
      <c r="G2" s="107">
        <f ca="1">B2-D2</f>
        <v>2</v>
      </c>
      <c r="H2" s="107">
        <f ca="1">B2-E2</f>
        <v>4</v>
      </c>
    </row>
    <row r="3" spans="1:8">
      <c r="A3" s="108">
        <f t="shared" ref="A3:A66" ca="1" si="0">A2+1</f>
        <v>43113</v>
      </c>
      <c r="B3" s="106">
        <f ca="1">_xll.HLV5r3.Financial.Cache.GetValueFromBase('Wheat Curve'!$C$1, 'Wheat Curve'!$C$3, A3)</f>
        <v>102.5</v>
      </c>
      <c r="C3" s="104">
        <f ca="1">_xll.HLV5r3.Financial.Cache.GetValue('Wheat Curve'!$J$1, A3)</f>
        <v>100.5</v>
      </c>
      <c r="D3" s="104">
        <f ca="1">_xll.HLV5r3.Financial.Cache.GetValue('Wheat Curve'!$P$1, A3)</f>
        <v>100.5</v>
      </c>
      <c r="E3" s="104">
        <f ca="1">_xll.HLV5r3.Financial.Cache.GetValue(E$1, A3)</f>
        <v>98.5</v>
      </c>
      <c r="F3" s="107">
        <f ca="1">B3-C3</f>
        <v>2</v>
      </c>
      <c r="G3" s="107">
        <f t="shared" ref="G3:G66" ca="1" si="1">B3-D3</f>
        <v>2</v>
      </c>
      <c r="H3" s="107">
        <f t="shared" ref="H3:H66" ca="1" si="2">B3-E3</f>
        <v>4</v>
      </c>
    </row>
    <row r="4" spans="1:8">
      <c r="A4" s="108">
        <f t="shared" ca="1" si="0"/>
        <v>43114</v>
      </c>
      <c r="B4" s="106">
        <f ca="1">_xll.HLV5r3.Financial.Cache.GetValueFromBase('Wheat Curve'!$C$1, 'Wheat Curve'!$C$3, A4)</f>
        <v>105</v>
      </c>
      <c r="C4" s="104">
        <f ca="1">_xll.HLV5r3.Financial.Cache.GetValue('Wheat Curve'!$J$1, A4)</f>
        <v>103</v>
      </c>
      <c r="D4" s="104">
        <f ca="1">_xll.HLV5r3.Financial.Cache.GetValue('Wheat Curve'!$P$1, A4)</f>
        <v>103</v>
      </c>
      <c r="E4" s="104">
        <f ca="1">_xll.HLV5r3.Financial.Cache.GetValue(E$1, A4)</f>
        <v>101</v>
      </c>
      <c r="F4" s="107">
        <f t="shared" ref="F4:F67" ca="1" si="3">B4-C4</f>
        <v>2</v>
      </c>
      <c r="G4" s="107">
        <f t="shared" ca="1" si="1"/>
        <v>2</v>
      </c>
      <c r="H4" s="107">
        <f t="shared" ca="1" si="2"/>
        <v>4</v>
      </c>
    </row>
    <row r="5" spans="1:8">
      <c r="A5" s="108">
        <f t="shared" ca="1" si="0"/>
        <v>43115</v>
      </c>
      <c r="B5" s="106">
        <f ca="1">_xll.HLV5r3.Financial.Cache.GetValueFromBase('Wheat Curve'!$C$1, 'Wheat Curve'!$C$3, A5)</f>
        <v>107.5</v>
      </c>
      <c r="C5" s="104">
        <f ca="1">_xll.HLV5r3.Financial.Cache.GetValue('Wheat Curve'!$J$1, A5)</f>
        <v>105.5</v>
      </c>
      <c r="D5" s="104">
        <f ca="1">_xll.HLV5r3.Financial.Cache.GetValue('Wheat Curve'!$P$1, A5)</f>
        <v>105.5</v>
      </c>
      <c r="E5" s="104">
        <f ca="1">_xll.HLV5r3.Financial.Cache.GetValue(E$1, A5)</f>
        <v>103.5</v>
      </c>
      <c r="F5" s="107">
        <f t="shared" ca="1" si="3"/>
        <v>2</v>
      </c>
      <c r="G5" s="107">
        <f t="shared" ca="1" si="1"/>
        <v>2</v>
      </c>
      <c r="H5" s="107">
        <f t="shared" ca="1" si="2"/>
        <v>4</v>
      </c>
    </row>
    <row r="6" spans="1:8">
      <c r="A6" s="108">
        <f t="shared" ca="1" si="0"/>
        <v>43116</v>
      </c>
      <c r="B6" s="106">
        <f ca="1">_xll.HLV5r3.Financial.Cache.GetValueFromBase('Wheat Curve'!$C$1, 'Wheat Curve'!$C$3, A6)</f>
        <v>110</v>
      </c>
      <c r="C6" s="104">
        <f ca="1">_xll.HLV5r3.Financial.Cache.GetValue('Wheat Curve'!$J$1, A6)</f>
        <v>108</v>
      </c>
      <c r="D6" s="104">
        <f ca="1">_xll.HLV5r3.Financial.Cache.GetValue('Wheat Curve'!$P$1, A6)</f>
        <v>108</v>
      </c>
      <c r="E6" s="104">
        <f ca="1">_xll.HLV5r3.Financial.Cache.GetValue(E$1, A6)</f>
        <v>106</v>
      </c>
      <c r="F6" s="107">
        <f t="shared" ca="1" si="3"/>
        <v>2</v>
      </c>
      <c r="G6" s="107">
        <f t="shared" ca="1" si="1"/>
        <v>2</v>
      </c>
      <c r="H6" s="107">
        <f t="shared" ca="1" si="2"/>
        <v>4</v>
      </c>
    </row>
    <row r="7" spans="1:8">
      <c r="A7" s="108">
        <f t="shared" ca="1" si="0"/>
        <v>43117</v>
      </c>
      <c r="B7" s="106">
        <f ca="1">_xll.HLV5r3.Financial.Cache.GetValueFromBase('Wheat Curve'!$C$1, 'Wheat Curve'!$C$3, A7)</f>
        <v>120</v>
      </c>
      <c r="C7" s="104">
        <f ca="1">_xll.HLV5r3.Financial.Cache.GetValue('Wheat Curve'!$J$1, A7)</f>
        <v>118</v>
      </c>
      <c r="D7" s="104">
        <f ca="1">_xll.HLV5r3.Financial.Cache.GetValue('Wheat Curve'!$P$1, A7)</f>
        <v>118</v>
      </c>
      <c r="E7" s="104">
        <f ca="1">_xll.HLV5r3.Financial.Cache.GetValue(E$1, A7)</f>
        <v>116</v>
      </c>
      <c r="F7" s="107">
        <f t="shared" ca="1" si="3"/>
        <v>2</v>
      </c>
      <c r="G7" s="107">
        <f t="shared" ca="1" si="1"/>
        <v>2</v>
      </c>
      <c r="H7" s="107">
        <f t="shared" ca="1" si="2"/>
        <v>4</v>
      </c>
    </row>
    <row r="8" spans="1:8">
      <c r="A8" s="108">
        <f t="shared" ca="1" si="0"/>
        <v>43118</v>
      </c>
      <c r="B8" s="106">
        <f ca="1">_xll.HLV5r3.Financial.Cache.GetValueFromBase('Wheat Curve'!$C$1, 'Wheat Curve'!$C$3, A8)</f>
        <v>121.42857142857143</v>
      </c>
      <c r="C8" s="104">
        <f ca="1">_xll.HLV5r3.Financial.Cache.GetValue('Wheat Curve'!$J$1, A8)</f>
        <v>119.4285714285715</v>
      </c>
      <c r="D8" s="104">
        <f ca="1">_xll.HLV5r3.Financial.Cache.GetValue('Wheat Curve'!$P$1, A8)</f>
        <v>119.42857142857143</v>
      </c>
      <c r="E8" s="104">
        <f ca="1">_xll.HLV5r3.Financial.Cache.GetValue(E$1, A8)</f>
        <v>117.42857142857143</v>
      </c>
      <c r="F8" s="107">
        <f t="shared" ca="1" si="3"/>
        <v>1.9999999999999289</v>
      </c>
      <c r="G8" s="107">
        <f t="shared" ca="1" si="1"/>
        <v>2</v>
      </c>
      <c r="H8" s="107">
        <f t="shared" ca="1" si="2"/>
        <v>4</v>
      </c>
    </row>
    <row r="9" spans="1:8">
      <c r="A9" s="108">
        <f t="shared" ca="1" si="0"/>
        <v>43119</v>
      </c>
      <c r="B9" s="106">
        <f ca="1">_xll.HLV5r3.Financial.Cache.GetValueFromBase('Wheat Curve'!$C$1, 'Wheat Curve'!$C$3, A9)</f>
        <v>122.85714285714286</v>
      </c>
      <c r="C9" s="104">
        <f ca="1">_xll.HLV5r3.Financial.Cache.GetValue('Wheat Curve'!$J$1, A9)</f>
        <v>120.857142857143</v>
      </c>
      <c r="D9" s="104">
        <f ca="1">_xll.HLV5r3.Financial.Cache.GetValue('Wheat Curve'!$P$1, A9)</f>
        <v>120.85714285714286</v>
      </c>
      <c r="E9" s="104">
        <f ca="1">_xll.HLV5r3.Financial.Cache.GetValue(E$1, A9)</f>
        <v>118.85714285714286</v>
      </c>
      <c r="F9" s="107">
        <f t="shared" ca="1" si="3"/>
        <v>1.9999999999998579</v>
      </c>
      <c r="G9" s="107">
        <f t="shared" ca="1" si="1"/>
        <v>2</v>
      </c>
      <c r="H9" s="107">
        <f t="shared" ca="1" si="2"/>
        <v>4</v>
      </c>
    </row>
    <row r="10" spans="1:8">
      <c r="A10" s="108">
        <f t="shared" ca="1" si="0"/>
        <v>43120</v>
      </c>
      <c r="B10" s="106">
        <f ca="1">_xll.HLV5r3.Financial.Cache.GetValueFromBase('Wheat Curve'!$C$1, 'Wheat Curve'!$C$3, A10)</f>
        <v>124.28571428571428</v>
      </c>
      <c r="C10" s="104">
        <f ca="1">_xll.HLV5r3.Financial.Cache.GetValue('Wheat Curve'!$J$1, A10)</f>
        <v>122.28571428571441</v>
      </c>
      <c r="D10" s="104">
        <f ca="1">_xll.HLV5r3.Financial.Cache.GetValue('Wheat Curve'!$P$1, A10)</f>
        <v>122.28571428571428</v>
      </c>
      <c r="E10" s="104">
        <f ca="1">_xll.HLV5r3.Financial.Cache.GetValue(E$1, A10)</f>
        <v>120.28571428571428</v>
      </c>
      <c r="F10" s="107">
        <f t="shared" ca="1" si="3"/>
        <v>1.9999999999998721</v>
      </c>
      <c r="G10" s="107">
        <f t="shared" ca="1" si="1"/>
        <v>2</v>
      </c>
      <c r="H10" s="107">
        <f t="shared" ca="1" si="2"/>
        <v>4</v>
      </c>
    </row>
    <row r="11" spans="1:8">
      <c r="A11" s="108">
        <f t="shared" ca="1" si="0"/>
        <v>43121</v>
      </c>
      <c r="B11" s="106">
        <f ca="1">_xll.HLV5r3.Financial.Cache.GetValueFromBase('Wheat Curve'!$C$1, 'Wheat Curve'!$C$3, A11)</f>
        <v>125.71428571428571</v>
      </c>
      <c r="C11" s="104">
        <f ca="1">_xll.HLV5r3.Financial.Cache.GetValue('Wheat Curve'!$J$1, A11)</f>
        <v>123.71428571428581</v>
      </c>
      <c r="D11" s="104">
        <f ca="1">_xll.HLV5r3.Financial.Cache.GetValue('Wheat Curve'!$P$1, A11)</f>
        <v>123.71428571428571</v>
      </c>
      <c r="E11" s="104">
        <f ca="1">_xll.HLV5r3.Financial.Cache.GetValue(E$1, A11)</f>
        <v>121.71428571428571</v>
      </c>
      <c r="F11" s="107">
        <f t="shared" ca="1" si="3"/>
        <v>1.9999999999999005</v>
      </c>
      <c r="G11" s="107">
        <f t="shared" ca="1" si="1"/>
        <v>2</v>
      </c>
      <c r="H11" s="107">
        <f t="shared" ca="1" si="2"/>
        <v>4</v>
      </c>
    </row>
    <row r="12" spans="1:8">
      <c r="A12" s="108">
        <f t="shared" ca="1" si="0"/>
        <v>43122</v>
      </c>
      <c r="B12" s="106">
        <f ca="1">_xll.HLV5r3.Financial.Cache.GetValueFromBase('Wheat Curve'!$C$1, 'Wheat Curve'!$C$3, A12)</f>
        <v>127.14285714285714</v>
      </c>
      <c r="C12" s="104">
        <f ca="1">_xll.HLV5r3.Financial.Cache.GetValue('Wheat Curve'!$J$1, A12)</f>
        <v>125.1428571428572</v>
      </c>
      <c r="D12" s="104">
        <f ca="1">_xll.HLV5r3.Financial.Cache.GetValue('Wheat Curve'!$P$1, A12)</f>
        <v>125.14285714285714</v>
      </c>
      <c r="E12" s="104">
        <f ca="1">_xll.HLV5r3.Financial.Cache.GetValue(E$1, A12)</f>
        <v>123.14285714285714</v>
      </c>
      <c r="F12" s="107">
        <f t="shared" ca="1" si="3"/>
        <v>1.9999999999999432</v>
      </c>
      <c r="G12" s="107">
        <f t="shared" ca="1" si="1"/>
        <v>2</v>
      </c>
      <c r="H12" s="107">
        <f t="shared" ca="1" si="2"/>
        <v>4</v>
      </c>
    </row>
    <row r="13" spans="1:8">
      <c r="A13" s="108">
        <f t="shared" ca="1" si="0"/>
        <v>43123</v>
      </c>
      <c r="B13" s="106">
        <f ca="1">_xll.HLV5r3.Financial.Cache.GetValueFromBase('Wheat Curve'!$C$1, 'Wheat Curve'!$C$3, A13)</f>
        <v>128.57142857142858</v>
      </c>
      <c r="C13" s="104">
        <f ca="1">_xll.HLV5r3.Financial.Cache.GetValue('Wheat Curve'!$J$1, A13)</f>
        <v>126.5714285714286</v>
      </c>
      <c r="D13" s="104">
        <f ca="1">_xll.HLV5r3.Financial.Cache.GetValue('Wheat Curve'!$P$1, A13)</f>
        <v>126.57142857142857</v>
      </c>
      <c r="E13" s="104">
        <f ca="1">_xll.HLV5r3.Financial.Cache.GetValue(E$1, A13)</f>
        <v>124.57142857142857</v>
      </c>
      <c r="F13" s="107">
        <f t="shared" ca="1" si="3"/>
        <v>1.9999999999999858</v>
      </c>
      <c r="G13" s="107">
        <f t="shared" ca="1" si="1"/>
        <v>2.0000000000000142</v>
      </c>
      <c r="H13" s="107">
        <f t="shared" ca="1" si="2"/>
        <v>4.0000000000000142</v>
      </c>
    </row>
    <row r="14" spans="1:8">
      <c r="A14" s="108">
        <f t="shared" ca="1" si="0"/>
        <v>43124</v>
      </c>
      <c r="B14" s="106">
        <f ca="1">_xll.HLV5r3.Financial.Cache.GetValueFromBase('Wheat Curve'!$C$1, 'Wheat Curve'!$C$3, A14)</f>
        <v>130</v>
      </c>
      <c r="C14" s="104">
        <f ca="1">_xll.HLV5r3.Financial.Cache.GetValue('Wheat Curve'!$J$1, A14)</f>
        <v>128</v>
      </c>
      <c r="D14" s="104">
        <f ca="1">_xll.HLV5r3.Financial.Cache.GetValue('Wheat Curve'!$P$1, A14)</f>
        <v>128</v>
      </c>
      <c r="E14" s="104">
        <f ca="1">_xll.HLV5r3.Financial.Cache.GetValue(E$1, A14)</f>
        <v>126</v>
      </c>
      <c r="F14" s="107">
        <f t="shared" ca="1" si="3"/>
        <v>2</v>
      </c>
      <c r="G14" s="107">
        <f t="shared" ca="1" si="1"/>
        <v>2</v>
      </c>
      <c r="H14" s="107">
        <f t="shared" ca="1" si="2"/>
        <v>4</v>
      </c>
    </row>
    <row r="15" spans="1:8">
      <c r="A15" s="108">
        <f t="shared" ca="1" si="0"/>
        <v>43125</v>
      </c>
      <c r="B15" s="106">
        <f ca="1">_xll.HLV5r3.Financial.Cache.GetValueFromBase('Wheat Curve'!$C$1, 'Wheat Curve'!$C$3, A15)</f>
        <v>130.37037037037038</v>
      </c>
      <c r="C15" s="104">
        <f ca="1">_xll.HLV5r3.Financial.Cache.GetValue('Wheat Curve'!$J$1, A15)</f>
        <v>128.37037037037038</v>
      </c>
      <c r="D15" s="104">
        <f ca="1">_xll.HLV5r3.Financial.Cache.GetValue('Wheat Curve'!$P$1, A15)</f>
        <v>128.37037037037038</v>
      </c>
      <c r="E15" s="104">
        <f ca="1">_xll.HLV5r3.Financial.Cache.GetValue(E$1, A15)</f>
        <v>126.37037037037038</v>
      </c>
      <c r="F15" s="107">
        <f t="shared" ca="1" si="3"/>
        <v>2</v>
      </c>
      <c r="G15" s="107">
        <f t="shared" ca="1" si="1"/>
        <v>2</v>
      </c>
      <c r="H15" s="107">
        <f t="shared" ca="1" si="2"/>
        <v>4</v>
      </c>
    </row>
    <row r="16" spans="1:8">
      <c r="A16" s="108">
        <f t="shared" ca="1" si="0"/>
        <v>43126</v>
      </c>
      <c r="B16" s="106">
        <f ca="1">_xll.HLV5r3.Financial.Cache.GetValueFromBase('Wheat Curve'!$C$1, 'Wheat Curve'!$C$3, A16)</f>
        <v>130.74074074074076</v>
      </c>
      <c r="C16" s="104">
        <f ca="1">_xll.HLV5r3.Financial.Cache.GetValue('Wheat Curve'!$J$1, A16)</f>
        <v>128.74074074074076</v>
      </c>
      <c r="D16" s="104">
        <f ca="1">_xll.HLV5r3.Financial.Cache.GetValue('Wheat Curve'!$P$1, A16)</f>
        <v>128.74074074074076</v>
      </c>
      <c r="E16" s="104">
        <f ca="1">_xll.HLV5r3.Financial.Cache.GetValue(E$1, A16)</f>
        <v>126.74074074074075</v>
      </c>
      <c r="F16" s="107">
        <f t="shared" ca="1" si="3"/>
        <v>2</v>
      </c>
      <c r="G16" s="107">
        <f t="shared" ca="1" si="1"/>
        <v>2</v>
      </c>
      <c r="H16" s="107">
        <f t="shared" ca="1" si="2"/>
        <v>4.0000000000000142</v>
      </c>
    </row>
    <row r="17" spans="1:8">
      <c r="A17" s="108">
        <f t="shared" ca="1" si="0"/>
        <v>43127</v>
      </c>
      <c r="B17" s="106">
        <f ca="1">_xll.HLV5r3.Financial.Cache.GetValueFromBase('Wheat Curve'!$C$1, 'Wheat Curve'!$C$3, A17)</f>
        <v>131.11111111111111</v>
      </c>
      <c r="C17" s="104">
        <f ca="1">_xll.HLV5r3.Financial.Cache.GetValue('Wheat Curve'!$J$1, A17)</f>
        <v>129.11111111111111</v>
      </c>
      <c r="D17" s="104">
        <f ca="1">_xll.HLV5r3.Financial.Cache.GetValue('Wheat Curve'!$P$1, A17)</f>
        <v>129.11111111111111</v>
      </c>
      <c r="E17" s="104">
        <f ca="1">_xll.HLV5r3.Financial.Cache.GetValue(E$1, A17)</f>
        <v>127.11111111111111</v>
      </c>
      <c r="F17" s="107">
        <f t="shared" ca="1" si="3"/>
        <v>2</v>
      </c>
      <c r="G17" s="107">
        <f t="shared" ca="1" si="1"/>
        <v>2</v>
      </c>
      <c r="H17" s="107">
        <f t="shared" ca="1" si="2"/>
        <v>4</v>
      </c>
    </row>
    <row r="18" spans="1:8">
      <c r="A18" s="108">
        <f t="shared" ca="1" si="0"/>
        <v>43128</v>
      </c>
      <c r="B18" s="106">
        <f ca="1">_xll.HLV5r3.Financial.Cache.GetValueFromBase('Wheat Curve'!$C$1, 'Wheat Curve'!$C$3, A18)</f>
        <v>131.4814814814815</v>
      </c>
      <c r="C18" s="104">
        <f ca="1">_xll.HLV5r3.Financial.Cache.GetValue('Wheat Curve'!$J$1, A18)</f>
        <v>129.4814814814815</v>
      </c>
      <c r="D18" s="104">
        <f ca="1">_xll.HLV5r3.Financial.Cache.GetValue('Wheat Curve'!$P$1, A18)</f>
        <v>129.4814814814815</v>
      </c>
      <c r="E18" s="104">
        <f ca="1">_xll.HLV5r3.Financial.Cache.GetValue(E$1, A18)</f>
        <v>127.4814814814815</v>
      </c>
      <c r="F18" s="107">
        <f t="shared" ca="1" si="3"/>
        <v>2</v>
      </c>
      <c r="G18" s="107">
        <f t="shared" ca="1" si="1"/>
        <v>2</v>
      </c>
      <c r="H18" s="107">
        <f t="shared" ca="1" si="2"/>
        <v>4</v>
      </c>
    </row>
    <row r="19" spans="1:8">
      <c r="A19" s="108">
        <f t="shared" ca="1" si="0"/>
        <v>43129</v>
      </c>
      <c r="B19" s="106">
        <f ca="1">_xll.HLV5r3.Financial.Cache.GetValueFromBase('Wheat Curve'!$C$1, 'Wheat Curve'!$C$3, A19)</f>
        <v>131.85185185185188</v>
      </c>
      <c r="C19" s="104">
        <f ca="1">_xll.HLV5r3.Financial.Cache.GetValue('Wheat Curve'!$J$1, A19)</f>
        <v>129.85185185185188</v>
      </c>
      <c r="D19" s="104">
        <f ca="1">_xll.HLV5r3.Financial.Cache.GetValue('Wheat Curve'!$P$1, A19)</f>
        <v>129.85185185185188</v>
      </c>
      <c r="E19" s="104">
        <f ca="1">_xll.HLV5r3.Financial.Cache.GetValue(E$1, A19)</f>
        <v>127.85185185185188</v>
      </c>
      <c r="F19" s="107">
        <f t="shared" ca="1" si="3"/>
        <v>2</v>
      </c>
      <c r="G19" s="107">
        <f t="shared" ca="1" si="1"/>
        <v>2</v>
      </c>
      <c r="H19" s="107">
        <f t="shared" ca="1" si="2"/>
        <v>4</v>
      </c>
    </row>
    <row r="20" spans="1:8">
      <c r="A20" s="108">
        <f t="shared" ca="1" si="0"/>
        <v>43130</v>
      </c>
      <c r="B20" s="106">
        <f ca="1">_xll.HLV5r3.Financial.Cache.GetValueFromBase('Wheat Curve'!$C$1, 'Wheat Curve'!$C$3, A20)</f>
        <v>132.22222222222223</v>
      </c>
      <c r="C20" s="104">
        <f ca="1">_xll.HLV5r3.Financial.Cache.GetValue('Wheat Curve'!$J$1, A20)</f>
        <v>130.22222222222223</v>
      </c>
      <c r="D20" s="104">
        <f ca="1">_xll.HLV5r3.Financial.Cache.GetValue('Wheat Curve'!$P$1, A20)</f>
        <v>130.22222222222223</v>
      </c>
      <c r="E20" s="104">
        <f ca="1">_xll.HLV5r3.Financial.Cache.GetValue(E$1, A20)</f>
        <v>128.22222222222223</v>
      </c>
      <c r="F20" s="107">
        <f t="shared" ca="1" si="3"/>
        <v>2</v>
      </c>
      <c r="G20" s="107">
        <f t="shared" ca="1" si="1"/>
        <v>2</v>
      </c>
      <c r="H20" s="107">
        <f t="shared" ca="1" si="2"/>
        <v>4</v>
      </c>
    </row>
    <row r="21" spans="1:8">
      <c r="A21" s="108">
        <f t="shared" ca="1" si="0"/>
        <v>43131</v>
      </c>
      <c r="B21" s="106">
        <f ca="1">_xll.HLV5r3.Financial.Cache.GetValueFromBase('Wheat Curve'!$C$1, 'Wheat Curve'!$C$3, A21)</f>
        <v>132.59259259259261</v>
      </c>
      <c r="C21" s="104">
        <f ca="1">_xll.HLV5r3.Financial.Cache.GetValue('Wheat Curve'!$J$1, A21)</f>
        <v>130.59259259259261</v>
      </c>
      <c r="D21" s="104">
        <f ca="1">_xll.HLV5r3.Financial.Cache.GetValue('Wheat Curve'!$P$1, A21)</f>
        <v>130.59259259259261</v>
      </c>
      <c r="E21" s="104">
        <f ca="1">_xll.HLV5r3.Financial.Cache.GetValue(E$1, A21)</f>
        <v>128.59259259259261</v>
      </c>
      <c r="F21" s="107">
        <f t="shared" ca="1" si="3"/>
        <v>2</v>
      </c>
      <c r="G21" s="107">
        <f t="shared" ca="1" si="1"/>
        <v>2</v>
      </c>
      <c r="H21" s="107">
        <f t="shared" ca="1" si="2"/>
        <v>4</v>
      </c>
    </row>
    <row r="22" spans="1:8">
      <c r="A22" s="108">
        <f t="shared" ca="1" si="0"/>
        <v>43132</v>
      </c>
      <c r="B22" s="106">
        <f ca="1">_xll.HLV5r3.Financial.Cache.GetValueFromBase('Wheat Curve'!$C$1, 'Wheat Curve'!$C$3, A22)</f>
        <v>132.96296296296299</v>
      </c>
      <c r="C22" s="104">
        <f ca="1">_xll.HLV5r3.Financial.Cache.GetValue('Wheat Curve'!$J$1, A22)</f>
        <v>130.96296296296299</v>
      </c>
      <c r="D22" s="104">
        <f ca="1">_xll.HLV5r3.Financial.Cache.GetValue('Wheat Curve'!$P$1, A22)</f>
        <v>130.96296296296299</v>
      </c>
      <c r="E22" s="104">
        <f ca="1">_xll.HLV5r3.Financial.Cache.GetValue(E$1, A22)</f>
        <v>128.96296296296299</v>
      </c>
      <c r="F22" s="107">
        <f t="shared" ca="1" si="3"/>
        <v>2</v>
      </c>
      <c r="G22" s="107">
        <f t="shared" ca="1" si="1"/>
        <v>2</v>
      </c>
      <c r="H22" s="107">
        <f t="shared" ca="1" si="2"/>
        <v>4</v>
      </c>
    </row>
    <row r="23" spans="1:8">
      <c r="A23" s="108">
        <f t="shared" ca="1" si="0"/>
        <v>43133</v>
      </c>
      <c r="B23" s="106">
        <f ca="1">_xll.HLV5r3.Financial.Cache.GetValueFromBase('Wheat Curve'!$C$1, 'Wheat Curve'!$C$3, A23)</f>
        <v>133.33333333333334</v>
      </c>
      <c r="C23" s="104">
        <f ca="1">_xll.HLV5r3.Financial.Cache.GetValue('Wheat Curve'!$J$1, A23)</f>
        <v>131.33333333333334</v>
      </c>
      <c r="D23" s="104">
        <f ca="1">_xll.HLV5r3.Financial.Cache.GetValue('Wheat Curve'!$P$1, A23)</f>
        <v>131.33333333333334</v>
      </c>
      <c r="E23" s="104">
        <f ca="1">_xll.HLV5r3.Financial.Cache.GetValue(E$1, A23)</f>
        <v>129.33333333333334</v>
      </c>
      <c r="F23" s="107">
        <f t="shared" ca="1" si="3"/>
        <v>2</v>
      </c>
      <c r="G23" s="107">
        <f t="shared" ca="1" si="1"/>
        <v>2</v>
      </c>
      <c r="H23" s="107">
        <f t="shared" ca="1" si="2"/>
        <v>4</v>
      </c>
    </row>
    <row r="24" spans="1:8">
      <c r="A24" s="108">
        <f t="shared" ca="1" si="0"/>
        <v>43134</v>
      </c>
      <c r="B24" s="106">
        <f ca="1">_xll.HLV5r3.Financial.Cache.GetValueFromBase('Wheat Curve'!$C$1, 'Wheat Curve'!$C$3, A24)</f>
        <v>133.70370370370372</v>
      </c>
      <c r="C24" s="104">
        <f ca="1">_xll.HLV5r3.Financial.Cache.GetValue('Wheat Curve'!$J$1, A24)</f>
        <v>131.70370370370372</v>
      </c>
      <c r="D24" s="104">
        <f ca="1">_xll.HLV5r3.Financial.Cache.GetValue('Wheat Curve'!$P$1, A24)</f>
        <v>131.70370370370372</v>
      </c>
      <c r="E24" s="104">
        <f ca="1">_xll.HLV5r3.Financial.Cache.GetValue(E$1, A24)</f>
        <v>129.70370370370372</v>
      </c>
      <c r="F24" s="107">
        <f t="shared" ca="1" si="3"/>
        <v>2</v>
      </c>
      <c r="G24" s="107">
        <f t="shared" ca="1" si="1"/>
        <v>2</v>
      </c>
      <c r="H24" s="107">
        <f t="shared" ca="1" si="2"/>
        <v>4</v>
      </c>
    </row>
    <row r="25" spans="1:8">
      <c r="A25" s="108">
        <f t="shared" ca="1" si="0"/>
        <v>43135</v>
      </c>
      <c r="B25" s="106">
        <f ca="1">_xll.HLV5r3.Financial.Cache.GetValueFromBase('Wheat Curve'!$C$1, 'Wheat Curve'!$C$3, A25)</f>
        <v>134.07407407407408</v>
      </c>
      <c r="C25" s="104">
        <f ca="1">_xll.HLV5r3.Financial.Cache.GetValue('Wheat Curve'!$J$1, A25)</f>
        <v>132.07407407407408</v>
      </c>
      <c r="D25" s="104">
        <f ca="1">_xll.HLV5r3.Financial.Cache.GetValue('Wheat Curve'!$P$1, A25)</f>
        <v>132.07407407407408</v>
      </c>
      <c r="E25" s="104">
        <f ca="1">_xll.HLV5r3.Financial.Cache.GetValue(E$1, A25)</f>
        <v>130.07407407407408</v>
      </c>
      <c r="F25" s="107">
        <f t="shared" ca="1" si="3"/>
        <v>2</v>
      </c>
      <c r="G25" s="107">
        <f t="shared" ca="1" si="1"/>
        <v>2</v>
      </c>
      <c r="H25" s="107">
        <f t="shared" ca="1" si="2"/>
        <v>4</v>
      </c>
    </row>
    <row r="26" spans="1:8">
      <c r="A26" s="108">
        <f t="shared" ca="1" si="0"/>
        <v>43136</v>
      </c>
      <c r="B26" s="106">
        <f ca="1">_xll.HLV5r3.Financial.Cache.GetValueFromBase('Wheat Curve'!$C$1, 'Wheat Curve'!$C$3, A26)</f>
        <v>134.44444444444446</v>
      </c>
      <c r="C26" s="104">
        <f ca="1">_xll.HLV5r3.Financial.Cache.GetValue('Wheat Curve'!$J$1, A26)</f>
        <v>132.44444444444446</v>
      </c>
      <c r="D26" s="104">
        <f ca="1">_xll.HLV5r3.Financial.Cache.GetValue('Wheat Curve'!$P$1, A26)</f>
        <v>132.44444444444446</v>
      </c>
      <c r="E26" s="104">
        <f ca="1">_xll.HLV5r3.Financial.Cache.GetValue(E$1, A26)</f>
        <v>130.44444444444446</v>
      </c>
      <c r="F26" s="107">
        <f t="shared" ca="1" si="3"/>
        <v>2</v>
      </c>
      <c r="G26" s="107">
        <f t="shared" ca="1" si="1"/>
        <v>2</v>
      </c>
      <c r="H26" s="107">
        <f t="shared" ca="1" si="2"/>
        <v>4</v>
      </c>
    </row>
    <row r="27" spans="1:8">
      <c r="A27" s="108">
        <f t="shared" ca="1" si="0"/>
        <v>43137</v>
      </c>
      <c r="B27" s="106">
        <f ca="1">_xll.HLV5r3.Financial.Cache.GetValueFromBase('Wheat Curve'!$C$1, 'Wheat Curve'!$C$3, A27)</f>
        <v>134.81481481481481</v>
      </c>
      <c r="C27" s="104">
        <f ca="1">_xll.HLV5r3.Financial.Cache.GetValue('Wheat Curve'!$J$1, A27)</f>
        <v>132.81481481481481</v>
      </c>
      <c r="D27" s="104">
        <f ca="1">_xll.HLV5r3.Financial.Cache.GetValue('Wheat Curve'!$P$1, A27)</f>
        <v>132.81481481481481</v>
      </c>
      <c r="E27" s="104">
        <f ca="1">_xll.HLV5r3.Financial.Cache.GetValue(E$1, A27)</f>
        <v>130.81481481481481</v>
      </c>
      <c r="F27" s="107">
        <f t="shared" ca="1" si="3"/>
        <v>2</v>
      </c>
      <c r="G27" s="107">
        <f t="shared" ca="1" si="1"/>
        <v>2</v>
      </c>
      <c r="H27" s="107">
        <f t="shared" ca="1" si="2"/>
        <v>4</v>
      </c>
    </row>
    <row r="28" spans="1:8">
      <c r="A28" s="108">
        <f t="shared" ca="1" si="0"/>
        <v>43138</v>
      </c>
      <c r="B28" s="106">
        <f ca="1">_xll.HLV5r3.Financial.Cache.GetValueFromBase('Wheat Curve'!$C$1, 'Wheat Curve'!$C$3, A28)</f>
        <v>135.18518518518519</v>
      </c>
      <c r="C28" s="104">
        <f ca="1">_xll.HLV5r3.Financial.Cache.GetValue('Wheat Curve'!$J$1, A28)</f>
        <v>133.18518518518519</v>
      </c>
      <c r="D28" s="104">
        <f ca="1">_xll.HLV5r3.Financial.Cache.GetValue('Wheat Curve'!$P$1, A28)</f>
        <v>133.18518518518519</v>
      </c>
      <c r="E28" s="104">
        <f ca="1">_xll.HLV5r3.Financial.Cache.GetValue(E$1, A28)</f>
        <v>131.18518518518519</v>
      </c>
      <c r="F28" s="107">
        <f t="shared" ca="1" si="3"/>
        <v>2</v>
      </c>
      <c r="G28" s="107">
        <f t="shared" ca="1" si="1"/>
        <v>2</v>
      </c>
      <c r="H28" s="107">
        <f t="shared" ca="1" si="2"/>
        <v>4</v>
      </c>
    </row>
    <row r="29" spans="1:8">
      <c r="A29" s="108">
        <f t="shared" ca="1" si="0"/>
        <v>43139</v>
      </c>
      <c r="B29" s="106">
        <f ca="1">_xll.HLV5r3.Financial.Cache.GetValueFromBase('Wheat Curve'!$C$1, 'Wheat Curve'!$C$3, A29)</f>
        <v>135.55555555555557</v>
      </c>
      <c r="C29" s="104">
        <f ca="1">_xll.HLV5r3.Financial.Cache.GetValue('Wheat Curve'!$J$1, A29)</f>
        <v>133.55555555555557</v>
      </c>
      <c r="D29" s="104">
        <f ca="1">_xll.HLV5r3.Financial.Cache.GetValue('Wheat Curve'!$P$1, A29)</f>
        <v>133.55555555555557</v>
      </c>
      <c r="E29" s="104">
        <f ca="1">_xll.HLV5r3.Financial.Cache.GetValue(E$1, A29)</f>
        <v>131.55555555555557</v>
      </c>
      <c r="F29" s="107">
        <f t="shared" ca="1" si="3"/>
        <v>2</v>
      </c>
      <c r="G29" s="107">
        <f t="shared" ca="1" si="1"/>
        <v>2</v>
      </c>
      <c r="H29" s="107">
        <f t="shared" ca="1" si="2"/>
        <v>4</v>
      </c>
    </row>
    <row r="30" spans="1:8">
      <c r="A30" s="108">
        <f t="shared" ca="1" si="0"/>
        <v>43140</v>
      </c>
      <c r="B30" s="106">
        <f ca="1">_xll.HLV5r3.Financial.Cache.GetValueFromBase('Wheat Curve'!$C$1, 'Wheat Curve'!$C$3, A30)</f>
        <v>135.92592592592595</v>
      </c>
      <c r="C30" s="104">
        <f ca="1">_xll.HLV5r3.Financial.Cache.GetValue('Wheat Curve'!$J$1, A30)</f>
        <v>133.92592592592595</v>
      </c>
      <c r="D30" s="104">
        <f ca="1">_xll.HLV5r3.Financial.Cache.GetValue('Wheat Curve'!$P$1, A30)</f>
        <v>133.92592592592595</v>
      </c>
      <c r="E30" s="104">
        <f ca="1">_xll.HLV5r3.Financial.Cache.GetValue(E$1, A30)</f>
        <v>131.92592592592595</v>
      </c>
      <c r="F30" s="107">
        <f t="shared" ca="1" si="3"/>
        <v>2</v>
      </c>
      <c r="G30" s="107">
        <f t="shared" ca="1" si="1"/>
        <v>2</v>
      </c>
      <c r="H30" s="107">
        <f t="shared" ca="1" si="2"/>
        <v>4</v>
      </c>
    </row>
    <row r="31" spans="1:8">
      <c r="A31" s="108">
        <f t="shared" ca="1" si="0"/>
        <v>43141</v>
      </c>
      <c r="B31" s="106">
        <f ca="1">_xll.HLV5r3.Financial.Cache.GetValueFromBase('Wheat Curve'!$C$1, 'Wheat Curve'!$C$3, A31)</f>
        <v>136.2962962962963</v>
      </c>
      <c r="C31" s="104">
        <f ca="1">_xll.HLV5r3.Financial.Cache.GetValue('Wheat Curve'!$J$1, A31)</f>
        <v>134.2962962962963</v>
      </c>
      <c r="D31" s="104">
        <f ca="1">_xll.HLV5r3.Financial.Cache.GetValue('Wheat Curve'!$P$1, A31)</f>
        <v>134.2962962962963</v>
      </c>
      <c r="E31" s="104">
        <f ca="1">_xll.HLV5r3.Financial.Cache.GetValue(E$1, A31)</f>
        <v>132.2962962962963</v>
      </c>
      <c r="F31" s="107">
        <f t="shared" ca="1" si="3"/>
        <v>2</v>
      </c>
      <c r="G31" s="107">
        <f t="shared" ca="1" si="1"/>
        <v>2</v>
      </c>
      <c r="H31" s="107">
        <f t="shared" ca="1" si="2"/>
        <v>4</v>
      </c>
    </row>
    <row r="32" spans="1:8">
      <c r="A32" s="108">
        <f t="shared" ca="1" si="0"/>
        <v>43142</v>
      </c>
      <c r="B32" s="106">
        <f ca="1">_xll.HLV5r3.Financial.Cache.GetValueFromBase('Wheat Curve'!$C$1, 'Wheat Curve'!$C$3, A32)</f>
        <v>136.66666666666669</v>
      </c>
      <c r="C32" s="104">
        <f ca="1">_xll.HLV5r3.Financial.Cache.GetValue('Wheat Curve'!$J$1, A32)</f>
        <v>134.66666666666669</v>
      </c>
      <c r="D32" s="104">
        <f ca="1">_xll.HLV5r3.Financial.Cache.GetValue('Wheat Curve'!$P$1, A32)</f>
        <v>134.66666666666669</v>
      </c>
      <c r="E32" s="104">
        <f ca="1">_xll.HLV5r3.Financial.Cache.GetValue(E$1, A32)</f>
        <v>132.66666666666669</v>
      </c>
      <c r="F32" s="107">
        <f t="shared" ca="1" si="3"/>
        <v>2</v>
      </c>
      <c r="G32" s="107">
        <f t="shared" ca="1" si="1"/>
        <v>2</v>
      </c>
      <c r="H32" s="107">
        <f t="shared" ca="1" si="2"/>
        <v>4</v>
      </c>
    </row>
    <row r="33" spans="1:8">
      <c r="A33" s="108">
        <f t="shared" ca="1" si="0"/>
        <v>43143</v>
      </c>
      <c r="B33" s="106">
        <f ca="1">_xll.HLV5r3.Financial.Cache.GetValueFromBase('Wheat Curve'!$C$1, 'Wheat Curve'!$C$3, A33)</f>
        <v>137.03703703703704</v>
      </c>
      <c r="C33" s="104">
        <f ca="1">_xll.HLV5r3.Financial.Cache.GetValue('Wheat Curve'!$J$1, A33)</f>
        <v>135.03703703703704</v>
      </c>
      <c r="D33" s="104">
        <f ca="1">_xll.HLV5r3.Financial.Cache.GetValue('Wheat Curve'!$P$1, A33)</f>
        <v>135.03703703703704</v>
      </c>
      <c r="E33" s="104">
        <f ca="1">_xll.HLV5r3.Financial.Cache.GetValue(E$1, A33)</f>
        <v>133.03703703703704</v>
      </c>
      <c r="F33" s="107">
        <f t="shared" ca="1" si="3"/>
        <v>2</v>
      </c>
      <c r="G33" s="107">
        <f t="shared" ca="1" si="1"/>
        <v>2</v>
      </c>
      <c r="H33" s="107">
        <f t="shared" ca="1" si="2"/>
        <v>4</v>
      </c>
    </row>
    <row r="34" spans="1:8">
      <c r="A34" s="108">
        <f t="shared" ca="1" si="0"/>
        <v>43144</v>
      </c>
      <c r="B34" s="106">
        <f ca="1">_xll.HLV5r3.Financial.Cache.GetValueFromBase('Wheat Curve'!$C$1, 'Wheat Curve'!$C$3, A34)</f>
        <v>137.40740740740742</v>
      </c>
      <c r="C34" s="104">
        <f ca="1">_xll.HLV5r3.Financial.Cache.GetValue('Wheat Curve'!$J$1, A34)</f>
        <v>135.40740740740742</v>
      </c>
      <c r="D34" s="104">
        <f ca="1">_xll.HLV5r3.Financial.Cache.GetValue('Wheat Curve'!$P$1, A34)</f>
        <v>135.40740740740742</v>
      </c>
      <c r="E34" s="104">
        <f ca="1">_xll.HLV5r3.Financial.Cache.GetValue(E$1, A34)</f>
        <v>133.40740740740742</v>
      </c>
      <c r="F34" s="107">
        <f t="shared" ca="1" si="3"/>
        <v>2</v>
      </c>
      <c r="G34" s="107">
        <f t="shared" ca="1" si="1"/>
        <v>2</v>
      </c>
      <c r="H34" s="107">
        <f t="shared" ca="1" si="2"/>
        <v>4</v>
      </c>
    </row>
    <row r="35" spans="1:8">
      <c r="A35" s="108">
        <f t="shared" ca="1" si="0"/>
        <v>43145</v>
      </c>
      <c r="B35" s="106">
        <f ca="1">_xll.HLV5r3.Financial.Cache.GetValueFromBase('Wheat Curve'!$C$1, 'Wheat Curve'!$C$3, A35)</f>
        <v>137.7777777777778</v>
      </c>
      <c r="C35" s="104">
        <f ca="1">_xll.HLV5r3.Financial.Cache.GetValue('Wheat Curve'!$J$1, A35)</f>
        <v>135.7777777777778</v>
      </c>
      <c r="D35" s="104">
        <f ca="1">_xll.HLV5r3.Financial.Cache.GetValue('Wheat Curve'!$P$1, A35)</f>
        <v>135.7777777777778</v>
      </c>
      <c r="E35" s="104">
        <f ca="1">_xll.HLV5r3.Financial.Cache.GetValue(E$1, A35)</f>
        <v>133.7777777777778</v>
      </c>
      <c r="F35" s="107">
        <f t="shared" ca="1" si="3"/>
        <v>2</v>
      </c>
      <c r="G35" s="107">
        <f t="shared" ca="1" si="1"/>
        <v>2</v>
      </c>
      <c r="H35" s="107">
        <f t="shared" ca="1" si="2"/>
        <v>4</v>
      </c>
    </row>
    <row r="36" spans="1:8">
      <c r="A36" s="108">
        <f t="shared" ca="1" si="0"/>
        <v>43146</v>
      </c>
      <c r="B36" s="106">
        <f ca="1">_xll.HLV5r3.Financial.Cache.GetValueFromBase('Wheat Curve'!$C$1, 'Wheat Curve'!$C$3, A36)</f>
        <v>138.14814814814815</v>
      </c>
      <c r="C36" s="104">
        <f ca="1">_xll.HLV5r3.Financial.Cache.GetValue('Wheat Curve'!$J$1, A36)</f>
        <v>136.14814814814815</v>
      </c>
      <c r="D36" s="104">
        <f ca="1">_xll.HLV5r3.Financial.Cache.GetValue('Wheat Curve'!$P$1, A36)</f>
        <v>136.14814814814815</v>
      </c>
      <c r="E36" s="104">
        <f ca="1">_xll.HLV5r3.Financial.Cache.GetValue(E$1, A36)</f>
        <v>134.14814814814815</v>
      </c>
      <c r="F36" s="107">
        <f t="shared" ca="1" si="3"/>
        <v>2</v>
      </c>
      <c r="G36" s="107">
        <f t="shared" ca="1" si="1"/>
        <v>2</v>
      </c>
      <c r="H36" s="107">
        <f t="shared" ca="1" si="2"/>
        <v>4</v>
      </c>
    </row>
    <row r="37" spans="1:8">
      <c r="A37" s="108">
        <f t="shared" ca="1" si="0"/>
        <v>43147</v>
      </c>
      <c r="B37" s="106">
        <f ca="1">_xll.HLV5r3.Financial.Cache.GetValueFromBase('Wheat Curve'!$C$1, 'Wheat Curve'!$C$3, A37)</f>
        <v>138.51851851851853</v>
      </c>
      <c r="C37" s="104">
        <f ca="1">_xll.HLV5r3.Financial.Cache.GetValue('Wheat Curve'!$J$1, A37)</f>
        <v>136.51851851851853</v>
      </c>
      <c r="D37" s="104">
        <f ca="1">_xll.HLV5r3.Financial.Cache.GetValue('Wheat Curve'!$P$1, A37)</f>
        <v>136.51851851851853</v>
      </c>
      <c r="E37" s="104">
        <f ca="1">_xll.HLV5r3.Financial.Cache.GetValue(E$1, A37)</f>
        <v>134.51851851851853</v>
      </c>
      <c r="F37" s="107">
        <f t="shared" ca="1" si="3"/>
        <v>2</v>
      </c>
      <c r="G37" s="107">
        <f t="shared" ca="1" si="1"/>
        <v>2</v>
      </c>
      <c r="H37" s="107">
        <f t="shared" ca="1" si="2"/>
        <v>4</v>
      </c>
    </row>
    <row r="38" spans="1:8">
      <c r="A38" s="108">
        <f t="shared" ca="1" si="0"/>
        <v>43148</v>
      </c>
      <c r="B38" s="106">
        <f ca="1">_xll.HLV5r3.Financial.Cache.GetValueFromBase('Wheat Curve'!$C$1, 'Wheat Curve'!$C$3, A38)</f>
        <v>138.88888888888889</v>
      </c>
      <c r="C38" s="104">
        <f ca="1">_xll.HLV5r3.Financial.Cache.GetValue('Wheat Curve'!$J$1, A38)</f>
        <v>136.88888888888889</v>
      </c>
      <c r="D38" s="104">
        <f ca="1">_xll.HLV5r3.Financial.Cache.GetValue('Wheat Curve'!$P$1, A38)</f>
        <v>136.88888888888889</v>
      </c>
      <c r="E38" s="104">
        <f ca="1">_xll.HLV5r3.Financial.Cache.GetValue(E$1, A38)</f>
        <v>134.88888888888889</v>
      </c>
      <c r="F38" s="107">
        <f t="shared" ca="1" si="3"/>
        <v>2</v>
      </c>
      <c r="G38" s="107">
        <f t="shared" ca="1" si="1"/>
        <v>2</v>
      </c>
      <c r="H38" s="107">
        <f t="shared" ca="1" si="2"/>
        <v>4</v>
      </c>
    </row>
    <row r="39" spans="1:8">
      <c r="A39" s="108">
        <f t="shared" ca="1" si="0"/>
        <v>43149</v>
      </c>
      <c r="B39" s="106">
        <f ca="1">_xll.HLV5r3.Financial.Cache.GetValueFromBase('Wheat Curve'!$C$1, 'Wheat Curve'!$C$3, A39)</f>
        <v>139.25925925925927</v>
      </c>
      <c r="C39" s="104">
        <f ca="1">_xll.HLV5r3.Financial.Cache.GetValue('Wheat Curve'!$J$1, A39)</f>
        <v>137.25925925925927</v>
      </c>
      <c r="D39" s="104">
        <f ca="1">_xll.HLV5r3.Financial.Cache.GetValue('Wheat Curve'!$P$1, A39)</f>
        <v>137.25925925925927</v>
      </c>
      <c r="E39" s="104">
        <f ca="1">_xll.HLV5r3.Financial.Cache.GetValue(E$1, A39)</f>
        <v>135.25925925925927</v>
      </c>
      <c r="F39" s="107">
        <f t="shared" ca="1" si="3"/>
        <v>2</v>
      </c>
      <c r="G39" s="107">
        <f t="shared" ca="1" si="1"/>
        <v>2</v>
      </c>
      <c r="H39" s="107">
        <f t="shared" ca="1" si="2"/>
        <v>4</v>
      </c>
    </row>
    <row r="40" spans="1:8">
      <c r="A40" s="108">
        <f t="shared" ca="1" si="0"/>
        <v>43150</v>
      </c>
      <c r="B40" s="106">
        <f ca="1">_xll.HLV5r3.Financial.Cache.GetValueFromBase('Wheat Curve'!$C$1, 'Wheat Curve'!$C$3, A40)</f>
        <v>139.62962962962965</v>
      </c>
      <c r="C40" s="104">
        <f ca="1">_xll.HLV5r3.Financial.Cache.GetValue('Wheat Curve'!$J$1, A40)</f>
        <v>137.62962962962965</v>
      </c>
      <c r="D40" s="104">
        <f ca="1">_xll.HLV5r3.Financial.Cache.GetValue('Wheat Curve'!$P$1, A40)</f>
        <v>137.62962962962965</v>
      </c>
      <c r="E40" s="104">
        <f ca="1">_xll.HLV5r3.Financial.Cache.GetValue(E$1, A40)</f>
        <v>135.62962962962965</v>
      </c>
      <c r="F40" s="107">
        <f t="shared" ca="1" si="3"/>
        <v>2</v>
      </c>
      <c r="G40" s="107">
        <f t="shared" ca="1" si="1"/>
        <v>2</v>
      </c>
      <c r="H40" s="107">
        <f t="shared" ca="1" si="2"/>
        <v>4</v>
      </c>
    </row>
    <row r="41" spans="1:8">
      <c r="A41" s="108">
        <f t="shared" ca="1" si="0"/>
        <v>43151</v>
      </c>
      <c r="B41" s="106">
        <f ca="1">_xll.HLV5r3.Financial.Cache.GetValueFromBase('Wheat Curve'!$C$1, 'Wheat Curve'!$C$3, A41)</f>
        <v>140</v>
      </c>
      <c r="C41" s="104">
        <f ca="1">_xll.HLV5r3.Financial.Cache.GetValue('Wheat Curve'!$J$1, A41)</f>
        <v>138</v>
      </c>
      <c r="D41" s="104">
        <f ca="1">_xll.HLV5r3.Financial.Cache.GetValue('Wheat Curve'!$P$1, A41)</f>
        <v>138</v>
      </c>
      <c r="E41" s="104">
        <f ca="1">_xll.HLV5r3.Financial.Cache.GetValue(E$1, A41)</f>
        <v>136</v>
      </c>
      <c r="F41" s="107">
        <f t="shared" ca="1" si="3"/>
        <v>2</v>
      </c>
      <c r="G41" s="107">
        <f t="shared" ca="1" si="1"/>
        <v>2</v>
      </c>
      <c r="H41" s="107">
        <f t="shared" ca="1" si="2"/>
        <v>4</v>
      </c>
    </row>
    <row r="42" spans="1:8">
      <c r="A42" s="108">
        <f t="shared" ca="1" si="0"/>
        <v>43152</v>
      </c>
      <c r="B42" s="106">
        <f ca="1">_xll.HLV5r3.Financial.Cache.GetValueFromBase('Wheat Curve'!$C$1, 'Wheat Curve'!$C$3, A42)</f>
        <v>140.37037037037038</v>
      </c>
      <c r="C42" s="104">
        <f ca="1">_xll.HLV5r3.Financial.Cache.GetValue('Wheat Curve'!$J$1, A42)</f>
        <v>138.37037037037038</v>
      </c>
      <c r="D42" s="104">
        <f ca="1">_xll.HLV5r3.Financial.Cache.GetValue('Wheat Curve'!$P$1, A42)</f>
        <v>138.37037037037038</v>
      </c>
      <c r="E42" s="104">
        <f ca="1">_xll.HLV5r3.Financial.Cache.GetValue(E$1, A42)</f>
        <v>136.37037037037038</v>
      </c>
      <c r="F42" s="107">
        <f t="shared" ca="1" si="3"/>
        <v>2</v>
      </c>
      <c r="G42" s="107">
        <f t="shared" ca="1" si="1"/>
        <v>2</v>
      </c>
      <c r="H42" s="107">
        <f t="shared" ca="1" si="2"/>
        <v>4</v>
      </c>
    </row>
    <row r="43" spans="1:8">
      <c r="A43" s="108">
        <f t="shared" ca="1" si="0"/>
        <v>43153</v>
      </c>
      <c r="B43" s="106">
        <f ca="1">_xll.HLV5r3.Financial.Cache.GetValueFromBase('Wheat Curve'!$C$1, 'Wheat Curve'!$C$3, A43)</f>
        <v>140.74074074074073</v>
      </c>
      <c r="C43" s="104">
        <f ca="1">_xll.HLV5r3.Financial.Cache.GetValue('Wheat Curve'!$J$1, A43)</f>
        <v>138.74074074074073</v>
      </c>
      <c r="D43" s="104">
        <f ca="1">_xll.HLV5r3.Financial.Cache.GetValue('Wheat Curve'!$P$1, A43)</f>
        <v>138.74074074074073</v>
      </c>
      <c r="E43" s="104">
        <f ca="1">_xll.HLV5r3.Financial.Cache.GetValue(E$1, A43)</f>
        <v>136.74074074074073</v>
      </c>
      <c r="F43" s="107">
        <f t="shared" ca="1" si="3"/>
        <v>2</v>
      </c>
      <c r="G43" s="107">
        <f t="shared" ca="1" si="1"/>
        <v>2</v>
      </c>
      <c r="H43" s="107">
        <f t="shared" ca="1" si="2"/>
        <v>4</v>
      </c>
    </row>
    <row r="44" spans="1:8">
      <c r="A44" s="108">
        <f t="shared" ca="1" si="0"/>
        <v>43154</v>
      </c>
      <c r="B44" s="106">
        <f ca="1">_xll.HLV5r3.Financial.Cache.GetValueFromBase('Wheat Curve'!$C$1, 'Wheat Curve'!$C$3, A44)</f>
        <v>141.11111111111111</v>
      </c>
      <c r="C44" s="104">
        <f ca="1">_xll.HLV5r3.Financial.Cache.GetValue('Wheat Curve'!$J$1, A44)</f>
        <v>139.11111111111111</v>
      </c>
      <c r="D44" s="104">
        <f ca="1">_xll.HLV5r3.Financial.Cache.GetValue('Wheat Curve'!$P$1, A44)</f>
        <v>139.11111111111111</v>
      </c>
      <c r="E44" s="104">
        <f ca="1">_xll.HLV5r3.Financial.Cache.GetValue(E$1, A44)</f>
        <v>137.11111111111111</v>
      </c>
      <c r="F44" s="107">
        <f t="shared" ca="1" si="3"/>
        <v>2</v>
      </c>
      <c r="G44" s="107">
        <f t="shared" ca="1" si="1"/>
        <v>2</v>
      </c>
      <c r="H44" s="107">
        <f t="shared" ca="1" si="2"/>
        <v>4</v>
      </c>
    </row>
    <row r="45" spans="1:8">
      <c r="A45" s="108">
        <f t="shared" ca="1" si="0"/>
        <v>43155</v>
      </c>
      <c r="B45" s="106">
        <f ca="1">_xll.HLV5r3.Financial.Cache.GetValueFromBase('Wheat Curve'!$C$1, 'Wheat Curve'!$C$3, A45)</f>
        <v>141.48148148148147</v>
      </c>
      <c r="C45" s="104">
        <f ca="1">_xll.HLV5r3.Financial.Cache.GetValue('Wheat Curve'!$J$1, A45)</f>
        <v>139.48148148148147</v>
      </c>
      <c r="D45" s="104">
        <f ca="1">_xll.HLV5r3.Financial.Cache.GetValue('Wheat Curve'!$P$1, A45)</f>
        <v>139.48148148148147</v>
      </c>
      <c r="E45" s="104">
        <f ca="1">_xll.HLV5r3.Financial.Cache.GetValue(E$1, A45)</f>
        <v>137.48148148148147</v>
      </c>
      <c r="F45" s="107">
        <f t="shared" ca="1" si="3"/>
        <v>2</v>
      </c>
      <c r="G45" s="107">
        <f t="shared" ca="1" si="1"/>
        <v>2</v>
      </c>
      <c r="H45" s="107">
        <f t="shared" ca="1" si="2"/>
        <v>4</v>
      </c>
    </row>
    <row r="46" spans="1:8">
      <c r="A46" s="108">
        <f t="shared" ca="1" si="0"/>
        <v>43156</v>
      </c>
      <c r="B46" s="106">
        <f ca="1">_xll.HLV5r3.Financial.Cache.GetValueFromBase('Wheat Curve'!$C$1, 'Wheat Curve'!$C$3, A46)</f>
        <v>141.85185185185185</v>
      </c>
      <c r="C46" s="104">
        <f ca="1">_xll.HLV5r3.Financial.Cache.GetValue('Wheat Curve'!$J$1, A46)</f>
        <v>139.85185185185185</v>
      </c>
      <c r="D46" s="104">
        <f ca="1">_xll.HLV5r3.Financial.Cache.GetValue('Wheat Curve'!$P$1, A46)</f>
        <v>139.85185185185185</v>
      </c>
      <c r="E46" s="104">
        <f ca="1">_xll.HLV5r3.Financial.Cache.GetValue(E$1, A46)</f>
        <v>137.85185185185185</v>
      </c>
      <c r="F46" s="107">
        <f t="shared" ca="1" si="3"/>
        <v>2</v>
      </c>
      <c r="G46" s="107">
        <f t="shared" ca="1" si="1"/>
        <v>2</v>
      </c>
      <c r="H46" s="107">
        <f t="shared" ca="1" si="2"/>
        <v>4</v>
      </c>
    </row>
    <row r="47" spans="1:8">
      <c r="A47" s="108">
        <f t="shared" ca="1" si="0"/>
        <v>43157</v>
      </c>
      <c r="B47" s="106">
        <f ca="1">_xll.HLV5r3.Financial.Cache.GetValueFromBase('Wheat Curve'!$C$1, 'Wheat Curve'!$C$3, A47)</f>
        <v>142.2222222222222</v>
      </c>
      <c r="C47" s="104">
        <f ca="1">_xll.HLV5r3.Financial.Cache.GetValue('Wheat Curve'!$J$1, A47)</f>
        <v>140.2222222222222</v>
      </c>
      <c r="D47" s="104">
        <f ca="1">_xll.HLV5r3.Financial.Cache.GetValue('Wheat Curve'!$P$1, A47)</f>
        <v>140.2222222222222</v>
      </c>
      <c r="E47" s="104">
        <f ca="1">_xll.HLV5r3.Financial.Cache.GetValue(E$1, A47)</f>
        <v>138.2222222222222</v>
      </c>
      <c r="F47" s="107">
        <f t="shared" ca="1" si="3"/>
        <v>2</v>
      </c>
      <c r="G47" s="107">
        <f t="shared" ca="1" si="1"/>
        <v>2</v>
      </c>
      <c r="H47" s="107">
        <f t="shared" ca="1" si="2"/>
        <v>4</v>
      </c>
    </row>
    <row r="48" spans="1:8">
      <c r="A48" s="108">
        <f t="shared" ca="1" si="0"/>
        <v>43158</v>
      </c>
      <c r="B48" s="106">
        <f ca="1">_xll.HLV5r3.Financial.Cache.GetValueFromBase('Wheat Curve'!$C$1, 'Wheat Curve'!$C$3, A48)</f>
        <v>142.59259259259258</v>
      </c>
      <c r="C48" s="104">
        <f ca="1">_xll.HLV5r3.Financial.Cache.GetValue('Wheat Curve'!$J$1, A48)</f>
        <v>140.59259259259258</v>
      </c>
      <c r="D48" s="104">
        <f ca="1">_xll.HLV5r3.Financial.Cache.GetValue('Wheat Curve'!$P$1, A48)</f>
        <v>140.59259259259258</v>
      </c>
      <c r="E48" s="104">
        <f ca="1">_xll.HLV5r3.Financial.Cache.GetValue(E$1, A48)</f>
        <v>138.59259259259258</v>
      </c>
      <c r="F48" s="107">
        <f t="shared" ca="1" si="3"/>
        <v>2</v>
      </c>
      <c r="G48" s="107">
        <f t="shared" ca="1" si="1"/>
        <v>2</v>
      </c>
      <c r="H48" s="107">
        <f t="shared" ca="1" si="2"/>
        <v>4</v>
      </c>
    </row>
    <row r="49" spans="1:8">
      <c r="A49" s="108">
        <f t="shared" ca="1" si="0"/>
        <v>43159</v>
      </c>
      <c r="B49" s="106">
        <f ca="1">_xll.HLV5r3.Financial.Cache.GetValueFromBase('Wheat Curve'!$C$1, 'Wheat Curve'!$C$3, A49)</f>
        <v>142.96296296296296</v>
      </c>
      <c r="C49" s="104">
        <f ca="1">_xll.HLV5r3.Financial.Cache.GetValue('Wheat Curve'!$J$1, A49)</f>
        <v>140.96296296296296</v>
      </c>
      <c r="D49" s="104">
        <f ca="1">_xll.HLV5r3.Financial.Cache.GetValue('Wheat Curve'!$P$1, A49)</f>
        <v>140.96296296296296</v>
      </c>
      <c r="E49" s="104">
        <f ca="1">_xll.HLV5r3.Financial.Cache.GetValue(E$1, A49)</f>
        <v>138.96296296296296</v>
      </c>
      <c r="F49" s="107">
        <f t="shared" ca="1" si="3"/>
        <v>2</v>
      </c>
      <c r="G49" s="107">
        <f t="shared" ca="1" si="1"/>
        <v>2</v>
      </c>
      <c r="H49" s="107">
        <f t="shared" ca="1" si="2"/>
        <v>4</v>
      </c>
    </row>
    <row r="50" spans="1:8">
      <c r="A50" s="108">
        <f t="shared" ca="1" si="0"/>
        <v>43160</v>
      </c>
      <c r="B50" s="106">
        <f ca="1">_xll.HLV5r3.Financial.Cache.GetValueFromBase('Wheat Curve'!$C$1, 'Wheat Curve'!$C$3, A50)</f>
        <v>143.33333333333334</v>
      </c>
      <c r="C50" s="104">
        <f ca="1">_xll.HLV5r3.Financial.Cache.GetValue('Wheat Curve'!$J$1, A50)</f>
        <v>141.33333333333334</v>
      </c>
      <c r="D50" s="104">
        <f ca="1">_xll.HLV5r3.Financial.Cache.GetValue('Wheat Curve'!$P$1, A50)</f>
        <v>141.33333333333334</v>
      </c>
      <c r="E50" s="104">
        <f ca="1">_xll.HLV5r3.Financial.Cache.GetValue(E$1, A50)</f>
        <v>139.33333333333334</v>
      </c>
      <c r="F50" s="107">
        <f t="shared" ca="1" si="3"/>
        <v>2</v>
      </c>
      <c r="G50" s="107">
        <f t="shared" ca="1" si="1"/>
        <v>2</v>
      </c>
      <c r="H50" s="107">
        <f t="shared" ca="1" si="2"/>
        <v>4</v>
      </c>
    </row>
    <row r="51" spans="1:8">
      <c r="A51" s="108">
        <f t="shared" ca="1" si="0"/>
        <v>43161</v>
      </c>
      <c r="B51" s="106">
        <f ca="1">_xll.HLV5r3.Financial.Cache.GetValueFromBase('Wheat Curve'!$C$1, 'Wheat Curve'!$C$3, A51)</f>
        <v>143.7037037037037</v>
      </c>
      <c r="C51" s="104">
        <f ca="1">_xll.HLV5r3.Financial.Cache.GetValue('Wheat Curve'!$J$1, A51)</f>
        <v>141.7037037037037</v>
      </c>
      <c r="D51" s="104">
        <f ca="1">_xll.HLV5r3.Financial.Cache.GetValue('Wheat Curve'!$P$1, A51)</f>
        <v>141.7037037037037</v>
      </c>
      <c r="E51" s="104">
        <f ca="1">_xll.HLV5r3.Financial.Cache.GetValue(E$1, A51)</f>
        <v>139.7037037037037</v>
      </c>
      <c r="F51" s="107">
        <f t="shared" ca="1" si="3"/>
        <v>2</v>
      </c>
      <c r="G51" s="107">
        <f t="shared" ca="1" si="1"/>
        <v>2</v>
      </c>
      <c r="H51" s="107">
        <f t="shared" ca="1" si="2"/>
        <v>4</v>
      </c>
    </row>
    <row r="52" spans="1:8">
      <c r="A52" s="108">
        <f t="shared" ca="1" si="0"/>
        <v>43162</v>
      </c>
      <c r="B52" s="106">
        <f ca="1">_xll.HLV5r3.Financial.Cache.GetValueFromBase('Wheat Curve'!$C$1, 'Wheat Curve'!$C$3, A52)</f>
        <v>144.07407407407408</v>
      </c>
      <c r="C52" s="104">
        <f ca="1">_xll.HLV5r3.Financial.Cache.GetValue('Wheat Curve'!$J$1, A52)</f>
        <v>142.07407407407408</v>
      </c>
      <c r="D52" s="104">
        <f ca="1">_xll.HLV5r3.Financial.Cache.GetValue('Wheat Curve'!$P$1, A52)</f>
        <v>142.07407407407408</v>
      </c>
      <c r="E52" s="104">
        <f ca="1">_xll.HLV5r3.Financial.Cache.GetValue(E$1, A52)</f>
        <v>140.07407407407408</v>
      </c>
      <c r="F52" s="107">
        <f t="shared" ca="1" si="3"/>
        <v>2</v>
      </c>
      <c r="G52" s="107">
        <f t="shared" ca="1" si="1"/>
        <v>2</v>
      </c>
      <c r="H52" s="107">
        <f t="shared" ca="1" si="2"/>
        <v>4</v>
      </c>
    </row>
    <row r="53" spans="1:8">
      <c r="A53" s="108">
        <f t="shared" ca="1" si="0"/>
        <v>43163</v>
      </c>
      <c r="B53" s="106">
        <f ca="1">_xll.HLV5r3.Financial.Cache.GetValueFromBase('Wheat Curve'!$C$1, 'Wheat Curve'!$C$3, A53)</f>
        <v>144.44444444444443</v>
      </c>
      <c r="C53" s="104">
        <f ca="1">_xll.HLV5r3.Financial.Cache.GetValue('Wheat Curve'!$J$1, A53)</f>
        <v>142.44444444444443</v>
      </c>
      <c r="D53" s="104">
        <f ca="1">_xll.HLV5r3.Financial.Cache.GetValue('Wheat Curve'!$P$1, A53)</f>
        <v>142.44444444444443</v>
      </c>
      <c r="E53" s="104">
        <f ca="1">_xll.HLV5r3.Financial.Cache.GetValue(E$1, A53)</f>
        <v>140.44444444444443</v>
      </c>
      <c r="F53" s="107">
        <f t="shared" ca="1" si="3"/>
        <v>2</v>
      </c>
      <c r="G53" s="107">
        <f t="shared" ca="1" si="1"/>
        <v>2</v>
      </c>
      <c r="H53" s="107">
        <f t="shared" ca="1" si="2"/>
        <v>4</v>
      </c>
    </row>
    <row r="54" spans="1:8">
      <c r="A54" s="108">
        <f t="shared" ca="1" si="0"/>
        <v>43164</v>
      </c>
      <c r="B54" s="106">
        <f ca="1">_xll.HLV5r3.Financial.Cache.GetValueFromBase('Wheat Curve'!$C$1, 'Wheat Curve'!$C$3, A54)</f>
        <v>144.81481481481481</v>
      </c>
      <c r="C54" s="104">
        <f ca="1">_xll.HLV5r3.Financial.Cache.GetValue('Wheat Curve'!$J$1, A54)</f>
        <v>142.81481481481481</v>
      </c>
      <c r="D54" s="104">
        <f ca="1">_xll.HLV5r3.Financial.Cache.GetValue('Wheat Curve'!$P$1, A54)</f>
        <v>142.81481481481481</v>
      </c>
      <c r="E54" s="104">
        <f ca="1">_xll.HLV5r3.Financial.Cache.GetValue(E$1, A54)</f>
        <v>140.81481481481481</v>
      </c>
      <c r="F54" s="107">
        <f t="shared" ca="1" si="3"/>
        <v>2</v>
      </c>
      <c r="G54" s="107">
        <f t="shared" ca="1" si="1"/>
        <v>2</v>
      </c>
      <c r="H54" s="107">
        <f t="shared" ca="1" si="2"/>
        <v>4</v>
      </c>
    </row>
    <row r="55" spans="1:8">
      <c r="A55" s="108">
        <f t="shared" ca="1" si="0"/>
        <v>43165</v>
      </c>
      <c r="B55" s="106">
        <f ca="1">_xll.HLV5r3.Financial.Cache.GetValueFromBase('Wheat Curve'!$C$1, 'Wheat Curve'!$C$3, A55)</f>
        <v>145.18518518518519</v>
      </c>
      <c r="C55" s="104">
        <f ca="1">_xll.HLV5r3.Financial.Cache.GetValue('Wheat Curve'!$J$1, A55)</f>
        <v>143.18518518518519</v>
      </c>
      <c r="D55" s="104">
        <f ca="1">_xll.HLV5r3.Financial.Cache.GetValue('Wheat Curve'!$P$1, A55)</f>
        <v>143.18518518518519</v>
      </c>
      <c r="E55" s="104">
        <f ca="1">_xll.HLV5r3.Financial.Cache.GetValue(E$1, A55)</f>
        <v>141.18518518518519</v>
      </c>
      <c r="F55" s="107">
        <f t="shared" ca="1" si="3"/>
        <v>2</v>
      </c>
      <c r="G55" s="107">
        <f t="shared" ca="1" si="1"/>
        <v>2</v>
      </c>
      <c r="H55" s="107">
        <f t="shared" ca="1" si="2"/>
        <v>4</v>
      </c>
    </row>
    <row r="56" spans="1:8">
      <c r="A56" s="108">
        <f t="shared" ca="1" si="0"/>
        <v>43166</v>
      </c>
      <c r="B56" s="106">
        <f ca="1">_xll.HLV5r3.Financial.Cache.GetValueFromBase('Wheat Curve'!$C$1, 'Wheat Curve'!$C$3, A56)</f>
        <v>145.55555555555554</v>
      </c>
      <c r="C56" s="104">
        <f ca="1">_xll.HLV5r3.Financial.Cache.GetValue('Wheat Curve'!$J$1, A56)</f>
        <v>143.55555555555554</v>
      </c>
      <c r="D56" s="104">
        <f ca="1">_xll.HLV5r3.Financial.Cache.GetValue('Wheat Curve'!$P$1, A56)</f>
        <v>143.55555555555554</v>
      </c>
      <c r="E56" s="104">
        <f ca="1">_xll.HLV5r3.Financial.Cache.GetValue(E$1, A56)</f>
        <v>141.55555555555554</v>
      </c>
      <c r="F56" s="107">
        <f t="shared" ca="1" si="3"/>
        <v>2</v>
      </c>
      <c r="G56" s="107">
        <f t="shared" ca="1" si="1"/>
        <v>2</v>
      </c>
      <c r="H56" s="107">
        <f t="shared" ca="1" si="2"/>
        <v>4</v>
      </c>
    </row>
    <row r="57" spans="1:8">
      <c r="A57" s="108">
        <f t="shared" ca="1" si="0"/>
        <v>43167</v>
      </c>
      <c r="B57" s="106">
        <f ca="1">_xll.HLV5r3.Financial.Cache.GetValueFromBase('Wheat Curve'!$C$1, 'Wheat Curve'!$C$3, A57)</f>
        <v>145.92592592592592</v>
      </c>
      <c r="C57" s="104">
        <f ca="1">_xll.HLV5r3.Financial.Cache.GetValue('Wheat Curve'!$J$1, A57)</f>
        <v>143.92592592592592</v>
      </c>
      <c r="D57" s="104">
        <f ca="1">_xll.HLV5r3.Financial.Cache.GetValue('Wheat Curve'!$P$1, A57)</f>
        <v>143.92592592592592</v>
      </c>
      <c r="E57" s="104">
        <f ca="1">_xll.HLV5r3.Financial.Cache.GetValue(E$1, A57)</f>
        <v>141.92592592592592</v>
      </c>
      <c r="F57" s="107">
        <f t="shared" ca="1" si="3"/>
        <v>2</v>
      </c>
      <c r="G57" s="107">
        <f t="shared" ca="1" si="1"/>
        <v>2</v>
      </c>
      <c r="H57" s="107">
        <f t="shared" ca="1" si="2"/>
        <v>4</v>
      </c>
    </row>
    <row r="58" spans="1:8">
      <c r="A58" s="108">
        <f t="shared" ca="1" si="0"/>
        <v>43168</v>
      </c>
      <c r="B58" s="106">
        <f ca="1">_xll.HLV5r3.Financial.Cache.GetValueFromBase('Wheat Curve'!$C$1, 'Wheat Curve'!$C$3, A58)</f>
        <v>146.2962962962963</v>
      </c>
      <c r="C58" s="104">
        <f ca="1">_xll.HLV5r3.Financial.Cache.GetValue('Wheat Curve'!$J$1, A58)</f>
        <v>144.2962962962963</v>
      </c>
      <c r="D58" s="104">
        <f ca="1">_xll.HLV5r3.Financial.Cache.GetValue('Wheat Curve'!$P$1, A58)</f>
        <v>144.2962962962963</v>
      </c>
      <c r="E58" s="104">
        <f ca="1">_xll.HLV5r3.Financial.Cache.GetValue(E$1, A58)</f>
        <v>142.2962962962963</v>
      </c>
      <c r="F58" s="107">
        <f t="shared" ca="1" si="3"/>
        <v>2</v>
      </c>
      <c r="G58" s="107">
        <f t="shared" ca="1" si="1"/>
        <v>2</v>
      </c>
      <c r="H58" s="107">
        <f t="shared" ca="1" si="2"/>
        <v>4</v>
      </c>
    </row>
    <row r="59" spans="1:8">
      <c r="A59" s="108">
        <f t="shared" ca="1" si="0"/>
        <v>43169</v>
      </c>
      <c r="B59" s="106">
        <f ca="1">_xll.HLV5r3.Financial.Cache.GetValueFromBase('Wheat Curve'!$C$1, 'Wheat Curve'!$C$3, A59)</f>
        <v>146.66666666666666</v>
      </c>
      <c r="C59" s="104">
        <f ca="1">_xll.HLV5r3.Financial.Cache.GetValue('Wheat Curve'!$J$1, A59)</f>
        <v>144.66666666666666</v>
      </c>
      <c r="D59" s="104">
        <f ca="1">_xll.HLV5r3.Financial.Cache.GetValue('Wheat Curve'!$P$1, A59)</f>
        <v>144.66666666666666</v>
      </c>
      <c r="E59" s="104">
        <f ca="1">_xll.HLV5r3.Financial.Cache.GetValue(E$1, A59)</f>
        <v>142.66666666666666</v>
      </c>
      <c r="F59" s="107">
        <f t="shared" ca="1" si="3"/>
        <v>2</v>
      </c>
      <c r="G59" s="107">
        <f t="shared" ca="1" si="1"/>
        <v>2</v>
      </c>
      <c r="H59" s="107">
        <f t="shared" ca="1" si="2"/>
        <v>4</v>
      </c>
    </row>
    <row r="60" spans="1:8">
      <c r="A60" s="108">
        <f t="shared" ca="1" si="0"/>
        <v>43170</v>
      </c>
      <c r="B60" s="106">
        <f ca="1">_xll.HLV5r3.Financial.Cache.GetValueFromBase('Wheat Curve'!$C$1, 'Wheat Curve'!$C$3, A60)</f>
        <v>147.03703703703704</v>
      </c>
      <c r="C60" s="104">
        <f ca="1">_xll.HLV5r3.Financial.Cache.GetValue('Wheat Curve'!$J$1, A60)</f>
        <v>145.03703703703704</v>
      </c>
      <c r="D60" s="104">
        <f ca="1">_xll.HLV5r3.Financial.Cache.GetValue('Wheat Curve'!$P$1, A60)</f>
        <v>145.03703703703704</v>
      </c>
      <c r="E60" s="104">
        <f ca="1">_xll.HLV5r3.Financial.Cache.GetValue(E$1, A60)</f>
        <v>143.03703703703704</v>
      </c>
      <c r="F60" s="107">
        <f t="shared" ca="1" si="3"/>
        <v>2</v>
      </c>
      <c r="G60" s="107">
        <f t="shared" ca="1" si="1"/>
        <v>2</v>
      </c>
      <c r="H60" s="107">
        <f t="shared" ca="1" si="2"/>
        <v>4</v>
      </c>
    </row>
    <row r="61" spans="1:8">
      <c r="A61" s="108">
        <f t="shared" ca="1" si="0"/>
        <v>43171</v>
      </c>
      <c r="B61" s="106">
        <f ca="1">_xll.HLV5r3.Financial.Cache.GetValueFromBase('Wheat Curve'!$C$1, 'Wheat Curve'!$C$3, A61)</f>
        <v>147.40740740740742</v>
      </c>
      <c r="C61" s="104">
        <f ca="1">_xll.HLV5r3.Financial.Cache.GetValue('Wheat Curve'!$J$1, A61)</f>
        <v>145.40740740740742</v>
      </c>
      <c r="D61" s="104">
        <f ca="1">_xll.HLV5r3.Financial.Cache.GetValue('Wheat Curve'!$P$1, A61)</f>
        <v>145.40740740740742</v>
      </c>
      <c r="E61" s="104">
        <f ca="1">_xll.HLV5r3.Financial.Cache.GetValue(E$1, A61)</f>
        <v>143.40740740740742</v>
      </c>
      <c r="F61" s="107">
        <f t="shared" ca="1" si="3"/>
        <v>2</v>
      </c>
      <c r="G61" s="107">
        <f t="shared" ca="1" si="1"/>
        <v>2</v>
      </c>
      <c r="H61" s="107">
        <f t="shared" ca="1" si="2"/>
        <v>4</v>
      </c>
    </row>
    <row r="62" spans="1:8">
      <c r="A62" s="108">
        <f t="shared" ca="1" si="0"/>
        <v>43172</v>
      </c>
      <c r="B62" s="106">
        <f ca="1">_xll.HLV5r3.Financial.Cache.GetValueFromBase('Wheat Curve'!$C$1, 'Wheat Curve'!$C$3, A62)</f>
        <v>147.77777777777777</v>
      </c>
      <c r="C62" s="104">
        <f ca="1">_xll.HLV5r3.Financial.Cache.GetValue('Wheat Curve'!$J$1, A62)</f>
        <v>145.77777777777777</v>
      </c>
      <c r="D62" s="104">
        <f ca="1">_xll.HLV5r3.Financial.Cache.GetValue('Wheat Curve'!$P$1, A62)</f>
        <v>145.77777777777777</v>
      </c>
      <c r="E62" s="104">
        <f ca="1">_xll.HLV5r3.Financial.Cache.GetValue(E$1, A62)</f>
        <v>143.77777777777777</v>
      </c>
      <c r="F62" s="107">
        <f t="shared" ca="1" si="3"/>
        <v>2</v>
      </c>
      <c r="G62" s="107">
        <f t="shared" ca="1" si="1"/>
        <v>2</v>
      </c>
      <c r="H62" s="107">
        <f t="shared" ca="1" si="2"/>
        <v>4</v>
      </c>
    </row>
    <row r="63" spans="1:8">
      <c r="A63" s="108">
        <f t="shared" ca="1" si="0"/>
        <v>43173</v>
      </c>
      <c r="B63" s="106">
        <f ca="1">_xll.HLV5r3.Financial.Cache.GetValueFromBase('Wheat Curve'!$C$1, 'Wheat Curve'!$C$3, A63)</f>
        <v>148.14814814814815</v>
      </c>
      <c r="C63" s="104">
        <f ca="1">_xll.HLV5r3.Financial.Cache.GetValue('Wheat Curve'!$J$1, A63)</f>
        <v>146.14814814814815</v>
      </c>
      <c r="D63" s="104">
        <f ca="1">_xll.HLV5r3.Financial.Cache.GetValue('Wheat Curve'!$P$1, A63)</f>
        <v>146.14814814814815</v>
      </c>
      <c r="E63" s="104">
        <f ca="1">_xll.HLV5r3.Financial.Cache.GetValue(E$1, A63)</f>
        <v>144.14814814814815</v>
      </c>
      <c r="F63" s="107">
        <f t="shared" ca="1" si="3"/>
        <v>2</v>
      </c>
      <c r="G63" s="107">
        <f t="shared" ca="1" si="1"/>
        <v>2</v>
      </c>
      <c r="H63" s="107">
        <f t="shared" ca="1" si="2"/>
        <v>4</v>
      </c>
    </row>
    <row r="64" spans="1:8">
      <c r="A64" s="108">
        <f t="shared" ca="1" si="0"/>
        <v>43174</v>
      </c>
      <c r="B64" s="106">
        <f ca="1">_xll.HLV5r3.Financial.Cache.GetValueFromBase('Wheat Curve'!$C$1, 'Wheat Curve'!$C$3, A64)</f>
        <v>148.51851851851853</v>
      </c>
      <c r="C64" s="104">
        <f ca="1">_xll.HLV5r3.Financial.Cache.GetValue('Wheat Curve'!$J$1, A64)</f>
        <v>146.51851851851853</v>
      </c>
      <c r="D64" s="104">
        <f ca="1">_xll.HLV5r3.Financial.Cache.GetValue('Wheat Curve'!$P$1, A64)</f>
        <v>146.51851851851853</v>
      </c>
      <c r="E64" s="104">
        <f ca="1">_xll.HLV5r3.Financial.Cache.GetValue(E$1, A64)</f>
        <v>144.51851851851853</v>
      </c>
      <c r="F64" s="107">
        <f t="shared" ca="1" si="3"/>
        <v>2</v>
      </c>
      <c r="G64" s="107">
        <f t="shared" ca="1" si="1"/>
        <v>2</v>
      </c>
      <c r="H64" s="107">
        <f t="shared" ca="1" si="2"/>
        <v>4</v>
      </c>
    </row>
    <row r="65" spans="1:8">
      <c r="A65" s="108">
        <f t="shared" ca="1" si="0"/>
        <v>43175</v>
      </c>
      <c r="B65" s="106">
        <f ca="1">_xll.HLV5r3.Financial.Cache.GetValueFromBase('Wheat Curve'!$C$1, 'Wheat Curve'!$C$3, A65)</f>
        <v>148.88888888888889</v>
      </c>
      <c r="C65" s="104">
        <f ca="1">_xll.HLV5r3.Financial.Cache.GetValue('Wheat Curve'!$J$1, A65)</f>
        <v>146.88888888888889</v>
      </c>
      <c r="D65" s="104">
        <f ca="1">_xll.HLV5r3.Financial.Cache.GetValue('Wheat Curve'!$P$1, A65)</f>
        <v>146.88888888888889</v>
      </c>
      <c r="E65" s="104">
        <f ca="1">_xll.HLV5r3.Financial.Cache.GetValue(E$1, A65)</f>
        <v>144.88888888888889</v>
      </c>
      <c r="F65" s="107">
        <f t="shared" ca="1" si="3"/>
        <v>2</v>
      </c>
      <c r="G65" s="107">
        <f t="shared" ca="1" si="1"/>
        <v>2</v>
      </c>
      <c r="H65" s="107">
        <f t="shared" ca="1" si="2"/>
        <v>4</v>
      </c>
    </row>
    <row r="66" spans="1:8">
      <c r="A66" s="108">
        <f t="shared" ca="1" si="0"/>
        <v>43176</v>
      </c>
      <c r="B66" s="106">
        <f ca="1">_xll.HLV5r3.Financial.Cache.GetValueFromBase('Wheat Curve'!$C$1, 'Wheat Curve'!$C$3, A66)</f>
        <v>149.25925925925924</v>
      </c>
      <c r="C66" s="104">
        <f ca="1">_xll.HLV5r3.Financial.Cache.GetValue('Wheat Curve'!$J$1, A66)</f>
        <v>147.25925925925927</v>
      </c>
      <c r="D66" s="104">
        <f ca="1">_xll.HLV5r3.Financial.Cache.GetValue('Wheat Curve'!$P$1, A66)</f>
        <v>147.25925925925927</v>
      </c>
      <c r="E66" s="104">
        <f ca="1">_xll.HLV5r3.Financial.Cache.GetValue(E$1, A66)</f>
        <v>145.25925925925927</v>
      </c>
      <c r="F66" s="107">
        <f t="shared" ca="1" si="3"/>
        <v>1.9999999999999716</v>
      </c>
      <c r="G66" s="107">
        <f t="shared" ca="1" si="1"/>
        <v>1.9999999999999716</v>
      </c>
      <c r="H66" s="107">
        <f t="shared" ca="1" si="2"/>
        <v>3.9999999999999716</v>
      </c>
    </row>
    <row r="67" spans="1:8">
      <c r="A67" s="108">
        <f t="shared" ref="A67:A100" ca="1" si="4">A66+1</f>
        <v>43177</v>
      </c>
      <c r="B67" s="106">
        <f ca="1">_xll.HLV5r3.Financial.Cache.GetValueFromBase('Wheat Curve'!$C$1, 'Wheat Curve'!$C$3, A67)</f>
        <v>149.62962962962962</v>
      </c>
      <c r="C67" s="104">
        <f ca="1">_xll.HLV5r3.Financial.Cache.GetValue('Wheat Curve'!$J$1, A67)</f>
        <v>147.62962962962962</v>
      </c>
      <c r="D67" s="104">
        <f ca="1">_xll.HLV5r3.Financial.Cache.GetValue('Wheat Curve'!$P$1, A67)</f>
        <v>147.62962962962962</v>
      </c>
      <c r="E67" s="104">
        <f ca="1">_xll.HLV5r3.Financial.Cache.GetValue(E$1, A67)</f>
        <v>145.62962962962962</v>
      </c>
      <c r="F67" s="107">
        <f t="shared" ca="1" si="3"/>
        <v>2</v>
      </c>
      <c r="G67" s="107">
        <f t="shared" ref="G67:G100" ca="1" si="5">B67-D67</f>
        <v>2</v>
      </c>
      <c r="H67" s="107">
        <f t="shared" ref="H67:H100" ca="1" si="6">B67-E67</f>
        <v>4</v>
      </c>
    </row>
    <row r="68" spans="1:8">
      <c r="A68" s="108">
        <f t="shared" ca="1" si="4"/>
        <v>43178</v>
      </c>
      <c r="B68" s="106">
        <f ca="1">_xll.HLV5r3.Financial.Cache.GetValueFromBase('Wheat Curve'!$C$1, 'Wheat Curve'!$C$3, A68)</f>
        <v>150</v>
      </c>
      <c r="C68" s="104">
        <f ca="1">_xll.HLV5r3.Financial.Cache.GetValue('Wheat Curve'!$J$1, A68)</f>
        <v>148</v>
      </c>
      <c r="D68" s="104">
        <f ca="1">_xll.HLV5r3.Financial.Cache.GetValue('Wheat Curve'!$P$1, A68)</f>
        <v>148</v>
      </c>
      <c r="E68" s="104">
        <f ca="1">_xll.HLV5r3.Financial.Cache.GetValue(E$1, A68)</f>
        <v>146</v>
      </c>
      <c r="F68" s="107">
        <f t="shared" ref="F68:F100" ca="1" si="7">B68-C68</f>
        <v>2</v>
      </c>
      <c r="G68" s="107">
        <f t="shared" ca="1" si="5"/>
        <v>2</v>
      </c>
      <c r="H68" s="107">
        <f t="shared" ca="1" si="6"/>
        <v>4</v>
      </c>
    </row>
    <row r="69" spans="1:8">
      <c r="A69" s="108">
        <f t="shared" ca="1" si="4"/>
        <v>43179</v>
      </c>
      <c r="B69" s="106">
        <f ca="1">_xll.HLV5r3.Financial.Cache.GetValueFromBase('Wheat Curve'!$C$1, 'Wheat Curve'!$C$3, A69)</f>
        <v>159.99999999999994</v>
      </c>
      <c r="C69" s="104">
        <f ca="1">_xll.HLV5r3.Financial.Cache.GetValue('Wheat Curve'!$J$1, A69)</f>
        <v>157.99999999999994</v>
      </c>
      <c r="D69" s="104">
        <f ca="1">_xll.HLV5r3.Financial.Cache.GetValue('Wheat Curve'!$P$1, A69)</f>
        <v>157.99999999999994</v>
      </c>
      <c r="E69" s="104">
        <f ca="1">_xll.HLV5r3.Financial.Cache.GetValue(E$1, A69)</f>
        <v>155.99999999999994</v>
      </c>
      <c r="F69" s="107">
        <f t="shared" ca="1" si="7"/>
        <v>2</v>
      </c>
      <c r="G69" s="107">
        <f t="shared" ca="1" si="5"/>
        <v>2</v>
      </c>
      <c r="H69" s="107">
        <f t="shared" ca="1" si="6"/>
        <v>4</v>
      </c>
    </row>
    <row r="70" spans="1:8">
      <c r="A70" s="108">
        <f t="shared" ca="1" si="4"/>
        <v>43180</v>
      </c>
      <c r="B70" s="106">
        <f ca="1">_xll.HLV5r3.Financial.Cache.GetValueFromBase('Wheat Curve'!$C$1, 'Wheat Curve'!$C$3, A70)</f>
        <v>170</v>
      </c>
      <c r="C70" s="104">
        <f ca="1">_xll.HLV5r3.Financial.Cache.GetValue('Wheat Curve'!$J$1, A70)</f>
        <v>168</v>
      </c>
      <c r="D70" s="104">
        <f ca="1">_xll.HLV5r3.Financial.Cache.GetValue('Wheat Curve'!$P$1, A70)</f>
        <v>168</v>
      </c>
      <c r="E70" s="104">
        <f ca="1">_xll.HLV5r3.Financial.Cache.GetValue(E$1, A70)</f>
        <v>166</v>
      </c>
      <c r="F70" s="107">
        <f t="shared" ca="1" si="7"/>
        <v>2</v>
      </c>
      <c r="G70" s="107">
        <f t="shared" ca="1" si="5"/>
        <v>2</v>
      </c>
      <c r="H70" s="107">
        <f t="shared" ca="1" si="6"/>
        <v>4</v>
      </c>
    </row>
    <row r="71" spans="1:8">
      <c r="A71" s="108">
        <f t="shared" ca="1" si="4"/>
        <v>43181</v>
      </c>
      <c r="B71" s="106">
        <f ca="1">_xll.HLV5r3.Financial.Cache.GetValueFromBase('Wheat Curve'!$C$1, 'Wheat Curve'!$C$3, A71)</f>
        <v>169.62962962962965</v>
      </c>
      <c r="C71" s="104">
        <f ca="1">_xll.HLV5r3.Financial.Cache.GetValue('Wheat Curve'!$J$1, A71)</f>
        <v>167.62962962962965</v>
      </c>
      <c r="D71" s="104">
        <f ca="1">_xll.HLV5r3.Financial.Cache.GetValue('Wheat Curve'!$P$1, A71)</f>
        <v>167.62962962962965</v>
      </c>
      <c r="E71" s="104">
        <f ca="1">_xll.HLV5r3.Financial.Cache.GetValue(E$1, A71)</f>
        <v>165.62962962962965</v>
      </c>
      <c r="F71" s="107">
        <f t="shared" ca="1" si="7"/>
        <v>2</v>
      </c>
      <c r="G71" s="107">
        <f t="shared" ca="1" si="5"/>
        <v>2</v>
      </c>
      <c r="H71" s="107">
        <f t="shared" ca="1" si="6"/>
        <v>4</v>
      </c>
    </row>
    <row r="72" spans="1:8">
      <c r="A72" s="108">
        <f t="shared" ca="1" si="4"/>
        <v>43182</v>
      </c>
      <c r="B72" s="106">
        <f ca="1">_xll.HLV5r3.Financial.Cache.GetValueFromBase('Wheat Curve'!$C$1, 'Wheat Curve'!$C$3, A72)</f>
        <v>169.25925925925927</v>
      </c>
      <c r="C72" s="104">
        <f ca="1">_xll.HLV5r3.Financial.Cache.GetValue('Wheat Curve'!$J$1, A72)</f>
        <v>167.25925925925927</v>
      </c>
      <c r="D72" s="104">
        <f ca="1">_xll.HLV5r3.Financial.Cache.GetValue('Wheat Curve'!$P$1, A72)</f>
        <v>167.25925925925927</v>
      </c>
      <c r="E72" s="104">
        <f ca="1">_xll.HLV5r3.Financial.Cache.GetValue(E$1, A72)</f>
        <v>165.25925925925927</v>
      </c>
      <c r="F72" s="107">
        <f t="shared" ca="1" si="7"/>
        <v>2</v>
      </c>
      <c r="G72" s="107">
        <f t="shared" ca="1" si="5"/>
        <v>2</v>
      </c>
      <c r="H72" s="107">
        <f t="shared" ca="1" si="6"/>
        <v>4</v>
      </c>
    </row>
    <row r="73" spans="1:8">
      <c r="A73" s="108">
        <f t="shared" ca="1" si="4"/>
        <v>43183</v>
      </c>
      <c r="B73" s="106">
        <f ca="1">_xll.HLV5r3.Financial.Cache.GetValueFromBase('Wheat Curve'!$C$1, 'Wheat Curve'!$C$3, A73)</f>
        <v>168.88888888888889</v>
      </c>
      <c r="C73" s="104">
        <f ca="1">_xll.HLV5r3.Financial.Cache.GetValue('Wheat Curve'!$J$1, A73)</f>
        <v>166.88888888888889</v>
      </c>
      <c r="D73" s="104">
        <f ca="1">_xll.HLV5r3.Financial.Cache.GetValue('Wheat Curve'!$P$1, A73)</f>
        <v>166.88888888888889</v>
      </c>
      <c r="E73" s="104">
        <f ca="1">_xll.HLV5r3.Financial.Cache.GetValue(E$1, A73)</f>
        <v>164.88888888888889</v>
      </c>
      <c r="F73" s="107">
        <f t="shared" ca="1" si="7"/>
        <v>2</v>
      </c>
      <c r="G73" s="107">
        <f t="shared" ca="1" si="5"/>
        <v>2</v>
      </c>
      <c r="H73" s="107">
        <f t="shared" ca="1" si="6"/>
        <v>4</v>
      </c>
    </row>
    <row r="74" spans="1:8">
      <c r="A74" s="108">
        <f t="shared" ca="1" si="4"/>
        <v>43184</v>
      </c>
      <c r="B74" s="106">
        <f ca="1">_xll.HLV5r3.Financial.Cache.GetValueFromBase('Wheat Curve'!$C$1, 'Wheat Curve'!$C$3, A74)</f>
        <v>168.51851851851853</v>
      </c>
      <c r="C74" s="104">
        <f ca="1">_xll.HLV5r3.Financial.Cache.GetValue('Wheat Curve'!$J$1, A74)</f>
        <v>166.51851851851853</v>
      </c>
      <c r="D74" s="104">
        <f ca="1">_xll.HLV5r3.Financial.Cache.GetValue('Wheat Curve'!$P$1, A74)</f>
        <v>166.51851851851853</v>
      </c>
      <c r="E74" s="104">
        <f ca="1">_xll.HLV5r3.Financial.Cache.GetValue(E$1, A74)</f>
        <v>164.51851851851853</v>
      </c>
      <c r="F74" s="107">
        <f t="shared" ca="1" si="7"/>
        <v>2</v>
      </c>
      <c r="G74" s="107">
        <f t="shared" ca="1" si="5"/>
        <v>2</v>
      </c>
      <c r="H74" s="107">
        <f t="shared" ca="1" si="6"/>
        <v>4</v>
      </c>
    </row>
    <row r="75" spans="1:8">
      <c r="A75" s="108">
        <f t="shared" ca="1" si="4"/>
        <v>43185</v>
      </c>
      <c r="B75" s="106">
        <f ca="1">_xll.HLV5r3.Financial.Cache.GetValueFromBase('Wheat Curve'!$C$1, 'Wheat Curve'!$C$3, A75)</f>
        <v>168.14814814814815</v>
      </c>
      <c r="C75" s="104">
        <f ca="1">_xll.HLV5r3.Financial.Cache.GetValue('Wheat Curve'!$J$1, A75)</f>
        <v>166.14814814814815</v>
      </c>
      <c r="D75" s="104">
        <f ca="1">_xll.HLV5r3.Financial.Cache.GetValue('Wheat Curve'!$P$1, A75)</f>
        <v>166.14814814814815</v>
      </c>
      <c r="E75" s="104">
        <f ca="1">_xll.HLV5r3.Financial.Cache.GetValue(E$1, A75)</f>
        <v>164.14814814814815</v>
      </c>
      <c r="F75" s="107">
        <f t="shared" ca="1" si="7"/>
        <v>2</v>
      </c>
      <c r="G75" s="107">
        <f t="shared" ca="1" si="5"/>
        <v>2</v>
      </c>
      <c r="H75" s="107">
        <f t="shared" ca="1" si="6"/>
        <v>4</v>
      </c>
    </row>
    <row r="76" spans="1:8">
      <c r="A76" s="108">
        <f t="shared" ca="1" si="4"/>
        <v>43186</v>
      </c>
      <c r="B76" s="106">
        <f ca="1">_xll.HLV5r3.Financial.Cache.GetValueFromBase('Wheat Curve'!$C$1, 'Wheat Curve'!$C$3, A76)</f>
        <v>167.77777777777777</v>
      </c>
      <c r="C76" s="104">
        <f ca="1">_xll.HLV5r3.Financial.Cache.GetValue('Wheat Curve'!$J$1, A76)</f>
        <v>165.77777777777777</v>
      </c>
      <c r="D76" s="104">
        <f ca="1">_xll.HLV5r3.Financial.Cache.GetValue('Wheat Curve'!$P$1, A76)</f>
        <v>165.77777777777777</v>
      </c>
      <c r="E76" s="104">
        <f ca="1">_xll.HLV5r3.Financial.Cache.GetValue(E$1, A76)</f>
        <v>163.77777777777777</v>
      </c>
      <c r="F76" s="107">
        <f t="shared" ca="1" si="7"/>
        <v>2</v>
      </c>
      <c r="G76" s="107">
        <f t="shared" ca="1" si="5"/>
        <v>2</v>
      </c>
      <c r="H76" s="107">
        <f t="shared" ca="1" si="6"/>
        <v>4</v>
      </c>
    </row>
    <row r="77" spans="1:8">
      <c r="A77" s="108">
        <f t="shared" ca="1" si="4"/>
        <v>43187</v>
      </c>
      <c r="B77" s="106">
        <f ca="1">_xll.HLV5r3.Financial.Cache.GetValueFromBase('Wheat Curve'!$C$1, 'Wheat Curve'!$C$3, A77)</f>
        <v>167.40740740740739</v>
      </c>
      <c r="C77" s="104">
        <f ca="1">_xll.HLV5r3.Financial.Cache.GetValue('Wheat Curve'!$J$1, A77)</f>
        <v>165.40740740740739</v>
      </c>
      <c r="D77" s="104">
        <f ca="1">_xll.HLV5r3.Financial.Cache.GetValue('Wheat Curve'!$P$1, A77)</f>
        <v>165.40740740740739</v>
      </c>
      <c r="E77" s="104">
        <f ca="1">_xll.HLV5r3.Financial.Cache.GetValue(E$1, A77)</f>
        <v>163.40740740740739</v>
      </c>
      <c r="F77" s="107">
        <f t="shared" ca="1" si="7"/>
        <v>2</v>
      </c>
      <c r="G77" s="107">
        <f t="shared" ca="1" si="5"/>
        <v>2</v>
      </c>
      <c r="H77" s="107">
        <f t="shared" ca="1" si="6"/>
        <v>4</v>
      </c>
    </row>
    <row r="78" spans="1:8">
      <c r="A78" s="108">
        <f t="shared" ca="1" si="4"/>
        <v>43188</v>
      </c>
      <c r="B78" s="106">
        <f ca="1">_xll.HLV5r3.Financial.Cache.GetValueFromBase('Wheat Curve'!$C$1, 'Wheat Curve'!$C$3, A78)</f>
        <v>167.03703703703704</v>
      </c>
      <c r="C78" s="104">
        <f ca="1">_xll.HLV5r3.Financial.Cache.GetValue('Wheat Curve'!$J$1, A78)</f>
        <v>165.03703703703704</v>
      </c>
      <c r="D78" s="104">
        <f ca="1">_xll.HLV5r3.Financial.Cache.GetValue('Wheat Curve'!$P$1, A78)</f>
        <v>165.03703703703704</v>
      </c>
      <c r="E78" s="104">
        <f ca="1">_xll.HLV5r3.Financial.Cache.GetValue(E$1, A78)</f>
        <v>163.03703703703704</v>
      </c>
      <c r="F78" s="107">
        <f t="shared" ca="1" si="7"/>
        <v>2</v>
      </c>
      <c r="G78" s="107">
        <f t="shared" ca="1" si="5"/>
        <v>2</v>
      </c>
      <c r="H78" s="107">
        <f t="shared" ca="1" si="6"/>
        <v>4</v>
      </c>
    </row>
    <row r="79" spans="1:8">
      <c r="A79" s="108">
        <f t="shared" ca="1" si="4"/>
        <v>43189</v>
      </c>
      <c r="B79" s="106">
        <f ca="1">_xll.HLV5r3.Financial.Cache.GetValueFromBase('Wheat Curve'!$C$1, 'Wheat Curve'!$C$3, A79)</f>
        <v>166.66666666666666</v>
      </c>
      <c r="C79" s="104">
        <f ca="1">_xll.HLV5r3.Financial.Cache.GetValue('Wheat Curve'!$J$1, A79)</f>
        <v>164.66666666666666</v>
      </c>
      <c r="D79" s="104">
        <f ca="1">_xll.HLV5r3.Financial.Cache.GetValue('Wheat Curve'!$P$1, A79)</f>
        <v>164.66666666666666</v>
      </c>
      <c r="E79" s="104">
        <f ca="1">_xll.HLV5r3.Financial.Cache.GetValue(E$1, A79)</f>
        <v>162.66666666666666</v>
      </c>
      <c r="F79" s="107">
        <f t="shared" ca="1" si="7"/>
        <v>2</v>
      </c>
      <c r="G79" s="107">
        <f t="shared" ca="1" si="5"/>
        <v>2</v>
      </c>
      <c r="H79" s="107">
        <f t="shared" ca="1" si="6"/>
        <v>4</v>
      </c>
    </row>
    <row r="80" spans="1:8">
      <c r="A80" s="108">
        <f t="shared" ca="1" si="4"/>
        <v>43190</v>
      </c>
      <c r="B80" s="106">
        <f ca="1">_xll.HLV5r3.Financial.Cache.GetValueFromBase('Wheat Curve'!$C$1, 'Wheat Curve'!$C$3, A80)</f>
        <v>166.2962962962963</v>
      </c>
      <c r="C80" s="104">
        <f ca="1">_xll.HLV5r3.Financial.Cache.GetValue('Wheat Curve'!$J$1, A80)</f>
        <v>164.2962962962963</v>
      </c>
      <c r="D80" s="104">
        <f ca="1">_xll.HLV5r3.Financial.Cache.GetValue('Wheat Curve'!$P$1, A80)</f>
        <v>164.2962962962963</v>
      </c>
      <c r="E80" s="104">
        <f ca="1">_xll.HLV5r3.Financial.Cache.GetValue(E$1, A80)</f>
        <v>162.2962962962963</v>
      </c>
      <c r="F80" s="107">
        <f t="shared" ca="1" si="7"/>
        <v>2</v>
      </c>
      <c r="G80" s="107">
        <f t="shared" ca="1" si="5"/>
        <v>2</v>
      </c>
      <c r="H80" s="107">
        <f t="shared" ca="1" si="6"/>
        <v>4</v>
      </c>
    </row>
    <row r="81" spans="1:8">
      <c r="A81" s="108">
        <f t="shared" ca="1" si="4"/>
        <v>43191</v>
      </c>
      <c r="B81" s="106">
        <f ca="1">_xll.HLV5r3.Financial.Cache.GetValueFromBase('Wheat Curve'!$C$1, 'Wheat Curve'!$C$3, A81)</f>
        <v>165.92592592592592</v>
      </c>
      <c r="C81" s="104">
        <f ca="1">_xll.HLV5r3.Financial.Cache.GetValue('Wheat Curve'!$J$1, A81)</f>
        <v>163.92592592592592</v>
      </c>
      <c r="D81" s="104">
        <f ca="1">_xll.HLV5r3.Financial.Cache.GetValue('Wheat Curve'!$P$1, A81)</f>
        <v>163.92592592592592</v>
      </c>
      <c r="E81" s="104">
        <f ca="1">_xll.HLV5r3.Financial.Cache.GetValue(E$1, A81)</f>
        <v>161.92592592592592</v>
      </c>
      <c r="F81" s="107">
        <f t="shared" ca="1" si="7"/>
        <v>2</v>
      </c>
      <c r="G81" s="107">
        <f t="shared" ca="1" si="5"/>
        <v>2</v>
      </c>
      <c r="H81" s="107">
        <f t="shared" ca="1" si="6"/>
        <v>4</v>
      </c>
    </row>
    <row r="82" spans="1:8">
      <c r="A82" s="108">
        <f t="shared" ca="1" si="4"/>
        <v>43192</v>
      </c>
      <c r="B82" s="106">
        <f ca="1">_xll.HLV5r3.Financial.Cache.GetValueFromBase('Wheat Curve'!$C$1, 'Wheat Curve'!$C$3, A82)</f>
        <v>165.55555555555554</v>
      </c>
      <c r="C82" s="104">
        <f ca="1">_xll.HLV5r3.Financial.Cache.GetValue('Wheat Curve'!$J$1, A82)</f>
        <v>163.55555555555554</v>
      </c>
      <c r="D82" s="104">
        <f ca="1">_xll.HLV5r3.Financial.Cache.GetValue('Wheat Curve'!$P$1, A82)</f>
        <v>163.55555555555554</v>
      </c>
      <c r="E82" s="104">
        <f ca="1">_xll.HLV5r3.Financial.Cache.GetValue(E$1, A82)</f>
        <v>161.55555555555554</v>
      </c>
      <c r="F82" s="107">
        <f t="shared" ca="1" si="7"/>
        <v>2</v>
      </c>
      <c r="G82" s="107">
        <f t="shared" ca="1" si="5"/>
        <v>2</v>
      </c>
      <c r="H82" s="107">
        <f t="shared" ca="1" si="6"/>
        <v>4</v>
      </c>
    </row>
    <row r="83" spans="1:8">
      <c r="A83" s="108">
        <f t="shared" ca="1" si="4"/>
        <v>43193</v>
      </c>
      <c r="B83" s="106">
        <f ca="1">_xll.HLV5r3.Financial.Cache.GetValueFromBase('Wheat Curve'!$C$1, 'Wheat Curve'!$C$3, A83)</f>
        <v>165.18518518518519</v>
      </c>
      <c r="C83" s="104">
        <f ca="1">_xll.HLV5r3.Financial.Cache.GetValue('Wheat Curve'!$J$1, A83)</f>
        <v>163.18518518518519</v>
      </c>
      <c r="D83" s="104">
        <f ca="1">_xll.HLV5r3.Financial.Cache.GetValue('Wheat Curve'!$P$1, A83)</f>
        <v>163.18518518518519</v>
      </c>
      <c r="E83" s="104">
        <f ca="1">_xll.HLV5r3.Financial.Cache.GetValue(E$1, A83)</f>
        <v>161.18518518518519</v>
      </c>
      <c r="F83" s="107">
        <f t="shared" ca="1" si="7"/>
        <v>2</v>
      </c>
      <c r="G83" s="107">
        <f t="shared" ca="1" si="5"/>
        <v>2</v>
      </c>
      <c r="H83" s="107">
        <f t="shared" ca="1" si="6"/>
        <v>4</v>
      </c>
    </row>
    <row r="84" spans="1:8">
      <c r="A84" s="108">
        <f t="shared" ca="1" si="4"/>
        <v>43194</v>
      </c>
      <c r="B84" s="106">
        <f ca="1">_xll.HLV5r3.Financial.Cache.GetValueFromBase('Wheat Curve'!$C$1, 'Wheat Curve'!$C$3, A84)</f>
        <v>164.81481481481484</v>
      </c>
      <c r="C84" s="104">
        <f ca="1">_xll.HLV5r3.Financial.Cache.GetValue('Wheat Curve'!$J$1, A84)</f>
        <v>162.81481481481484</v>
      </c>
      <c r="D84" s="104">
        <f ca="1">_xll.HLV5r3.Financial.Cache.GetValue('Wheat Curve'!$P$1, A84)</f>
        <v>162.81481481481484</v>
      </c>
      <c r="E84" s="104">
        <f ca="1">_xll.HLV5r3.Financial.Cache.GetValue(E$1, A84)</f>
        <v>160.81481481481484</v>
      </c>
      <c r="F84" s="107">
        <f t="shared" ca="1" si="7"/>
        <v>2</v>
      </c>
      <c r="G84" s="107">
        <f t="shared" ca="1" si="5"/>
        <v>2</v>
      </c>
      <c r="H84" s="107">
        <f t="shared" ca="1" si="6"/>
        <v>4</v>
      </c>
    </row>
    <row r="85" spans="1:8">
      <c r="A85" s="108">
        <f t="shared" ca="1" si="4"/>
        <v>43195</v>
      </c>
      <c r="B85" s="106">
        <f ca="1">_xll.HLV5r3.Financial.Cache.GetValueFromBase('Wheat Curve'!$C$1, 'Wheat Curve'!$C$3, A85)</f>
        <v>164.44444444444443</v>
      </c>
      <c r="C85" s="104">
        <f ca="1">_xll.HLV5r3.Financial.Cache.GetValue('Wheat Curve'!$J$1, A85)</f>
        <v>162.44444444444443</v>
      </c>
      <c r="D85" s="104">
        <f ca="1">_xll.HLV5r3.Financial.Cache.GetValue('Wheat Curve'!$P$1, A85)</f>
        <v>162.44444444444443</v>
      </c>
      <c r="E85" s="104">
        <f ca="1">_xll.HLV5r3.Financial.Cache.GetValue(E$1, A85)</f>
        <v>160.44444444444443</v>
      </c>
      <c r="F85" s="107">
        <f t="shared" ca="1" si="7"/>
        <v>2</v>
      </c>
      <c r="G85" s="107">
        <f t="shared" ca="1" si="5"/>
        <v>2</v>
      </c>
      <c r="H85" s="107">
        <f t="shared" ca="1" si="6"/>
        <v>4</v>
      </c>
    </row>
    <row r="86" spans="1:8">
      <c r="A86" s="108">
        <f t="shared" ca="1" si="4"/>
        <v>43196</v>
      </c>
      <c r="B86" s="106">
        <f ca="1">_xll.HLV5r3.Financial.Cache.GetValueFromBase('Wheat Curve'!$C$1, 'Wheat Curve'!$C$3, A86)</f>
        <v>164.07407407407408</v>
      </c>
      <c r="C86" s="104">
        <f ca="1">_xll.HLV5r3.Financial.Cache.GetValue('Wheat Curve'!$J$1, A86)</f>
        <v>162.07407407407408</v>
      </c>
      <c r="D86" s="104">
        <f ca="1">_xll.HLV5r3.Financial.Cache.GetValue('Wheat Curve'!$P$1, A86)</f>
        <v>162.07407407407408</v>
      </c>
      <c r="E86" s="104">
        <f ca="1">_xll.HLV5r3.Financial.Cache.GetValue(E$1, A86)</f>
        <v>160.07407407407408</v>
      </c>
      <c r="F86" s="107">
        <f t="shared" ca="1" si="7"/>
        <v>2</v>
      </c>
      <c r="G86" s="107">
        <f t="shared" ca="1" si="5"/>
        <v>2</v>
      </c>
      <c r="H86" s="107">
        <f t="shared" ca="1" si="6"/>
        <v>4</v>
      </c>
    </row>
    <row r="87" spans="1:8">
      <c r="A87" s="108">
        <f t="shared" ca="1" si="4"/>
        <v>43197</v>
      </c>
      <c r="B87" s="106">
        <f ca="1">_xll.HLV5r3.Financial.Cache.GetValueFromBase('Wheat Curve'!$C$1, 'Wheat Curve'!$C$3, A87)</f>
        <v>163.7037037037037</v>
      </c>
      <c r="C87" s="104">
        <f ca="1">_xll.HLV5r3.Financial.Cache.GetValue('Wheat Curve'!$J$1, A87)</f>
        <v>161.7037037037037</v>
      </c>
      <c r="D87" s="104">
        <f ca="1">_xll.HLV5r3.Financial.Cache.GetValue('Wheat Curve'!$P$1, A87)</f>
        <v>161.7037037037037</v>
      </c>
      <c r="E87" s="104">
        <f ca="1">_xll.HLV5r3.Financial.Cache.GetValue(E$1, A87)</f>
        <v>159.7037037037037</v>
      </c>
      <c r="F87" s="107">
        <f t="shared" ca="1" si="7"/>
        <v>2</v>
      </c>
      <c r="G87" s="107">
        <f t="shared" ca="1" si="5"/>
        <v>2</v>
      </c>
      <c r="H87" s="107">
        <f t="shared" ca="1" si="6"/>
        <v>4</v>
      </c>
    </row>
    <row r="88" spans="1:8">
      <c r="A88" s="108">
        <f t="shared" ca="1" si="4"/>
        <v>43198</v>
      </c>
      <c r="B88" s="106">
        <f ca="1">_xll.HLV5r3.Financial.Cache.GetValueFromBase('Wheat Curve'!$C$1, 'Wheat Curve'!$C$3, A88)</f>
        <v>163.33333333333331</v>
      </c>
      <c r="C88" s="104">
        <f ca="1">_xll.HLV5r3.Financial.Cache.GetValue('Wheat Curve'!$J$1, A88)</f>
        <v>161.33333333333331</v>
      </c>
      <c r="D88" s="104">
        <f ca="1">_xll.HLV5r3.Financial.Cache.GetValue('Wheat Curve'!$P$1, A88)</f>
        <v>161.33333333333331</v>
      </c>
      <c r="E88" s="104">
        <f ca="1">_xll.HLV5r3.Financial.Cache.GetValue(E$1, A88)</f>
        <v>159.33333333333331</v>
      </c>
      <c r="F88" s="107">
        <f t="shared" ca="1" si="7"/>
        <v>2</v>
      </c>
      <c r="G88" s="107">
        <f t="shared" ca="1" si="5"/>
        <v>2</v>
      </c>
      <c r="H88" s="107">
        <f t="shared" ca="1" si="6"/>
        <v>4</v>
      </c>
    </row>
    <row r="89" spans="1:8">
      <c r="A89" s="108">
        <f t="shared" ca="1" si="4"/>
        <v>43199</v>
      </c>
      <c r="B89" s="106">
        <f ca="1">_xll.HLV5r3.Financial.Cache.GetValueFromBase('Wheat Curve'!$C$1, 'Wheat Curve'!$C$3, A89)</f>
        <v>162.96296296296296</v>
      </c>
      <c r="C89" s="104">
        <f ca="1">_xll.HLV5r3.Financial.Cache.GetValue('Wheat Curve'!$J$1, A89)</f>
        <v>160.96296296296296</v>
      </c>
      <c r="D89" s="104">
        <f ca="1">_xll.HLV5r3.Financial.Cache.GetValue('Wheat Curve'!$P$1, A89)</f>
        <v>160.96296296296296</v>
      </c>
      <c r="E89" s="104">
        <f ca="1">_xll.HLV5r3.Financial.Cache.GetValue(E$1, A89)</f>
        <v>158.96296296296296</v>
      </c>
      <c r="F89" s="107">
        <f t="shared" ca="1" si="7"/>
        <v>2</v>
      </c>
      <c r="G89" s="107">
        <f t="shared" ca="1" si="5"/>
        <v>2</v>
      </c>
      <c r="H89" s="107">
        <f t="shared" ca="1" si="6"/>
        <v>4</v>
      </c>
    </row>
    <row r="90" spans="1:8">
      <c r="A90" s="108">
        <f t="shared" ca="1" si="4"/>
        <v>43200</v>
      </c>
      <c r="B90" s="106">
        <f ca="1">_xll.HLV5r3.Financial.Cache.GetValueFromBase('Wheat Curve'!$C$1, 'Wheat Curve'!$C$3, A90)</f>
        <v>162.59259259259258</v>
      </c>
      <c r="C90" s="104">
        <f ca="1">_xll.HLV5r3.Financial.Cache.GetValue('Wheat Curve'!$J$1, A90)</f>
        <v>160.59259259259258</v>
      </c>
      <c r="D90" s="104">
        <f ca="1">_xll.HLV5r3.Financial.Cache.GetValue('Wheat Curve'!$P$1, A90)</f>
        <v>160.59259259259258</v>
      </c>
      <c r="E90" s="104">
        <f ca="1">_xll.HLV5r3.Financial.Cache.GetValue(E$1, A90)</f>
        <v>158.59259259259258</v>
      </c>
      <c r="F90" s="107">
        <f t="shared" ca="1" si="7"/>
        <v>2</v>
      </c>
      <c r="G90" s="107">
        <f t="shared" ca="1" si="5"/>
        <v>2</v>
      </c>
      <c r="H90" s="107">
        <f t="shared" ca="1" si="6"/>
        <v>4</v>
      </c>
    </row>
    <row r="91" spans="1:8">
      <c r="A91" s="108">
        <f t="shared" ca="1" si="4"/>
        <v>43201</v>
      </c>
      <c r="B91" s="106">
        <f ca="1">_xll.HLV5r3.Financial.Cache.GetValueFromBase('Wheat Curve'!$C$1, 'Wheat Curve'!$C$3, A91)</f>
        <v>162.22222222222223</v>
      </c>
      <c r="C91" s="104">
        <f ca="1">_xll.HLV5r3.Financial.Cache.GetValue('Wheat Curve'!$J$1, A91)</f>
        <v>160.22222222222223</v>
      </c>
      <c r="D91" s="104">
        <f ca="1">_xll.HLV5r3.Financial.Cache.GetValue('Wheat Curve'!$P$1, A91)</f>
        <v>160.22222222222223</v>
      </c>
      <c r="E91" s="104">
        <f ca="1">_xll.HLV5r3.Financial.Cache.GetValue(E$1, A91)</f>
        <v>158.22222222222223</v>
      </c>
      <c r="F91" s="107">
        <f t="shared" ca="1" si="7"/>
        <v>2</v>
      </c>
      <c r="G91" s="107">
        <f t="shared" ca="1" si="5"/>
        <v>2</v>
      </c>
      <c r="H91" s="107">
        <f t="shared" ca="1" si="6"/>
        <v>4</v>
      </c>
    </row>
    <row r="92" spans="1:8">
      <c r="A92" s="108">
        <f t="shared" ca="1" si="4"/>
        <v>43202</v>
      </c>
      <c r="B92" s="106">
        <f ca="1">_xll.HLV5r3.Financial.Cache.GetValueFromBase('Wheat Curve'!$C$1, 'Wheat Curve'!$C$3, A92)</f>
        <v>161.85185185185185</v>
      </c>
      <c r="C92" s="104">
        <f ca="1">_xll.HLV5r3.Financial.Cache.GetValue('Wheat Curve'!$J$1, A92)</f>
        <v>159.85185185185185</v>
      </c>
      <c r="D92" s="104">
        <f ca="1">_xll.HLV5r3.Financial.Cache.GetValue('Wheat Curve'!$P$1, A92)</f>
        <v>159.85185185185185</v>
      </c>
      <c r="E92" s="104">
        <f ca="1">_xll.HLV5r3.Financial.Cache.GetValue(E$1, A92)</f>
        <v>157.85185185185185</v>
      </c>
      <c r="F92" s="107">
        <f t="shared" ca="1" si="7"/>
        <v>2</v>
      </c>
      <c r="G92" s="107">
        <f t="shared" ca="1" si="5"/>
        <v>2</v>
      </c>
      <c r="H92" s="107">
        <f t="shared" ca="1" si="6"/>
        <v>4</v>
      </c>
    </row>
    <row r="93" spans="1:8">
      <c r="A93" s="108">
        <f t="shared" ca="1" si="4"/>
        <v>43203</v>
      </c>
      <c r="B93" s="106">
        <f ca="1">_xll.HLV5r3.Financial.Cache.GetValueFromBase('Wheat Curve'!$C$1, 'Wheat Curve'!$C$3, A93)</f>
        <v>161.4814814814815</v>
      </c>
      <c r="C93" s="104">
        <f ca="1">_xll.HLV5r3.Financial.Cache.GetValue('Wheat Curve'!$J$1, A93)</f>
        <v>159.4814814814815</v>
      </c>
      <c r="D93" s="104">
        <f ca="1">_xll.HLV5r3.Financial.Cache.GetValue('Wheat Curve'!$P$1, A93)</f>
        <v>159.4814814814815</v>
      </c>
      <c r="E93" s="104">
        <f ca="1">_xll.HLV5r3.Financial.Cache.GetValue(E$1, A93)</f>
        <v>157.4814814814815</v>
      </c>
      <c r="F93" s="107">
        <f t="shared" ca="1" si="7"/>
        <v>2</v>
      </c>
      <c r="G93" s="107">
        <f t="shared" ca="1" si="5"/>
        <v>2</v>
      </c>
      <c r="H93" s="107">
        <f t="shared" ca="1" si="6"/>
        <v>4</v>
      </c>
    </row>
    <row r="94" spans="1:8">
      <c r="A94" s="108">
        <f t="shared" ca="1" si="4"/>
        <v>43204</v>
      </c>
      <c r="B94" s="106">
        <f ca="1">_xll.HLV5r3.Financial.Cache.GetValueFromBase('Wheat Curve'!$C$1, 'Wheat Curve'!$C$3, A94)</f>
        <v>161.11111111111111</v>
      </c>
      <c r="C94" s="104">
        <f ca="1">_xll.HLV5r3.Financial.Cache.GetValue('Wheat Curve'!$J$1, A94)</f>
        <v>159.11111111111111</v>
      </c>
      <c r="D94" s="104">
        <f ca="1">_xll.HLV5r3.Financial.Cache.GetValue('Wheat Curve'!$P$1, A94)</f>
        <v>159.11111111111111</v>
      </c>
      <c r="E94" s="104">
        <f ca="1">_xll.HLV5r3.Financial.Cache.GetValue(E$1, A94)</f>
        <v>157.11111111111111</v>
      </c>
      <c r="F94" s="107">
        <f t="shared" ca="1" si="7"/>
        <v>2</v>
      </c>
      <c r="G94" s="107">
        <f t="shared" ca="1" si="5"/>
        <v>2</v>
      </c>
      <c r="H94" s="107">
        <f t="shared" ca="1" si="6"/>
        <v>4</v>
      </c>
    </row>
    <row r="95" spans="1:8">
      <c r="A95" s="108">
        <f t="shared" ca="1" si="4"/>
        <v>43205</v>
      </c>
      <c r="B95" s="106">
        <f ca="1">_xll.HLV5r3.Financial.Cache.GetValueFromBase('Wheat Curve'!$C$1, 'Wheat Curve'!$C$3, A95)</f>
        <v>160.74074074074073</v>
      </c>
      <c r="C95" s="104">
        <f ca="1">_xll.HLV5r3.Financial.Cache.GetValue('Wheat Curve'!$J$1, A95)</f>
        <v>158.74074074074073</v>
      </c>
      <c r="D95" s="104">
        <f ca="1">_xll.HLV5r3.Financial.Cache.GetValue('Wheat Curve'!$P$1, A95)</f>
        <v>158.74074074074073</v>
      </c>
      <c r="E95" s="104">
        <f ca="1">_xll.HLV5r3.Financial.Cache.GetValue(E$1, A95)</f>
        <v>156.74074074074073</v>
      </c>
      <c r="F95" s="107">
        <f t="shared" ca="1" si="7"/>
        <v>2</v>
      </c>
      <c r="G95" s="107">
        <f t="shared" ca="1" si="5"/>
        <v>2</v>
      </c>
      <c r="H95" s="107">
        <f t="shared" ca="1" si="6"/>
        <v>4</v>
      </c>
    </row>
    <row r="96" spans="1:8">
      <c r="A96" s="108">
        <f t="shared" ca="1" si="4"/>
        <v>43206</v>
      </c>
      <c r="B96" s="106">
        <f ca="1">_xll.HLV5r3.Financial.Cache.GetValueFromBase('Wheat Curve'!$C$1, 'Wheat Curve'!$C$3, A96)</f>
        <v>160.37037037037038</v>
      </c>
      <c r="C96" s="104">
        <f ca="1">_xll.HLV5r3.Financial.Cache.GetValue('Wheat Curve'!$J$1, A96)</f>
        <v>158.37037037037038</v>
      </c>
      <c r="D96" s="104">
        <f ca="1">_xll.HLV5r3.Financial.Cache.GetValue('Wheat Curve'!$P$1, A96)</f>
        <v>158.37037037037038</v>
      </c>
      <c r="E96" s="104">
        <f ca="1">_xll.HLV5r3.Financial.Cache.GetValue(E$1, A96)</f>
        <v>156.37037037037038</v>
      </c>
      <c r="F96" s="107">
        <f t="shared" ca="1" si="7"/>
        <v>2</v>
      </c>
      <c r="G96" s="107">
        <f t="shared" ca="1" si="5"/>
        <v>2</v>
      </c>
      <c r="H96" s="107">
        <f t="shared" ca="1" si="6"/>
        <v>4</v>
      </c>
    </row>
    <row r="97" spans="1:8">
      <c r="A97" s="108">
        <f t="shared" ca="1" si="4"/>
        <v>43207</v>
      </c>
      <c r="B97" s="106">
        <f ca="1">_xll.HLV5r3.Financial.Cache.GetValueFromBase('Wheat Curve'!$C$1, 'Wheat Curve'!$C$3, A97)</f>
        <v>160</v>
      </c>
      <c r="C97" s="104">
        <f ca="1">_xll.HLV5r3.Financial.Cache.GetValue('Wheat Curve'!$J$1, A97)</f>
        <v>158</v>
      </c>
      <c r="D97" s="104">
        <f ca="1">_xll.HLV5r3.Financial.Cache.GetValue('Wheat Curve'!$P$1, A97)</f>
        <v>158</v>
      </c>
      <c r="E97" s="104">
        <f ca="1">_xll.HLV5r3.Financial.Cache.GetValue(E$1, A97)</f>
        <v>156</v>
      </c>
      <c r="F97" s="107">
        <f t="shared" ca="1" si="7"/>
        <v>2</v>
      </c>
      <c r="G97" s="107">
        <f t="shared" ca="1" si="5"/>
        <v>2</v>
      </c>
      <c r="H97" s="107">
        <f t="shared" ca="1" si="6"/>
        <v>4</v>
      </c>
    </row>
    <row r="98" spans="1:8">
      <c r="A98" s="108">
        <f t="shared" ca="1" si="4"/>
        <v>43208</v>
      </c>
      <c r="B98" s="106">
        <f ca="1">_xll.HLV5r3.Financial.Cache.GetValueFromBase('Wheat Curve'!$C$1, 'Wheat Curve'!$C$3, A98)</f>
        <v>160.3125</v>
      </c>
      <c r="C98" s="104">
        <f ca="1">_xll.HLV5r3.Financial.Cache.GetValue('Wheat Curve'!$J$1, A98)</f>
        <v>158.3125</v>
      </c>
      <c r="D98" s="104">
        <f ca="1">_xll.HLV5r3.Financial.Cache.GetValue('Wheat Curve'!$P$1, A98)</f>
        <v>158.3125</v>
      </c>
      <c r="E98" s="104">
        <f ca="1">_xll.HLV5r3.Financial.Cache.GetValue(E$1, A98)</f>
        <v>156.3125</v>
      </c>
      <c r="F98" s="107">
        <f t="shared" ca="1" si="7"/>
        <v>2</v>
      </c>
      <c r="G98" s="107">
        <f t="shared" ca="1" si="5"/>
        <v>2</v>
      </c>
      <c r="H98" s="107">
        <f t="shared" ca="1" si="6"/>
        <v>4</v>
      </c>
    </row>
    <row r="99" spans="1:8">
      <c r="A99" s="108">
        <f t="shared" ca="1" si="4"/>
        <v>43209</v>
      </c>
      <c r="B99" s="106">
        <f ca="1">_xll.HLV5r3.Financial.Cache.GetValueFromBase('Wheat Curve'!$C$1, 'Wheat Curve'!$C$3, A99)</f>
        <v>160.625</v>
      </c>
      <c r="C99" s="104">
        <f ca="1">_xll.HLV5r3.Financial.Cache.GetValue('Wheat Curve'!$J$1, A99)</f>
        <v>158.625</v>
      </c>
      <c r="D99" s="104">
        <f ca="1">_xll.HLV5r3.Financial.Cache.GetValue('Wheat Curve'!$P$1, A99)</f>
        <v>158.625</v>
      </c>
      <c r="E99" s="104">
        <f ca="1">_xll.HLV5r3.Financial.Cache.GetValue(E$1, A99)</f>
        <v>156.625</v>
      </c>
      <c r="F99" s="107">
        <f t="shared" ca="1" si="7"/>
        <v>2</v>
      </c>
      <c r="G99" s="107">
        <f t="shared" ca="1" si="5"/>
        <v>2</v>
      </c>
      <c r="H99" s="107">
        <f t="shared" ca="1" si="6"/>
        <v>4</v>
      </c>
    </row>
    <row r="100" spans="1:8" ht="10.5" thickBot="1">
      <c r="A100" s="109">
        <f t="shared" ca="1" si="4"/>
        <v>43210</v>
      </c>
      <c r="B100" s="106">
        <f ca="1">_xll.HLV5r3.Financial.Cache.GetValueFromBase('Wheat Curve'!$C$1, 'Wheat Curve'!$C$3, A100)</f>
        <v>160.9375</v>
      </c>
      <c r="C100" s="104">
        <f ca="1">_xll.HLV5r3.Financial.Cache.GetValue('Wheat Curve'!$J$1, A100)</f>
        <v>158.9375</v>
      </c>
      <c r="D100" s="104">
        <f ca="1">_xll.HLV5r3.Financial.Cache.GetValue('Wheat Curve'!$P$1, A100)</f>
        <v>158.9375</v>
      </c>
      <c r="E100" s="104">
        <f ca="1">_xll.HLV5r3.Financial.Cache.GetValue(E$1, A100)</f>
        <v>156.9375</v>
      </c>
      <c r="F100" s="107">
        <f t="shared" ca="1" si="7"/>
        <v>2</v>
      </c>
      <c r="G100" s="107">
        <f t="shared" ca="1" si="5"/>
        <v>2</v>
      </c>
      <c r="H100" s="107">
        <f t="shared" ca="1" si="6"/>
        <v>4</v>
      </c>
    </row>
  </sheetData>
  <phoneticPr fontId="0" type="noConversion"/>
  <hyperlinks>
    <hyperlink ref="J9" r:id="rId1" display="alex.watt@nab.com.au" xr:uid="{00000000-0004-0000-08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Wheat Curve</vt:lpstr>
      <vt:lpstr>Wheat Vol</vt:lpstr>
      <vt:lpstr>Priceable Wheat Assets</vt:lpstr>
      <vt:lpstr>Ice Brent Curve</vt:lpstr>
      <vt:lpstr>Priceable Ice Brent Assets</vt:lpstr>
      <vt:lpstr>LME Aluminium Curve</vt:lpstr>
      <vt:lpstr>Priceable LME Alumin Assets</vt:lpstr>
      <vt:lpstr>Platts Brent Curve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 watt</cp:lastModifiedBy>
  <dcterms:created xsi:type="dcterms:W3CDTF">2008-05-20T05:30:45Z</dcterms:created>
  <dcterms:modified xsi:type="dcterms:W3CDTF">2018-01-12T06:05:38Z</dcterms:modified>
</cp:coreProperties>
</file>