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bookViews>
    <workbookView xWindow="240" yWindow="375" windowWidth="28515" windowHeight="12300" tabRatio="530" xr2:uid="{00000000-000D-0000-FFFF-FFFF00000000}"/>
  </bookViews>
  <sheets>
    <sheet name="GetInfo &amp; GetInstrumentInfo" sheetId="4" r:id="rId1"/>
    <sheet name="BulletPayment1" sheetId="5" r:id="rId2"/>
  </sheets>
  <definedNames>
    <definedName name="CurveList">'GetInfo &amp; GetInstrumentInfo'!$A$8:$A$122</definedName>
    <definedName name="Metrics">BulletPayment1!$X$1:$X$4</definedName>
  </definedNames>
  <calcPr calcId="171027" calcOnSave="0"/>
</workbook>
</file>

<file path=xl/calcChain.xml><?xml version="1.0" encoding="utf-8"?>
<calcChain xmlns="http://schemas.openxmlformats.org/spreadsheetml/2006/main">
  <c r="AB3" i="5" l="1"/>
  <c r="D4" i="4"/>
  <c r="D40" i="5"/>
  <c r="D41" i="5" s="1"/>
  <c r="K5" i="5"/>
  <c r="K7" i="5" s="1"/>
  <c r="K9" i="5" s="1"/>
  <c r="K11" i="5" s="1"/>
  <c r="K13" i="5" s="1"/>
  <c r="K15" i="5" s="1"/>
  <c r="K17" i="5" s="1"/>
  <c r="K19" i="5" s="1"/>
  <c r="K21" i="5" s="1"/>
  <c r="K23" i="5" s="1"/>
  <c r="K25" i="5" s="1"/>
  <c r="K27" i="5" s="1"/>
  <c r="K29" i="5" s="1"/>
  <c r="J5" i="5"/>
  <c r="J7" i="5" s="1"/>
  <c r="J9" i="5" s="1"/>
  <c r="J11" i="5" s="1"/>
  <c r="J13" i="5" s="1"/>
  <c r="J15" i="5" s="1"/>
  <c r="J17" i="5" s="1"/>
  <c r="J19" i="5" s="1"/>
  <c r="J21" i="5" s="1"/>
  <c r="J23" i="5" s="1"/>
  <c r="J25" i="5" s="1"/>
  <c r="J27" i="5" s="1"/>
  <c r="J29" i="5" s="1"/>
  <c r="I5" i="5"/>
  <c r="I7" i="5" s="1"/>
  <c r="I9" i="5" s="1"/>
  <c r="I11" i="5" s="1"/>
  <c r="I13" i="5" s="1"/>
  <c r="I15" i="5" s="1"/>
  <c r="I17" i="5" s="1"/>
  <c r="I19" i="5" s="1"/>
  <c r="I21" i="5" s="1"/>
  <c r="I23" i="5" s="1"/>
  <c r="I25" i="5" s="1"/>
  <c r="I27" i="5" s="1"/>
  <c r="I29" i="5" s="1"/>
  <c r="H5" i="5"/>
  <c r="H7" i="5" s="1"/>
  <c r="H9" i="5" s="1"/>
  <c r="H11" i="5" s="1"/>
  <c r="H13" i="5" s="1"/>
  <c r="H15" i="5" s="1"/>
  <c r="H17" i="5" s="1"/>
  <c r="H19" i="5" s="1"/>
  <c r="H21" i="5" s="1"/>
  <c r="H23" i="5" s="1"/>
  <c r="H25" i="5" s="1"/>
  <c r="H27" i="5" s="1"/>
  <c r="H29" i="5" s="1"/>
  <c r="E5" i="5"/>
  <c r="E7" i="5" s="1"/>
  <c r="E9" i="5" s="1"/>
  <c r="E11" i="5" s="1"/>
  <c r="E13" i="5" s="1"/>
  <c r="E15" i="5" s="1"/>
  <c r="E17" i="5" s="1"/>
  <c r="E19" i="5" s="1"/>
  <c r="E21" i="5" s="1"/>
  <c r="E23" i="5" s="1"/>
  <c r="E25" i="5" s="1"/>
  <c r="E27" i="5" s="1"/>
  <c r="E29" i="5" s="1"/>
  <c r="D5" i="5"/>
  <c r="D7" i="5" s="1"/>
  <c r="D9" i="5" s="1"/>
  <c r="D11" i="5" s="1"/>
  <c r="D13" i="5" s="1"/>
  <c r="D15" i="5" s="1"/>
  <c r="D17" i="5" s="1"/>
  <c r="D19" i="5" s="1"/>
  <c r="D21" i="5" s="1"/>
  <c r="D23" i="5" s="1"/>
  <c r="D25" i="5" s="1"/>
  <c r="D27" i="5" s="1"/>
  <c r="D29" i="5" s="1"/>
  <c r="C5" i="5"/>
  <c r="C7" i="5" s="1"/>
  <c r="C9" i="5" s="1"/>
  <c r="C11" i="5" s="1"/>
  <c r="C13" i="5" s="1"/>
  <c r="C15" i="5" s="1"/>
  <c r="C17" i="5" s="1"/>
  <c r="C19" i="5" s="1"/>
  <c r="C21" i="5" s="1"/>
  <c r="C23" i="5" s="1"/>
  <c r="C25" i="5" s="1"/>
  <c r="C27" i="5" s="1"/>
  <c r="C29" i="5" s="1"/>
  <c r="F3" i="5"/>
  <c r="F5" i="5" s="1"/>
  <c r="F7" i="5" s="1"/>
  <c r="F9" i="5" s="1"/>
  <c r="F11" i="5" s="1"/>
  <c r="F13" i="5" s="1"/>
  <c r="F15" i="5" s="1"/>
  <c r="F17" i="5" s="1"/>
  <c r="F19" i="5" s="1"/>
  <c r="F21" i="5" s="1"/>
  <c r="F23" i="5" s="1"/>
  <c r="F25" i="5" s="1"/>
  <c r="F27" i="5" s="1"/>
  <c r="F29" i="5" s="1"/>
  <c r="Q2" i="5"/>
  <c r="P2" i="5"/>
  <c r="O2" i="5"/>
  <c r="X5" i="5" a="1"/>
  <c r="D46" i="5"/>
  <c r="D47" i="5" s="1"/>
  <c r="A2" i="4"/>
  <c r="C15" i="4" a="1"/>
  <c r="A8" i="4" a="1"/>
  <c r="F15" i="4" a="1"/>
  <c r="Y6" i="5" l="1"/>
  <c r="Y8" i="5"/>
  <c r="Y10" i="5"/>
  <c r="Y12" i="5"/>
  <c r="Y14" i="5"/>
  <c r="Y16" i="5"/>
  <c r="Y18" i="5"/>
  <c r="X5" i="5"/>
  <c r="X7" i="5"/>
  <c r="X9" i="5"/>
  <c r="X11" i="5"/>
  <c r="X13" i="5"/>
  <c r="X15" i="5"/>
  <c r="X17" i="5"/>
  <c r="Y5" i="5"/>
  <c r="Y7" i="5"/>
  <c r="Y9" i="5"/>
  <c r="Y11" i="5"/>
  <c r="Y13" i="5"/>
  <c r="Y15" i="5"/>
  <c r="Y17" i="5"/>
  <c r="X6" i="5"/>
  <c r="X8" i="5"/>
  <c r="X10" i="5"/>
  <c r="X12" i="5"/>
  <c r="X14" i="5"/>
  <c r="X16" i="5"/>
  <c r="X18" i="5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D15" i="4"/>
  <c r="D17" i="4"/>
  <c r="D19" i="4"/>
  <c r="D21" i="4"/>
  <c r="D23" i="4"/>
  <c r="D25" i="4"/>
  <c r="D27" i="4"/>
  <c r="D29" i="4"/>
  <c r="D31" i="4"/>
  <c r="D33" i="4"/>
  <c r="D35" i="4"/>
  <c r="D37" i="4"/>
  <c r="D39" i="4"/>
  <c r="D41" i="4"/>
  <c r="D43" i="4"/>
  <c r="D45" i="4"/>
  <c r="D47" i="4"/>
  <c r="D49" i="4"/>
  <c r="D51" i="4"/>
  <c r="D53" i="4"/>
  <c r="D55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D20" i="4"/>
  <c r="D28" i="4"/>
  <c r="D36" i="4"/>
  <c r="D44" i="4"/>
  <c r="D52" i="4"/>
  <c r="D22" i="4"/>
  <c r="D30" i="4"/>
  <c r="D38" i="4"/>
  <c r="D46" i="4"/>
  <c r="D54" i="4"/>
  <c r="D16" i="4"/>
  <c r="D24" i="4"/>
  <c r="D32" i="4"/>
  <c r="D40" i="4"/>
  <c r="D48" i="4"/>
  <c r="D56" i="4"/>
  <c r="D18" i="4"/>
  <c r="D26" i="4"/>
  <c r="D34" i="4"/>
  <c r="D42" i="4"/>
  <c r="D50" i="4"/>
  <c r="A11" i="4"/>
  <c r="A15" i="4"/>
  <c r="A19" i="4"/>
  <c r="A23" i="4"/>
  <c r="A27" i="4"/>
  <c r="A31" i="4"/>
  <c r="A35" i="4"/>
  <c r="A39" i="4"/>
  <c r="A43" i="4"/>
  <c r="A47" i="4"/>
  <c r="A51" i="4"/>
  <c r="A55" i="4"/>
  <c r="A59" i="4"/>
  <c r="A63" i="4"/>
  <c r="A67" i="4"/>
  <c r="A71" i="4"/>
  <c r="A75" i="4"/>
  <c r="A79" i="4"/>
  <c r="A83" i="4"/>
  <c r="A87" i="4"/>
  <c r="A91" i="4"/>
  <c r="A95" i="4"/>
  <c r="A99" i="4"/>
  <c r="A103" i="4"/>
  <c r="A107" i="4"/>
  <c r="A111" i="4"/>
  <c r="A115" i="4"/>
  <c r="A119" i="4"/>
  <c r="A123" i="4"/>
  <c r="A127" i="4"/>
  <c r="A8" i="4"/>
  <c r="A12" i="4"/>
  <c r="A16" i="4"/>
  <c r="A20" i="4"/>
  <c r="A24" i="4"/>
  <c r="A28" i="4"/>
  <c r="A32" i="4"/>
  <c r="A36" i="4"/>
  <c r="A40" i="4"/>
  <c r="A44" i="4"/>
  <c r="A48" i="4"/>
  <c r="A52" i="4"/>
  <c r="A56" i="4"/>
  <c r="A60" i="4"/>
  <c r="A64" i="4"/>
  <c r="A68" i="4"/>
  <c r="A72" i="4"/>
  <c r="A76" i="4"/>
  <c r="A80" i="4"/>
  <c r="A84" i="4"/>
  <c r="A88" i="4"/>
  <c r="A92" i="4"/>
  <c r="A96" i="4"/>
  <c r="A100" i="4"/>
  <c r="A104" i="4"/>
  <c r="A108" i="4"/>
  <c r="A112" i="4"/>
  <c r="A116" i="4"/>
  <c r="A120" i="4"/>
  <c r="A124" i="4"/>
  <c r="A128" i="4"/>
  <c r="A9" i="4"/>
  <c r="A13" i="4"/>
  <c r="A17" i="4"/>
  <c r="A21" i="4"/>
  <c r="A25" i="4"/>
  <c r="A29" i="4"/>
  <c r="A33" i="4"/>
  <c r="A37" i="4"/>
  <c r="A41" i="4"/>
  <c r="A45" i="4"/>
  <c r="A49" i="4"/>
  <c r="A53" i="4"/>
  <c r="A57" i="4"/>
  <c r="A61" i="4"/>
  <c r="A65" i="4"/>
  <c r="A69" i="4"/>
  <c r="A73" i="4"/>
  <c r="A77" i="4"/>
  <c r="A81" i="4"/>
  <c r="A85" i="4"/>
  <c r="A89" i="4"/>
  <c r="A93" i="4"/>
  <c r="A97" i="4"/>
  <c r="A101" i="4"/>
  <c r="A105" i="4"/>
  <c r="A109" i="4"/>
  <c r="A113" i="4"/>
  <c r="A117" i="4"/>
  <c r="A121" i="4"/>
  <c r="A125" i="4"/>
  <c r="A129" i="4"/>
  <c r="A14" i="4"/>
  <c r="A30" i="4"/>
  <c r="A46" i="4"/>
  <c r="A62" i="4"/>
  <c r="A78" i="4"/>
  <c r="A94" i="4"/>
  <c r="A110" i="4"/>
  <c r="A126" i="4"/>
  <c r="A18" i="4"/>
  <c r="A34" i="4"/>
  <c r="A50" i="4"/>
  <c r="A66" i="4"/>
  <c r="A82" i="4"/>
  <c r="A98" i="4"/>
  <c r="A114" i="4"/>
  <c r="A22" i="4"/>
  <c r="A38" i="4"/>
  <c r="A54" i="4"/>
  <c r="A70" i="4"/>
  <c r="A86" i="4"/>
  <c r="A102" i="4"/>
  <c r="A118" i="4"/>
  <c r="A10" i="4"/>
  <c r="A26" i="4"/>
  <c r="A42" i="4"/>
  <c r="A58" i="4"/>
  <c r="A74" i="4"/>
  <c r="A90" i="4"/>
  <c r="A106" i="4"/>
  <c r="A122" i="4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F22" i="4"/>
  <c r="F38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F55" i="4"/>
  <c r="F57" i="4"/>
  <c r="F16" i="4"/>
  <c r="F20" i="4"/>
  <c r="F24" i="4"/>
  <c r="F26" i="4"/>
  <c r="F28" i="4"/>
  <c r="F30" i="4"/>
  <c r="F32" i="4"/>
  <c r="F34" i="4"/>
  <c r="F36" i="4"/>
  <c r="F40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G57" i="4"/>
  <c r="F18" i="4"/>
  <c r="F48" i="4"/>
  <c r="F56" i="4"/>
  <c r="F42" i="4"/>
  <c r="F50" i="4"/>
  <c r="F44" i="4"/>
  <c r="F52" i="4"/>
  <c r="F46" i="4"/>
  <c r="F54" i="4"/>
  <c r="G3" i="5"/>
  <c r="L3" i="5"/>
  <c r="AA3" i="5" s="1" a="1"/>
  <c r="K31" i="5" a="1"/>
  <c r="K32" i="5" l="1"/>
  <c r="K36" i="5"/>
  <c r="K40" i="5"/>
  <c r="K44" i="5"/>
  <c r="L32" i="5"/>
  <c r="L36" i="5"/>
  <c r="L40" i="5"/>
  <c r="L44" i="5"/>
  <c r="K33" i="5"/>
  <c r="K37" i="5"/>
  <c r="K41" i="5"/>
  <c r="K45" i="5"/>
  <c r="L33" i="5"/>
  <c r="L37" i="5"/>
  <c r="L41" i="5"/>
  <c r="L45" i="5"/>
  <c r="L34" i="5"/>
  <c r="L38" i="5"/>
  <c r="L42" i="5"/>
  <c r="L46" i="5"/>
  <c r="K31" i="5"/>
  <c r="K35" i="5"/>
  <c r="K39" i="5"/>
  <c r="K43" i="5"/>
  <c r="L31" i="5"/>
  <c r="L35" i="5"/>
  <c r="L39" i="5"/>
  <c r="L43" i="5"/>
  <c r="K34" i="5"/>
  <c r="K38" i="5"/>
  <c r="K42" i="5"/>
  <c r="K46" i="5"/>
  <c r="AA3" i="5"/>
  <c r="G5" i="5"/>
  <c r="N5" i="5"/>
  <c r="O5" i="5" s="1" a="1"/>
  <c r="N29" i="5"/>
  <c r="O29" i="5" s="1" a="1"/>
  <c r="N27" i="5"/>
  <c r="O27" i="5" s="1" a="1"/>
  <c r="N25" i="5"/>
  <c r="O25" i="5" s="1" a="1"/>
  <c r="N23" i="5"/>
  <c r="O23" i="5" s="1" a="1"/>
  <c r="N21" i="5"/>
  <c r="O21" i="5" s="1" a="1"/>
  <c r="N19" i="5"/>
  <c r="O19" i="5" s="1" a="1"/>
  <c r="N17" i="5"/>
  <c r="O17" i="5" s="1" a="1"/>
  <c r="N15" i="5"/>
  <c r="O15" i="5" s="1" a="1"/>
  <c r="N13" i="5"/>
  <c r="O13" i="5" s="1" a="1"/>
  <c r="N11" i="5"/>
  <c r="O11" i="5" s="1" a="1"/>
  <c r="N9" i="5"/>
  <c r="O9" i="5" s="1" a="1"/>
  <c r="N7" i="5"/>
  <c r="O7" i="5" s="1" a="1"/>
  <c r="L5" i="5"/>
  <c r="N3" i="5"/>
  <c r="O3" i="5" s="1" a="1"/>
  <c r="AB23" i="5"/>
  <c r="AB22" i="5"/>
  <c r="Q5" i="5" l="1"/>
  <c r="P6" i="5"/>
  <c r="R5" i="5"/>
  <c r="Q6" i="5"/>
  <c r="S5" i="5"/>
  <c r="R6" i="5"/>
  <c r="T5" i="5"/>
  <c r="S6" i="5"/>
  <c r="T6" i="5"/>
  <c r="U5" i="5"/>
  <c r="V5" i="5"/>
  <c r="U6" i="5"/>
  <c r="O5" i="5"/>
  <c r="W5" i="5"/>
  <c r="V6" i="5"/>
  <c r="P5" i="5"/>
  <c r="O6" i="5"/>
  <c r="W6" i="5"/>
  <c r="V30" i="5"/>
  <c r="W29" i="5"/>
  <c r="O29" i="5"/>
  <c r="U30" i="5"/>
  <c r="V29" i="5"/>
  <c r="T30" i="5"/>
  <c r="U29" i="5"/>
  <c r="S30" i="5"/>
  <c r="T29" i="5"/>
  <c r="R30" i="5"/>
  <c r="S29" i="5"/>
  <c r="Q30" i="5"/>
  <c r="R29" i="5"/>
  <c r="P30" i="5"/>
  <c r="W30" i="5"/>
  <c r="O30" i="5"/>
  <c r="P29" i="5"/>
  <c r="Q29" i="5"/>
  <c r="W28" i="5"/>
  <c r="O28" i="5"/>
  <c r="P27" i="5"/>
  <c r="U27" i="5"/>
  <c r="S28" i="5"/>
  <c r="T27" i="5"/>
  <c r="R28" i="5"/>
  <c r="S27" i="5"/>
  <c r="Q28" i="5"/>
  <c r="R27" i="5"/>
  <c r="P28" i="5"/>
  <c r="Q27" i="5"/>
  <c r="V28" i="5"/>
  <c r="W27" i="5"/>
  <c r="O27" i="5"/>
  <c r="T28" i="5"/>
  <c r="U28" i="5"/>
  <c r="V27" i="5"/>
  <c r="U26" i="5"/>
  <c r="V25" i="5"/>
  <c r="S26" i="5"/>
  <c r="T25" i="5"/>
  <c r="R26" i="5"/>
  <c r="S25" i="5"/>
  <c r="Q26" i="5"/>
  <c r="R25" i="5"/>
  <c r="P26" i="5"/>
  <c r="Q25" i="5"/>
  <c r="W26" i="5"/>
  <c r="O26" i="5"/>
  <c r="P25" i="5"/>
  <c r="W25" i="5"/>
  <c r="O25" i="5"/>
  <c r="T26" i="5"/>
  <c r="V26" i="5"/>
  <c r="U25" i="5"/>
  <c r="U24" i="5"/>
  <c r="V23" i="5"/>
  <c r="S24" i="5"/>
  <c r="T23" i="5"/>
  <c r="R24" i="5"/>
  <c r="S23" i="5"/>
  <c r="Q24" i="5"/>
  <c r="R23" i="5"/>
  <c r="P24" i="5"/>
  <c r="Q23" i="5"/>
  <c r="W24" i="5"/>
  <c r="O24" i="5"/>
  <c r="P23" i="5"/>
  <c r="V24" i="5"/>
  <c r="W23" i="5"/>
  <c r="O23" i="5"/>
  <c r="T24" i="5"/>
  <c r="U23" i="5"/>
  <c r="U22" i="5"/>
  <c r="V21" i="5"/>
  <c r="R22" i="5"/>
  <c r="S21" i="5"/>
  <c r="T21" i="5"/>
  <c r="Q22" i="5"/>
  <c r="R21" i="5"/>
  <c r="P22" i="5"/>
  <c r="Q21" i="5"/>
  <c r="W22" i="5"/>
  <c r="O22" i="5"/>
  <c r="P21" i="5"/>
  <c r="V22" i="5"/>
  <c r="W21" i="5"/>
  <c r="O21" i="5"/>
  <c r="T22" i="5"/>
  <c r="U21" i="5"/>
  <c r="S22" i="5"/>
  <c r="W20" i="5"/>
  <c r="O20" i="5"/>
  <c r="P19" i="5"/>
  <c r="W19" i="5"/>
  <c r="O19" i="5"/>
  <c r="U20" i="5"/>
  <c r="V19" i="5"/>
  <c r="V20" i="5"/>
  <c r="T20" i="5"/>
  <c r="U19" i="5"/>
  <c r="R20" i="5"/>
  <c r="S20" i="5"/>
  <c r="T19" i="5"/>
  <c r="S19" i="5"/>
  <c r="Q20" i="5"/>
  <c r="R19" i="5"/>
  <c r="P20" i="5"/>
  <c r="Q19" i="5"/>
  <c r="V18" i="5"/>
  <c r="W17" i="5"/>
  <c r="O17" i="5"/>
  <c r="U18" i="5"/>
  <c r="V17" i="5"/>
  <c r="T18" i="5"/>
  <c r="U17" i="5"/>
  <c r="S18" i="5"/>
  <c r="T17" i="5"/>
  <c r="R18" i="5"/>
  <c r="S17" i="5"/>
  <c r="Q17" i="5"/>
  <c r="O18" i="5"/>
  <c r="Q18" i="5"/>
  <c r="R17" i="5"/>
  <c r="P18" i="5"/>
  <c r="W18" i="5"/>
  <c r="P17" i="5"/>
  <c r="W16" i="5"/>
  <c r="O16" i="5"/>
  <c r="P15" i="5"/>
  <c r="O15" i="5"/>
  <c r="T16" i="5"/>
  <c r="U15" i="5"/>
  <c r="S16" i="5"/>
  <c r="T15" i="5"/>
  <c r="R16" i="5"/>
  <c r="S15" i="5"/>
  <c r="Q16" i="5"/>
  <c r="R15" i="5"/>
  <c r="P16" i="5"/>
  <c r="Q15" i="5"/>
  <c r="V16" i="5"/>
  <c r="W15" i="5"/>
  <c r="U16" i="5"/>
  <c r="V15" i="5"/>
  <c r="U14" i="5"/>
  <c r="V13" i="5"/>
  <c r="S14" i="5"/>
  <c r="T13" i="5"/>
  <c r="R14" i="5"/>
  <c r="S13" i="5"/>
  <c r="Q14" i="5"/>
  <c r="R13" i="5"/>
  <c r="P14" i="5"/>
  <c r="Q13" i="5"/>
  <c r="W14" i="5"/>
  <c r="O14" i="5"/>
  <c r="P13" i="5"/>
  <c r="V14" i="5"/>
  <c r="W13" i="5"/>
  <c r="O13" i="5"/>
  <c r="T14" i="5"/>
  <c r="U13" i="5"/>
  <c r="T12" i="5"/>
  <c r="U11" i="5"/>
  <c r="R12" i="5"/>
  <c r="S11" i="5"/>
  <c r="S12" i="5"/>
  <c r="T11" i="5"/>
  <c r="Q12" i="5"/>
  <c r="R11" i="5"/>
  <c r="P12" i="5"/>
  <c r="Q11" i="5"/>
  <c r="W12" i="5"/>
  <c r="O12" i="5"/>
  <c r="P11" i="5"/>
  <c r="V12" i="5"/>
  <c r="W11" i="5"/>
  <c r="O11" i="5"/>
  <c r="U12" i="5"/>
  <c r="V11" i="5"/>
  <c r="W10" i="5"/>
  <c r="U9" i="5"/>
  <c r="U10" i="5"/>
  <c r="V9" i="5"/>
  <c r="S10" i="5"/>
  <c r="T9" i="5"/>
  <c r="R10" i="5"/>
  <c r="R9" i="5"/>
  <c r="P10" i="5"/>
  <c r="Q9" i="5"/>
  <c r="P9" i="5"/>
  <c r="W9" i="5"/>
  <c r="T10" i="5"/>
  <c r="S9" i="5"/>
  <c r="Q10" i="5"/>
  <c r="O10" i="5"/>
  <c r="V10" i="5"/>
  <c r="O9" i="5"/>
  <c r="U8" i="5"/>
  <c r="V7" i="5"/>
  <c r="T8" i="5"/>
  <c r="U7" i="5"/>
  <c r="Q8" i="5"/>
  <c r="R7" i="5"/>
  <c r="P8" i="5"/>
  <c r="Q7" i="5"/>
  <c r="W8" i="5"/>
  <c r="O8" i="5"/>
  <c r="P7" i="5"/>
  <c r="V8" i="5"/>
  <c r="W7" i="5"/>
  <c r="O7" i="5"/>
  <c r="S8" i="5"/>
  <c r="T7" i="5"/>
  <c r="R8" i="5"/>
  <c r="S7" i="5"/>
  <c r="P3" i="5"/>
  <c r="O4" i="5"/>
  <c r="W4" i="5"/>
  <c r="R3" i="5"/>
  <c r="Q4" i="5"/>
  <c r="S3" i="5"/>
  <c r="T3" i="5"/>
  <c r="U3" i="5"/>
  <c r="V3" i="5"/>
  <c r="U4" i="5"/>
  <c r="O3" i="5"/>
  <c r="W3" i="5"/>
  <c r="V4" i="5"/>
  <c r="Q3" i="5"/>
  <c r="P4" i="5"/>
  <c r="R4" i="5"/>
  <c r="S4" i="5"/>
  <c r="T4" i="5"/>
  <c r="G7" i="5"/>
  <c r="L7" i="5"/>
  <c r="AA15" i="5" a="1"/>
  <c r="AA15" i="5" l="1"/>
  <c r="AB15" i="5"/>
  <c r="AA17" i="5"/>
  <c r="AB17" i="5"/>
  <c r="AA18" i="5"/>
  <c r="AA16" i="5"/>
  <c r="AB18" i="5"/>
  <c r="AB16" i="5"/>
  <c r="G9" i="5"/>
  <c r="L9" i="5"/>
  <c r="G11" i="5" l="1"/>
  <c r="L11" i="5"/>
  <c r="G13" i="5" l="1"/>
  <c r="L13" i="5"/>
  <c r="G15" i="5" l="1"/>
  <c r="L15" i="5"/>
  <c r="G17" i="5" l="1"/>
  <c r="L17" i="5"/>
  <c r="G19" i="5" l="1"/>
  <c r="L19" i="5"/>
  <c r="G21" i="5" l="1"/>
  <c r="L21" i="5"/>
  <c r="G23" i="5" l="1"/>
  <c r="L23" i="5"/>
  <c r="G25" i="5" l="1"/>
  <c r="L25" i="5"/>
  <c r="G27" i="5" l="1"/>
  <c r="L27" i="5"/>
  <c r="G29" i="5" l="1"/>
  <c r="L29" i="5"/>
</calcChain>
</file>

<file path=xl/sharedStrings.xml><?xml version="1.0" encoding="utf-8"?>
<sst xmlns="http://schemas.openxmlformats.org/spreadsheetml/2006/main" count="89" uniqueCount="64">
  <si>
    <t>Version</t>
  </si>
  <si>
    <t>GetCurves</t>
  </si>
  <si>
    <t>PricingStructureType</t>
  </si>
  <si>
    <t>RateCurve</t>
  </si>
  <si>
    <t>CurveList</t>
  </si>
  <si>
    <t>MarketName</t>
  </si>
  <si>
    <t>QR_LIVE</t>
  </si>
  <si>
    <t>TradeId</t>
  </si>
  <si>
    <t>Payer</t>
  </si>
  <si>
    <t>Receiver</t>
  </si>
  <si>
    <t>IsPayerBase</t>
  </si>
  <si>
    <t>Trade Date</t>
  </si>
  <si>
    <t>Maturity Date</t>
  </si>
  <si>
    <t>Currency</t>
  </si>
  <si>
    <t>Notional</t>
  </si>
  <si>
    <t>PaymentCalendar</t>
  </si>
  <si>
    <t>PaymentBusinessDayAdjustments</t>
  </si>
  <si>
    <t>Trade</t>
  </si>
  <si>
    <t>Valuation</t>
  </si>
  <si>
    <t>NPV</t>
  </si>
  <si>
    <t>t0001</t>
  </si>
  <si>
    <t>CBA</t>
  </si>
  <si>
    <t>XYZ</t>
  </si>
  <si>
    <t>AUD</t>
  </si>
  <si>
    <t>AUSY</t>
  </si>
  <si>
    <t>MODFOLLOWING</t>
  </si>
  <si>
    <t>ExpectedValue</t>
  </si>
  <si>
    <t>Delta1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</si>
  <si>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</si>
  <si>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</si>
  <si>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</si>
  <si>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</si>
  <si>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</si>
  <si>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</si>
  <si>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</si>
  <si>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</si>
  <si>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Market</t>
  </si>
  <si>
    <t>t0010</t>
  </si>
  <si>
    <t>t0011</t>
  </si>
  <si>
    <t>t0012</t>
  </si>
  <si>
    <t>t0013</t>
  </si>
  <si>
    <t>t0014</t>
  </si>
  <si>
    <t>BucketedDeltaVector</t>
  </si>
  <si>
    <t>t000x</t>
  </si>
  <si>
    <t>LocalCurrencyDelta1PDH</t>
  </si>
  <si>
    <t>Function</t>
  </si>
  <si>
    <t>Market.QR_LIVE.DiscountCurve.AUD-LIBOR-SENIOR</t>
  </si>
  <si>
    <t>Compounding</t>
  </si>
  <si>
    <t>Quarterly</t>
  </si>
  <si>
    <t>BaseDate</t>
  </si>
  <si>
    <t>Trade.SpreadSheet.bulletPayment.t0001</t>
  </si>
  <si>
    <t>Trade.SpreadSheet.bulletPayment.t0002</t>
  </si>
  <si>
    <t>Trade.SpreadSheet.bulletPayment.t0003</t>
  </si>
  <si>
    <t>Trade.SpreadSheet.bulletPayment.t0004</t>
  </si>
  <si>
    <t>Trade.SpreadSheet.bulletPayment.t0005</t>
  </si>
  <si>
    <t>Trade.SpreadSheet.bulletPayment.t0006</t>
  </si>
  <si>
    <t>Trade.SpreadSheet.bulletPayment.t0007</t>
  </si>
  <si>
    <t>Trade.SpreadSheet.bulletPayment.t0008</t>
  </si>
  <si>
    <t>Trade.SpreadSheet.bulletPayment.t0009</t>
  </si>
  <si>
    <t>Trade.SpreadSheet.bulletPayment.t0010</t>
  </si>
  <si>
    <t>Trade.SpreadSheet.bulletPayment.t0011</t>
  </si>
  <si>
    <t>Trade.SpreadSheet.bulletPayment.t0012</t>
  </si>
  <si>
    <t>Trade.SpreadSheet.bulletPayment.t0013</t>
  </si>
  <si>
    <t>Trade.SpreadSheet.bulletPayment.t0014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</si>
</sst>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-&quot;$&quot;* #,##0.00_-;\-&quot;$&quot;* #,##0.00_-;_-&quot;$&quot;* &quot;-&quot;??_-;_-@_-"/>
    <numFmt numFmtId="164" formatCode="#,##0_ ;[Red]\-#,##0\ "/>
    <numFmt numFmtId="165" formatCode="dd/mm/yy;@"/>
    <numFmt numFmtId="166" formatCode="#,##0.0_);[Red]\(#,##0.0\)"/>
    <numFmt numFmtId="167" formatCode="&quot;$&quot;#,##0\ ;\(&quot;$&quot;#,##0\)"/>
    <numFmt numFmtId="168" formatCode="#,##0.0_);\(#,##0.0\)"/>
    <numFmt numFmtId="169" formatCode="#,##0.000_);\(#,##0.000\)"/>
    <numFmt numFmtId="170" formatCode="0.0%"/>
    <numFmt numFmtId="171" formatCode="mmm\-yy_)"/>
    <numFmt numFmtId="172" formatCode="0.00_)"/>
    <numFmt numFmtId="173" formatCode="0.0%;\(0.0%\)"/>
    <numFmt numFmtId="174" formatCode="0.0%;[Red]\-0.0%"/>
    <numFmt numFmtId="175" formatCode="0.00%;[Red]\-0.00%"/>
    <numFmt numFmtId="176" formatCode="0.000%"/>
    <numFmt numFmtId="177" formatCode="#,##0.0;#,##0.0"/>
    <numFmt numFmtId="178" formatCode="\+#,##0.00;\-#,##0.00"/>
    <numFmt numFmtId="179" formatCode="###0_)"/>
    <numFmt numFmtId="180" formatCode="0.00_ ;[Red]\-0.00\ "/>
    <numFmt numFmtId="181" formatCode="0.00000000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sz val="10"/>
      <color indexed="10"/>
      <name val="MS Sans Serif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10"/>
      <color indexed="39"/>
      <name val="Arial"/>
    </font>
    <font>
      <u/>
      <sz val="10"/>
      <color indexed="12"/>
      <name val="Arial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hadow/>
      <sz val="8"/>
      <color indexed="12"/>
      <name val="Times New Roman"/>
      <family val="1"/>
    </font>
    <font>
      <b/>
      <sz val="9"/>
      <color indexed="9"/>
      <name val="Verdana"/>
      <family val="2"/>
    </font>
    <font>
      <sz val="10"/>
      <name val="Univers (WN)"/>
    </font>
    <font>
      <b/>
      <i/>
      <sz val="16"/>
      <name val="Helv"/>
      <family val="2"/>
    </font>
    <font>
      <sz val="11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sz val="10"/>
      <name val="Univers (E1)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name val="Univers (WN)"/>
    </font>
    <font>
      <b/>
      <sz val="10"/>
      <name val="Univers (WN)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5">
    <xf numFmtId="0" fontId="0" fillId="0" borderId="0"/>
    <xf numFmtId="0" fontId="2" fillId="0" borderId="0"/>
    <xf numFmtId="0" fontId="2" fillId="10" borderId="0"/>
    <xf numFmtId="0" fontId="2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13" borderId="0" applyAlignment="0"/>
    <xf numFmtId="166" fontId="8" fillId="0" borderId="0" applyNumberFormat="0" applyFill="0" applyBorder="0" applyAlignment="0"/>
    <xf numFmtId="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8" fontId="9" fillId="0" borderId="0" applyFont="0" applyFill="0" applyBorder="0" applyAlignment="0" applyProtection="0">
      <protection locked="0"/>
    </xf>
    <xf numFmtId="39" fontId="10" fillId="0" borderId="0" applyFont="0" applyFill="0" applyBorder="0" applyAlignment="0" applyProtection="0"/>
    <xf numFmtId="169" fontId="11" fillId="0" borderId="0" applyFont="0" applyFill="0" applyBorder="0" applyAlignment="0"/>
    <xf numFmtId="2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14" borderId="0" applyNumberFormat="0" applyBorder="0">
      <alignment horizontal="right" vertical="center"/>
    </xf>
    <xf numFmtId="19" fontId="14" fillId="14" borderId="3" applyNumberFormat="0" applyBorder="0">
      <alignment horizontal="left" vertical="center"/>
    </xf>
    <xf numFmtId="2" fontId="15" fillId="15" borderId="0">
      <alignment horizontal="center" vertical="center"/>
    </xf>
    <xf numFmtId="2" fontId="15" fillId="15" borderId="4" applyBorder="0">
      <alignment horizontal="left" vertical="center"/>
    </xf>
    <xf numFmtId="0" fontId="14" fillId="14" borderId="0">
      <alignment horizontal="right" vertical="center"/>
    </xf>
    <xf numFmtId="19" fontId="16" fillId="14" borderId="5" applyNumberFormat="0" applyBorder="0">
      <alignment horizontal="left" vertical="center" indent="1"/>
    </xf>
    <xf numFmtId="2" fontId="17" fillId="15" borderId="6" applyBorder="0">
      <alignment horizontal="left" vertical="center" indent="1"/>
    </xf>
    <xf numFmtId="2" fontId="17" fillId="15" borderId="7" applyBorder="0">
      <alignment horizontal="center" vertical="center"/>
    </xf>
    <xf numFmtId="170" fontId="18" fillId="0" borderId="6" applyFill="0" applyBorder="0" applyAlignment="0">
      <alignment horizontal="center"/>
      <protection locked="0"/>
    </xf>
    <xf numFmtId="168" fontId="18" fillId="0" borderId="0" applyFill="0" applyBorder="0" applyAlignment="0">
      <protection locked="0"/>
    </xf>
    <xf numFmtId="169" fontId="18" fillId="0" borderId="0" applyFill="0" applyBorder="0" applyAlignment="0" applyProtection="0">
      <protection locked="0"/>
    </xf>
    <xf numFmtId="2" fontId="4" fillId="16" borderId="8" applyBorder="0">
      <alignment horizontal="left" vertical="center" indent="1"/>
    </xf>
    <xf numFmtId="0" fontId="4" fillId="16" borderId="0">
      <alignment horizontal="right" vertical="center"/>
    </xf>
    <xf numFmtId="2" fontId="4" fillId="16" borderId="3" applyNumberFormat="0" applyBorder="0">
      <alignment horizontal="right" vertical="center"/>
    </xf>
    <xf numFmtId="2" fontId="19" fillId="17" borderId="5" applyBorder="0">
      <alignment horizontal="left" vertical="center" indent="1"/>
    </xf>
    <xf numFmtId="2" fontId="19" fillId="17" borderId="0">
      <alignment horizontal="right" vertical="center"/>
    </xf>
    <xf numFmtId="2" fontId="19" fillId="17" borderId="4" applyBorder="0">
      <alignment horizontal="left" vertical="center"/>
    </xf>
    <xf numFmtId="2" fontId="19" fillId="17" borderId="9" applyBorder="0">
      <alignment horizontal="center" vertical="center"/>
    </xf>
    <xf numFmtId="19" fontId="16" fillId="18" borderId="10" applyNumberFormat="0" applyBorder="0">
      <alignment horizontal="left" vertical="center"/>
    </xf>
    <xf numFmtId="15" fontId="16" fillId="18" borderId="7" applyNumberFormat="0" applyBorder="0">
      <alignment horizontal="right" vertical="center"/>
    </xf>
    <xf numFmtId="19" fontId="16" fillId="18" borderId="11" applyNumberFormat="0" applyBorder="0">
      <alignment horizontal="right" vertical="center"/>
    </xf>
    <xf numFmtId="2" fontId="17" fillId="19" borderId="12" applyBorder="0">
      <alignment horizontal="left" vertical="center" indent="1"/>
    </xf>
    <xf numFmtId="2" fontId="17" fillId="19" borderId="4" applyNumberFormat="0">
      <alignment horizontal="center" vertical="center"/>
    </xf>
    <xf numFmtId="2" fontId="17" fillId="19" borderId="4" applyNumberFormat="0" applyBorder="0">
      <alignment horizontal="left" vertical="center"/>
    </xf>
    <xf numFmtId="2" fontId="4" fillId="20" borderId="11" applyNumberFormat="0" applyBorder="0">
      <alignment horizontal="right" vertical="center"/>
    </xf>
    <xf numFmtId="171" fontId="20" fillId="0" borderId="0" applyFont="0" applyFill="0" applyBorder="0" applyAlignment="0" applyProtection="0"/>
    <xf numFmtId="0" fontId="2" fillId="0" borderId="0" applyNumberFormat="0" applyFont="0" applyFill="0" applyBorder="0" applyAlignment="0"/>
    <xf numFmtId="172" fontId="21" fillId="0" borderId="0"/>
    <xf numFmtId="166" fontId="22" fillId="0" borderId="0" applyFill="0" applyBorder="0" applyAlignment="0"/>
    <xf numFmtId="0" fontId="4" fillId="0" borderId="0"/>
    <xf numFmtId="0" fontId="4" fillId="0" borderId="0"/>
    <xf numFmtId="0" fontId="1" fillId="0" borderId="0"/>
    <xf numFmtId="0" fontId="4" fillId="0" borderId="0"/>
    <xf numFmtId="0" fontId="4" fillId="21" borderId="13" applyNumberFormat="0" applyFont="0" applyAlignment="0" applyProtection="0"/>
    <xf numFmtId="0" fontId="4" fillId="21" borderId="13" applyNumberFormat="0" applyFont="0" applyAlignment="0" applyProtection="0"/>
    <xf numFmtId="0" fontId="3" fillId="22" borderId="14" applyNumberFormat="0" applyBorder="0">
      <alignment horizontal="left" vertical="center"/>
    </xf>
    <xf numFmtId="2" fontId="3" fillId="22" borderId="4" applyNumberFormat="0" applyBorder="0">
      <alignment horizontal="left" vertical="center"/>
    </xf>
    <xf numFmtId="2" fontId="19" fillId="17" borderId="15" applyNumberFormat="0" applyBorder="0">
      <alignment horizontal="left" vertical="center"/>
    </xf>
    <xf numFmtId="2" fontId="19" fillId="17" borderId="4" applyNumberFormat="0" applyBorder="0">
      <alignment horizontal="left" vertical="center"/>
    </xf>
    <xf numFmtId="19" fontId="4" fillId="23" borderId="2" applyNumberFormat="0" applyBorder="0">
      <alignment horizontal="left" vertical="center" indent="1"/>
    </xf>
    <xf numFmtId="0" fontId="4" fillId="23" borderId="0">
      <alignment horizontal="right" vertical="center"/>
    </xf>
    <xf numFmtId="19" fontId="4" fillId="23" borderId="11" applyNumberFormat="0" applyBorder="0">
      <alignment horizontal="right" vertical="center"/>
    </xf>
    <xf numFmtId="2" fontId="23" fillId="24" borderId="6" applyBorder="0">
      <alignment horizontal="left" vertical="center" indent="1"/>
    </xf>
    <xf numFmtId="2" fontId="23" fillId="24" borderId="0">
      <alignment horizontal="center" vertical="center"/>
    </xf>
    <xf numFmtId="2" fontId="23" fillId="24" borderId="16">
      <alignment horizontal="left" vertical="center"/>
    </xf>
    <xf numFmtId="0" fontId="24" fillId="25" borderId="9">
      <alignment horizontal="center"/>
    </xf>
    <xf numFmtId="173" fontId="11" fillId="0" borderId="17" applyFont="0" applyFill="0" applyBorder="0" applyAlignment="0" applyProtection="0">
      <alignment horizontal="right"/>
    </xf>
    <xf numFmtId="173" fontId="11" fillId="0" borderId="17" applyFont="0" applyFill="0" applyBorder="0" applyAlignment="0" applyProtection="0">
      <alignment horizontal="right"/>
    </xf>
    <xf numFmtId="174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6" fontId="26" fillId="26" borderId="0" applyNumberFormat="0" applyBorder="0">
      <alignment horizontal="right" vertical="center"/>
    </xf>
    <xf numFmtId="176" fontId="26" fillId="26" borderId="0" applyNumberFormat="0" applyBorder="0">
      <alignment horizontal="right" vertical="center"/>
    </xf>
    <xf numFmtId="0" fontId="27" fillId="27" borderId="9" applyNumberFormat="0">
      <alignment horizontal="center" vertical="center"/>
    </xf>
    <xf numFmtId="0" fontId="27" fillId="27" borderId="0" applyNumberFormat="0" applyBorder="0">
      <alignment horizontal="left" vertical="center" indent="1"/>
    </xf>
    <xf numFmtId="177" fontId="28" fillId="28" borderId="0">
      <alignment horizontal="center" vertical="center"/>
    </xf>
    <xf numFmtId="178" fontId="29" fillId="29" borderId="0">
      <alignment horizontal="center" vertical="center"/>
      <protection locked="0"/>
    </xf>
    <xf numFmtId="0" fontId="2" fillId="0" borderId="0">
      <alignment horizontal="left" wrapText="1"/>
    </xf>
    <xf numFmtId="38" fontId="30" fillId="0" borderId="0" applyFill="0" applyBorder="0" applyAlignment="0" applyProtection="0"/>
    <xf numFmtId="174" fontId="31" fillId="0" borderId="0" applyFill="0" applyBorder="0" applyAlignment="0" applyProtection="0"/>
    <xf numFmtId="2" fontId="32" fillId="30" borderId="14" applyNumberFormat="0" applyFill="0" applyBorder="0" applyAlignment="0">
      <alignment horizontal="center"/>
      <protection locked="0"/>
    </xf>
    <xf numFmtId="2" fontId="4" fillId="31" borderId="4" applyNumberFormat="0" applyBorder="0">
      <alignment horizontal="right" vertical="center"/>
    </xf>
    <xf numFmtId="2" fontId="4" fillId="31" borderId="0">
      <alignment horizontal="right" vertical="center"/>
    </xf>
    <xf numFmtId="2" fontId="19" fillId="32" borderId="9">
      <alignment horizontal="center" vertical="center"/>
    </xf>
    <xf numFmtId="2" fontId="19" fillId="32" borderId="0" applyNumberFormat="0" applyBorder="0">
      <alignment horizontal="left" vertical="center"/>
    </xf>
    <xf numFmtId="2" fontId="19" fillId="32" borderId="9">
      <alignment horizontal="center" vertical="center"/>
    </xf>
    <xf numFmtId="18" fontId="9" fillId="0" borderId="0" applyFont="0" applyFill="0" applyBorder="0" applyAlignment="0" applyProtection="0">
      <alignment horizontal="left"/>
    </xf>
    <xf numFmtId="10" fontId="25" fillId="0" borderId="18" applyNumberFormat="0" applyFont="0" applyFill="0" applyAlignment="0" applyProtection="0"/>
    <xf numFmtId="179" fontId="3" fillId="0" borderId="19" applyFont="0" applyFill="0" applyBorder="0" applyAlignment="0" applyProtection="0"/>
    <xf numFmtId="179" fontId="3" fillId="0" borderId="19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2" fillId="4" borderId="0" xfId="1" applyFill="1"/>
    <xf numFmtId="0" fontId="5" fillId="5" borderId="0" xfId="1" applyFont="1" applyFill="1"/>
    <xf numFmtId="0" fontId="5" fillId="6" borderId="1" xfId="1" applyFont="1" applyFill="1" applyBorder="1"/>
    <xf numFmtId="0" fontId="2" fillId="7" borderId="0" xfId="1" applyFill="1"/>
    <xf numFmtId="0" fontId="2" fillId="8" borderId="0" xfId="1" applyFill="1"/>
    <xf numFmtId="0" fontId="2" fillId="9" borderId="0" xfId="1" applyFill="1" applyAlignment="1">
      <alignment horizontal="center"/>
    </xf>
    <xf numFmtId="0" fontId="6" fillId="9" borderId="2" xfId="2" applyFont="1" applyFill="1" applyBorder="1" applyAlignment="1">
      <alignment horizontal="center"/>
    </xf>
    <xf numFmtId="0" fontId="2" fillId="11" borderId="0" xfId="1" applyFill="1" applyAlignment="1">
      <alignment horizontal="center"/>
    </xf>
    <xf numFmtId="0" fontId="2" fillId="7" borderId="0" xfId="1" applyFill="1" applyAlignment="1">
      <alignment horizontal="center"/>
    </xf>
    <xf numFmtId="14" fontId="2" fillId="7" borderId="0" xfId="1" applyNumberFormat="1" applyFill="1" applyAlignment="1">
      <alignment horizontal="center"/>
    </xf>
    <xf numFmtId="164" fontId="2" fillId="7" borderId="0" xfId="1" applyNumberFormat="1" applyFill="1" applyAlignment="1">
      <alignment horizontal="center"/>
    </xf>
    <xf numFmtId="0" fontId="2" fillId="12" borderId="0" xfId="1" applyFill="1" applyAlignment="1">
      <alignment horizontal="center"/>
    </xf>
    <xf numFmtId="14" fontId="2" fillId="12" borderId="0" xfId="1" applyNumberFormat="1" applyFill="1" applyAlignment="1">
      <alignment horizontal="center"/>
    </xf>
    <xf numFmtId="164" fontId="2" fillId="12" borderId="0" xfId="1" applyNumberFormat="1" applyFill="1" applyAlignment="1">
      <alignment horizontal="center"/>
    </xf>
    <xf numFmtId="165" fontId="2" fillId="0" borderId="0" xfId="1" applyNumberFormat="1"/>
    <xf numFmtId="180" fontId="2" fillId="0" borderId="0" xfId="1" applyNumberFormat="1"/>
    <xf numFmtId="10" fontId="2" fillId="0" borderId="0" xfId="94" applyNumberFormat="1" applyFont="1"/>
    <xf numFmtId="14" fontId="5" fillId="5" borderId="0" xfId="1" applyNumberFormat="1" applyFont="1" applyFill="1"/>
    <xf numFmtId="0" fontId="2" fillId="7" borderId="0" xfId="1" applyFill="1" applyAlignment="1">
      <alignment horizontal="center"/>
    </xf>
    <xf numFmtId="181" fontId="2" fillId="0" borderId="0" xfId="1" applyNumberFormat="1"/>
    <xf numFmtId="0" fontId="2" fillId="7" borderId="0" xfId="1" applyFill="1" applyAlignment="1">
      <alignment horizontal="center"/>
    </xf>
  </cellXfs>
  <cellStyles count="95">
    <cellStyle name="_Copy of Portfolios to Archeus 6-3-04 (2)" xfId="3" xr:uid="{00000000-0005-0000-0000-000000000000}"/>
    <cellStyle name="40% - Accent3 2" xfId="4" xr:uid="{00000000-0005-0000-0000-000001000000}"/>
    <cellStyle name="40% - Accent6 2" xfId="5" xr:uid="{00000000-0005-0000-0000-000002000000}"/>
    <cellStyle name="back" xfId="6" xr:uid="{00000000-0005-0000-0000-000003000000}"/>
    <cellStyle name="Bold 11" xfId="7" xr:uid="{00000000-0005-0000-0000-000004000000}"/>
    <cellStyle name="Comma0" xfId="8" xr:uid="{00000000-0005-0000-0000-000005000000}"/>
    <cellStyle name="Currency 2" xfId="9" xr:uid="{00000000-0005-0000-0000-000006000000}"/>
    <cellStyle name="Currency0" xfId="10" xr:uid="{00000000-0005-0000-0000-000007000000}"/>
    <cellStyle name="Date" xfId="11" xr:uid="{00000000-0005-0000-0000-000008000000}"/>
    <cellStyle name="Decimal 1" xfId="12" xr:uid="{00000000-0005-0000-0000-000009000000}"/>
    <cellStyle name="Decimal 2" xfId="13" xr:uid="{00000000-0005-0000-0000-00000A000000}"/>
    <cellStyle name="Decimal 3" xfId="14" xr:uid="{00000000-0005-0000-0000-00000B000000}"/>
    <cellStyle name="Fixed" xfId="15" xr:uid="{00000000-0005-0000-0000-00000C000000}"/>
    <cellStyle name="Header" xfId="16" xr:uid="{00000000-0005-0000-0000-00000D000000}"/>
    <cellStyle name="Hyperlink 2" xfId="17" xr:uid="{00000000-0005-0000-0000-00000E000000}"/>
    <cellStyle name="InfoDataColumn" xfId="18" xr:uid="{00000000-0005-0000-0000-00000F000000}"/>
    <cellStyle name="InfoDataRow" xfId="19" xr:uid="{00000000-0005-0000-0000-000010000000}"/>
    <cellStyle name="InfoLabelColumn" xfId="20" xr:uid="{00000000-0005-0000-0000-000011000000}"/>
    <cellStyle name="InfoLabelRow" xfId="21" xr:uid="{00000000-0005-0000-0000-000012000000}"/>
    <cellStyle name="InfolDataColumn" xfId="22" xr:uid="{00000000-0005-0000-0000-000013000000}"/>
    <cellStyle name="InformationalData" xfId="23" xr:uid="{00000000-0005-0000-0000-000014000000}"/>
    <cellStyle name="InformationalLabel" xfId="24" xr:uid="{00000000-0005-0000-0000-000015000000}"/>
    <cellStyle name="InformationalLabelTop" xfId="25" xr:uid="{00000000-0005-0000-0000-000016000000}"/>
    <cellStyle name="Input %" xfId="26" xr:uid="{00000000-0005-0000-0000-000017000000}"/>
    <cellStyle name="Input 1" xfId="27" xr:uid="{00000000-0005-0000-0000-000018000000}"/>
    <cellStyle name="Input 3" xfId="28" xr:uid="{00000000-0005-0000-0000-000019000000}"/>
    <cellStyle name="InputData" xfId="29" xr:uid="{00000000-0005-0000-0000-00001A000000}"/>
    <cellStyle name="InputDataColumn" xfId="30" xr:uid="{00000000-0005-0000-0000-00001B000000}"/>
    <cellStyle name="InputDataRow" xfId="31" xr:uid="{00000000-0005-0000-0000-00001C000000}"/>
    <cellStyle name="InputLabel" xfId="32" xr:uid="{00000000-0005-0000-0000-00001D000000}"/>
    <cellStyle name="InputLabelColumn" xfId="33" xr:uid="{00000000-0005-0000-0000-00001E000000}"/>
    <cellStyle name="InputLabelRow" xfId="34" xr:uid="{00000000-0005-0000-0000-00001F000000}"/>
    <cellStyle name="InputLabelTop" xfId="35" xr:uid="{00000000-0005-0000-0000-000020000000}"/>
    <cellStyle name="IntermediateData" xfId="36" xr:uid="{00000000-0005-0000-0000-000021000000}"/>
    <cellStyle name="IntermediateDataColumn" xfId="37" xr:uid="{00000000-0005-0000-0000-000022000000}"/>
    <cellStyle name="IntermediateDataRow" xfId="38" xr:uid="{00000000-0005-0000-0000-000023000000}"/>
    <cellStyle name="IntermediateLabel" xfId="39" xr:uid="{00000000-0005-0000-0000-000024000000}"/>
    <cellStyle name="IntermediateLabelColumn" xfId="40" xr:uid="{00000000-0005-0000-0000-000025000000}"/>
    <cellStyle name="IntermediateLabelRow" xfId="41" xr:uid="{00000000-0005-0000-0000-000026000000}"/>
    <cellStyle name="InvalidCell" xfId="42" xr:uid="{00000000-0005-0000-0000-000027000000}"/>
    <cellStyle name="Month" xfId="43" xr:uid="{00000000-0005-0000-0000-000028000000}"/>
    <cellStyle name="NewSheet" xfId="44" xr:uid="{00000000-0005-0000-0000-000029000000}"/>
    <cellStyle name="Normal" xfId="0" builtinId="0"/>
    <cellStyle name="Normal - Style1" xfId="45" xr:uid="{00000000-0005-0000-0000-00002B000000}"/>
    <cellStyle name="Normal 11" xfId="46" xr:uid="{00000000-0005-0000-0000-00002C000000}"/>
    <cellStyle name="Normal 2" xfId="1" xr:uid="{00000000-0005-0000-0000-00002D000000}"/>
    <cellStyle name="Normal 2 2" xfId="47" xr:uid="{00000000-0005-0000-0000-00002E000000}"/>
    <cellStyle name="Normal 2 3" xfId="48" xr:uid="{00000000-0005-0000-0000-00002F000000}"/>
    <cellStyle name="Normal 3" xfId="49" xr:uid="{00000000-0005-0000-0000-000030000000}"/>
    <cellStyle name="Normal 3 2" xfId="50" xr:uid="{00000000-0005-0000-0000-000031000000}"/>
    <cellStyle name="Normal 4" xfId="2" xr:uid="{00000000-0005-0000-0000-000032000000}"/>
    <cellStyle name="Note 2 2" xfId="51" xr:uid="{00000000-0005-0000-0000-000033000000}"/>
    <cellStyle name="Note 2 3" xfId="52" xr:uid="{00000000-0005-0000-0000-000034000000}"/>
    <cellStyle name="ObjectDataColumn" xfId="53" xr:uid="{00000000-0005-0000-0000-000035000000}"/>
    <cellStyle name="ObjectDataRow" xfId="54" xr:uid="{00000000-0005-0000-0000-000036000000}"/>
    <cellStyle name="ObjectLabelColumn" xfId="55" xr:uid="{00000000-0005-0000-0000-000037000000}"/>
    <cellStyle name="ObjectLabelRow" xfId="56" xr:uid="{00000000-0005-0000-0000-000038000000}"/>
    <cellStyle name="OutputData" xfId="57" xr:uid="{00000000-0005-0000-0000-000039000000}"/>
    <cellStyle name="OutputDataColumn" xfId="58" xr:uid="{00000000-0005-0000-0000-00003A000000}"/>
    <cellStyle name="OutputDataRow" xfId="59" xr:uid="{00000000-0005-0000-0000-00003B000000}"/>
    <cellStyle name="OutputLabel" xfId="60" xr:uid="{00000000-0005-0000-0000-00003C000000}"/>
    <cellStyle name="OutputLabelColumn" xfId="61" xr:uid="{00000000-0005-0000-0000-00003D000000}"/>
    <cellStyle name="OutputLabelRow" xfId="62" xr:uid="{00000000-0005-0000-0000-00003E000000}"/>
    <cellStyle name="PanelLabel" xfId="63" xr:uid="{00000000-0005-0000-0000-00003F000000}"/>
    <cellStyle name="Percent" xfId="94" builtinId="5"/>
    <cellStyle name="Percent ()" xfId="64" xr:uid="{00000000-0005-0000-0000-000041000000}"/>
    <cellStyle name="Percent () 2" xfId="65" xr:uid="{00000000-0005-0000-0000-000042000000}"/>
    <cellStyle name="Percent 1" xfId="66" xr:uid="{00000000-0005-0000-0000-000043000000}"/>
    <cellStyle name="Percent 2" xfId="67" xr:uid="{00000000-0005-0000-0000-000044000000}"/>
    <cellStyle name="Percent 2 2" xfId="68" xr:uid="{00000000-0005-0000-0000-000045000000}"/>
    <cellStyle name="Percent 2 3" xfId="69" xr:uid="{00000000-0005-0000-0000-000046000000}"/>
    <cellStyle name="Percent 2 4" xfId="70" xr:uid="{00000000-0005-0000-0000-000047000000}"/>
    <cellStyle name="Percent 2 5" xfId="71" xr:uid="{00000000-0005-0000-0000-000048000000}"/>
    <cellStyle name="Percent 2 6" xfId="72" xr:uid="{00000000-0005-0000-0000-000049000000}"/>
    <cellStyle name="PersonalDataColumn" xfId="73" xr:uid="{00000000-0005-0000-0000-00004A000000}"/>
    <cellStyle name="PersonalDataRow" xfId="74" xr:uid="{00000000-0005-0000-0000-00004B000000}"/>
    <cellStyle name="PersonalLabelColumn" xfId="75" xr:uid="{00000000-0005-0000-0000-00004C000000}"/>
    <cellStyle name="PersonalLabelRow" xfId="76" xr:uid="{00000000-0005-0000-0000-00004D000000}"/>
    <cellStyle name="result" xfId="77" xr:uid="{00000000-0005-0000-0000-00004E000000}"/>
    <cellStyle name="spreads" xfId="78" xr:uid="{00000000-0005-0000-0000-00004F000000}"/>
    <cellStyle name="Style 1" xfId="79" xr:uid="{00000000-0005-0000-0000-000050000000}"/>
    <cellStyle name="Sum" xfId="80" xr:uid="{00000000-0005-0000-0000-000051000000}"/>
    <cellStyle name="Sum %of HV" xfId="81" xr:uid="{00000000-0005-0000-0000-000052000000}"/>
    <cellStyle name="swaptn" xfId="82" xr:uid="{00000000-0005-0000-0000-000053000000}"/>
    <cellStyle name="TableDataColumn" xfId="83" xr:uid="{00000000-0005-0000-0000-000054000000}"/>
    <cellStyle name="TableDataRow" xfId="84" xr:uid="{00000000-0005-0000-0000-000055000000}"/>
    <cellStyle name="TableLabelColumn" xfId="85" xr:uid="{00000000-0005-0000-0000-000056000000}"/>
    <cellStyle name="TableLabelRow" xfId="86" xr:uid="{00000000-0005-0000-0000-000057000000}"/>
    <cellStyle name="TableLabelTop" xfId="87" xr:uid="{00000000-0005-0000-0000-000058000000}"/>
    <cellStyle name="time" xfId="88" xr:uid="{00000000-0005-0000-0000-000059000000}"/>
    <cellStyle name="Underline 2" xfId="89" xr:uid="{00000000-0005-0000-0000-00005A000000}"/>
    <cellStyle name="Year" xfId="90" xr:uid="{00000000-0005-0000-0000-00005B000000}"/>
    <cellStyle name="Year 2" xfId="91" xr:uid="{00000000-0005-0000-0000-00005C000000}"/>
    <cellStyle name="桁区切り_NewDemo" xfId="92" xr:uid="{00000000-0005-0000-0000-00005D000000}"/>
    <cellStyle name="標準_NewDemo" xfId="93" xr:uid="{00000000-0005-0000-0000-00005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selection activeCell="A3" sqref="A3"/>
    </sheetView>
  </sheetViews>
  <sheetFormatPr defaultColWidth="9.140625" defaultRowHeight="12.75"/>
  <cols>
    <col min="1" max="1" width="51.42578125" style="1" bestFit="1" customWidth="1"/>
    <col min="2" max="2" width="4" style="1" customWidth="1"/>
    <col min="3" max="3" width="46.7109375" style="1" bestFit="1" customWidth="1"/>
    <col min="4" max="4" width="10.7109375" style="1" bestFit="1" customWidth="1"/>
    <col min="5" max="5" width="4.140625" style="1" customWidth="1"/>
    <col min="6" max="6" width="6" style="1" bestFit="1" customWidth="1"/>
    <col min="7" max="7" width="15.7109375" style="1" customWidth="1"/>
    <col min="8" max="8" width="14.28515625" style="1" customWidth="1"/>
    <col min="9" max="16384" width="9.140625" style="1"/>
  </cols>
  <sheetData>
    <row r="1" spans="1:7">
      <c r="A1" s="2" t="s">
        <v>0</v>
      </c>
    </row>
    <row r="2" spans="1:7">
      <c r="A2" s="1" t="str">
        <f>_xll.HLV5r3.Financial.Cache.GetCurveEngineVersionInfo()</f>
        <v>Version: FpML.V5r3 v1.0 Built on : 24/02/2018, 10:55 AM</v>
      </c>
    </row>
    <row r="3" spans="1:7">
      <c r="C3" s="5" t="s">
        <v>47</v>
      </c>
      <c r="D3" s="21" t="s">
        <v>48</v>
      </c>
    </row>
    <row r="4" spans="1:7">
      <c r="A4" s="2" t="s">
        <v>1</v>
      </c>
      <c r="C4" s="5" t="s">
        <v>49</v>
      </c>
      <c r="D4" s="21">
        <f ca="1">TODAY()</f>
        <v>43155</v>
      </c>
    </row>
    <row r="5" spans="1:7">
      <c r="A5" s="4"/>
      <c r="C5" s="5" t="s">
        <v>2</v>
      </c>
      <c r="D5" s="5" t="s">
        <v>3</v>
      </c>
    </row>
    <row r="6" spans="1:7">
      <c r="C6" s="5" t="s">
        <v>45</v>
      </c>
      <c r="D6" s="5" t="s">
        <v>36</v>
      </c>
    </row>
    <row r="7" spans="1:7">
      <c r="A7" s="6" t="s">
        <v>4</v>
      </c>
      <c r="B7" s="3"/>
      <c r="C7" s="5" t="s">
        <v>5</v>
      </c>
      <c r="D7" s="5" t="s">
        <v>6</v>
      </c>
    </row>
    <row r="8" spans="1:7">
      <c r="A8" s="7" t="str">
        <f t="array" ref="A8:A129">_xll.HLV5r3.Financial.Cache.ListUpTo100PricingStructures( C6:D7)</f>
        <v>Market.QR_LIVE.DiscountCurve.AUD-LIBOR-SENIOR</v>
      </c>
    </row>
    <row r="9" spans="1:7">
      <c r="A9" s="7" t="str">
        <v>Market.QR_LIVE.RateCurve.USD-LIBOR-BBA-3M</v>
      </c>
      <c r="C9" s="8" t="s">
        <v>46</v>
      </c>
      <c r="D9" s="8"/>
    </row>
    <row r="10" spans="1:7">
      <c r="A10" s="7" t="str">
        <v>Market.QR_LIVE.RateCurve.AUD-BBR-BBSW-1M</v>
      </c>
    </row>
    <row r="11" spans="1:7">
      <c r="A11" s="7" t="str">
        <v>Market.QR_LIVE.RateCurve.AUD-BBR-BBSW-3M</v>
      </c>
    </row>
    <row r="12" spans="1:7">
      <c r="A12" s="7" t="str">
        <v>Market.QR_LIVE.DiscountCurve.EUR-LIBOR-SENIOR</v>
      </c>
    </row>
    <row r="13" spans="1:7">
      <c r="A13" s="7" t="str">
        <v>Market.QR_LIVE.DiscountCurve.GBP-LIBOR-SENIOR</v>
      </c>
    </row>
    <row r="14" spans="1:7">
      <c r="A14" s="7" t="str">
        <v>Market.QR_LIVE.DiscountCurve.JPY-LIBOR-SENIOR</v>
      </c>
    </row>
    <row r="15" spans="1:7">
      <c r="A15" s="7" t="str">
        <v>Market.QR_LIVE.DiscountCurve.NZD-LIBOR-SENIOR</v>
      </c>
      <c r="C15" s="1" t="str">
        <f t="array" ref="C15:D56">_xll.HLV5r3.Financial.Cache.GetQuotedAssetSet( C9)</f>
        <v>AUD-Deposit-1D</v>
      </c>
      <c r="D15" s="20">
        <v>4.4999999999999998E-2</v>
      </c>
      <c r="F15" s="1">
        <f t="array" aca="1" ref="F15:G57" ca="1">_xll.HLV5r3.Financial.Cache.GetDaysAndZeroRates(C9,D4,D3)</f>
        <v>-2735</v>
      </c>
      <c r="G15" s="20">
        <f ca="1"/>
        <v>0</v>
      </c>
    </row>
    <row r="16" spans="1:7">
      <c r="A16" s="7" t="str">
        <v>Market.QR_LIVE.DiscountCurve.USD-LIBOR-SENIOR</v>
      </c>
      <c r="C16" s="1" t="str">
        <v>AUD-Deposit-1M</v>
      </c>
      <c r="D16" s="20">
        <v>4.6032999999999998E-2</v>
      </c>
      <c r="F16" s="1">
        <f ca="1"/>
        <v>-2734</v>
      </c>
      <c r="G16" s="20">
        <f ca="1"/>
        <v>-1.6458351749459865E-5</v>
      </c>
    </row>
    <row r="17" spans="1:7">
      <c r="A17" s="7" t="str">
        <v>Market.QR_LIVE.FxCurve.AUD-EUR</v>
      </c>
      <c r="C17" s="1" t="str">
        <v>AUD-Deposit-2M</v>
      </c>
      <c r="D17" s="20">
        <v>4.6833E-2</v>
      </c>
      <c r="F17" s="1">
        <f ca="1"/>
        <v>-2704</v>
      </c>
      <c r="G17" s="20">
        <f ca="1"/>
        <v>-5.2636376912751359E-4</v>
      </c>
    </row>
    <row r="18" spans="1:7">
      <c r="A18" s="7" t="str">
        <v>Market.QR_LIVE.FxCurve.AUD-GBP</v>
      </c>
      <c r="C18" s="1" t="str">
        <v>AUD-Deposit-3M</v>
      </c>
      <c r="D18" s="20">
        <v>4.7600000000000003E-2</v>
      </c>
      <c r="F18" s="1">
        <f ca="1"/>
        <v>-2675</v>
      </c>
      <c r="G18" s="20">
        <f ca="1"/>
        <v>-1.0457465804134536E-3</v>
      </c>
    </row>
    <row r="19" spans="1:7">
      <c r="A19" s="7" t="str">
        <v>Market.QR_LIVE.FxCurve.AUD-JPY</v>
      </c>
      <c r="C19" s="1" t="str">
        <v>AUD-IRSwap-3Y</v>
      </c>
      <c r="D19" s="20">
        <v>4.8099999999999997E-2</v>
      </c>
      <c r="F19" s="1">
        <f ca="1"/>
        <v>-2643</v>
      </c>
      <c r="G19" s="20">
        <f ca="1"/>
        <v>-1.6459330716731557E-3</v>
      </c>
    </row>
    <row r="20" spans="1:7">
      <c r="A20" s="7" t="str">
        <v>Market.QR_LIVE.FxCurve.AUD-NZD</v>
      </c>
      <c r="C20" s="1" t="str">
        <v>AUD-IRSwap-4Y</v>
      </c>
      <c r="D20" s="20">
        <v>4.9875000000000003E-2</v>
      </c>
      <c r="F20" s="1">
        <f ca="1"/>
        <v>-2634</v>
      </c>
      <c r="G20" s="20">
        <f ca="1"/>
        <v>-1.802362686807335E-3</v>
      </c>
    </row>
    <row r="21" spans="1:7">
      <c r="A21" s="7" t="str">
        <v>Market.QR_LIVE.FxCurve.AUD-USD</v>
      </c>
      <c r="C21" s="1" t="str">
        <v>AUD-IRSwap-5Y</v>
      </c>
      <c r="D21" s="20">
        <v>5.0799999999999998E-2</v>
      </c>
      <c r="F21" s="1">
        <f ca="1"/>
        <v>-2543</v>
      </c>
      <c r="G21" s="20">
        <f ca="1"/>
        <v>-3.5308690265511977E-3</v>
      </c>
    </row>
    <row r="22" spans="1:7">
      <c r="A22" s="7" t="str">
        <v>Market.QR_LIVE.FxCurve.EUR-USD</v>
      </c>
      <c r="C22" s="1" t="str">
        <v>AUD-IRSwap-6Y</v>
      </c>
      <c r="D22" s="20">
        <v>5.1538E-2</v>
      </c>
      <c r="F22" s="1">
        <f ca="1"/>
        <v>-2452</v>
      </c>
      <c r="G22" s="20">
        <f ca="1"/>
        <v>-5.393904818898676E-3</v>
      </c>
    </row>
    <row r="23" spans="1:7">
      <c r="A23" s="7" t="str">
        <v>Market.QR_LIVE.FxCurve.GBP-USD</v>
      </c>
      <c r="C23" s="1" t="str">
        <v>AUD-IRSwap-7Y</v>
      </c>
      <c r="D23" s="20">
        <v>5.2150000000000002E-2</v>
      </c>
      <c r="F23" s="1">
        <f ca="1"/>
        <v>-2361</v>
      </c>
      <c r="G23" s="20">
        <f ca="1"/>
        <v>-7.4030741999133731E-3</v>
      </c>
    </row>
    <row r="24" spans="1:7">
      <c r="A24" s="7" t="str">
        <v>Market.QR_LIVE.FxCurve.JPY-USD</v>
      </c>
      <c r="C24" s="1" t="str">
        <v>AUD-IRSwap-8Y</v>
      </c>
      <c r="D24" s="20">
        <v>5.2549999999999999E-2</v>
      </c>
      <c r="F24" s="1">
        <f ca="1"/>
        <v>-2270</v>
      </c>
      <c r="G24" s="20">
        <f ca="1"/>
        <v>-9.5875399378124726E-3</v>
      </c>
    </row>
    <row r="25" spans="1:7">
      <c r="A25" s="7" t="str">
        <v>Market.QR_LIVE.FxCurve.NZD-USD</v>
      </c>
      <c r="C25" s="1" t="str">
        <v>AUD-IRSwap-9Y</v>
      </c>
      <c r="D25" s="20">
        <v>5.2824999999999997E-2</v>
      </c>
      <c r="F25" s="1">
        <f ca="1"/>
        <v>-2179</v>
      </c>
      <c r="G25" s="20">
        <f ca="1"/>
        <v>-1.1973073032101933E-2</v>
      </c>
    </row>
    <row r="26" spans="1:7">
      <c r="A26" s="7" t="str">
        <v>Market.QR_LIVE.RateCurve.AUD-AONIA-OIS-COMPOUND</v>
      </c>
      <c r="C26" s="1" t="str">
        <v>AUD-IRSwap-10Y</v>
      </c>
      <c r="D26" s="20">
        <v>5.3074999999999997E-2</v>
      </c>
      <c r="F26" s="1">
        <f ca="1"/>
        <v>-2088</v>
      </c>
      <c r="G26" s="20">
        <f ca="1"/>
        <v>-1.4585602368418549E-2</v>
      </c>
    </row>
    <row r="27" spans="1:7">
      <c r="A27" s="7" t="str">
        <v>Market.QR_LIVE.RateCurve.AUD-BBR-BBSW-2M</v>
      </c>
      <c r="C27" s="1" t="str">
        <v>AUD-IRSwap-15Y</v>
      </c>
      <c r="D27" s="20">
        <v>5.3975000000000002E-2</v>
      </c>
      <c r="F27" s="1">
        <f ca="1"/>
        <v>-1997</v>
      </c>
      <c r="G27" s="20">
        <f ca="1"/>
        <v>-1.7442342388773735E-2</v>
      </c>
    </row>
    <row r="28" spans="1:7">
      <c r="A28" s="7" t="str">
        <v>Market.QR_LIVE.RateCurve.EUR-EURIBOR-Reuters-1M</v>
      </c>
      <c r="C28" s="1" t="str">
        <v>AUD-IRSwap-20Y</v>
      </c>
      <c r="D28" s="20">
        <v>5.3699999999999998E-2</v>
      </c>
      <c r="F28" s="1">
        <f ca="1"/>
        <v>-1639</v>
      </c>
      <c r="G28" s="20">
        <f ca="1"/>
        <v>-3.1868998860801856E-2</v>
      </c>
    </row>
    <row r="29" spans="1:7">
      <c r="A29" s="7" t="str">
        <v>Market.QR_LIVE.RateCurve.EUR-EURIBOR-Reuters-3M</v>
      </c>
      <c r="C29" s="1" t="str">
        <v>AUD-IRFuture-IR-1</v>
      </c>
      <c r="D29" s="20">
        <v>4.7500000000000001E-2</v>
      </c>
      <c r="F29" s="1">
        <f ca="1"/>
        <v>-1275</v>
      </c>
      <c r="G29" s="20">
        <f ca="1"/>
        <v>-5.6177232406160016E-2</v>
      </c>
    </row>
    <row r="30" spans="1:7">
      <c r="A30" s="7" t="str">
        <v>Market.QR_LIVE.RateCurve.EUR-EURIBOR-Reuters-6M</v>
      </c>
      <c r="C30" s="1" t="str">
        <v>AUD-IRFuture-IR-2</v>
      </c>
      <c r="D30" s="20">
        <v>4.6800000000000001E-2</v>
      </c>
      <c r="F30" s="1">
        <f ca="1"/>
        <v>-908</v>
      </c>
      <c r="G30" s="20">
        <f ca="1"/>
        <v>-0.10010061668276071</v>
      </c>
    </row>
    <row r="31" spans="1:7">
      <c r="A31" s="7" t="str">
        <v>Market.QR_LIVE.RateCurve.EUR-LIBOR-BBA-1M</v>
      </c>
      <c r="C31" s="1" t="str">
        <v>AUD-IRFuture-IR-3</v>
      </c>
      <c r="D31" s="20">
        <v>4.7E-2</v>
      </c>
      <c r="F31" s="1">
        <f ca="1"/>
        <v>-542</v>
      </c>
      <c r="G31" s="20">
        <f ca="1"/>
        <v>-0.20177087219280754</v>
      </c>
    </row>
    <row r="32" spans="1:7">
      <c r="A32" s="7" t="str">
        <v>Market.QR_LIVE.RateCurve.EUR-LIBOR-BBA-3M</v>
      </c>
      <c r="C32" s="1" t="str">
        <v>AUD-IRFuture-IR-4</v>
      </c>
      <c r="D32" s="20">
        <v>4.7100000000000003E-2</v>
      </c>
      <c r="F32" s="1">
        <f ca="1"/>
        <v>-177</v>
      </c>
      <c r="G32" s="20">
        <f ca="1"/>
        <v>-0.68313847630711377</v>
      </c>
    </row>
    <row r="33" spans="1:7">
      <c r="A33" s="7" t="str">
        <v>Market.QR_LIVE.RateCurve.EUR-LIBOR-BBA-6M</v>
      </c>
      <c r="C33" s="1" t="str">
        <v>AUD-IRFuture-IR-5</v>
      </c>
      <c r="D33" s="20">
        <v>4.7500000000000001E-2</v>
      </c>
      <c r="F33" s="1">
        <f ca="1"/>
        <v>188</v>
      </c>
      <c r="G33" s="20">
        <f ca="1"/>
        <v>0.9010243786631742</v>
      </c>
    </row>
    <row r="34" spans="1:7">
      <c r="A34" s="7" t="str">
        <v>Market.QR_LIVE.RateCurve.GBP-LIBOR-BBA-3M</v>
      </c>
      <c r="C34" s="1" t="str">
        <v>AUD-IRFuture-IR-6</v>
      </c>
      <c r="D34" s="20">
        <v>4.8000000000000001E-2</v>
      </c>
      <c r="F34" s="1">
        <f ca="1"/>
        <v>552</v>
      </c>
      <c r="G34" s="20">
        <f ca="1"/>
        <v>0.32552876336081216</v>
      </c>
    </row>
    <row r="35" spans="1:7">
      <c r="A35" s="7" t="str">
        <v>Market.QR_LIVE.RateCurve.JPY-LIBOR-BBA-1M</v>
      </c>
      <c r="C35" s="1" t="str">
        <v>AUD-IRFuture-IR-7</v>
      </c>
      <c r="D35" s="20">
        <v>4.8500000000000001E-2</v>
      </c>
      <c r="F35" s="1">
        <f ca="1"/>
        <v>919</v>
      </c>
      <c r="G35" s="20">
        <f ca="1"/>
        <v>0.2156672022673396</v>
      </c>
    </row>
    <row r="36" spans="1:7">
      <c r="A36" s="7" t="str">
        <v>Market.QR_LIVE.RateCurve.JPY-LIBOR-BBA-3M</v>
      </c>
      <c r="C36" s="1" t="str">
        <v>AUD-IRFuture-IR-8</v>
      </c>
      <c r="D36" s="20">
        <v>4.87E-2</v>
      </c>
      <c r="F36" s="1">
        <f ca="1"/>
        <v>2743</v>
      </c>
      <c r="G36" s="20">
        <f ca="1"/>
        <v>0.10905966515637644</v>
      </c>
    </row>
    <row r="37" spans="1:7">
      <c r="A37" s="7" t="str">
        <v>Market.QR_LIVE.RateCurve.JPY-LIBOR-BBA-6M</v>
      </c>
      <c r="C37" s="1" t="e">
        <v>#N/A</v>
      </c>
      <c r="D37" s="20" t="e">
        <v>#N/A</v>
      </c>
      <c r="F37" s="1">
        <f ca="1"/>
        <v>4570</v>
      </c>
      <c r="G37" s="20">
        <f ca="1"/>
        <v>8.6104630861692399E-2</v>
      </c>
    </row>
    <row r="38" spans="1:7">
      <c r="A38" s="7" t="str">
        <v>Market.QR_LIVE.RateCurve.JPY-LIBOR-ISDA-1M</v>
      </c>
      <c r="C38" s="1" t="e">
        <v>#N/A</v>
      </c>
      <c r="D38" s="20" t="e">
        <v>#N/A</v>
      </c>
      <c r="F38" s="1" t="e">
        <f ca="1"/>
        <v>#N/A</v>
      </c>
      <c r="G38" s="20" t="e">
        <f ca="1"/>
        <v>#N/A</v>
      </c>
    </row>
    <row r="39" spans="1:7">
      <c r="A39" s="7" t="str">
        <v>Market.QR_LIVE.RateCurve.JPY-LIBOR-ISDA-3M</v>
      </c>
      <c r="C39" s="1" t="e">
        <v>#N/A</v>
      </c>
      <c r="D39" s="20" t="e">
        <v>#N/A</v>
      </c>
      <c r="F39" s="1" t="e">
        <f ca="1"/>
        <v>#N/A</v>
      </c>
      <c r="G39" s="20" t="e">
        <f ca="1"/>
        <v>#N/A</v>
      </c>
    </row>
    <row r="40" spans="1:7">
      <c r="A40" s="7" t="str">
        <v>Market.QR_LIVE.RateCurve.JPY-LIBOR-ISDA-6M</v>
      </c>
      <c r="C40" s="1" t="e">
        <v>#N/A</v>
      </c>
      <c r="D40" s="20" t="e">
        <v>#N/A</v>
      </c>
      <c r="F40" s="1" t="e">
        <f ca="1"/>
        <v>#N/A</v>
      </c>
      <c r="G40" s="20" t="e">
        <f ca="1"/>
        <v>#N/A</v>
      </c>
    </row>
    <row r="41" spans="1:7">
      <c r="A41" s="7" t="str">
        <v>Market.QR_LIVE.RateCurve.NZD-BBR-FRA-1M</v>
      </c>
      <c r="C41" s="1" t="e">
        <v>#N/A</v>
      </c>
      <c r="D41" s="1" t="e">
        <v>#N/A</v>
      </c>
      <c r="F41" s="1" t="e">
        <f ca="1"/>
        <v>#N/A</v>
      </c>
      <c r="G41" s="20" t="e">
        <f ca="1"/>
        <v>#N/A</v>
      </c>
    </row>
    <row r="42" spans="1:7">
      <c r="A42" s="7" t="str">
        <v>Market.QR_LIVE.RateCurve.NZD-BBR-FRA-3M</v>
      </c>
      <c r="C42" s="1" t="e">
        <v>#N/A</v>
      </c>
      <c r="D42" s="1" t="e">
        <v>#N/A</v>
      </c>
      <c r="F42" s="1" t="e">
        <f ca="1"/>
        <v>#N/A</v>
      </c>
      <c r="G42" s="20" t="e">
        <f ca="1"/>
        <v>#N/A</v>
      </c>
    </row>
    <row r="43" spans="1:7">
      <c r="A43" s="7" t="str">
        <v>Market.QR_LIVE.RateCurve.NZD-BBR-FRA-6M</v>
      </c>
      <c r="C43" s="1" t="e">
        <v>#N/A</v>
      </c>
      <c r="D43" s="1" t="e">
        <v>#N/A</v>
      </c>
      <c r="F43" s="1" t="e">
        <f ca="1"/>
        <v>#N/A</v>
      </c>
      <c r="G43" s="20" t="e">
        <f ca="1"/>
        <v>#N/A</v>
      </c>
    </row>
    <row r="44" spans="1:7">
      <c r="A44" s="7" t="str">
        <v>Market.QR_LIVE.RateCurve.USD-LIBOR-BBA-1M</v>
      </c>
      <c r="C44" s="1" t="e">
        <v>#N/A</v>
      </c>
      <c r="D44" s="1" t="e">
        <v>#N/A</v>
      </c>
      <c r="F44" s="1" t="e">
        <f ca="1"/>
        <v>#N/A</v>
      </c>
      <c r="G44" s="20" t="e">
        <f ca="1"/>
        <v>#N/A</v>
      </c>
    </row>
    <row r="45" spans="1:7">
      <c r="A45" s="7" t="str">
        <v>Market.QR_LIVE.DiscountCurve.CHF-LIBOR-SENIOR</v>
      </c>
      <c r="C45" s="1" t="e">
        <v>#N/A</v>
      </c>
      <c r="D45" s="1" t="e">
        <v>#N/A</v>
      </c>
      <c r="F45" s="1" t="e">
        <f ca="1"/>
        <v>#N/A</v>
      </c>
      <c r="G45" s="1" t="e">
        <f ca="1"/>
        <v>#N/A</v>
      </c>
    </row>
    <row r="46" spans="1:7">
      <c r="A46" s="7" t="str">
        <v>Market.QR_LIVE.RateCurve.USD-LIBOR-BBA-6M</v>
      </c>
      <c r="C46" s="1" t="e">
        <v>#N/A</v>
      </c>
      <c r="D46" s="1" t="e">
        <v>#N/A</v>
      </c>
      <c r="F46" s="1" t="e">
        <f ca="1"/>
        <v>#N/A</v>
      </c>
      <c r="G46" s="1" t="e">
        <f ca="1"/>
        <v>#N/A</v>
      </c>
    </row>
    <row r="47" spans="1:7">
      <c r="A47" s="7" t="str">
        <v>Market.QR_LIVE.RateCurve.GBP-LIBOR-BBA-1M</v>
      </c>
      <c r="C47" s="1" t="e">
        <v>#N/A</v>
      </c>
      <c r="D47" s="1" t="e">
        <v>#N/A</v>
      </c>
      <c r="F47" s="1" t="e">
        <f ca="1"/>
        <v>#N/A</v>
      </c>
      <c r="G47" s="1" t="e">
        <f ca="1"/>
        <v>#N/A</v>
      </c>
    </row>
    <row r="48" spans="1:7">
      <c r="A48" s="7" t="str">
        <v>Market.QR_LIVE.RateCurve.GBP-LIBOR-BBA-6M</v>
      </c>
      <c r="C48" s="1" t="e">
        <v>#N/A</v>
      </c>
      <c r="D48" s="1" t="e">
        <v>#N/A</v>
      </c>
      <c r="F48" s="1" t="e">
        <f ca="1"/>
        <v>#N/A</v>
      </c>
      <c r="G48" s="1" t="e">
        <f ca="1"/>
        <v>#N/A</v>
      </c>
    </row>
    <row r="49" spans="1:7">
      <c r="A49" s="7" t="str">
        <v>Market.QR_LIVE.RateCurve.AUD-BBR-BBSW-6M</v>
      </c>
      <c r="C49" s="1" t="e">
        <v>#N/A</v>
      </c>
      <c r="D49" s="1" t="e">
        <v>#N/A</v>
      </c>
      <c r="F49" s="1" t="e">
        <f ca="1"/>
        <v>#N/A</v>
      </c>
      <c r="G49" s="1" t="e">
        <f ca="1"/>
        <v>#N/A</v>
      </c>
    </row>
    <row r="50" spans="1:7">
      <c r="A50" s="7" t="str">
        <v>Market.QR_LIVE.FxCurve.CHF-USD</v>
      </c>
      <c r="C50" s="1" t="e">
        <v>#N/A</v>
      </c>
      <c r="D50" s="1" t="e">
        <v>#N/A</v>
      </c>
      <c r="F50" s="1" t="e">
        <f ca="1"/>
        <v>#N/A</v>
      </c>
      <c r="G50" s="1" t="e">
        <f ca="1"/>
        <v>#N/A</v>
      </c>
    </row>
    <row r="51" spans="1:7">
      <c r="A51" s="7" t="str">
        <v>Market.QR_LIVE.DiscountCurve.AUD-WATC-SENIOR</v>
      </c>
      <c r="C51" s="1" t="e">
        <v>#N/A</v>
      </c>
      <c r="D51" s="1" t="e">
        <v>#N/A</v>
      </c>
      <c r="F51" s="1" t="e">
        <f ca="1"/>
        <v>#N/A</v>
      </c>
      <c r="G51" s="1" t="e">
        <f ca="1"/>
        <v>#N/A</v>
      </c>
    </row>
    <row r="52" spans="1:7">
      <c r="A52" s="7" t="str">
        <v>Market.QR_LIVE.RateVolatilityMatrix.AUD-BBR-BBSW-3M</v>
      </c>
      <c r="C52" s="1" t="e">
        <v>#N/A</v>
      </c>
      <c r="D52" s="1" t="e">
        <v>#N/A</v>
      </c>
      <c r="F52" s="1" t="e">
        <f ca="1"/>
        <v>#N/A</v>
      </c>
      <c r="G52" s="1" t="e">
        <f ca="1"/>
        <v>#N/A</v>
      </c>
    </row>
    <row r="53" spans="1:7">
      <c r="A53" s="7" t="str">
        <v>Market.QR_LIVE.RateVolatilityMatrix.AUD-BBR-BBSW-1M</v>
      </c>
      <c r="C53" s="1" t="e">
        <v>#N/A</v>
      </c>
      <c r="D53" s="1" t="e">
        <v>#N/A</v>
      </c>
      <c r="F53" s="1" t="e">
        <f ca="1"/>
        <v>#N/A</v>
      </c>
      <c r="G53" s="1" t="e">
        <f ca="1"/>
        <v>#N/A</v>
      </c>
    </row>
    <row r="54" spans="1:7">
      <c r="A54" s="7" t="str">
        <v>Market.QR_LIVE.RateVolatilityMatrix.AUD-BBR-BBSW-6M</v>
      </c>
      <c r="C54" s="1" t="e">
        <v>#N/A</v>
      </c>
      <c r="D54" s="1" t="e">
        <v>#N/A</v>
      </c>
      <c r="F54" s="1" t="e">
        <f ca="1"/>
        <v>#N/A</v>
      </c>
      <c r="G54" s="1" t="e">
        <f ca="1"/>
        <v>#N/A</v>
      </c>
    </row>
    <row r="55" spans="1:7">
      <c r="A55" s="7" t="str">
        <v>Market.QR_LIVE.RateVolatilityMatrix.AUD-IRSwap-5Y</v>
      </c>
      <c r="C55" s="1" t="e">
        <v>#N/A</v>
      </c>
      <c r="D55" s="1" t="e">
        <v>#N/A</v>
      </c>
      <c r="F55" s="1" t="e">
        <f ca="1"/>
        <v>#N/A</v>
      </c>
      <c r="G55" s="1" t="e">
        <f ca="1"/>
        <v>#N/A</v>
      </c>
    </row>
    <row r="56" spans="1:7">
      <c r="A56" s="7" t="str">
        <v>Market.QR_LIVE.RateVolatilityMatrix.AUD-IRSwap-10Y</v>
      </c>
      <c r="C56" s="1" t="e">
        <v>#N/A</v>
      </c>
      <c r="D56" s="1" t="e">
        <v>#N/A</v>
      </c>
      <c r="F56" s="1" t="e">
        <f ca="1"/>
        <v>#N/A</v>
      </c>
      <c r="G56" s="1" t="e">
        <f ca="1"/>
        <v>#N/A</v>
      </c>
    </row>
    <row r="57" spans="1:7">
      <c r="A57" s="7" t="str">
        <v>Market.QR_LIVE.RateCurve.CHF-LIBOR-BBA-1M</v>
      </c>
      <c r="F57" s="1" t="e">
        <f ca="1"/>
        <v>#N/A</v>
      </c>
      <c r="G57" s="1" t="e">
        <f ca="1"/>
        <v>#N/A</v>
      </c>
    </row>
    <row r="58" spans="1:7">
      <c r="A58" s="7" t="str">
        <v>Market.QR_LIVE.RateCurve.CHF-LIBOR-BBA-6M</v>
      </c>
    </row>
    <row r="59" spans="1:7">
      <c r="A59" s="7" t="str">
        <v>Market.QR_LIVE.RateCurve.CHF-LIBOR-BBA-3M</v>
      </c>
    </row>
    <row r="60" spans="1:7">
      <c r="A60" s="7" t="str">
        <v>Market.QR_LIVE.RateCurve.EUR-EURIBOR-Telerate-6M</v>
      </c>
    </row>
    <row r="61" spans="1:7">
      <c r="A61" s="7" t="str">
        <v>Market.QR_LIVE.RateCurve.EUR-EURIBOR-Telerate-3M</v>
      </c>
    </row>
    <row r="62" spans="1:7">
      <c r="A62" s="7" t="str">
        <v>Market.QR_LIVE.RateCurve.EUR-EURIBOR-Telerate-1M</v>
      </c>
    </row>
    <row r="63" spans="1:7">
      <c r="A63" s="7" t="str">
        <v>Market.QR_LIVE.RateVolatilityMatrix.EUR-IRSwap-5Y</v>
      </c>
    </row>
    <row r="64" spans="1:7">
      <c r="A64" s="7" t="str">
        <v>Market.QR_LIVE.CapVolatilityCurve.AUD-BBR-BBSW-3M</v>
      </c>
    </row>
    <row r="65" spans="1:1">
      <c r="A65" s="7" t="str">
        <v>Market.QR_LIVE.RateATMVolatilityMatrix.AUD-IRSwap-SydneySwapDesk</v>
      </c>
    </row>
    <row r="66" spans="1:1">
      <c r="A66" s="7" t="str">
        <v>Market.QR_LIVE.RateVolatilityMatrix.AUD-BBR-BBSW-6M-SydneySwapDesk</v>
      </c>
    </row>
    <row r="67" spans="1:1">
      <c r="A67" s="7" t="str">
        <v>Market.QR_LIVE.RateCurve.AUD-LIBOR-BBA-3M.AUD-Deposit-1D</v>
      </c>
    </row>
    <row r="68" spans="1:1">
      <c r="A68" s="7" t="str">
        <v>Market.QR_LIVE.RateCurve.AUD-LIBOR-BBA-3M.AUD-Deposit-1W</v>
      </c>
    </row>
    <row r="69" spans="1:1">
      <c r="A69" s="7" t="str">
        <v>Market.QR_LIVE.RateCurve.AUD-LIBOR-BBA-3M.AUD-Deposit-2W</v>
      </c>
    </row>
    <row r="70" spans="1:1">
      <c r="A70" s="7" t="str">
        <v>Market.QR_LIVE.RateCurve.AUD-LIBOR-BBA-3M.AUD-Deposit-1M</v>
      </c>
    </row>
    <row r="71" spans="1:1">
      <c r="A71" s="7" t="str">
        <v>Market.QR_LIVE.RateCurve.AUD-LIBOR-BBA-3M.AUD-Deposit-2M</v>
      </c>
    </row>
    <row r="72" spans="1:1">
      <c r="A72" s="7" t="str">
        <v>Market.QR_LIVE.RateCurve.AUD-LIBOR-BBA-3M.AUD-Deposit-3M</v>
      </c>
    </row>
    <row r="73" spans="1:1">
      <c r="A73" s="7" t="str">
        <v>Market.QR_LIVE.RateCurve.AUD-LIBOR-BBA-3M.AUD-IRFuture-IR-1</v>
      </c>
    </row>
    <row r="74" spans="1:1">
      <c r="A74" s="7" t="str">
        <v>Market.QR_LIVE.RateCurve.AUD-LIBOR-BBA-3M.AUD-IRFuture-IR-2</v>
      </c>
    </row>
    <row r="75" spans="1:1">
      <c r="A75" s="7" t="str">
        <v>Market.QR_LIVE.RateCurve.AUD-LIBOR-BBA-3M.AUD-IRFuture-IR-3</v>
      </c>
    </row>
    <row r="76" spans="1:1">
      <c r="A76" s="7" t="str">
        <v>Market.QR_LIVE.RateCurve.AUD-LIBOR-BBA-3M.AUD-IRFuture-IR-4</v>
      </c>
    </row>
    <row r="77" spans="1:1">
      <c r="A77" s="7" t="str">
        <v>Market.QR_LIVE.RateCurve.AUD-LIBOR-BBA-3M.AUD-IRFuture-IR-5</v>
      </c>
    </row>
    <row r="78" spans="1:1">
      <c r="A78" s="7" t="str">
        <v>Market.QR_LIVE.RateCurve.AUD-LIBOR-BBA-3M.AUD-IRFuture-IR-6</v>
      </c>
    </row>
    <row r="79" spans="1:1">
      <c r="A79" s="7" t="str">
        <v>Market.QR_LIVE.RateCurve.AUD-LIBOR-BBA-3M.AUD-IRFuture-IR-7</v>
      </c>
    </row>
    <row r="80" spans="1:1">
      <c r="A80" s="7" t="str">
        <v>Market.QR_LIVE.RateCurve.AUD-LIBOR-BBA-3M.AUD-IRFuture-IR-8</v>
      </c>
    </row>
    <row r="81" spans="1:1">
      <c r="A81" s="7" t="str">
        <v>Market.QR_LIVE.RateCurve.AUD-LIBOR-BBA-3M.AUD-IRSwap-3Y</v>
      </c>
    </row>
    <row r="82" spans="1:1">
      <c r="A82" s="7" t="str">
        <v>Market.QR_LIVE.RateCurve.AUD-LIBOR-BBA-3M.AUD-IRSwap-4Y</v>
      </c>
    </row>
    <row r="83" spans="1:1">
      <c r="A83" s="7" t="str">
        <v>Market.QR_LIVE.RateCurve.AUD-LIBOR-BBA-3M.AUD-IRSwap-5Y</v>
      </c>
    </row>
    <row r="84" spans="1:1">
      <c r="A84" s="7" t="str">
        <v>Market.QR_LIVE.RateCurve.AUD-LIBOR-BBA-3M.AUD-IRSwap-6Y</v>
      </c>
    </row>
    <row r="85" spans="1:1">
      <c r="A85" s="7" t="str">
        <v>Market.QR_LIVE.RateCurve.AUD-LIBOR-BBA-3M.AUD-IRSwap-7Y</v>
      </c>
    </row>
    <row r="86" spans="1:1">
      <c r="A86" s="7" t="str">
        <v>Market.QR_LIVE.RateCurve.AUD-LIBOR-BBA-3M.AUD-IRSwap-8Y</v>
      </c>
    </row>
    <row r="87" spans="1:1">
      <c r="A87" s="7" t="str">
        <v>Market.QR_LIVE.RateCurve.AUD-LIBOR-BBA-3M.AUD-IRSwap-9Y</v>
      </c>
    </row>
    <row r="88" spans="1:1">
      <c r="A88" s="7" t="str">
        <v>Market.QR_LIVE.RateCurve.AUD-LIBOR-BBA-3M.AUD-IRSwap-10Y</v>
      </c>
    </row>
    <row r="89" spans="1:1">
      <c r="A89" s="7" t="str">
        <v>Market.QR_LIVE.RateCurve.AUD-LIBOR-BBA-3M.AUD-IRSwap-15Y</v>
      </c>
    </row>
    <row r="90" spans="1:1">
      <c r="A90" s="7" t="str">
        <v>Market.QR_LIVE.RateCurve.AUD-LIBOR-BBA-3M.AUD-IRSwap-20Y</v>
      </c>
    </row>
    <row r="91" spans="1:1">
      <c r="A91" s="7" t="str">
        <v>Market.QR_LIVE.ClearedRateCurve.USD-LIBOR-ISDA-6M</v>
      </c>
    </row>
    <row r="92" spans="1:1">
      <c r="A92" s="7" t="str">
        <v>Market.QR_LIVE.RateBasisCurve.AUD-LIBOR-BBA-1M</v>
      </c>
    </row>
    <row r="93" spans="1:1">
      <c r="A93" s="7" t="str">
        <v>Market.QR_LIVE.RateCurve.AUD-LIBOR-BBA-3M</v>
      </c>
    </row>
    <row r="94" spans="1:1">
      <c r="A94" s="7" t="str">
        <v>Market.QR_LIVE.EquityCurve.AUD-AAD.AU</v>
      </c>
    </row>
    <row r="95" spans="1:1">
      <c r="A95" s="7" t="str">
        <v>Market.QR_LIVE.CommodityCurve.USD-LME_Aluminium2</v>
      </c>
    </row>
    <row r="96" spans="1:1">
      <c r="A96" s="7" t="str">
        <v>Market.QR_LIVE.CommodityCurve.USD-LME_Aluminium</v>
      </c>
    </row>
    <row r="97" spans="1:1">
      <c r="A97" s="7" t="str">
        <v>Market.QR_LIVE.CommodityCurve.USD-ICE_Brent</v>
      </c>
    </row>
    <row r="98" spans="1:1">
      <c r="A98" s="7" t="str">
        <v>Market.QR_LIVE.CommodityCurve.USD-Platts_Brent</v>
      </c>
    </row>
    <row r="99" spans="1:1">
      <c r="A99" s="7" t="str">
        <v>Market.QR_LIVE.CommodityCurve.USD-Townsville-AW2-ICE_Brent</v>
      </c>
    </row>
    <row r="100" spans="1:1">
      <c r="A100" s="7" t="str">
        <v>Market.QR_LIVE.CommodityCurve.USD-Townsville-AW2-LME_Aluminium</v>
      </c>
    </row>
    <row r="101" spans="1:1">
      <c r="A101" s="7" t="str">
        <v>Market.QR_LIVE.CommodityCurve.USD-Cairns-AW2-LME_Aluminium</v>
      </c>
    </row>
    <row r="102" spans="1:1">
      <c r="A102" s="7" t="str">
        <v>Market.QR_LIVE.CommodityCurve.USD-Cairns-AW2-ICE_Brent</v>
      </c>
    </row>
    <row r="103" spans="1:1">
      <c r="A103" s="7" t="str">
        <v>Market.QR_LIVE.CommodityCurve.USD-Mossman-AW2-LME_Aluminium</v>
      </c>
    </row>
    <row r="104" spans="1:1">
      <c r="A104" s="7" t="str">
        <v>Market.QR_LIVE.CommodityCurve.AUD-ASX_Wheat</v>
      </c>
    </row>
    <row r="105" spans="1:1">
      <c r="A105" s="7" t="str">
        <v>Market.QR_LIVE.CommodityCurve.USD-Mossman-AW2-ICE_Brent</v>
      </c>
    </row>
    <row r="106" spans="1:1">
      <c r="A106" s="7" t="str">
        <v>Market.QR_LIVE.CommodityCurve.AUD-Cairns-AW2-Wheat</v>
      </c>
    </row>
    <row r="107" spans="1:1">
      <c r="A107" s="7" t="str">
        <v>Market.QR_LIVE.CommodityCurve.AUD-Townsville-AW2-Wheat</v>
      </c>
    </row>
    <row r="108" spans="1:1">
      <c r="A108" s="7" t="e">
        <v>#N/A</v>
      </c>
    </row>
    <row r="109" spans="1:1">
      <c r="A109" s="7" t="e">
        <v>#N/A</v>
      </c>
    </row>
    <row r="110" spans="1:1">
      <c r="A110" s="7" t="e">
        <v>#N/A</v>
      </c>
    </row>
    <row r="111" spans="1:1">
      <c r="A111" s="7" t="e">
        <v>#N/A</v>
      </c>
    </row>
    <row r="112" spans="1:1">
      <c r="A112" s="7" t="e">
        <v>#N/A</v>
      </c>
    </row>
    <row r="113" spans="1:1">
      <c r="A113" s="7" t="e">
        <v>#N/A</v>
      </c>
    </row>
    <row r="114" spans="1:1">
      <c r="A114" s="7" t="e">
        <v>#N/A</v>
      </c>
    </row>
    <row r="115" spans="1:1">
      <c r="A115" s="7" t="e">
        <v>#N/A</v>
      </c>
    </row>
    <row r="116" spans="1:1">
      <c r="A116" s="7" t="e">
        <v>#N/A</v>
      </c>
    </row>
    <row r="117" spans="1:1">
      <c r="A117" s="7" t="e">
        <v>#N/A</v>
      </c>
    </row>
    <row r="118" spans="1:1">
      <c r="A118" s="7" t="e">
        <v>#N/A</v>
      </c>
    </row>
    <row r="119" spans="1:1">
      <c r="A119" s="7" t="e">
        <v>#N/A</v>
      </c>
    </row>
    <row r="120" spans="1:1">
      <c r="A120" s="7" t="e">
        <v>#N/A</v>
      </c>
    </row>
    <row r="121" spans="1:1">
      <c r="A121" s="7" t="e">
        <v>#N/A</v>
      </c>
    </row>
    <row r="122" spans="1:1">
      <c r="A122" s="7" t="e">
        <v>#N/A</v>
      </c>
    </row>
    <row r="123" spans="1:1">
      <c r="A123" s="1" t="e">
        <v>#N/A</v>
      </c>
    </row>
    <row r="124" spans="1:1">
      <c r="A124" s="1" t="e">
        <v>#N/A</v>
      </c>
    </row>
    <row r="125" spans="1:1">
      <c r="A125" s="1" t="e">
        <v>#N/A</v>
      </c>
    </row>
    <row r="126" spans="1:1">
      <c r="A126" s="1" t="e">
        <v>#N/A</v>
      </c>
    </row>
    <row r="127" spans="1:1">
      <c r="A127" s="1" t="e">
        <v>#N/A</v>
      </c>
    </row>
    <row r="128" spans="1:1">
      <c r="A128" s="1" t="e">
        <v>#N/A</v>
      </c>
    </row>
    <row r="129" spans="1:1">
      <c r="A129" s="1" t="e">
        <v>#N/A</v>
      </c>
    </row>
  </sheetData>
  <dataValidations count="1">
    <dataValidation type="list" allowBlank="1" showInputMessage="1" showErrorMessage="1" sqref="C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52"/>
  <sheetViews>
    <sheetView workbookViewId="0">
      <selection activeCell="O5" sqref="O5"/>
    </sheetView>
  </sheetViews>
  <sheetFormatPr defaultColWidth="9.140625" defaultRowHeight="12.75"/>
  <cols>
    <col min="1" max="1" width="3.140625" style="1" customWidth="1"/>
    <col min="2" max="2" width="9.140625" style="1"/>
    <col min="3" max="3" width="10.140625" style="1" bestFit="1" customWidth="1"/>
    <col min="4" max="4" width="12" style="1" bestFit="1" customWidth="1"/>
    <col min="5" max="5" width="11.5703125" style="1" bestFit="1" customWidth="1"/>
    <col min="6" max="6" width="10.140625" style="1" bestFit="1" customWidth="1"/>
    <col min="7" max="7" width="12.140625" style="1" bestFit="1" customWidth="1"/>
    <col min="8" max="8" width="10.140625" style="1" bestFit="1" customWidth="1"/>
    <col min="9" max="9" width="9.7109375" style="1" bestFit="1" customWidth="1"/>
    <col min="10" max="10" width="14.42578125" style="1" bestFit="1" customWidth="1"/>
    <col min="11" max="11" width="38.85546875" style="1" bestFit="1" customWidth="1"/>
    <col min="12" max="13" width="35.28515625" style="1" bestFit="1" customWidth="1"/>
    <col min="14" max="14" width="69.42578125" style="1" bestFit="1" customWidth="1"/>
    <col min="15" max="15" width="10.28515625" style="1" bestFit="1" customWidth="1"/>
    <col min="16" max="16" width="13.7109375" style="1" bestFit="1" customWidth="1"/>
    <col min="17" max="17" width="6.28515625" style="1" bestFit="1" customWidth="1"/>
    <col min="18" max="18" width="18.85546875" style="1" bestFit="1" customWidth="1"/>
    <col min="19" max="20" width="20.85546875" style="1" bestFit="1" customWidth="1"/>
    <col min="21" max="21" width="16.85546875" style="1" customWidth="1"/>
    <col min="22" max="22" width="26" style="1" bestFit="1" customWidth="1"/>
    <col min="23" max="23" width="16.85546875" style="1" customWidth="1"/>
    <col min="24" max="24" width="21" style="1" bestFit="1" customWidth="1"/>
    <col min="25" max="25" width="16.42578125" style="1" bestFit="1" customWidth="1"/>
    <col min="26" max="26" width="9.140625" style="1"/>
    <col min="27" max="27" width="31.5703125" style="1" bestFit="1" customWidth="1"/>
    <col min="28" max="28" width="26.85546875" style="1" customWidth="1"/>
    <col min="29" max="16384" width="9.140625" style="1"/>
  </cols>
  <sheetData>
    <row r="1" spans="2:28">
      <c r="X1" s="11" t="s">
        <v>19</v>
      </c>
    </row>
    <row r="2" spans="2:28"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10" t="s">
        <v>15</v>
      </c>
      <c r="K2" s="10" t="s">
        <v>16</v>
      </c>
      <c r="L2" s="9" t="s">
        <v>17</v>
      </c>
      <c r="M2" s="9"/>
      <c r="N2" s="9" t="s">
        <v>18</v>
      </c>
      <c r="O2" s="9" t="str">
        <f>X1</f>
        <v>NPV</v>
      </c>
      <c r="P2" s="9" t="str">
        <f>X2</f>
        <v>ExpectedValue</v>
      </c>
      <c r="Q2" s="9" t="str">
        <f>X3</f>
        <v>Delta1</v>
      </c>
      <c r="R2" s="9"/>
      <c r="S2" s="9"/>
      <c r="T2" s="9"/>
      <c r="U2" s="9"/>
      <c r="V2" s="9"/>
      <c r="W2" s="9"/>
      <c r="X2" s="11" t="s">
        <v>26</v>
      </c>
    </row>
    <row r="3" spans="2:28">
      <c r="B3" s="12" t="s">
        <v>20</v>
      </c>
      <c r="C3" s="12" t="s">
        <v>21</v>
      </c>
      <c r="D3" s="12" t="s">
        <v>22</v>
      </c>
      <c r="E3" s="12" t="b">
        <v>1</v>
      </c>
      <c r="F3" s="13">
        <f ca="1">TODAY()</f>
        <v>43155</v>
      </c>
      <c r="G3" s="13">
        <f ca="1">F3+90</f>
        <v>43245</v>
      </c>
      <c r="H3" s="12" t="s">
        <v>23</v>
      </c>
      <c r="I3" s="14">
        <v>1000000</v>
      </c>
      <c r="J3" s="12" t="s">
        <v>24</v>
      </c>
      <c r="K3" s="12" t="s">
        <v>25</v>
      </c>
      <c r="L3" s="12" t="str">
        <f ca="1">_xll.HLV5r3.Financial.Cache.CreateBullet(B3,E3,C3,D3,F3,G3,J3,K3,H3,I3)</f>
        <v>Trade.SpreadSheet.bulletPayment.t0001</v>
      </c>
      <c r="M3" s="12" t="s">
        <v>50</v>
      </c>
      <c r="N3" s="12" t="str">
        <f ca="1">_xll.HLV5r3.Financial.Cache.ValueTrade(M3,D3,Metrics,H3,F3,$AA$3:$AB$3)</f>
        <v>ValuationReport.LOCAL_USER.SpreadSheet.bulletPayment.t0001.LOCAL_USER.2018-02-24</v>
      </c>
      <c r="O3" s="12" t="str">
        <f t="array" aca="1" ref="O3:W4" ca="1">TRANSPOSE(_xll.HLV5r3.Financial.Cache.ViewValuationReport(N3))</f>
        <v>NPV</v>
      </c>
      <c r="P3" s="12" t="str">
        <f ca="1"/>
        <v>ExpectedValue</v>
      </c>
      <c r="Q3" s="12" t="str">
        <f ca="1"/>
        <v>Delta1</v>
      </c>
      <c r="R3" s="12" t="str">
        <f ca="1"/>
        <v>BucketedDeltaVector</v>
      </c>
      <c r="S3" s="12" t="str">
        <f ca="1"/>
        <v>BucketedDeltaVector.AUD.0</v>
      </c>
      <c r="T3" s="12" t="str">
        <f ca="1"/>
        <v>RiskNPV.AUD</v>
      </c>
      <c r="U3" s="12" t="str">
        <f ca="1"/>
        <v>LocalCurrencyNPV.AUD</v>
      </c>
      <c r="V3" s="12" t="str">
        <f ca="1"/>
        <v>LocalCurrencyExpectedValue.AUD</v>
      </c>
      <c r="W3" s="12" t="e">
        <f ca="1"/>
        <v>#N/A</v>
      </c>
      <c r="X3" s="11" t="s">
        <v>27</v>
      </c>
      <c r="AA3" s="1" t="str">
        <f t="array" aca="1" ref="AA3" ca="1">_xll.HLV5r3.Financial.Cache.GetRequiredCurves(L3)</f>
        <v>DiscountCurve.AUD-LIBOR-SENIOR</v>
      </c>
      <c r="AB3" s="1" t="str">
        <f>'GetInfo &amp; GetInstrumentInfo'!C9</f>
        <v>Market.QR_LIVE.DiscountCurve.AUD-LIBOR-SENIOR</v>
      </c>
    </row>
    <row r="4" spans="2:28">
      <c r="B4" s="16"/>
      <c r="C4" s="16"/>
      <c r="D4" s="16"/>
      <c r="E4" s="16"/>
      <c r="F4" s="16"/>
      <c r="G4" s="16"/>
      <c r="H4" s="15"/>
      <c r="I4" s="17"/>
      <c r="J4" s="15"/>
      <c r="K4" s="15"/>
      <c r="L4" s="15"/>
      <c r="M4" s="15"/>
      <c r="N4" s="15"/>
      <c r="O4" s="17">
        <f ca="1"/>
        <v>988416.20705035992</v>
      </c>
      <c r="P4" s="17">
        <f ca="1"/>
        <v>1000000</v>
      </c>
      <c r="Q4" s="17">
        <f ca="1"/>
        <v>24.087164299227037</v>
      </c>
      <c r="R4" s="17">
        <f ca="1"/>
        <v>24.091019922768819</v>
      </c>
      <c r="S4" s="17">
        <f ca="1"/>
        <v>24.091019922768819</v>
      </c>
      <c r="T4" s="17">
        <f ca="1"/>
        <v>1976832.4141007198</v>
      </c>
      <c r="U4" s="17">
        <f ca="1"/>
        <v>988416.20705035992</v>
      </c>
      <c r="V4" s="17">
        <f ca="1"/>
        <v>1000000</v>
      </c>
      <c r="W4" s="17" t="e">
        <f ca="1"/>
        <v>#N/A</v>
      </c>
      <c r="X4" s="11" t="s">
        <v>42</v>
      </c>
    </row>
    <row r="5" spans="2:28">
      <c r="B5" s="12" t="s">
        <v>28</v>
      </c>
      <c r="C5" s="12" t="str">
        <f t="shared" ref="C5:E5" si="0">C3</f>
        <v>CBA</v>
      </c>
      <c r="D5" s="12" t="str">
        <f t="shared" si="0"/>
        <v>XYZ</v>
      </c>
      <c r="E5" s="12" t="b">
        <f t="shared" si="0"/>
        <v>1</v>
      </c>
      <c r="F5" s="13">
        <f ca="1">F3</f>
        <v>43155</v>
      </c>
      <c r="G5" s="13">
        <f ca="1">G3+5</f>
        <v>43250</v>
      </c>
      <c r="H5" s="12" t="str">
        <f>H3</f>
        <v>AUD</v>
      </c>
      <c r="I5" s="14">
        <f>I3</f>
        <v>1000000</v>
      </c>
      <c r="J5" s="12" t="str">
        <f>J3</f>
        <v>AUSY</v>
      </c>
      <c r="K5" s="12" t="str">
        <f>K3</f>
        <v>MODFOLLOWING</v>
      </c>
      <c r="L5" s="22" t="str">
        <f ca="1">_xll.HLV5r3.Financial.Cache.CreateBullet(B5,E5,C5,D5,F5,G5,J5,K5,H5,I5)</f>
        <v>Trade.SpreadSheet.bulletPayment.t0002</v>
      </c>
      <c r="M5" s="12" t="s">
        <v>51</v>
      </c>
      <c r="N5" s="22" t="str">
        <f ca="1">_xll.HLV5r3.Financial.Cache.ValueTrade(M5,D5,Metrics,H5,F5,$AA$3:$AB$3)</f>
        <v>ValuationReport.LOCAL_USER.SpreadSheet.bulletPayment.t0002.LOCAL_USER.2018-02-24</v>
      </c>
      <c r="O5" s="22" t="str">
        <f t="array" aca="1" ref="O5:W6" ca="1">TRANSPOSE(_xll.HLV5r3.Financial.Cache.ViewValuationReport(N5))</f>
        <v>NPV</v>
      </c>
      <c r="P5" s="22" t="str">
        <f ca="1"/>
        <v>ExpectedValue</v>
      </c>
      <c r="Q5" s="22" t="str">
        <f ca="1"/>
        <v>Delta1</v>
      </c>
      <c r="R5" s="22" t="str">
        <f ca="1"/>
        <v>BucketedDeltaVector</v>
      </c>
      <c r="S5" s="22" t="str">
        <f ca="1"/>
        <v>BucketedDeltaVector.AUD.0</v>
      </c>
      <c r="T5" s="22" t="str">
        <f ca="1"/>
        <v>BucketedDeltaVector.AUD.1</v>
      </c>
      <c r="U5" s="22" t="str">
        <f ca="1"/>
        <v>RiskNPV.AUD</v>
      </c>
      <c r="V5" s="22" t="str">
        <f ca="1"/>
        <v>LocalCurrencyNPV.AUD</v>
      </c>
      <c r="W5" s="22" t="str">
        <f ca="1"/>
        <v>LocalCurrencyExpectedValue.AUD</v>
      </c>
      <c r="X5" s="1" t="str">
        <f t="array" ref="X5:Y18">_xll.HLV5r3.Financial.Cache.qViewTrade(M3)</f>
        <v>payerPartyReference</v>
      </c>
      <c r="Y5" s="18" t="str">
        <v>Party1</v>
      </c>
    </row>
    <row r="6" spans="2:28">
      <c r="B6" s="16"/>
      <c r="C6" s="16"/>
      <c r="D6" s="16"/>
      <c r="E6" s="16"/>
      <c r="F6" s="16"/>
      <c r="G6" s="16"/>
      <c r="H6" s="15"/>
      <c r="I6" s="17"/>
      <c r="J6" s="15"/>
      <c r="K6" s="15"/>
      <c r="L6" s="15"/>
      <c r="M6" s="15"/>
      <c r="N6" s="15"/>
      <c r="O6" s="17">
        <f ca="1"/>
        <v>987789.89092131692</v>
      </c>
      <c r="P6" s="17">
        <f ca="1"/>
        <v>1000000</v>
      </c>
      <c r="Q6" s="17">
        <f ca="1"/>
        <v>25.409553661019139</v>
      </c>
      <c r="R6" s="17">
        <f ca="1"/>
        <v>25.420905345952562</v>
      </c>
      <c r="S6" s="17">
        <f ca="1"/>
        <v>24.406544963873618</v>
      </c>
      <c r="T6" s="17">
        <f ca="1"/>
        <v>1.0143603820789413</v>
      </c>
      <c r="U6" s="17">
        <f ca="1"/>
        <v>1975579.7818426338</v>
      </c>
      <c r="V6" s="17">
        <f ca="1"/>
        <v>987789.89092131704</v>
      </c>
      <c r="W6" s="17">
        <f ca="1"/>
        <v>1000000</v>
      </c>
      <c r="X6" s="1" t="str">
        <v>receiverPartyReference</v>
      </c>
      <c r="Y6" s="1" t="str">
        <v>Party2</v>
      </c>
    </row>
    <row r="7" spans="2:28">
      <c r="B7" s="12" t="s">
        <v>29</v>
      </c>
      <c r="C7" s="12" t="str">
        <f>C5</f>
        <v>CBA</v>
      </c>
      <c r="D7" s="12" t="str">
        <f>D5</f>
        <v>XYZ</v>
      </c>
      <c r="E7" s="12" t="b">
        <f>E5</f>
        <v>1</v>
      </c>
      <c r="F7" s="13">
        <f ca="1">F5</f>
        <v>43155</v>
      </c>
      <c r="G7" s="13">
        <f ca="1">G5+5</f>
        <v>43255</v>
      </c>
      <c r="H7" s="12" t="str">
        <f>H5</f>
        <v>AUD</v>
      </c>
      <c r="I7" s="14">
        <f>I5</f>
        <v>1000000</v>
      </c>
      <c r="J7" s="12" t="str">
        <f>J5</f>
        <v>AUSY</v>
      </c>
      <c r="K7" s="12" t="str">
        <f>K5</f>
        <v>MODFOLLOWING</v>
      </c>
      <c r="L7" s="22" t="str">
        <f ca="1">_xll.HLV5r3.Financial.Cache.CreateBullet(B7,E7,C7,D7,F7,G7,J7,K7,H7,I7)</f>
        <v>Trade.SpreadSheet.bulletPayment.t0003</v>
      </c>
      <c r="M7" s="12" t="s">
        <v>52</v>
      </c>
      <c r="N7" s="22" t="str">
        <f ca="1">_xll.HLV5r3.Financial.Cache.ValueTrade(M7,D7,Metrics,H7,F7,$AA$3:$AB$3)</f>
        <v>ValuationReport.LOCAL_USER.SpreadSheet.bulletPayment.t0003.LOCAL_USER.2018-02-24</v>
      </c>
      <c r="O7" s="22" t="str">
        <f t="array" aca="1" ref="O7:W8" ca="1">TRANSPOSE(_xll.HLV5r3.Financial.Cache.ViewValuationReport(N7))</f>
        <v>NPV</v>
      </c>
      <c r="P7" s="22" t="str">
        <f ca="1"/>
        <v>ExpectedValue</v>
      </c>
      <c r="Q7" s="22" t="str">
        <f ca="1"/>
        <v>Delta1</v>
      </c>
      <c r="R7" s="22" t="str">
        <f ca="1"/>
        <v>BucketedDeltaVector</v>
      </c>
      <c r="S7" s="22" t="str">
        <f ca="1"/>
        <v>BucketedDeltaVector.AUD.0</v>
      </c>
      <c r="T7" s="22" t="str">
        <f ca="1"/>
        <v>BucketedDeltaVector.AUD.1</v>
      </c>
      <c r="U7" s="22" t="str">
        <f ca="1"/>
        <v>RiskNPV.AUD</v>
      </c>
      <c r="V7" s="22" t="str">
        <f ca="1"/>
        <v>LocalCurrencyNPV.AUD</v>
      </c>
      <c r="W7" s="22" t="str">
        <f ca="1"/>
        <v>LocalCurrencyExpectedValue.AUD</v>
      </c>
      <c r="X7" s="1" t="str">
        <v>amount</v>
      </c>
      <c r="Y7" s="19">
        <v>1000000</v>
      </c>
    </row>
    <row r="8" spans="2:28">
      <c r="B8" s="16"/>
      <c r="C8" s="16"/>
      <c r="D8" s="16"/>
      <c r="E8" s="16"/>
      <c r="F8" s="16"/>
      <c r="G8" s="16"/>
      <c r="H8" s="15"/>
      <c r="I8" s="17"/>
      <c r="J8" s="15"/>
      <c r="K8" s="15"/>
      <c r="L8" s="15"/>
      <c r="M8" s="15"/>
      <c r="N8" s="15"/>
      <c r="O8" s="17">
        <f ca="1"/>
        <v>987193.43221044599</v>
      </c>
      <c r="P8" s="17">
        <f ca="1"/>
        <v>1000000</v>
      </c>
      <c r="Q8" s="17">
        <f ca="1"/>
        <v>26.731775168247971</v>
      </c>
      <c r="R8" s="17">
        <f ca="1"/>
        <v>26.756636587516088</v>
      </c>
      <c r="S8" s="17">
        <f ca="1"/>
        <v>24.392744841026271</v>
      </c>
      <c r="T8" s="17">
        <f ca="1"/>
        <v>2.3638917464898155</v>
      </c>
      <c r="U8" s="17">
        <f ca="1"/>
        <v>1974386.864420892</v>
      </c>
      <c r="V8" s="17">
        <f ca="1"/>
        <v>987193.43221044599</v>
      </c>
      <c r="W8" s="17">
        <f ca="1"/>
        <v>1000000</v>
      </c>
      <c r="X8" s="1" t="str">
        <v>currency</v>
      </c>
      <c r="Y8" s="1" t="str">
        <v>AUD</v>
      </c>
    </row>
    <row r="9" spans="2:28">
      <c r="B9" s="12" t="s">
        <v>30</v>
      </c>
      <c r="C9" s="12" t="str">
        <f>C7</f>
        <v>CBA</v>
      </c>
      <c r="D9" s="12" t="str">
        <f>D7</f>
        <v>XYZ</v>
      </c>
      <c r="E9" s="12" t="b">
        <f>E7</f>
        <v>1</v>
      </c>
      <c r="F9" s="13">
        <f ca="1">F7</f>
        <v>43155</v>
      </c>
      <c r="G9" s="13">
        <f ca="1">G7+5</f>
        <v>43260</v>
      </c>
      <c r="H9" s="12" t="str">
        <f>H7</f>
        <v>AUD</v>
      </c>
      <c r="I9" s="14">
        <f>I7</f>
        <v>1000000</v>
      </c>
      <c r="J9" s="12" t="str">
        <f>J7</f>
        <v>AUSY</v>
      </c>
      <c r="K9" s="12" t="str">
        <f>K7</f>
        <v>MODFOLLOWING</v>
      </c>
      <c r="L9" s="22" t="str">
        <f ca="1">_xll.HLV5r3.Financial.Cache.CreateBullet(B9,E9,C9,D9,F9,G9,J9,K9,H9,I9)</f>
        <v>Trade.SpreadSheet.bulletPayment.t0004</v>
      </c>
      <c r="M9" s="12" t="s">
        <v>53</v>
      </c>
      <c r="N9" s="22" t="str">
        <f ca="1">_xll.HLV5r3.Financial.Cache.ValueTrade(M9,D9,Metrics,H9,F9,$AA$3:$AB$3)</f>
        <v>ValuationReport.LOCAL_USER.SpreadSheet.bulletPayment.t0004.LOCAL_USER.2018-02-24</v>
      </c>
      <c r="O9" s="22" t="str">
        <f t="array" aca="1" ref="O9:W10" ca="1">TRANSPOSE(_xll.HLV5r3.Financial.Cache.ViewValuationReport(N9))</f>
        <v>NPV</v>
      </c>
      <c r="P9" s="22" t="str">
        <f ca="1"/>
        <v>ExpectedValue</v>
      </c>
      <c r="Q9" s="22" t="str">
        <f ca="1"/>
        <v>Delta1</v>
      </c>
      <c r="R9" s="22" t="str">
        <f ca="1"/>
        <v>BucketedDeltaVector</v>
      </c>
      <c r="S9" s="22" t="str">
        <f ca="1"/>
        <v>BucketedDeltaVector.AUD.0</v>
      </c>
      <c r="T9" s="22" t="str">
        <f ca="1"/>
        <v>BucketedDeltaVector.AUD.1</v>
      </c>
      <c r="U9" s="22" t="str">
        <f ca="1"/>
        <v>RiskNPV.AUD</v>
      </c>
      <c r="V9" s="22" t="str">
        <f ca="1"/>
        <v>LocalCurrencyNPV.AUD</v>
      </c>
      <c r="W9" s="22" t="str">
        <f ca="1"/>
        <v>LocalCurrencyExpectedValue.AUD</v>
      </c>
      <c r="X9" s="1" t="str">
        <v>businessDayConvention</v>
      </c>
      <c r="Y9" s="18" t="str">
        <v>MODFOLLOWING</v>
      </c>
    </row>
    <row r="10" spans="2:28">
      <c r="B10" s="16"/>
      <c r="C10" s="16"/>
      <c r="D10" s="16"/>
      <c r="E10" s="16"/>
      <c r="F10" s="16"/>
      <c r="G10" s="16"/>
      <c r="H10" s="15"/>
      <c r="I10" s="17"/>
      <c r="J10" s="15"/>
      <c r="K10" s="15"/>
      <c r="L10" s="15"/>
      <c r="M10" s="15"/>
      <c r="N10" s="15"/>
      <c r="O10" s="17">
        <f ca="1"/>
        <v>986190.21913469501</v>
      </c>
      <c r="P10" s="17">
        <f ca="1"/>
        <v>1000000</v>
      </c>
      <c r="Q10" s="17">
        <f ca="1"/>
        <v>28.841325385993812</v>
      </c>
      <c r="R10" s="17">
        <f ca="1"/>
        <v>28.884170648334113</v>
      </c>
      <c r="S10" s="17">
        <f ca="1"/>
        <v>24.368249458073489</v>
      </c>
      <c r="T10" s="17">
        <f ca="1"/>
        <v>4.5159211902606229</v>
      </c>
      <c r="U10" s="17">
        <f ca="1"/>
        <v>1972380.43826939</v>
      </c>
      <c r="V10" s="17">
        <f ca="1"/>
        <v>986190.21913469501</v>
      </c>
      <c r="W10" s="17">
        <f ca="1"/>
        <v>1000000</v>
      </c>
      <c r="X10" s="1" t="str">
        <v>party1</v>
      </c>
      <c r="Y10" s="1" t="str">
        <v>CBA</v>
      </c>
    </row>
    <row r="11" spans="2:28">
      <c r="B11" s="12" t="s">
        <v>31</v>
      </c>
      <c r="C11" s="12" t="str">
        <f>C9</f>
        <v>CBA</v>
      </c>
      <c r="D11" s="12" t="str">
        <f>D9</f>
        <v>XYZ</v>
      </c>
      <c r="E11" s="12" t="b">
        <f>E9</f>
        <v>1</v>
      </c>
      <c r="F11" s="13">
        <f ca="1">F9</f>
        <v>43155</v>
      </c>
      <c r="G11" s="13">
        <f ca="1">G9+5</f>
        <v>43265</v>
      </c>
      <c r="H11" s="12" t="str">
        <f>H9</f>
        <v>AUD</v>
      </c>
      <c r="I11" s="14">
        <f>I9</f>
        <v>1000000</v>
      </c>
      <c r="J11" s="12" t="str">
        <f>J9</f>
        <v>AUSY</v>
      </c>
      <c r="K11" s="12" t="str">
        <f>K9</f>
        <v>MODFOLLOWING</v>
      </c>
      <c r="L11" s="22" t="str">
        <f ca="1">_xll.HLV5r3.Financial.Cache.CreateBullet(B11,E11,C11,D11,F11,G11,J11,K11,H11,I11)</f>
        <v>Trade.SpreadSheet.bulletPayment.t0005</v>
      </c>
      <c r="M11" s="12" t="s">
        <v>54</v>
      </c>
      <c r="N11" s="22" t="str">
        <f ca="1">_xll.HLV5r3.Financial.Cache.ValueTrade(M11,D11,Metrics,H11,F11,$AA$3:$AB$3)</f>
        <v>ValuationReport.LOCAL_USER.SpreadSheet.bulletPayment.t0005.LOCAL_USER.2018-02-24</v>
      </c>
      <c r="O11" s="22" t="str">
        <f t="array" aca="1" ref="O11:W12" ca="1">TRANSPOSE(_xll.HLV5r3.Financial.Cache.ViewValuationReport(N11))</f>
        <v>NPV</v>
      </c>
      <c r="P11" s="22" t="str">
        <f ca="1"/>
        <v>ExpectedValue</v>
      </c>
      <c r="Q11" s="22" t="str">
        <f ca="1"/>
        <v>Delta1</v>
      </c>
      <c r="R11" s="22" t="str">
        <f ca="1"/>
        <v>BucketedDeltaVector</v>
      </c>
      <c r="S11" s="22" t="str">
        <f ca="1"/>
        <v>BucketedDeltaVector.AUD.0</v>
      </c>
      <c r="T11" s="22" t="str">
        <f ca="1"/>
        <v>BucketedDeltaVector.AUD.1</v>
      </c>
      <c r="U11" s="22" t="str">
        <f ca="1"/>
        <v>RiskNPV.AUD</v>
      </c>
      <c r="V11" s="22" t="str">
        <f ca="1"/>
        <v>LocalCurrencyNPV.AUD</v>
      </c>
      <c r="W11" s="22" t="str">
        <f ca="1"/>
        <v>LocalCurrencyExpectedValue.AUD</v>
      </c>
      <c r="X11" s="1" t="str">
        <v>party2</v>
      </c>
      <c r="Y11" s="1" t="str">
        <v>XYZ</v>
      </c>
    </row>
    <row r="12" spans="2:28">
      <c r="B12" s="16"/>
      <c r="C12" s="16"/>
      <c r="D12" s="16"/>
      <c r="E12" s="16"/>
      <c r="F12" s="16"/>
      <c r="G12" s="16"/>
      <c r="H12" s="15"/>
      <c r="I12" s="17"/>
      <c r="J12" s="15"/>
      <c r="K12" s="15"/>
      <c r="L12" s="15"/>
      <c r="M12" s="15"/>
      <c r="N12" s="15"/>
      <c r="O12" s="17">
        <f ca="1"/>
        <v>985937.78136801487</v>
      </c>
      <c r="P12" s="17">
        <f ca="1"/>
        <v>1000000</v>
      </c>
      <c r="Q12" s="17">
        <f ca="1"/>
        <v>29.367941165892052</v>
      </c>
      <c r="R12" s="17">
        <f ca="1"/>
        <v>29.41458587615351</v>
      </c>
      <c r="S12" s="17">
        <f ca="1"/>
        <v>24.362042103524061</v>
      </c>
      <c r="T12" s="17">
        <f ca="1"/>
        <v>5.0525437726294502</v>
      </c>
      <c r="U12" s="17">
        <f ca="1"/>
        <v>1971875.5627360297</v>
      </c>
      <c r="V12" s="17">
        <f ca="1"/>
        <v>985937.78136801498</v>
      </c>
      <c r="W12" s="17">
        <f ca="1"/>
        <v>1000000</v>
      </c>
      <c r="X12" s="1" t="e">
        <v>#N/A</v>
      </c>
      <c r="Y12" s="1" t="e">
        <v>#N/A</v>
      </c>
    </row>
    <row r="13" spans="2:28">
      <c r="B13" s="12" t="s">
        <v>32</v>
      </c>
      <c r="C13" s="12" t="str">
        <f>C11</f>
        <v>CBA</v>
      </c>
      <c r="D13" s="12" t="str">
        <f>D11</f>
        <v>XYZ</v>
      </c>
      <c r="E13" s="12" t="b">
        <f>E11</f>
        <v>1</v>
      </c>
      <c r="F13" s="13">
        <f ca="1">F11</f>
        <v>43155</v>
      </c>
      <c r="G13" s="13">
        <f ca="1">G11+5</f>
        <v>43270</v>
      </c>
      <c r="H13" s="12" t="str">
        <f>H11</f>
        <v>AUD</v>
      </c>
      <c r="I13" s="14">
        <f>I11</f>
        <v>1000000</v>
      </c>
      <c r="J13" s="12" t="str">
        <f>J11</f>
        <v>AUSY</v>
      </c>
      <c r="K13" s="12" t="str">
        <f>K11</f>
        <v>MODFOLLOWING</v>
      </c>
      <c r="L13" s="22" t="str">
        <f ca="1">_xll.HLV5r3.Financial.Cache.CreateBullet(B13,E13,C13,D13,F13,G13,J13,K13,H13,I13)</f>
        <v>Trade.SpreadSheet.bulletPayment.t0006</v>
      </c>
      <c r="M13" s="12" t="s">
        <v>55</v>
      </c>
      <c r="N13" s="22" t="str">
        <f ca="1">_xll.HLV5r3.Financial.Cache.ValueTrade(M13,D13,Metrics,H13,F13,$AA$3:$AB$3)</f>
        <v>ValuationReport.LOCAL_USER.SpreadSheet.bulletPayment.t0006.LOCAL_USER.2018-02-24</v>
      </c>
      <c r="O13" s="22" t="str">
        <f t="array" aca="1" ref="O13:W14" ca="1">TRANSPOSE(_xll.HLV5r3.Financial.Cache.ViewValuationReport(N13))</f>
        <v>NPV</v>
      </c>
      <c r="P13" s="22" t="str">
        <f ca="1"/>
        <v>ExpectedValue</v>
      </c>
      <c r="Q13" s="22" t="str">
        <f ca="1"/>
        <v>Delta1</v>
      </c>
      <c r="R13" s="22" t="str">
        <f ca="1"/>
        <v>BucketedDeltaVector</v>
      </c>
      <c r="S13" s="22" t="str">
        <f ca="1"/>
        <v>BucketedDeltaVector.AUD.0</v>
      </c>
      <c r="T13" s="22" t="str">
        <f ca="1"/>
        <v>BucketedDeltaVector.AUD.1</v>
      </c>
      <c r="U13" s="22" t="str">
        <f ca="1"/>
        <v>RiskNPV.AUD</v>
      </c>
      <c r="V13" s="22" t="str">
        <f ca="1"/>
        <v>LocalCurrencyNPV.AUD</v>
      </c>
      <c r="W13" s="22" t="str">
        <f ca="1"/>
        <v>LocalCurrencyExpectedValue.AUD</v>
      </c>
      <c r="X13" s="1" t="e">
        <v>#N/A</v>
      </c>
      <c r="Y13" s="1" t="e">
        <v>#N/A</v>
      </c>
    </row>
    <row r="14" spans="2:28">
      <c r="B14" s="16"/>
      <c r="C14" s="16"/>
      <c r="D14" s="16"/>
      <c r="E14" s="16"/>
      <c r="F14" s="16"/>
      <c r="G14" s="16"/>
      <c r="H14" s="15"/>
      <c r="I14" s="17"/>
      <c r="J14" s="15"/>
      <c r="K14" s="15"/>
      <c r="L14" s="15"/>
      <c r="M14" s="15"/>
      <c r="N14" s="15"/>
      <c r="O14" s="17">
        <f ca="1"/>
        <v>985307.20686757693</v>
      </c>
      <c r="P14" s="17">
        <f ca="1"/>
        <v>1000000</v>
      </c>
      <c r="Q14" s="17">
        <f ca="1"/>
        <v>30.683306269924675</v>
      </c>
      <c r="R14" s="17">
        <f ca="1"/>
        <v>30.738229910619836</v>
      </c>
      <c r="S14" s="17">
        <f ca="1"/>
        <v>24.346536496788048</v>
      </c>
      <c r="T14" s="17">
        <f ca="1"/>
        <v>6.3916934138317893</v>
      </c>
      <c r="U14" s="17">
        <f ca="1"/>
        <v>1970614.4137351539</v>
      </c>
      <c r="V14" s="17">
        <f ca="1"/>
        <v>985307.20686757693</v>
      </c>
      <c r="W14" s="17">
        <f ca="1"/>
        <v>1000000</v>
      </c>
      <c r="X14" s="1" t="e">
        <v>#N/A</v>
      </c>
      <c r="Y14" s="1" t="e">
        <v>#N/A</v>
      </c>
    </row>
    <row r="15" spans="2:28">
      <c r="B15" s="12" t="s">
        <v>33</v>
      </c>
      <c r="C15" s="12" t="str">
        <f>C13</f>
        <v>CBA</v>
      </c>
      <c r="D15" s="12" t="str">
        <f>D13</f>
        <v>XYZ</v>
      </c>
      <c r="E15" s="12" t="b">
        <f>E13</f>
        <v>1</v>
      </c>
      <c r="F15" s="13">
        <f ca="1">F13</f>
        <v>43155</v>
      </c>
      <c r="G15" s="13">
        <f ca="1">G13+5</f>
        <v>43275</v>
      </c>
      <c r="H15" s="12" t="str">
        <f>H13</f>
        <v>AUD</v>
      </c>
      <c r="I15" s="14">
        <f>I13</f>
        <v>1000000</v>
      </c>
      <c r="J15" s="12" t="str">
        <f>J13</f>
        <v>AUSY</v>
      </c>
      <c r="K15" s="12" t="str">
        <f>K13</f>
        <v>MODFOLLOWING</v>
      </c>
      <c r="L15" s="22" t="str">
        <f ca="1">_xll.HLV5r3.Financial.Cache.CreateBullet(B15,E15,C15,D15,F15,G15,J15,K15,H15,I15)</f>
        <v>Trade.SpreadSheet.bulletPayment.t0007</v>
      </c>
      <c r="M15" s="12" t="s">
        <v>56</v>
      </c>
      <c r="N15" s="22" t="str">
        <f ca="1">_xll.HLV5r3.Financial.Cache.ValueTrade(M15,D15,Metrics,H15,F15,$AA$3:$AB$3)</f>
        <v>ValuationReport.LOCAL_USER.SpreadSheet.bulletPayment.t0007.LOCAL_USER.2018-02-24</v>
      </c>
      <c r="O15" s="22" t="str">
        <f t="array" aca="1" ref="O15:W16" ca="1">TRANSPOSE(_xll.HLV5r3.Financial.Cache.ViewValuationReport(N15))</f>
        <v>NPV</v>
      </c>
      <c r="P15" s="22" t="str">
        <f ca="1"/>
        <v>ExpectedValue</v>
      </c>
      <c r="Q15" s="22" t="str">
        <f ca="1"/>
        <v>Delta1</v>
      </c>
      <c r="R15" s="22" t="str">
        <f ca="1"/>
        <v>BucketedDeltaVector</v>
      </c>
      <c r="S15" s="22" t="str">
        <f ca="1"/>
        <v>BucketedDeltaVector.AUD.0</v>
      </c>
      <c r="T15" s="22" t="str">
        <f ca="1"/>
        <v>BucketedDeltaVector.AUD.1</v>
      </c>
      <c r="U15" s="22" t="str">
        <f ca="1"/>
        <v>RiskNPV.AUD</v>
      </c>
      <c r="V15" s="22" t="str">
        <f ca="1"/>
        <v>LocalCurrencyNPV.AUD</v>
      </c>
      <c r="W15" s="22" t="str">
        <f ca="1"/>
        <v>LocalCurrencyExpectedValue.AUD</v>
      </c>
      <c r="X15" s="1" t="e">
        <v>#N/A</v>
      </c>
      <c r="Y15" s="1" t="e">
        <v>#N/A</v>
      </c>
      <c r="AA15" s="1" t="str">
        <f t="array" aca="1" ref="AA15:AB18" ca="1">_xll.HLV5r3.Financial.Cache.ViewValuationReport(N3)</f>
        <v>NPV</v>
      </c>
      <c r="AB15" s="14">
        <f ca="1"/>
        <v>988416.20705035992</v>
      </c>
    </row>
    <row r="16" spans="2:28">
      <c r="B16" s="16"/>
      <c r="C16" s="16"/>
      <c r="D16" s="16"/>
      <c r="E16" s="16"/>
      <c r="F16" s="16"/>
      <c r="G16" s="16"/>
      <c r="H16" s="15"/>
      <c r="I16" s="17"/>
      <c r="J16" s="15"/>
      <c r="K16" s="15"/>
      <c r="L16" s="15"/>
      <c r="M16" s="15"/>
      <c r="N16" s="15"/>
      <c r="O16" s="17">
        <f ca="1"/>
        <v>984551.49684300495</v>
      </c>
      <c r="P16" s="17">
        <f ca="1"/>
        <v>1000000</v>
      </c>
      <c r="Q16" s="17">
        <f ca="1"/>
        <v>32.259533313783187</v>
      </c>
      <c r="R16" s="17">
        <f ca="1"/>
        <v>32.322100867615283</v>
      </c>
      <c r="S16" s="17">
        <f ca="1"/>
        <v>24.327953842005879</v>
      </c>
      <c r="T16" s="17">
        <f ca="1"/>
        <v>7.9941470256094069</v>
      </c>
      <c r="U16" s="17">
        <f ca="1"/>
        <v>1969102.9936860099</v>
      </c>
      <c r="V16" s="17">
        <f ca="1"/>
        <v>984551.49684300495</v>
      </c>
      <c r="W16" s="17">
        <f ca="1"/>
        <v>1000000</v>
      </c>
      <c r="X16" s="1" t="e">
        <v>#N/A</v>
      </c>
      <c r="Y16" s="1" t="e">
        <v>#N/A</v>
      </c>
      <c r="AA16" s="1" t="str">
        <f ca="1"/>
        <v>ExpectedValue</v>
      </c>
      <c r="AB16" s="1">
        <f ca="1"/>
        <v>1000000</v>
      </c>
    </row>
    <row r="17" spans="2:28">
      <c r="B17" s="12" t="s">
        <v>34</v>
      </c>
      <c r="C17" s="12" t="str">
        <f>C15</f>
        <v>CBA</v>
      </c>
      <c r="D17" s="12" t="str">
        <f>D15</f>
        <v>XYZ</v>
      </c>
      <c r="E17" s="12" t="b">
        <f>E15</f>
        <v>1</v>
      </c>
      <c r="F17" s="13">
        <f ca="1">F15</f>
        <v>43155</v>
      </c>
      <c r="G17" s="13">
        <f ca="1">G15+5</f>
        <v>43280</v>
      </c>
      <c r="H17" s="12" t="str">
        <f>H15</f>
        <v>AUD</v>
      </c>
      <c r="I17" s="14">
        <f>I15</f>
        <v>1000000</v>
      </c>
      <c r="J17" s="12" t="str">
        <f>J15</f>
        <v>AUSY</v>
      </c>
      <c r="K17" s="12" t="str">
        <f>K15</f>
        <v>MODFOLLOWING</v>
      </c>
      <c r="L17" s="22" t="str">
        <f ca="1">_xll.HLV5r3.Financial.Cache.CreateBullet(B17,E17,C17,D17,F17,G17,J17,K17,H17,I17)</f>
        <v>Trade.SpreadSheet.bulletPayment.t0008</v>
      </c>
      <c r="M17" s="12" t="s">
        <v>57</v>
      </c>
      <c r="N17" s="22" t="str">
        <f ca="1">_xll.HLV5r3.Financial.Cache.ValueTrade(M17,D17,Metrics,H17,F17,$AA$3:$AB$3)</f>
        <v>ValuationReport.LOCAL_USER.SpreadSheet.bulletPayment.t0008.LOCAL_USER.2018-02-24</v>
      </c>
      <c r="O17" s="22" t="str">
        <f t="array" aca="1" ref="O17:W18" ca="1">TRANSPOSE(_xll.HLV5r3.Financial.Cache.ViewValuationReport(N17))</f>
        <v>NPV</v>
      </c>
      <c r="P17" s="22" t="str">
        <f ca="1"/>
        <v>ExpectedValue</v>
      </c>
      <c r="Q17" s="22" t="str">
        <f ca="1"/>
        <v>Delta1</v>
      </c>
      <c r="R17" s="22" t="str">
        <f ca="1"/>
        <v>BucketedDeltaVector</v>
      </c>
      <c r="S17" s="22" t="str">
        <f ca="1"/>
        <v>BucketedDeltaVector.AUD.0</v>
      </c>
      <c r="T17" s="22" t="str">
        <f ca="1"/>
        <v>BucketedDeltaVector.AUD.1</v>
      </c>
      <c r="U17" s="22" t="str">
        <f ca="1"/>
        <v>RiskNPV.AUD</v>
      </c>
      <c r="V17" s="22" t="str">
        <f ca="1"/>
        <v>LocalCurrencyNPV.AUD</v>
      </c>
      <c r="W17" s="22" t="str">
        <f ca="1"/>
        <v>LocalCurrencyExpectedValue.AUD</v>
      </c>
      <c r="X17" s="1" t="e">
        <v>#N/A</v>
      </c>
      <c r="Y17" s="1" t="e">
        <v>#N/A</v>
      </c>
      <c r="AA17" s="1" t="str">
        <f ca="1"/>
        <v>Delta1</v>
      </c>
      <c r="AB17" s="1">
        <f ca="1"/>
        <v>24.087164299227037</v>
      </c>
    </row>
    <row r="18" spans="2:28">
      <c r="B18" s="16"/>
      <c r="C18" s="16"/>
      <c r="D18" s="16"/>
      <c r="E18" s="16"/>
      <c r="F18" s="16"/>
      <c r="G18" s="16"/>
      <c r="H18" s="15"/>
      <c r="I18" s="17"/>
      <c r="J18" s="15"/>
      <c r="K18" s="15"/>
      <c r="L18" s="15"/>
      <c r="M18" s="15"/>
      <c r="N18" s="15"/>
      <c r="O18" s="17">
        <f ca="1"/>
        <v>984048.28299648408</v>
      </c>
      <c r="P18" s="17">
        <f ca="1"/>
        <v>1000000</v>
      </c>
      <c r="Q18" s="17">
        <f ca="1"/>
        <v>33.30901366793605</v>
      </c>
      <c r="R18" s="17">
        <f ca="1"/>
        <v>33.37529519531877</v>
      </c>
      <c r="S18" s="17">
        <f ca="1"/>
        <v>24.315579977593284</v>
      </c>
      <c r="T18" s="17">
        <f ca="1"/>
        <v>9.0597152177254827</v>
      </c>
      <c r="U18" s="17">
        <f ca="1"/>
        <v>1968096.5659929682</v>
      </c>
      <c r="V18" s="17">
        <f ca="1"/>
        <v>984048.28299648396</v>
      </c>
      <c r="W18" s="17">
        <f ca="1"/>
        <v>1000000</v>
      </c>
      <c r="X18" s="1" t="e">
        <v>#N/A</v>
      </c>
      <c r="Y18" s="1" t="e">
        <v>#N/A</v>
      </c>
      <c r="AA18" s="1" t="str">
        <f ca="1"/>
        <v>BucketedDeltaVector</v>
      </c>
      <c r="AB18" s="1">
        <f ca="1"/>
        <v>24.091019922768819</v>
      </c>
    </row>
    <row r="19" spans="2:28">
      <c r="B19" s="12" t="s">
        <v>35</v>
      </c>
      <c r="C19" s="12" t="str">
        <f>C17</f>
        <v>CBA</v>
      </c>
      <c r="D19" s="12" t="str">
        <f>D17</f>
        <v>XYZ</v>
      </c>
      <c r="E19" s="12" t="b">
        <f>E17</f>
        <v>1</v>
      </c>
      <c r="F19" s="13">
        <f ca="1">F17</f>
        <v>43155</v>
      </c>
      <c r="G19" s="13">
        <f ca="1">G17+5</f>
        <v>43285</v>
      </c>
      <c r="H19" s="12" t="str">
        <f>H17</f>
        <v>AUD</v>
      </c>
      <c r="I19" s="14">
        <f>I17</f>
        <v>1000000</v>
      </c>
      <c r="J19" s="12" t="str">
        <f>J17</f>
        <v>AUSY</v>
      </c>
      <c r="K19" s="12" t="str">
        <f>K17</f>
        <v>MODFOLLOWING</v>
      </c>
      <c r="L19" s="22" t="str">
        <f ca="1">_xll.HLV5r3.Financial.Cache.CreateBullet(B19,E19,C19,D19,F19,G19,J19,K19,H19,I19)</f>
        <v>Trade.SpreadSheet.bulletPayment.t0009</v>
      </c>
      <c r="M19" s="12" t="s">
        <v>58</v>
      </c>
      <c r="N19" s="22" t="str">
        <f ca="1">_xll.HLV5r3.Financial.Cache.ValueTrade(M19,D19,Metrics,H19,F19,$AA$3:$AB$3)</f>
        <v>ValuationReport.LOCAL_USER.SpreadSheet.bulletPayment.t0009.LOCAL_USER.2018-02-24</v>
      </c>
      <c r="O19" s="22" t="str">
        <f t="array" aca="1" ref="O19:W20" ca="1">TRANSPOSE(_xll.HLV5r3.Financial.Cache.ViewValuationReport(N19))</f>
        <v>NPV</v>
      </c>
      <c r="P19" s="22" t="str">
        <f ca="1"/>
        <v>ExpectedValue</v>
      </c>
      <c r="Q19" s="22" t="str">
        <f ca="1"/>
        <v>Delta1</v>
      </c>
      <c r="R19" s="22" t="str">
        <f ca="1"/>
        <v>BucketedDeltaVector</v>
      </c>
      <c r="S19" s="22" t="str">
        <f ca="1"/>
        <v>BucketedDeltaVector.AUD.0</v>
      </c>
      <c r="T19" s="22" t="str">
        <f ca="1"/>
        <v>BucketedDeltaVector.AUD.1</v>
      </c>
      <c r="U19" s="22" t="str">
        <f ca="1"/>
        <v>RiskNPV.AUD</v>
      </c>
      <c r="V19" s="22" t="str">
        <f ca="1"/>
        <v>LocalCurrencyNPV.AUD</v>
      </c>
      <c r="W19" s="22" t="str">
        <f ca="1"/>
        <v>LocalCurrencyExpectedValue.AUD</v>
      </c>
    </row>
    <row r="20" spans="2:28">
      <c r="B20" s="16"/>
      <c r="C20" s="16"/>
      <c r="D20" s="16"/>
      <c r="E20" s="16"/>
      <c r="F20" s="16"/>
      <c r="G20" s="16"/>
      <c r="H20" s="15"/>
      <c r="I20" s="17"/>
      <c r="J20" s="15"/>
      <c r="K20" s="15"/>
      <c r="L20" s="15"/>
      <c r="M20" s="15"/>
      <c r="N20" s="15"/>
      <c r="O20" s="17">
        <f ca="1"/>
        <v>983419.9318153921</v>
      </c>
      <c r="P20" s="17">
        <f ca="1"/>
        <v>1000000</v>
      </c>
      <c r="Q20" s="17">
        <f ca="1"/>
        <v>34.61936189255777</v>
      </c>
      <c r="R20" s="17">
        <f ca="1"/>
        <v>34.68873833738558</v>
      </c>
      <c r="S20" s="17">
        <f ca="1"/>
        <v>24.300129020737653</v>
      </c>
      <c r="T20" s="17">
        <f ca="1"/>
        <v>10.388609316647926</v>
      </c>
      <c r="U20" s="17">
        <f ca="1"/>
        <v>1966839.8636307842</v>
      </c>
      <c r="V20" s="17">
        <f ca="1"/>
        <v>983419.9318153921</v>
      </c>
      <c r="W20" s="17">
        <f ca="1"/>
        <v>1000000</v>
      </c>
      <c r="AA20" s="1" t="s">
        <v>36</v>
      </c>
      <c r="AB20" s="1" t="s">
        <v>6</v>
      </c>
    </row>
    <row r="21" spans="2:28">
      <c r="B21" s="12" t="s">
        <v>37</v>
      </c>
      <c r="C21" s="12" t="str">
        <f>C19</f>
        <v>CBA</v>
      </c>
      <c r="D21" s="12" t="str">
        <f>D19</f>
        <v>XYZ</v>
      </c>
      <c r="E21" s="12" t="b">
        <f>E19</f>
        <v>1</v>
      </c>
      <c r="F21" s="13">
        <f ca="1">F19</f>
        <v>43155</v>
      </c>
      <c r="G21" s="13">
        <f ca="1">G19+5</f>
        <v>43290</v>
      </c>
      <c r="H21" s="12" t="str">
        <f>H19</f>
        <v>AUD</v>
      </c>
      <c r="I21" s="14">
        <f>I19</f>
        <v>1000000</v>
      </c>
      <c r="J21" s="12" t="str">
        <f>J19</f>
        <v>AUSY</v>
      </c>
      <c r="K21" s="12" t="str">
        <f>K19</f>
        <v>MODFOLLOWING</v>
      </c>
      <c r="L21" s="22" t="str">
        <f ca="1">_xll.HLV5r3.Financial.Cache.CreateBullet(B21,E21,C21,D21,F21,G21,J21,K21,H21,I21)</f>
        <v>Trade.SpreadSheet.bulletPayment.t0010</v>
      </c>
      <c r="M21" s="12" t="s">
        <v>59</v>
      </c>
      <c r="N21" s="22" t="str">
        <f ca="1">_xll.HLV5r3.Financial.Cache.ValueTrade(M21,D21,Metrics,H21,F21,$AA$3:$AB$3)</f>
        <v>ValuationReport.LOCAL_USER.SpreadSheet.bulletPayment.t0010.LOCAL_USER.2018-02-24</v>
      </c>
      <c r="O21" s="22" t="str">
        <f t="array" aca="1" ref="O21:W22" ca="1">TRANSPOSE(_xll.HLV5r3.Financial.Cache.ViewValuationReport(N21))</f>
        <v>NPV</v>
      </c>
      <c r="P21" s="22" t="str">
        <f ca="1"/>
        <v>ExpectedValue</v>
      </c>
      <c r="Q21" s="22" t="str">
        <f ca="1"/>
        <v>Delta1</v>
      </c>
      <c r="R21" s="22" t="str">
        <f ca="1"/>
        <v>BucketedDeltaVector</v>
      </c>
      <c r="S21" s="22" t="str">
        <f ca="1"/>
        <v>BucketedDeltaVector.AUD.0</v>
      </c>
      <c r="T21" s="22" t="str">
        <f ca="1"/>
        <v>BucketedDeltaVector.AUD.1</v>
      </c>
      <c r="U21" s="22" t="str">
        <f ca="1"/>
        <v>RiskNPV.AUD</v>
      </c>
      <c r="V21" s="22" t="str">
        <f ca="1"/>
        <v>LocalCurrencyNPV.AUD</v>
      </c>
      <c r="W21" s="22" t="str">
        <f ca="1"/>
        <v>LocalCurrencyExpectedValue.AUD</v>
      </c>
    </row>
    <row r="22" spans="2:28">
      <c r="B22" s="16"/>
      <c r="C22" s="16"/>
      <c r="D22" s="16"/>
      <c r="E22" s="16"/>
      <c r="F22" s="16"/>
      <c r="G22" s="16"/>
      <c r="H22" s="15"/>
      <c r="I22" s="17"/>
      <c r="J22" s="15"/>
      <c r="K22" s="15"/>
      <c r="L22" s="15"/>
      <c r="M22" s="15"/>
      <c r="N22" s="15"/>
      <c r="O22" s="17">
        <f ca="1"/>
        <v>982792.31993254391</v>
      </c>
      <c r="P22" s="17">
        <f ca="1"/>
        <v>1000000</v>
      </c>
      <c r="Q22" s="17">
        <f ca="1"/>
        <v>35.928043746657487</v>
      </c>
      <c r="R22" s="17">
        <f ca="1"/>
        <v>35.998803007290086</v>
      </c>
      <c r="S22" s="17">
        <f ca="1"/>
        <v>24.284696236166646</v>
      </c>
      <c r="T22" s="17">
        <f ca="1"/>
        <v>11.714106771123436</v>
      </c>
      <c r="U22" s="17">
        <f ca="1"/>
        <v>1965584.6398650878</v>
      </c>
      <c r="V22" s="17">
        <f ca="1"/>
        <v>982792.31993254402</v>
      </c>
      <c r="W22" s="17">
        <f ca="1"/>
        <v>1000000</v>
      </c>
      <c r="AB22" s="14">
        <f ca="1">_xll.HLV5r3.Financial.Cache.GetNPVWithSpecifiedCurves(L3,C3,H3,F3,AA3:AB3)</f>
        <v>-988416.20705036004</v>
      </c>
    </row>
    <row r="23" spans="2:28">
      <c r="B23" s="12" t="s">
        <v>38</v>
      </c>
      <c r="C23" s="13" t="str">
        <f>C21</f>
        <v>CBA</v>
      </c>
      <c r="D23" s="13" t="str">
        <f>D21</f>
        <v>XYZ</v>
      </c>
      <c r="E23" s="13" t="b">
        <f>E21</f>
        <v>1</v>
      </c>
      <c r="F23" s="13">
        <f ca="1">F21</f>
        <v>43155</v>
      </c>
      <c r="G23" s="13">
        <f ca="1">G21+5</f>
        <v>43295</v>
      </c>
      <c r="H23" s="13" t="str">
        <f>H21</f>
        <v>AUD</v>
      </c>
      <c r="I23" s="14">
        <f>I21</f>
        <v>1000000</v>
      </c>
      <c r="J23" s="13" t="str">
        <f>J21</f>
        <v>AUSY</v>
      </c>
      <c r="K23" s="13" t="str">
        <f>K21</f>
        <v>MODFOLLOWING</v>
      </c>
      <c r="L23" s="22" t="str">
        <f ca="1">_xll.HLV5r3.Financial.Cache.CreateBullet(B23,E23,C23,D23,F23,G23,J23,K23,H23,I23)</f>
        <v>Trade.SpreadSheet.bulletPayment.t0011</v>
      </c>
      <c r="M23" s="12" t="s">
        <v>60</v>
      </c>
      <c r="N23" s="22" t="str">
        <f ca="1">_xll.HLV5r3.Financial.Cache.ValueTrade(M23,D23,Metrics,H23,F23,$AA$3:$AB$3)</f>
        <v>ValuationReport.LOCAL_USER.SpreadSheet.bulletPayment.t0011.LOCAL_USER.2018-02-24</v>
      </c>
      <c r="O23" s="22" t="str">
        <f t="array" aca="1" ref="O23:W24" ca="1">TRANSPOSE(_xll.HLV5r3.Financial.Cache.ViewValuationReport(N23))</f>
        <v>NPV</v>
      </c>
      <c r="P23" s="22" t="str">
        <f ca="1"/>
        <v>ExpectedValue</v>
      </c>
      <c r="Q23" s="22" t="str">
        <f ca="1"/>
        <v>Delta1</v>
      </c>
      <c r="R23" s="22" t="str">
        <f ca="1"/>
        <v>BucketedDeltaVector</v>
      </c>
      <c r="S23" s="22" t="str">
        <f ca="1"/>
        <v>BucketedDeltaVector.AUD.0</v>
      </c>
      <c r="T23" s="22" t="str">
        <f ca="1"/>
        <v>BucketedDeltaVector.AUD.1</v>
      </c>
      <c r="U23" s="22" t="str">
        <f ca="1"/>
        <v>RiskNPV.AUD</v>
      </c>
      <c r="V23" s="22" t="str">
        <f ca="1"/>
        <v>LocalCurrencyNPV.AUD</v>
      </c>
      <c r="W23" s="22" t="str">
        <f ca="1"/>
        <v>LocalCurrencyExpectedValue.AUD</v>
      </c>
      <c r="AB23" s="23">
        <f ca="1">_xll.HLV5r3.Financial.Cache.GetParRateWithSpecifiedCurves(L3,C3,F3,AA3:AB3)</f>
        <v>0</v>
      </c>
    </row>
    <row r="24" spans="2:28">
      <c r="B24" s="16"/>
      <c r="C24" s="16"/>
      <c r="D24" s="16"/>
      <c r="E24" s="16"/>
      <c r="F24" s="16"/>
      <c r="G24" s="16"/>
      <c r="H24" s="15"/>
      <c r="I24" s="17"/>
      <c r="J24" s="15"/>
      <c r="K24" s="15"/>
      <c r="L24" s="15"/>
      <c r="M24" s="15"/>
      <c r="N24" s="15"/>
      <c r="O24" s="17">
        <f ca="1"/>
        <v>981914.90360069193</v>
      </c>
      <c r="P24" s="17">
        <f ca="1"/>
        <v>1000000</v>
      </c>
      <c r="Q24" s="17">
        <f ca="1"/>
        <v>37.757404462076245</v>
      </c>
      <c r="R24" s="17">
        <f ca="1"/>
        <v>37.827238355911334</v>
      </c>
      <c r="S24" s="17">
        <f ca="1"/>
        <v>24.263120825101812</v>
      </c>
      <c r="T24" s="17">
        <f ca="1"/>
        <v>13.564117530809522</v>
      </c>
      <c r="U24" s="17">
        <f ca="1"/>
        <v>1963829.8072013839</v>
      </c>
      <c r="V24" s="17">
        <f ca="1"/>
        <v>981914.90360069193</v>
      </c>
      <c r="W24" s="17">
        <f ca="1"/>
        <v>1000000</v>
      </c>
    </row>
    <row r="25" spans="2:28">
      <c r="B25" s="12" t="s">
        <v>39</v>
      </c>
      <c r="C25" s="13" t="str">
        <f>C23</f>
        <v>CBA</v>
      </c>
      <c r="D25" s="13" t="str">
        <f>D23</f>
        <v>XYZ</v>
      </c>
      <c r="E25" s="13" t="b">
        <f>E23</f>
        <v>1</v>
      </c>
      <c r="F25" s="13">
        <f ca="1">F23</f>
        <v>43155</v>
      </c>
      <c r="G25" s="13">
        <f ca="1">G23+5</f>
        <v>43300</v>
      </c>
      <c r="H25" s="13" t="str">
        <f>H23</f>
        <v>AUD</v>
      </c>
      <c r="I25" s="14">
        <f>I23</f>
        <v>1000000</v>
      </c>
      <c r="J25" s="13" t="str">
        <f>J23</f>
        <v>AUSY</v>
      </c>
      <c r="K25" s="13" t="str">
        <f>K23</f>
        <v>MODFOLLOWING</v>
      </c>
      <c r="L25" s="22" t="str">
        <f ca="1">_xll.HLV5r3.Financial.Cache.CreateBullet(B25,E25,C25,D25,F25,G25,J25,K25,H25,I25)</f>
        <v>Trade.SpreadSheet.bulletPayment.t0012</v>
      </c>
      <c r="M25" s="12" t="s">
        <v>61</v>
      </c>
      <c r="N25" s="22" t="str">
        <f ca="1">_xll.HLV5r3.Financial.Cache.ValueTrade(M25,D25,Metrics,H25,F25,$AA$3:$AB$3)</f>
        <v>ValuationReport.LOCAL_USER.SpreadSheet.bulletPayment.t0012.LOCAL_USER.2018-02-24</v>
      </c>
      <c r="O25" s="22" t="str">
        <f t="array" aca="1" ref="O25:W26" ca="1">TRANSPOSE(_xll.HLV5r3.Financial.Cache.ViewValuationReport(N25))</f>
        <v>NPV</v>
      </c>
      <c r="P25" s="22" t="str">
        <f ca="1"/>
        <v>ExpectedValue</v>
      </c>
      <c r="Q25" s="22" t="str">
        <f ca="1"/>
        <v>Delta1</v>
      </c>
      <c r="R25" s="22" t="str">
        <f ca="1"/>
        <v>BucketedDeltaVector</v>
      </c>
      <c r="S25" s="22" t="str">
        <f ca="1"/>
        <v>BucketedDeltaVector.AUD.0</v>
      </c>
      <c r="T25" s="22" t="str">
        <f ca="1"/>
        <v>BucketedDeltaVector.AUD.1</v>
      </c>
      <c r="U25" s="22" t="str">
        <f ca="1"/>
        <v>RiskNPV.AUD</v>
      </c>
      <c r="V25" s="22" t="str">
        <f ca="1"/>
        <v>LocalCurrencyNPV.AUD</v>
      </c>
      <c r="W25" s="22" t="str">
        <f ca="1"/>
        <v>LocalCurrencyExpectedValue.AUD</v>
      </c>
    </row>
    <row r="26" spans="2:28">
      <c r="B26" s="16"/>
      <c r="C26" s="16"/>
      <c r="D26" s="16"/>
      <c r="E26" s="16"/>
      <c r="F26" s="16"/>
      <c r="G26" s="16"/>
      <c r="H26" s="15"/>
      <c r="I26" s="17"/>
      <c r="J26" s="15"/>
      <c r="K26" s="15"/>
      <c r="L26" s="15"/>
      <c r="M26" s="15"/>
      <c r="N26" s="15"/>
      <c r="O26" s="17">
        <f ca="1"/>
        <v>981539.31045541808</v>
      </c>
      <c r="P26" s="17">
        <f ca="1"/>
        <v>1000000</v>
      </c>
      <c r="Q26" s="17">
        <f ca="1"/>
        <v>38.540420151666439</v>
      </c>
      <c r="R26" s="17">
        <f ca="1"/>
        <v>38.608840276641153</v>
      </c>
      <c r="S26" s="17">
        <f ca="1"/>
        <v>24.253885095445241</v>
      </c>
      <c r="T26" s="17">
        <f ca="1"/>
        <v>14.354955181195908</v>
      </c>
      <c r="U26" s="17">
        <f ca="1"/>
        <v>1963078.6209108362</v>
      </c>
      <c r="V26" s="17">
        <f ca="1"/>
        <v>981539.31045541796</v>
      </c>
      <c r="W26" s="17">
        <f ca="1"/>
        <v>1000000</v>
      </c>
    </row>
    <row r="27" spans="2:28">
      <c r="B27" s="12" t="s">
        <v>40</v>
      </c>
      <c r="C27" s="13" t="str">
        <f>C25</f>
        <v>CBA</v>
      </c>
      <c r="D27" s="13" t="str">
        <f>D25</f>
        <v>XYZ</v>
      </c>
      <c r="E27" s="13" t="b">
        <f>E25</f>
        <v>1</v>
      </c>
      <c r="F27" s="13">
        <f ca="1">F25</f>
        <v>43155</v>
      </c>
      <c r="G27" s="13">
        <f ca="1">G25+5</f>
        <v>43305</v>
      </c>
      <c r="H27" s="13" t="str">
        <f>H25</f>
        <v>AUD</v>
      </c>
      <c r="I27" s="14">
        <f>I25</f>
        <v>1000000</v>
      </c>
      <c r="J27" s="13" t="str">
        <f>J25</f>
        <v>AUSY</v>
      </c>
      <c r="K27" s="13" t="str">
        <f>K25</f>
        <v>MODFOLLOWING</v>
      </c>
      <c r="L27" s="22" t="str">
        <f ca="1">_xll.HLV5r3.Financial.Cache.CreateBullet(B27,E27,C27,D27,F27,G27,J27,K27,H27,I27)</f>
        <v>Trade.SpreadSheet.bulletPayment.t0013</v>
      </c>
      <c r="M27" s="12" t="s">
        <v>62</v>
      </c>
      <c r="N27" s="22" t="str">
        <f ca="1">_xll.HLV5r3.Financial.Cache.ValueTrade(M27,D27,Metrics,H27,F27,$AA$3:$AB$3)</f>
        <v>ValuationReport.LOCAL_USER.SpreadSheet.bulletPayment.t0013.LOCAL_USER.2018-02-24</v>
      </c>
      <c r="O27" s="22" t="str">
        <f t="array" aca="1" ref="O27:W28" ca="1">TRANSPOSE(_xll.HLV5r3.Financial.Cache.ViewValuationReport(N27))</f>
        <v>NPV</v>
      </c>
      <c r="P27" s="22" t="str">
        <f ca="1"/>
        <v>ExpectedValue</v>
      </c>
      <c r="Q27" s="22" t="str">
        <f ca="1"/>
        <v>Delta1</v>
      </c>
      <c r="R27" s="22" t="str">
        <f ca="1"/>
        <v>BucketedDeltaVector</v>
      </c>
      <c r="S27" s="22" t="str">
        <f ca="1"/>
        <v>BucketedDeltaVector.AUD.0</v>
      </c>
      <c r="T27" s="22" t="str">
        <f ca="1"/>
        <v>BucketedDeltaVector.AUD.1</v>
      </c>
      <c r="U27" s="22" t="str">
        <f ca="1"/>
        <v>RiskNPV.AUD</v>
      </c>
      <c r="V27" s="22" t="str">
        <f ca="1"/>
        <v>LocalCurrencyNPV.AUD</v>
      </c>
      <c r="W27" s="22" t="str">
        <f ca="1"/>
        <v>LocalCurrencyExpectedValue.AUD</v>
      </c>
    </row>
    <row r="28" spans="2:28">
      <c r="B28" s="16"/>
      <c r="C28" s="16"/>
      <c r="D28" s="16"/>
      <c r="E28" s="16"/>
      <c r="F28" s="16"/>
      <c r="G28" s="16"/>
      <c r="H28" s="15"/>
      <c r="I28" s="17"/>
      <c r="J28" s="15"/>
      <c r="K28" s="15"/>
      <c r="L28" s="15"/>
      <c r="M28" s="15"/>
      <c r="N28" s="15"/>
      <c r="O28" s="17">
        <f ca="1"/>
        <v>980913.91106139205</v>
      </c>
      <c r="P28" s="17">
        <f ca="1"/>
        <v>1000000</v>
      </c>
      <c r="Q28" s="17">
        <f ca="1"/>
        <v>39.844120594783377</v>
      </c>
      <c r="R28" s="17">
        <f ca="1"/>
        <v>39.908834450518775</v>
      </c>
      <c r="S28" s="17">
        <f ca="1"/>
        <v>24.238506695159888</v>
      </c>
      <c r="T28" s="17">
        <f ca="1"/>
        <v>15.670327755358876</v>
      </c>
      <c r="U28" s="17">
        <f ca="1"/>
        <v>1961827.8221227841</v>
      </c>
      <c r="V28" s="17">
        <f ca="1"/>
        <v>980913.91106139205</v>
      </c>
      <c r="W28" s="17">
        <f ca="1"/>
        <v>1000000</v>
      </c>
    </row>
    <row r="29" spans="2:28">
      <c r="B29" s="12" t="s">
        <v>41</v>
      </c>
      <c r="C29" s="13" t="str">
        <f>C27</f>
        <v>CBA</v>
      </c>
      <c r="D29" s="13" t="str">
        <f>D27</f>
        <v>XYZ</v>
      </c>
      <c r="E29" s="13" t="b">
        <f>E27</f>
        <v>1</v>
      </c>
      <c r="F29" s="13">
        <f ca="1">F27</f>
        <v>43155</v>
      </c>
      <c r="G29" s="13">
        <f ca="1">G27+5</f>
        <v>43310</v>
      </c>
      <c r="H29" s="13" t="str">
        <f>H27</f>
        <v>AUD</v>
      </c>
      <c r="I29" s="14">
        <f>I27</f>
        <v>1000000</v>
      </c>
      <c r="J29" s="13" t="str">
        <f>J27</f>
        <v>AUSY</v>
      </c>
      <c r="K29" s="13" t="str">
        <f>K27</f>
        <v>MODFOLLOWING</v>
      </c>
      <c r="L29" s="22" t="str">
        <f ca="1">_xll.HLV5r3.Financial.Cache.CreateBullet(B29,E29,C29,D29,F29,G29,J29,K29,H29,I29)</f>
        <v>Trade.SpreadSheet.bulletPayment.t0014</v>
      </c>
      <c r="M29" s="12" t="s">
        <v>63</v>
      </c>
      <c r="N29" s="22" t="str">
        <f ca="1">_xll.HLV5r3.Financial.Cache.ValueTrade(M29,D29,Metrics,H29,F29,$AA$3:$AB$3)</f>
        <v>ValuationReport.LOCAL_USER.SpreadSheet.bulletPayment.t0014.LOCAL_USER.2018-02-24</v>
      </c>
      <c r="O29" s="22" t="str">
        <f t="array" aca="1" ref="O29:W30" ca="1">TRANSPOSE(_xll.HLV5r3.Financial.Cache.ViewValuationReport(N29))</f>
        <v>NPV</v>
      </c>
      <c r="P29" s="22" t="str">
        <f ca="1"/>
        <v>ExpectedValue</v>
      </c>
      <c r="Q29" s="22" t="str">
        <f ca="1"/>
        <v>Delta1</v>
      </c>
      <c r="R29" s="22" t="str">
        <f ca="1"/>
        <v>BucketedDeltaVector</v>
      </c>
      <c r="S29" s="22" t="str">
        <f ca="1"/>
        <v>BucketedDeltaVector.AUD.0</v>
      </c>
      <c r="T29" s="22" t="str">
        <f ca="1"/>
        <v>BucketedDeltaVector.AUD.1</v>
      </c>
      <c r="U29" s="22" t="str">
        <f ca="1"/>
        <v>RiskNPV.AUD</v>
      </c>
      <c r="V29" s="22" t="str">
        <f ca="1"/>
        <v>LocalCurrencyNPV.AUD</v>
      </c>
      <c r="W29" s="22" t="str">
        <f ca="1"/>
        <v>LocalCurrencyExpectedValue.AUD</v>
      </c>
    </row>
    <row r="30" spans="2:28">
      <c r="B30" s="16"/>
      <c r="C30" s="16"/>
      <c r="D30" s="16"/>
      <c r="E30" s="16"/>
      <c r="F30" s="16"/>
      <c r="G30" s="16"/>
      <c r="H30" s="15"/>
      <c r="I30" s="17"/>
      <c r="J30" s="15"/>
      <c r="K30" s="15"/>
      <c r="L30" s="15"/>
      <c r="M30" s="15"/>
      <c r="N30" s="15"/>
      <c r="O30" s="17">
        <f ca="1"/>
        <v>980164.40283198503</v>
      </c>
      <c r="P30" s="17">
        <f ca="1"/>
        <v>1000000</v>
      </c>
      <c r="Q30" s="17">
        <f ca="1"/>
        <v>41.406377331177154</v>
      </c>
      <c r="R30" s="17">
        <f ca="1"/>
        <v>41.464425774220189</v>
      </c>
      <c r="S30" s="17">
        <f ca="1"/>
        <v>24.220076483781487</v>
      </c>
      <c r="T30" s="17">
        <f ca="1"/>
        <v>17.244349290438706</v>
      </c>
      <c r="U30" s="17">
        <f ca="1"/>
        <v>1960328.8056639701</v>
      </c>
      <c r="V30" s="17">
        <f ca="1"/>
        <v>980164.40283198492</v>
      </c>
      <c r="W30" s="17">
        <f ca="1"/>
        <v>1000000</v>
      </c>
    </row>
    <row r="31" spans="2:28">
      <c r="B31" s="12"/>
      <c r="C31" s="13"/>
      <c r="D31" s="13"/>
      <c r="E31" s="13"/>
      <c r="F31" s="13"/>
      <c r="G31" s="13"/>
      <c r="H31" s="13"/>
      <c r="I31" s="14"/>
      <c r="J31" s="13"/>
      <c r="K31" s="13" t="str">
        <f t="array" aca="1" ref="K31:L46" ca="1">_xll.HLV5r3.Financial.Cache.ViewValuationReport(D47)</f>
        <v>ExpectedValue</v>
      </c>
      <c r="L31" s="14">
        <f ca="1"/>
        <v>-1000000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2:28">
      <c r="B32" s="12"/>
      <c r="C32" s="13"/>
      <c r="D32" s="13"/>
      <c r="E32" s="13"/>
      <c r="F32" s="13"/>
      <c r="G32" s="13"/>
      <c r="H32" s="13"/>
      <c r="I32" s="14"/>
      <c r="J32" s="13"/>
      <c r="K32" s="13" t="str">
        <f ca="1"/>
        <v>Delta1</v>
      </c>
      <c r="L32" s="14">
        <f ca="1"/>
        <v>-24.087164299227037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2:23">
      <c r="B33" s="12"/>
      <c r="C33" s="13"/>
      <c r="D33" s="13"/>
      <c r="E33" s="13"/>
      <c r="F33" s="13"/>
      <c r="G33" s="13"/>
      <c r="H33" s="13"/>
      <c r="I33" s="14"/>
      <c r="J33" s="13"/>
      <c r="K33" s="13" t="str">
        <f ca="1"/>
        <v>NPV</v>
      </c>
      <c r="L33" s="14">
        <f ca="1"/>
        <v>-988416.20705036004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2:23">
      <c r="B34" s="12"/>
      <c r="C34" s="13"/>
      <c r="D34" s="13"/>
      <c r="E34" s="13"/>
      <c r="F34" s="13"/>
      <c r="G34" s="13"/>
      <c r="H34" s="13"/>
      <c r="I34" s="14"/>
      <c r="J34" s="13"/>
      <c r="K34" s="13" t="str">
        <f ca="1"/>
        <v>LocalCurrencyDelta1PDH.AUD</v>
      </c>
      <c r="L34" s="14">
        <f ca="1"/>
        <v>-24.090491840999999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2:23">
      <c r="B35" s="12"/>
      <c r="C35" s="13" t="s">
        <v>36</v>
      </c>
      <c r="D35" s="13" t="s">
        <v>6</v>
      </c>
      <c r="E35" s="13"/>
      <c r="F35" s="13"/>
      <c r="G35" s="13"/>
      <c r="H35" s="13"/>
      <c r="I35" s="14"/>
      <c r="J35" s="13"/>
      <c r="K35" s="13" t="str">
        <f ca="1"/>
        <v>LocalCurrencyDelta1PDH.AUD-Deposit-1D</v>
      </c>
      <c r="L35" s="14">
        <f ca="1"/>
        <v>-0.27370655770000002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2:23">
      <c r="B36" s="12"/>
      <c r="C36" s="9" t="s">
        <v>7</v>
      </c>
      <c r="D36" s="12" t="s">
        <v>43</v>
      </c>
      <c r="E36" s="13"/>
      <c r="F36" s="13"/>
      <c r="G36" s="13"/>
      <c r="H36" s="13"/>
      <c r="I36" s="14"/>
      <c r="J36" s="13"/>
      <c r="K36" s="13" t="str">
        <f ca="1"/>
        <v>LocalCurrencyDelta1PDH.AUD-Deposit-1M</v>
      </c>
      <c r="L36" s="14">
        <f ca="1"/>
        <v>0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2:23">
      <c r="B37" s="12"/>
      <c r="C37" s="9" t="s">
        <v>8</v>
      </c>
      <c r="D37" s="12" t="s">
        <v>21</v>
      </c>
      <c r="E37" s="13"/>
      <c r="F37" s="13"/>
      <c r="G37" s="13"/>
      <c r="H37" s="13"/>
      <c r="I37" s="14"/>
      <c r="J37" s="13"/>
      <c r="K37" s="13" t="str">
        <f ca="1"/>
        <v>LocalCurrencyDelta1PDH.AUD-Deposit-2M</v>
      </c>
      <c r="L37" s="14">
        <f ca="1"/>
        <v>-1.4864104821999999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2:23">
      <c r="B38" s="12"/>
      <c r="C38" s="9" t="s">
        <v>9</v>
      </c>
      <c r="D38" s="12" t="s">
        <v>22</v>
      </c>
      <c r="E38" s="13"/>
      <c r="F38" s="13"/>
      <c r="G38" s="13"/>
      <c r="H38" s="13"/>
      <c r="I38" s="14"/>
      <c r="J38" s="13"/>
      <c r="K38" s="13" t="str">
        <f ca="1"/>
        <v>LocalCurrencyDelta1PDH.AUD-Deposit-3M</v>
      </c>
      <c r="L38" s="14">
        <f ca="1"/>
        <v>-22.3303748011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2:23">
      <c r="B39" s="12"/>
      <c r="C39" s="9" t="s">
        <v>10</v>
      </c>
      <c r="D39" s="12" t="b">
        <v>1</v>
      </c>
      <c r="E39" s="13"/>
      <c r="F39" s="13"/>
      <c r="G39" s="13"/>
      <c r="H39" s="13"/>
      <c r="I39" s="14"/>
      <c r="J39" s="13"/>
      <c r="K39" s="13" t="str">
        <f ca="1"/>
        <v>LocalCurrencyDelta1PDH.AUD-IRFuture-IR-1</v>
      </c>
      <c r="L39" s="14">
        <f ca="1"/>
        <v>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2:23">
      <c r="B40" s="12"/>
      <c r="C40" s="9" t="s">
        <v>11</v>
      </c>
      <c r="D40" s="13">
        <f ca="1">TODAY()</f>
        <v>43155</v>
      </c>
      <c r="E40" s="13"/>
      <c r="F40" s="13"/>
      <c r="G40" s="13"/>
      <c r="H40" s="13"/>
      <c r="I40" s="14"/>
      <c r="J40" s="13"/>
      <c r="K40" s="13" t="str">
        <f ca="1"/>
        <v>LocalCurrencyDelta1PDH.AUD-IRFuture-IR-2</v>
      </c>
      <c r="L40" s="14">
        <f ca="1"/>
        <v>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2:23">
      <c r="B41" s="12"/>
      <c r="C41" s="9" t="s">
        <v>12</v>
      </c>
      <c r="D41" s="13">
        <f ca="1">D40+90</f>
        <v>43245</v>
      </c>
      <c r="E41" s="13"/>
      <c r="F41" s="13"/>
      <c r="G41" s="13"/>
      <c r="H41" s="13"/>
      <c r="I41" s="14"/>
      <c r="J41" s="13"/>
      <c r="K41" s="13" t="str">
        <f ca="1"/>
        <v>LocalCurrencyDelta1PDH.AUD-IRFuture-IR-3</v>
      </c>
      <c r="L41" s="14">
        <f ca="1"/>
        <v>0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2:23">
      <c r="B42" s="12"/>
      <c r="C42" s="9" t="s">
        <v>13</v>
      </c>
      <c r="D42" s="12" t="s">
        <v>23</v>
      </c>
      <c r="E42" s="13"/>
      <c r="F42" s="13"/>
      <c r="G42" s="13"/>
      <c r="H42" s="13"/>
      <c r="I42" s="14"/>
      <c r="J42" s="13"/>
      <c r="K42" s="13" t="str">
        <f ca="1"/>
        <v>LocalCurrencyDelta1PDH.AUD-IRFuture-IR-4</v>
      </c>
      <c r="L42" s="14">
        <f ca="1"/>
        <v>0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2:23">
      <c r="B43" s="12"/>
      <c r="C43" s="9" t="s">
        <v>14</v>
      </c>
      <c r="D43" s="14">
        <v>1000000</v>
      </c>
      <c r="E43" s="13"/>
      <c r="F43" s="13"/>
      <c r="G43" s="13"/>
      <c r="H43" s="13"/>
      <c r="I43" s="14"/>
      <c r="J43" s="13"/>
      <c r="K43" s="13" t="str">
        <f ca="1"/>
        <v>LocalCurrencyDelta1PDH.AUD-IRFuture-IR-5</v>
      </c>
      <c r="L43" s="14">
        <f ca="1"/>
        <v>0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2:23">
      <c r="B44" s="12"/>
      <c r="C44" s="10" t="s">
        <v>15</v>
      </c>
      <c r="D44" s="12" t="s">
        <v>24</v>
      </c>
      <c r="E44" s="13"/>
      <c r="F44" s="13"/>
      <c r="G44" s="13"/>
      <c r="H44" s="13"/>
      <c r="I44" s="14"/>
      <c r="J44" s="13"/>
      <c r="K44" s="13" t="str">
        <f ca="1"/>
        <v>LocalCurrencyDelta1PDH.AUD-IRFuture-IR-6</v>
      </c>
      <c r="L44" s="14">
        <f ca="1"/>
        <v>0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2:23">
      <c r="B45" s="12"/>
      <c r="C45" s="10" t="s">
        <v>16</v>
      </c>
      <c r="D45" s="12" t="s">
        <v>25</v>
      </c>
      <c r="E45" s="13"/>
      <c r="F45" s="13"/>
      <c r="G45" s="13"/>
      <c r="H45" s="13"/>
      <c r="I45" s="14"/>
      <c r="J45" s="13"/>
      <c r="K45" s="13" t="str">
        <f ca="1"/>
        <v>LocalCurrencyDelta1PDH.AUD-IRFuture-IR-7</v>
      </c>
      <c r="L45" s="14">
        <f ca="1"/>
        <v>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2:23">
      <c r="B46" s="12"/>
      <c r="C46" s="9" t="s">
        <v>17</v>
      </c>
      <c r="D46" s="24" t="str">
        <f ca="1">_xll.HLV5r3.Financial.Cache.CreateBullet(D36,D39,D37,D38,D40,D41,D44,D45,D42,D43)</f>
        <v>Trade.SpreadSheet.bulletPayment.t000x</v>
      </c>
      <c r="E46" s="24"/>
      <c r="F46" s="24"/>
      <c r="G46" s="24"/>
      <c r="H46" s="13"/>
      <c r="I46" s="14"/>
      <c r="J46" s="13"/>
      <c r="K46" s="13" t="str">
        <f ca="1"/>
        <v>LocalCurrencyDelta1PDH.AUD-IRFuture-IR-8</v>
      </c>
      <c r="L46" s="14">
        <f ca="1"/>
        <v>0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2:23">
      <c r="B47" s="12"/>
      <c r="C47" s="9" t="s">
        <v>18</v>
      </c>
      <c r="D47" s="24" t="str">
        <f ca="1">_xll.HLV5r3.Financial.Cache.ValueTradeFromMarket(D46,D37,C48:C52,D42,D35,D40)</f>
        <v>ValuationReport.LOCAL_USER.SpreadSheet.bulletPayment.t000x.QR_LIVE</v>
      </c>
      <c r="E47" s="24"/>
      <c r="F47" s="24"/>
      <c r="G47" s="24"/>
      <c r="H47" s="13"/>
      <c r="I47" s="14"/>
      <c r="J47" s="13"/>
      <c r="K47" s="13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2:23">
      <c r="B48" s="12"/>
      <c r="C48" s="11" t="s">
        <v>26</v>
      </c>
      <c r="D48" s="13"/>
      <c r="E48" s="13"/>
      <c r="F48" s="13"/>
      <c r="G48" s="13"/>
      <c r="H48" s="13"/>
      <c r="I48" s="14"/>
      <c r="J48" s="13"/>
      <c r="K48" s="13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2:23">
      <c r="B49" s="12"/>
      <c r="C49" s="11" t="s">
        <v>27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2:23">
      <c r="B50" s="12"/>
      <c r="C50" s="11" t="s">
        <v>19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2:23">
      <c r="C51" s="11" t="s">
        <v>44</v>
      </c>
    </row>
    <row r="52" spans="2:23">
      <c r="C52" s="11" t="s">
        <v>42</v>
      </c>
    </row>
  </sheetData>
  <mergeCells count="2">
    <mergeCell ref="D47:G47"/>
    <mergeCell ref="D46:G46"/>
  </mergeCells>
  <dataValidations disablePrompts="1" count="1">
    <dataValidation type="list" allowBlank="1" showInputMessage="1" showErrorMessage="1" sqref="K3:K4 D45" xr:uid="{00000000-0002-0000-0100-000000000000}">
      <formula1>BusDayConvValues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GetInfo &amp; GetInstrumentInfo</vt:lpstr>
      <vt:lpstr>BulletPayment1</vt:lpstr>
      <vt:lpstr>CurveList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2011-08-03T09:51:09Z</dcterms:created>
  <dcterms:modified xsi:type="dcterms:W3CDTF">2018-02-24T00:07:15Z</dcterms:modified>
</cp:coreProperties>
</file>