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perties\"/>
    </mc:Choice>
  </mc:AlternateContent>
  <bookViews>
    <workbookView xWindow="720" yWindow="270" windowWidth="14955" windowHeight="12525" tabRatio="763" xr2:uid="{00000000-000D-0000-FFFF-FFFF00000000}"/>
  </bookViews>
  <sheets>
    <sheet name="AUDUSDCurve" sheetId="23" r:id="rId1"/>
    <sheet name="AUDCurve3M" sheetId="21" r:id="rId2"/>
    <sheet name="AUDCurve1M" sheetId="26" r:id="rId3"/>
    <sheet name="AUDCurve6M" sheetId="24" r:id="rId4"/>
    <sheet name="AUDDiscountCurve" sheetId="22" r:id="rId5"/>
    <sheet name="AUDSwaption" sheetId="11" r:id="rId6"/>
    <sheet name="USDCurve3M" sheetId="18" r:id="rId7"/>
    <sheet name="USDDiscountCurve" sheetId="14" r:id="rId8"/>
    <sheet name="GBPCurve3M" sheetId="19" r:id="rId9"/>
    <sheet name="GBPDiscountCurve" sheetId="15" r:id="rId10"/>
    <sheet name="EURCurve3M" sheetId="20" r:id="rId11"/>
    <sheet name="EURDiscountCurve" sheetId="16" r:id="rId12"/>
    <sheet name="NZDDiscountCurve" sheetId="17" r:id="rId13"/>
    <sheet name="Config" sheetId="10" r:id="rId14"/>
  </sheets>
  <calcPr calcId="171027" calcOnSave="0"/>
</workbook>
</file>

<file path=xl/calcChain.xml><?xml version="1.0" encoding="utf-8"?>
<calcChain xmlns="http://schemas.openxmlformats.org/spreadsheetml/2006/main">
  <c r="D19" i="22" l="1"/>
  <c r="E19" i="22"/>
  <c r="F19" i="22"/>
  <c r="D20" i="22"/>
  <c r="E20" i="22"/>
  <c r="F20" i="22"/>
  <c r="D21" i="22"/>
  <c r="E21" i="22"/>
  <c r="F21" i="22"/>
  <c r="D22" i="22"/>
  <c r="E22" i="22"/>
  <c r="F22" i="22"/>
  <c r="D23" i="22"/>
  <c r="E23" i="22"/>
  <c r="F23" i="22"/>
  <c r="D24" i="22"/>
  <c r="E24" i="22"/>
  <c r="F24" i="22"/>
  <c r="D25" i="22"/>
  <c r="E25" i="22"/>
  <c r="F25" i="22"/>
  <c r="D26" i="22"/>
  <c r="E26" i="22"/>
  <c r="F26" i="22"/>
  <c r="D27" i="22"/>
  <c r="E27" i="22"/>
  <c r="F27" i="22"/>
  <c r="D28" i="22"/>
  <c r="E28" i="22"/>
  <c r="F28" i="22"/>
  <c r="D29" i="22"/>
  <c r="E29" i="22"/>
  <c r="F29" i="22"/>
  <c r="D30" i="22"/>
  <c r="E30" i="22"/>
  <c r="F30" i="22"/>
  <c r="D31" i="22"/>
  <c r="E31" i="22"/>
  <c r="F31" i="22"/>
  <c r="D32" i="22"/>
  <c r="E32" i="22"/>
  <c r="F32" i="22"/>
  <c r="D33" i="22"/>
  <c r="E33" i="22"/>
  <c r="F33" i="22"/>
  <c r="D34" i="22"/>
  <c r="E34" i="22"/>
  <c r="F34" i="22"/>
  <c r="D35" i="22"/>
  <c r="E35" i="22"/>
  <c r="F35" i="22"/>
  <c r="D36" i="22"/>
  <c r="E36" i="22"/>
  <c r="F36" i="22"/>
  <c r="D37" i="22"/>
  <c r="E37" i="22"/>
  <c r="F37" i="22"/>
  <c r="D38" i="22"/>
  <c r="E38" i="22"/>
  <c r="F38" i="22"/>
  <c r="D39" i="22"/>
  <c r="E39" i="22"/>
  <c r="F39" i="22"/>
  <c r="D40" i="22"/>
  <c r="E40" i="22"/>
  <c r="F40" i="22"/>
  <c r="D41" i="22"/>
  <c r="E41" i="22"/>
  <c r="F41" i="22"/>
  <c r="D42" i="22"/>
  <c r="E42" i="22"/>
  <c r="F42" i="22"/>
  <c r="D43" i="22"/>
  <c r="E43" i="22"/>
  <c r="F43" i="22"/>
  <c r="D44" i="22"/>
  <c r="E44" i="22"/>
  <c r="F44" i="22"/>
  <c r="D45" i="22"/>
  <c r="E45" i="22"/>
  <c r="F45" i="22"/>
  <c r="D46" i="22"/>
  <c r="E46" i="22"/>
  <c r="F46" i="22"/>
  <c r="D47" i="22"/>
  <c r="E47" i="22"/>
  <c r="F47" i="22"/>
  <c r="C48" i="22"/>
  <c r="D48" i="22"/>
  <c r="E48" i="22"/>
  <c r="F48" i="22"/>
  <c r="C49" i="22"/>
  <c r="D49" i="22"/>
  <c r="E49" i="22"/>
  <c r="F49" i="22"/>
  <c r="C50" i="22"/>
  <c r="D50" i="22"/>
  <c r="E50" i="22"/>
  <c r="F50" i="22"/>
  <c r="C51" i="22"/>
  <c r="D51" i="22"/>
  <c r="E51" i="22"/>
  <c r="F51" i="22"/>
  <c r="C52" i="22"/>
  <c r="D52" i="22"/>
  <c r="E52" i="22"/>
  <c r="F52" i="22"/>
  <c r="C53" i="22"/>
  <c r="D53" i="22"/>
  <c r="E53" i="22"/>
  <c r="F53" i="22"/>
  <c r="C54" i="22"/>
  <c r="D54" i="22"/>
  <c r="E54" i="22"/>
  <c r="F54" i="22"/>
  <c r="C55" i="22"/>
  <c r="D55" i="22"/>
  <c r="E55" i="22"/>
  <c r="F55" i="22"/>
  <c r="C56" i="22"/>
  <c r="D56" i="22"/>
  <c r="E56" i="22"/>
  <c r="F56" i="22"/>
  <c r="C57" i="22"/>
  <c r="D57" i="22"/>
  <c r="E57" i="22"/>
  <c r="F57" i="22"/>
  <c r="C58" i="22"/>
  <c r="D58" i="22"/>
  <c r="E58" i="22"/>
  <c r="F58" i="22"/>
  <c r="C59" i="22"/>
  <c r="D59" i="22"/>
  <c r="E59" i="22"/>
  <c r="F59" i="22"/>
  <c r="D18" i="22"/>
  <c r="E18" i="22"/>
  <c r="F18" i="22"/>
  <c r="D31" i="24"/>
  <c r="D30" i="24"/>
  <c r="D29" i="24"/>
  <c r="D28" i="24"/>
  <c r="D27" i="24"/>
  <c r="D26" i="24"/>
  <c r="D25" i="24"/>
  <c r="D24" i="24"/>
  <c r="C19" i="21"/>
  <c r="C19" i="22" s="1"/>
  <c r="K11" i="22" a="1"/>
  <c r="H19" i="24" a="1"/>
  <c r="H19" i="26" a="1"/>
  <c r="L18" i="21" a="1"/>
  <c r="K42" i="22" l="1"/>
  <c r="K11" i="22"/>
  <c r="K15" i="22"/>
  <c r="K19" i="22"/>
  <c r="K23" i="22"/>
  <c r="K27" i="22"/>
  <c r="K31" i="22"/>
  <c r="K35" i="22"/>
  <c r="K39" i="22"/>
  <c r="K43" i="22"/>
  <c r="K47" i="22"/>
  <c r="K51" i="22"/>
  <c r="K55" i="22"/>
  <c r="K12" i="22"/>
  <c r="K16" i="22"/>
  <c r="K20" i="22"/>
  <c r="K24" i="22"/>
  <c r="K28" i="22"/>
  <c r="K32" i="22"/>
  <c r="K36" i="22"/>
  <c r="K40" i="22"/>
  <c r="K44" i="22"/>
  <c r="K48" i="22"/>
  <c r="K52" i="22"/>
  <c r="K56" i="22"/>
  <c r="K53" i="22"/>
  <c r="K13" i="22"/>
  <c r="K17" i="22"/>
  <c r="K21" i="22"/>
  <c r="K25" i="22"/>
  <c r="K29" i="22"/>
  <c r="K33" i="22"/>
  <c r="K37" i="22"/>
  <c r="K41" i="22"/>
  <c r="K45" i="22"/>
  <c r="K49" i="22"/>
  <c r="K57" i="22"/>
  <c r="K14" i="22"/>
  <c r="K18" i="22"/>
  <c r="K22" i="22"/>
  <c r="K26" i="22"/>
  <c r="K30" i="22"/>
  <c r="K34" i="22"/>
  <c r="K38" i="22"/>
  <c r="K46" i="22"/>
  <c r="K50" i="22"/>
  <c r="K54" i="22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K21" i="26"/>
  <c r="K25" i="26"/>
  <c r="K27" i="26"/>
  <c r="K32" i="26"/>
  <c r="K37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K20" i="26"/>
  <c r="K23" i="26"/>
  <c r="K26" i="26"/>
  <c r="K29" i="26"/>
  <c r="K31" i="26"/>
  <c r="K34" i="26"/>
  <c r="K36" i="26"/>
  <c r="K39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K19" i="26"/>
  <c r="K22" i="26"/>
  <c r="K24" i="26"/>
  <c r="K28" i="26"/>
  <c r="K30" i="26"/>
  <c r="K33" i="26"/>
  <c r="K35" i="26"/>
  <c r="K38" i="26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O20" i="21"/>
  <c r="O24" i="21"/>
  <c r="O27" i="21"/>
  <c r="O30" i="21"/>
  <c r="O33" i="21"/>
  <c r="O35" i="21"/>
  <c r="O40" i="21"/>
  <c r="O43" i="21"/>
  <c r="O47" i="21"/>
  <c r="O49" i="21"/>
  <c r="O53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O18" i="21"/>
  <c r="O22" i="21"/>
  <c r="O25" i="21"/>
  <c r="O28" i="21"/>
  <c r="O31" i="21"/>
  <c r="O34" i="21"/>
  <c r="O37" i="21"/>
  <c r="O39" i="21"/>
  <c r="O42" i="21"/>
  <c r="O45" i="21"/>
  <c r="O48" i="21"/>
  <c r="O51" i="21"/>
  <c r="O54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O19" i="21"/>
  <c r="O21" i="21"/>
  <c r="O23" i="21"/>
  <c r="O26" i="21"/>
  <c r="O29" i="21"/>
  <c r="O32" i="21"/>
  <c r="O36" i="21"/>
  <c r="O38" i="21"/>
  <c r="O41" i="21"/>
  <c r="O44" i="21"/>
  <c r="O46" i="21"/>
  <c r="O50" i="21"/>
  <c r="O52" i="21"/>
  <c r="C20" i="26"/>
  <c r="C22" i="26"/>
  <c r="C24" i="26"/>
  <c r="C26" i="26"/>
  <c r="C28" i="26"/>
  <c r="C30" i="26"/>
  <c r="C19" i="26"/>
  <c r="C21" i="26"/>
  <c r="C23" i="26"/>
  <c r="C25" i="26"/>
  <c r="C27" i="26"/>
  <c r="C29" i="26"/>
  <c r="C31" i="26"/>
  <c r="D20" i="24" l="1"/>
  <c r="D19" i="24"/>
  <c r="D13" i="26" l="1"/>
  <c r="D5" i="26" s="1"/>
  <c r="D11" i="26"/>
  <c r="D3" i="26"/>
  <c r="D2" i="26"/>
  <c r="F5" i="26" l="1"/>
  <c r="D10" i="20"/>
  <c r="D10" i="15"/>
  <c r="D10" i="19"/>
  <c r="D10" i="14"/>
  <c r="D10" i="18"/>
  <c r="D8" i="11"/>
  <c r="D10" i="22"/>
  <c r="D11" i="24"/>
  <c r="D10" i="21"/>
  <c r="D13" i="24" l="1"/>
  <c r="D5" i="24" s="1"/>
  <c r="D3" i="24"/>
  <c r="D2" i="24"/>
  <c r="F5" i="24" l="1"/>
  <c r="D13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9" i="24" l="1"/>
  <c r="C25" i="24"/>
  <c r="C23" i="24"/>
  <c r="C20" i="24"/>
  <c r="C28" i="24"/>
  <c r="C19" i="24"/>
  <c r="C27" i="24"/>
  <c r="C26" i="24"/>
  <c r="C21" i="24"/>
  <c r="C30" i="24"/>
  <c r="C24" i="24"/>
  <c r="C22" i="24"/>
  <c r="C31" i="24"/>
  <c r="D22" i="23" l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" i="11"/>
  <c r="D5" i="23" l="1"/>
  <c r="D14" i="23"/>
  <c r="M17" i="22"/>
  <c r="M16" i="22"/>
  <c r="M15" i="22"/>
  <c r="M14" i="22"/>
  <c r="M21" i="22"/>
  <c r="M12" i="22"/>
  <c r="M20" i="22"/>
  <c r="M11" i="22"/>
  <c r="M19" i="22"/>
  <c r="M18" i="22"/>
  <c r="M13" i="22"/>
  <c r="D10" i="17"/>
  <c r="D10" i="16"/>
  <c r="D10" i="23"/>
  <c r="D3" i="23" l="1"/>
  <c r="D12" i="22"/>
  <c r="D5" i="22" s="1"/>
  <c r="D3" i="22"/>
  <c r="C47" i="21"/>
  <c r="C47" i="22" s="1"/>
  <c r="C46" i="21"/>
  <c r="C46" i="22" s="1"/>
  <c r="C45" i="21"/>
  <c r="C45" i="22" s="1"/>
  <c r="C44" i="21"/>
  <c r="C44" i="22" s="1"/>
  <c r="C43" i="21"/>
  <c r="C43" i="22" s="1"/>
  <c r="C42" i="21"/>
  <c r="C42" i="22" s="1"/>
  <c r="C41" i="21"/>
  <c r="C41" i="22" s="1"/>
  <c r="C40" i="21"/>
  <c r="C40" i="22" s="1"/>
  <c r="C39" i="21"/>
  <c r="C39" i="22" s="1"/>
  <c r="C38" i="21"/>
  <c r="C38" i="22" s="1"/>
  <c r="C37" i="21"/>
  <c r="C37" i="22" s="1"/>
  <c r="C36" i="21"/>
  <c r="C36" i="22" s="1"/>
  <c r="C35" i="21"/>
  <c r="C35" i="22" s="1"/>
  <c r="C34" i="21"/>
  <c r="C34" i="22" s="1"/>
  <c r="C33" i="21"/>
  <c r="C33" i="22" s="1"/>
  <c r="C32" i="21"/>
  <c r="C32" i="22" s="1"/>
  <c r="C31" i="21"/>
  <c r="C31" i="22" s="1"/>
  <c r="C30" i="21"/>
  <c r="C30" i="22" s="1"/>
  <c r="C29" i="21"/>
  <c r="C29" i="22" s="1"/>
  <c r="C28" i="21"/>
  <c r="C28" i="22" s="1"/>
  <c r="C27" i="21"/>
  <c r="C27" i="22" s="1"/>
  <c r="C26" i="21"/>
  <c r="C26" i="22" s="1"/>
  <c r="C25" i="21"/>
  <c r="C25" i="22" s="1"/>
  <c r="C24" i="21"/>
  <c r="C24" i="22" s="1"/>
  <c r="C23" i="21"/>
  <c r="C23" i="22" s="1"/>
  <c r="C22" i="21"/>
  <c r="C22" i="22" s="1"/>
  <c r="C21" i="21"/>
  <c r="C21" i="22" s="1"/>
  <c r="C20" i="21"/>
  <c r="C20" i="22" s="1"/>
  <c r="C18" i="21"/>
  <c r="C18" i="22" s="1"/>
  <c r="D12" i="21"/>
  <c r="D3" i="21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D12" i="20"/>
  <c r="D5" i="20" s="1"/>
  <c r="D3" i="20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D12" i="19"/>
  <c r="D5" i="19" s="1"/>
  <c r="D3" i="19"/>
  <c r="D12" i="18"/>
  <c r="D5" i="18" s="1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D3" i="18"/>
  <c r="D2" i="22"/>
  <c r="D2" i="23"/>
  <c r="D2" i="19"/>
  <c r="D2" i="20"/>
  <c r="D2" i="18"/>
  <c r="D5" i="21" l="1"/>
  <c r="F5" i="21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D12" i="17"/>
  <c r="D5" i="17" s="1"/>
  <c r="D3" i="17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D12" i="16"/>
  <c r="D5" i="16" s="1"/>
  <c r="D3" i="16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D12" i="15"/>
  <c r="D5" i="15" s="1"/>
  <c r="D3" i="15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D12" i="14"/>
  <c r="D3" i="14"/>
  <c r="D2" i="15"/>
  <c r="D2" i="21"/>
  <c r="D2" i="16"/>
  <c r="D2" i="17"/>
  <c r="D5" i="14" l="1"/>
  <c r="L17" i="11"/>
  <c r="L18" i="11"/>
  <c r="L19" i="11"/>
  <c r="L20" i="11"/>
  <c r="L21" i="11"/>
  <c r="L16" i="11"/>
  <c r="I24" i="11"/>
  <c r="I25" i="11"/>
  <c r="I26" i="11"/>
  <c r="I27" i="11"/>
  <c r="I28" i="11"/>
  <c r="I29" i="11"/>
  <c r="I30" i="11"/>
  <c r="I31" i="11"/>
  <c r="I23" i="11"/>
  <c r="I22" i="11"/>
  <c r="D3" i="11"/>
  <c r="D2" i="11"/>
  <c r="D2" i="14"/>
  <c r="H75" i="11" l="1"/>
  <c r="C75" i="11" s="1"/>
  <c r="H71" i="11"/>
  <c r="C71" i="11" s="1"/>
  <c r="H70" i="11"/>
  <c r="C70" i="11" s="1"/>
  <c r="H72" i="11"/>
  <c r="C72" i="11" s="1"/>
  <c r="H73" i="11"/>
  <c r="C73" i="11" s="1"/>
  <c r="H74" i="11"/>
  <c r="C74" i="11" s="1"/>
  <c r="H78" i="11"/>
  <c r="C78" i="11" s="1"/>
  <c r="H79" i="11"/>
  <c r="C79" i="11" s="1"/>
  <c r="H80" i="11"/>
  <c r="C80" i="11" s="1"/>
  <c r="H76" i="11"/>
  <c r="C76" i="11" s="1"/>
  <c r="H81" i="11"/>
  <c r="C81" i="11" s="1"/>
  <c r="H77" i="11"/>
  <c r="C77" i="11" s="1"/>
  <c r="H86" i="11"/>
  <c r="C86" i="11" s="1"/>
  <c r="H82" i="11"/>
  <c r="C82" i="11" s="1"/>
  <c r="H87" i="11"/>
  <c r="C87" i="11" s="1"/>
  <c r="H83" i="11"/>
  <c r="C83" i="11" s="1"/>
  <c r="H84" i="11"/>
  <c r="C84" i="11" s="1"/>
  <c r="H85" i="11"/>
  <c r="C85" i="11" s="1"/>
  <c r="H90" i="11"/>
  <c r="C90" i="11" s="1"/>
  <c r="H91" i="11"/>
  <c r="C91" i="11" s="1"/>
  <c r="H92" i="11"/>
  <c r="C92" i="11" s="1"/>
  <c r="H88" i="11"/>
  <c r="C88" i="11" s="1"/>
  <c r="H93" i="11"/>
  <c r="C93" i="11" s="1"/>
  <c r="H89" i="11"/>
  <c r="C89" i="11" s="1"/>
  <c r="H52" i="11"/>
  <c r="C52" i="11" s="1"/>
  <c r="H54" i="11"/>
  <c r="C54" i="11" s="1"/>
  <c r="H53" i="11"/>
  <c r="C53" i="11" s="1"/>
  <c r="H57" i="11"/>
  <c r="C57" i="11" s="1"/>
  <c r="H56" i="11"/>
  <c r="C56" i="11" s="1"/>
  <c r="H55" i="11"/>
  <c r="C55" i="11" s="1"/>
  <c r="H58" i="11"/>
  <c r="C58" i="11" s="1"/>
  <c r="H61" i="11"/>
  <c r="C61" i="11" s="1"/>
  <c r="H60" i="11"/>
  <c r="C60" i="11" s="1"/>
  <c r="H59" i="11"/>
  <c r="C59" i="11" s="1"/>
  <c r="H63" i="11"/>
  <c r="C63" i="11" s="1"/>
  <c r="H62" i="11"/>
  <c r="C62" i="11" s="1"/>
  <c r="H64" i="11"/>
  <c r="C64" i="11" s="1"/>
  <c r="H67" i="11"/>
  <c r="C67" i="11" s="1"/>
  <c r="H66" i="11"/>
  <c r="C66" i="11" s="1"/>
  <c r="H65" i="11"/>
  <c r="C65" i="11" s="1"/>
  <c r="H69" i="11"/>
  <c r="C69" i="11" s="1"/>
  <c r="H68" i="11"/>
  <c r="C68" i="11" s="1"/>
  <c r="H44" i="11"/>
  <c r="C44" i="11" s="1"/>
  <c r="H50" i="11"/>
  <c r="C50" i="11" s="1"/>
  <c r="H32" i="11"/>
  <c r="C32" i="11" s="1"/>
  <c r="H38" i="11"/>
  <c r="C38" i="11" s="1"/>
  <c r="H51" i="11"/>
  <c r="C51" i="11" s="1"/>
  <c r="H33" i="11"/>
  <c r="C33" i="11" s="1"/>
  <c r="H39" i="11"/>
  <c r="C39" i="11" s="1"/>
  <c r="H45" i="11"/>
  <c r="C45" i="11" s="1"/>
  <c r="H47" i="11"/>
  <c r="C47" i="11" s="1"/>
  <c r="H35" i="11"/>
  <c r="C35" i="11" s="1"/>
  <c r="H41" i="11"/>
  <c r="C41" i="11" s="1"/>
  <c r="H29" i="11"/>
  <c r="C29" i="11" s="1"/>
  <c r="H40" i="11"/>
  <c r="C40" i="11" s="1"/>
  <c r="H46" i="11"/>
  <c r="C46" i="11" s="1"/>
  <c r="H28" i="11"/>
  <c r="C28" i="11" s="1"/>
  <c r="H34" i="11"/>
  <c r="C34" i="11" s="1"/>
  <c r="H48" i="11"/>
  <c r="C48" i="11" s="1"/>
  <c r="H36" i="11"/>
  <c r="C36" i="11" s="1"/>
  <c r="H42" i="11"/>
  <c r="C42" i="11" s="1"/>
  <c r="H30" i="11"/>
  <c r="C30" i="11" s="1"/>
  <c r="H37" i="11"/>
  <c r="C37" i="11" s="1"/>
  <c r="H43" i="11"/>
  <c r="C43" i="11" s="1"/>
  <c r="H31" i="11"/>
  <c r="C31" i="11" s="1"/>
  <c r="H49" i="11"/>
  <c r="C49" i="11" s="1"/>
  <c r="H20" i="11"/>
  <c r="C20" i="11" s="1"/>
  <c r="H26" i="11"/>
  <c r="C26" i="11" s="1"/>
  <c r="H21" i="11"/>
  <c r="C21" i="11" s="1"/>
  <c r="H27" i="11"/>
  <c r="C27" i="11" s="1"/>
  <c r="H17" i="11"/>
  <c r="C17" i="11" s="1"/>
  <c r="H23" i="11"/>
  <c r="C23" i="11" s="1"/>
  <c r="H18" i="11"/>
  <c r="C18" i="11" s="1"/>
  <c r="H24" i="11"/>
  <c r="C24" i="11" s="1"/>
  <c r="H19" i="11"/>
  <c r="C19" i="11" s="1"/>
  <c r="H25" i="11"/>
  <c r="C25" i="11" s="1"/>
  <c r="H16" i="11"/>
  <c r="C16" i="11" s="1"/>
  <c r="H22" i="11"/>
  <c r="C22" i="11" s="1"/>
</calcChain>
</file>

<file path=xl/sharedStrings.xml><?xml version="1.0" encoding="utf-8"?>
<sst xmlns="http://schemas.openxmlformats.org/spreadsheetml/2006/main" count="1959" uniqueCount="115">
  <si>
    <t>Currency</t>
  </si>
  <si>
    <t>AUD</t>
  </si>
  <si>
    <t>FlatForward</t>
  </si>
  <si>
    <t>H0</t>
  </si>
  <si>
    <t>M0</t>
  </si>
  <si>
    <t>U0</t>
  </si>
  <si>
    <t>Z0</t>
  </si>
  <si>
    <t>GBP</t>
  </si>
  <si>
    <t>USD</t>
  </si>
  <si>
    <t>EUR</t>
  </si>
  <si>
    <t>BuildDateTime</t>
  </si>
  <si>
    <t>AUD-LIBOR-BBA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</si>
  <si>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</si>
  <si>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</si>
  <si>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</si>
  <si>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</si>
  <si>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</si>
  <si>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</si>
  <si>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</si>
  <si>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</si>
  <si>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</si>
  <si>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</si>
  <si>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</si>
  <si>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</si>
  <si>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</si>
  <si>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</si>
  <si>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</si>
  <si>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</si>
  <si>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</si>
  <si>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</si>
  <si>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</si>
  <si>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</si>
  <si>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QuotedAssetSet</t>
  </si>
  <si>
    <t>Function</t>
  </si>
  <si>
    <t>DataGroup</t>
  </si>
  <si>
    <t>PricingStructureType</t>
  </si>
  <si>
    <t>RateCurve</t>
  </si>
  <si>
    <t>Instrument</t>
  </si>
  <si>
    <t>Values</t>
  </si>
  <si>
    <t>MeasureTpe</t>
  </si>
  <si>
    <t>Units</t>
  </si>
  <si>
    <t>MarketQuote</t>
  </si>
  <si>
    <t>DecimalRate</t>
  </si>
  <si>
    <t>Volatility</t>
  </si>
  <si>
    <t>LogNormalVolatility</t>
  </si>
  <si>
    <t>CurveName</t>
  </si>
  <si>
    <t>Expiry</t>
  </si>
  <si>
    <t>1W</t>
  </si>
  <si>
    <t>1M</t>
  </si>
  <si>
    <t>2M</t>
  </si>
  <si>
    <t>3M</t>
  </si>
  <si>
    <t>6M</t>
  </si>
  <si>
    <t>9M</t>
  </si>
  <si>
    <t>Y</t>
  </si>
  <si>
    <t>Tenors</t>
  </si>
  <si>
    <t>RateATMVolatilityMatrix</t>
  </si>
  <si>
    <t>AUD-IRSwap</t>
  </si>
  <si>
    <t>SourceSystem</t>
  </si>
  <si>
    <t>AUD-BasisSwap-4Y-6M</t>
  </si>
  <si>
    <t>AUD-BasisSwap-5Y-6M</t>
  </si>
  <si>
    <t>AUD-BasisSwap-7Y-6M</t>
  </si>
  <si>
    <t>AUD-BasisSwap-10Y-6M</t>
  </si>
  <si>
    <t>AUD-BasisSwap-15Y-6M</t>
  </si>
  <si>
    <t>AUD-BasisSwap-20Y-6M</t>
  </si>
  <si>
    <t>DiscountCurve</t>
  </si>
  <si>
    <t>CreditInstrumentId</t>
  </si>
  <si>
    <t>LIBOR</t>
  </si>
  <si>
    <t>CreditSeniority</t>
  </si>
  <si>
    <t>SENIOR</t>
  </si>
  <si>
    <t>QR_LIVE</t>
  </si>
  <si>
    <t>Deposit</t>
  </si>
  <si>
    <t>AssetType</t>
  </si>
  <si>
    <t>Tenor</t>
  </si>
  <si>
    <t>D</t>
  </si>
  <si>
    <t>W</t>
  </si>
  <si>
    <t>M</t>
  </si>
  <si>
    <t>IRSwap</t>
  </si>
  <si>
    <t>IRFuture</t>
  </si>
  <si>
    <t>ED</t>
  </si>
  <si>
    <t>L</t>
  </si>
  <si>
    <t>ER</t>
  </si>
  <si>
    <t>NZD</t>
  </si>
  <si>
    <t>ZB</t>
  </si>
  <si>
    <t>IndexTenor</t>
  </si>
  <si>
    <t>IndexName</t>
  </si>
  <si>
    <t>USD-LIBOR-BBA</t>
  </si>
  <si>
    <t>GBP-LIBOR-BBA</t>
  </si>
  <si>
    <t>EUR-LIBOR-BBA</t>
  </si>
  <si>
    <t>IR</t>
  </si>
  <si>
    <t>FxCurve</t>
  </si>
  <si>
    <t>AUD-USD</t>
  </si>
  <si>
    <t>2D</t>
  </si>
  <si>
    <t>QuoteBasis</t>
  </si>
  <si>
    <t>Currency2PerCurrency1</t>
  </si>
  <si>
    <t>Algorithm</t>
  </si>
  <si>
    <t>LinearForward</t>
  </si>
  <si>
    <t>AUDUSD</t>
  </si>
  <si>
    <t>FxForward</t>
  </si>
  <si>
    <t>FxSpot</t>
  </si>
  <si>
    <t>Orion</t>
  </si>
  <si>
    <t>AUD-BBR-BBSW</t>
  </si>
  <si>
    <t>RateBasisCurve</t>
  </si>
  <si>
    <t>=CreateQuotedAssetSetWithUnits( C3:D14, C18:C48, D18:D48, E18:E48,F18:F48)</t>
  </si>
  <si>
    <t>C:\FixedIncome\</t>
  </si>
  <si>
    <t>C:\Development\OrionVS12\Metadata\FpML.V5r3\FpML.V5r3.Reporting.ConfigData\Config\QuotedAssetSet\</t>
  </si>
  <si>
    <t>=qSaveQASs(M11:M21,N14, TRUE)</t>
  </si>
  <si>
    <t>S</t>
  </si>
  <si>
    <t>P</t>
  </si>
  <si>
    <t>Currency2</t>
  </si>
  <si>
    <t>CurrencyPair</t>
  </si>
  <si>
    <t>AUD-BasisSwap-25Y-6M</t>
  </si>
  <si>
    <t>AUD-BasisSwap-30Y-6M</t>
  </si>
  <si>
    <t>ReferenceCurveName</t>
  </si>
  <si>
    <t>RateCurve.AUD-BBR-BBSW-3M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</si>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</sst>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d/mm/yyyy;@"/>
    <numFmt numFmtId="166" formatCode="&quot;$&quot;#,##0\ ;\(&quot;$&quot;#,##0\)"/>
    <numFmt numFmtId="167" formatCode="dd\-mmm\-yy"/>
    <numFmt numFmtId="168" formatCode="0.00_)"/>
    <numFmt numFmtId="169" formatCode="0.000%"/>
    <numFmt numFmtId="170" formatCode="#,##0.0;#,##0.0"/>
    <numFmt numFmtId="171" formatCode="\+#,##0.00;\-#,##0.00"/>
    <numFmt numFmtId="172" formatCode="0.00000"/>
  </numFmts>
  <fonts count="2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/>
    <xf numFmtId="0" fontId="4" fillId="2" borderId="0"/>
    <xf numFmtId="0" fontId="1" fillId="2" borderId="0"/>
    <xf numFmtId="0" fontId="10" fillId="2" borderId="0"/>
    <xf numFmtId="0" fontId="1" fillId="0" borderId="0" applyNumberFormat="0" applyFill="0" applyBorder="0" applyAlignment="0" applyProtection="0">
      <alignment horizontal="left" wrapText="1"/>
    </xf>
    <xf numFmtId="0" fontId="12" fillId="9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" fillId="10" borderId="0" applyNumberFormat="0" applyBorder="0">
      <alignment horizontal="right" vertical="center"/>
    </xf>
    <xf numFmtId="19" fontId="13" fillId="10" borderId="3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8" applyBorder="0">
      <alignment horizontal="left" vertical="center"/>
    </xf>
    <xf numFmtId="0" fontId="13" fillId="10" borderId="0">
      <alignment horizontal="right" vertical="center"/>
    </xf>
    <xf numFmtId="19" fontId="15" fillId="10" borderId="11" applyNumberFormat="0" applyBorder="0">
      <alignment horizontal="left" vertical="center" indent="1"/>
    </xf>
    <xf numFmtId="2" fontId="16" fillId="11" borderId="22" applyBorder="0">
      <alignment horizontal="left" vertical="center" indent="1"/>
    </xf>
    <xf numFmtId="2" fontId="16" fillId="11" borderId="1" applyBorder="0">
      <alignment horizontal="center" vertical="center"/>
    </xf>
    <xf numFmtId="2" fontId="1" fillId="12" borderId="23" applyBorder="0">
      <alignment horizontal="left" vertical="center" indent="1"/>
    </xf>
    <xf numFmtId="0" fontId="1" fillId="12" borderId="0">
      <alignment horizontal="right" vertical="center"/>
    </xf>
    <xf numFmtId="2" fontId="1" fillId="12" borderId="3" applyNumberFormat="0" applyBorder="0">
      <alignment horizontal="right" vertical="center"/>
    </xf>
    <xf numFmtId="2" fontId="17" fillId="13" borderId="11" applyBorder="0">
      <alignment horizontal="left" vertical="center" indent="1"/>
    </xf>
    <xf numFmtId="2" fontId="17" fillId="13" borderId="0">
      <alignment horizontal="right" vertical="center"/>
    </xf>
    <xf numFmtId="2" fontId="17" fillId="13" borderId="8" applyBorder="0">
      <alignment horizontal="left" vertical="center"/>
    </xf>
    <xf numFmtId="2" fontId="17" fillId="13" borderId="21" applyBorder="0">
      <alignment horizontal="center" vertical="center"/>
    </xf>
    <xf numFmtId="19" fontId="15" fillId="14" borderId="24" applyNumberFormat="0" applyBorder="0">
      <alignment horizontal="left" vertical="center"/>
    </xf>
    <xf numFmtId="167" fontId="15" fillId="14" borderId="1" applyNumberFormat="0" applyBorder="0">
      <alignment horizontal="right" vertical="center"/>
    </xf>
    <xf numFmtId="19" fontId="15" fillId="14" borderId="4" applyNumberFormat="0" applyBorder="0">
      <alignment horizontal="right" vertical="center"/>
    </xf>
    <xf numFmtId="2" fontId="16" fillId="15" borderId="25" applyBorder="0">
      <alignment horizontal="left" vertical="center" indent="1"/>
    </xf>
    <xf numFmtId="2" fontId="16" fillId="15" borderId="8" applyNumberFormat="0">
      <alignment horizontal="center" vertical="center"/>
    </xf>
    <xf numFmtId="2" fontId="16" fillId="15" borderId="8" applyNumberFormat="0" applyBorder="0">
      <alignment horizontal="left" vertical="center"/>
    </xf>
    <xf numFmtId="2" fontId="1" fillId="16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8" fontId="18" fillId="0" borderId="0"/>
    <xf numFmtId="0" fontId="1" fillId="0" borderId="0"/>
    <xf numFmtId="0" fontId="19" fillId="17" borderId="5" applyNumberFormat="0" applyBorder="0">
      <alignment horizontal="left" vertical="center"/>
    </xf>
    <xf numFmtId="2" fontId="19" fillId="17" borderId="8" applyNumberFormat="0" applyBorder="0">
      <alignment horizontal="left" vertical="center"/>
    </xf>
    <xf numFmtId="2" fontId="17" fillId="13" borderId="26" applyNumberFormat="0" applyBorder="0">
      <alignment horizontal="left" vertical="center"/>
    </xf>
    <xf numFmtId="2" fontId="17" fillId="13" borderId="8" applyNumberFormat="0" applyBorder="0">
      <alignment horizontal="left" vertical="center"/>
    </xf>
    <xf numFmtId="19" fontId="1" fillId="18" borderId="12" applyNumberFormat="0" applyBorder="0">
      <alignment horizontal="left" vertical="center" indent="1"/>
    </xf>
    <xf numFmtId="0" fontId="1" fillId="18" borderId="0">
      <alignment horizontal="right" vertical="center"/>
    </xf>
    <xf numFmtId="19" fontId="1" fillId="18" borderId="4" applyNumberFormat="0" applyBorder="0">
      <alignment horizontal="right" vertical="center"/>
    </xf>
    <xf numFmtId="2" fontId="20" fillId="19" borderId="22" applyBorder="0">
      <alignment horizontal="left" vertical="center" indent="1"/>
    </xf>
    <xf numFmtId="2" fontId="20" fillId="19" borderId="0">
      <alignment horizontal="center" vertical="center"/>
    </xf>
    <xf numFmtId="2" fontId="20" fillId="19" borderId="9">
      <alignment horizontal="left" vertical="center"/>
    </xf>
    <xf numFmtId="0" fontId="21" fillId="20" borderId="21">
      <alignment horizontal="center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22" fillId="21" borderId="0" applyNumberFormat="0" applyBorder="0">
      <alignment horizontal="right" vertical="center"/>
    </xf>
    <xf numFmtId="169" fontId="22" fillId="21" borderId="0" applyNumberFormat="0" applyBorder="0">
      <alignment horizontal="right" vertical="center"/>
    </xf>
    <xf numFmtId="0" fontId="23" fillId="22" borderId="21" applyNumberFormat="0">
      <alignment horizontal="center" vertical="center"/>
    </xf>
    <xf numFmtId="0" fontId="23" fillId="22" borderId="0" applyNumberFormat="0" applyBorder="0">
      <alignment horizontal="left" vertical="center" indent="1"/>
    </xf>
    <xf numFmtId="170" fontId="24" fillId="23" borderId="0">
      <alignment horizontal="center" vertical="center"/>
    </xf>
    <xf numFmtId="171" fontId="25" fillId="24" borderId="0">
      <alignment horizontal="center" vertical="center"/>
      <protection locked="0"/>
    </xf>
    <xf numFmtId="0" fontId="1" fillId="0" borderId="0">
      <alignment horizontal="left" wrapText="1"/>
    </xf>
    <xf numFmtId="2" fontId="26" fillId="25" borderId="5" applyNumberFormat="0" applyFill="0" applyBorder="0" applyAlignment="0">
      <alignment horizontal="center"/>
      <protection locked="0"/>
    </xf>
    <xf numFmtId="2" fontId="1" fillId="26" borderId="8" applyNumberFormat="0" applyBorder="0">
      <alignment horizontal="right" vertical="center"/>
    </xf>
    <xf numFmtId="2" fontId="1" fillId="26" borderId="0">
      <alignment horizontal="right" vertical="center"/>
    </xf>
    <xf numFmtId="2" fontId="17" fillId="27" borderId="21">
      <alignment horizontal="center" vertical="center"/>
    </xf>
    <xf numFmtId="2" fontId="17" fillId="27" borderId="0" applyNumberFormat="0" applyBorder="0">
      <alignment horizontal="left" vertical="center"/>
    </xf>
    <xf numFmtId="2" fontId="17" fillId="27" borderId="21">
      <alignment horizontal="center" vertical="center"/>
    </xf>
    <xf numFmtId="38" fontId="27" fillId="0" borderId="0" applyFont="0" applyFill="0" applyBorder="0" applyAlignment="0" applyProtection="0"/>
    <xf numFmtId="0" fontId="27" fillId="0" borderId="0"/>
  </cellStyleXfs>
  <cellXfs count="83">
    <xf numFmtId="0" fontId="0" fillId="0" borderId="0" xfId="0"/>
    <xf numFmtId="0" fontId="2" fillId="3" borderId="3" xfId="0" applyFont="1" applyFill="1" applyBorder="1"/>
    <xf numFmtId="0" fontId="2" fillId="0" borderId="0" xfId="0" applyFont="1"/>
    <xf numFmtId="0" fontId="2" fillId="3" borderId="4" xfId="0" applyFont="1" applyFill="1" applyBorder="1"/>
    <xf numFmtId="0" fontId="2" fillId="3" borderId="0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3" borderId="7" xfId="0" applyFont="1" applyFill="1" applyBorder="1"/>
    <xf numFmtId="0" fontId="5" fillId="4" borderId="1" xfId="1" applyFont="1" applyFill="1" applyBorder="1" applyAlignment="1">
      <alignment horizontal="center"/>
    </xf>
    <xf numFmtId="0" fontId="6" fillId="5" borderId="8" xfId="1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14" fontId="6" fillId="5" borderId="9" xfId="1" applyNumberFormat="1" applyFont="1" applyFill="1" applyBorder="1" applyAlignment="1">
      <alignment horizontal="center"/>
    </xf>
    <xf numFmtId="164" fontId="6" fillId="6" borderId="5" xfId="1" applyNumberFormat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164" fontId="6" fillId="6" borderId="1" xfId="1" applyNumberFormat="1" applyFont="1" applyFill="1" applyBorder="1" applyAlignment="1">
      <alignment horizontal="center"/>
    </xf>
    <xf numFmtId="0" fontId="6" fillId="6" borderId="11" xfId="2" applyFont="1" applyFill="1" applyBorder="1" applyAlignment="1">
      <alignment horizontal="center"/>
    </xf>
    <xf numFmtId="0" fontId="6" fillId="6" borderId="12" xfId="2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6" borderId="13" xfId="2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10" fontId="6" fillId="6" borderId="17" xfId="1" applyNumberFormat="1" applyFont="1" applyFill="1" applyBorder="1" applyAlignment="1">
      <alignment horizontal="center"/>
    </xf>
    <xf numFmtId="2" fontId="6" fillId="6" borderId="3" xfId="1" applyNumberFormat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10" fontId="6" fillId="6" borderId="19" xfId="1" applyNumberFormat="1" applyFont="1" applyFill="1" applyBorder="1" applyAlignment="1">
      <alignment horizontal="center"/>
    </xf>
    <xf numFmtId="2" fontId="6" fillId="6" borderId="4" xfId="1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9" fillId="6" borderId="2" xfId="3" applyNumberFormat="1" applyFont="1" applyFill="1" applyBorder="1" applyAlignment="1">
      <alignment horizontal="center"/>
    </xf>
    <xf numFmtId="2" fontId="6" fillId="6" borderId="8" xfId="1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10" fontId="9" fillId="6" borderId="0" xfId="3" applyNumberFormat="1" applyFont="1" applyFill="1" applyBorder="1" applyAlignment="1">
      <alignment horizontal="center"/>
    </xf>
    <xf numFmtId="2" fontId="6" fillId="6" borderId="9" xfId="1" applyNumberFormat="1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10" fontId="9" fillId="6" borderId="6" xfId="3" applyNumberFormat="1" applyFont="1" applyFill="1" applyBorder="1" applyAlignment="1">
      <alignment horizontal="center"/>
    </xf>
    <xf numFmtId="2" fontId="6" fillId="6" borderId="10" xfId="1" applyNumberFormat="1" applyFont="1" applyFill="1" applyBorder="1" applyAlignment="1">
      <alignment horizontal="center"/>
    </xf>
    <xf numFmtId="0" fontId="1" fillId="0" borderId="0" xfId="0" applyFont="1"/>
    <xf numFmtId="0" fontId="8" fillId="4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7" borderId="0" xfId="0" applyFont="1" applyFill="1"/>
    <xf numFmtId="0" fontId="0" fillId="7" borderId="0" xfId="0" applyFill="1"/>
    <xf numFmtId="0" fontId="5" fillId="4" borderId="5" xfId="1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0" fillId="8" borderId="0" xfId="0" applyFill="1"/>
    <xf numFmtId="22" fontId="6" fillId="6" borderId="5" xfId="1" applyNumberFormat="1" applyFont="1" applyFill="1" applyBorder="1" applyAlignment="1">
      <alignment horizontal="center"/>
    </xf>
    <xf numFmtId="0" fontId="6" fillId="5" borderId="10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5" borderId="18" xfId="1" applyFont="1" applyFill="1" applyBorder="1" applyAlignment="1">
      <alignment horizontal="center"/>
    </xf>
    <xf numFmtId="164" fontId="6" fillId="6" borderId="8" xfId="1" applyNumberFormat="1" applyFont="1" applyFill="1" applyBorder="1" applyAlignment="1">
      <alignment horizontal="center"/>
    </xf>
    <xf numFmtId="164" fontId="6" fillId="6" borderId="9" xfId="1" applyNumberFormat="1" applyFont="1" applyFill="1" applyBorder="1" applyAlignment="1">
      <alignment horizontal="center"/>
    </xf>
    <xf numFmtId="0" fontId="6" fillId="6" borderId="9" xfId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0" fontId="6" fillId="6" borderId="10" xfId="2" applyFont="1" applyFill="1" applyBorder="1" applyAlignment="1">
      <alignment horizontal="center"/>
    </xf>
    <xf numFmtId="2" fontId="6" fillId="6" borderId="17" xfId="1" applyNumberFormat="1" applyFont="1" applyFill="1" applyBorder="1" applyAlignment="1">
      <alignment horizontal="center"/>
    </xf>
    <xf numFmtId="0" fontId="1" fillId="0" borderId="0" xfId="56">
      <alignment horizontal="left" wrapText="1"/>
    </xf>
    <xf numFmtId="172" fontId="6" fillId="6" borderId="19" xfId="1" applyNumberFormat="1" applyFont="1" applyFill="1" applyBorder="1" applyAlignment="1">
      <alignment horizontal="center"/>
    </xf>
    <xf numFmtId="0" fontId="0" fillId="0" borderId="0" xfId="0" quotePrefix="1"/>
    <xf numFmtId="0" fontId="28" fillId="28" borderId="0" xfId="0" applyFont="1" applyFill="1"/>
    <xf numFmtId="0" fontId="28" fillId="28" borderId="0" xfId="0" applyFont="1" applyFill="1" applyAlignment="1">
      <alignment horizontal="left"/>
    </xf>
    <xf numFmtId="14" fontId="28" fillId="28" borderId="0" xfId="0" applyNumberFormat="1" applyFont="1" applyFill="1" applyAlignment="1">
      <alignment horizontal="left"/>
    </xf>
    <xf numFmtId="14" fontId="6" fillId="5" borderId="18" xfId="1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6" fillId="5" borderId="5" xfId="1" applyFont="1" applyFill="1" applyBorder="1" applyAlignment="1">
      <alignment horizontal="center"/>
    </xf>
    <xf numFmtId="14" fontId="6" fillId="5" borderId="5" xfId="1" applyNumberFormat="1" applyFont="1" applyFill="1" applyBorder="1" applyAlignment="1">
      <alignment horizontal="center"/>
    </xf>
    <xf numFmtId="0" fontId="6" fillId="5" borderId="14" xfId="2" applyFont="1" applyFill="1" applyBorder="1" applyAlignment="1">
      <alignment horizontal="center"/>
    </xf>
    <xf numFmtId="22" fontId="6" fillId="6" borderId="9" xfId="1" applyNumberFormat="1" applyFont="1" applyFill="1" applyBorder="1" applyAlignment="1">
      <alignment horizontal="center"/>
    </xf>
    <xf numFmtId="22" fontId="11" fillId="6" borderId="9" xfId="1" applyNumberFormat="1" applyFont="1" applyFill="1" applyBorder="1" applyAlignment="1">
      <alignment horizontal="center"/>
    </xf>
    <xf numFmtId="0" fontId="2" fillId="3" borderId="8" xfId="0" applyFont="1" applyFill="1" applyBorder="1"/>
    <xf numFmtId="2" fontId="6" fillId="6" borderId="7" xfId="1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10" fontId="9" fillId="6" borderId="9" xfId="3" applyNumberFormat="1" applyFont="1" applyFill="1" applyBorder="1" applyAlignment="1">
      <alignment horizontal="center"/>
    </xf>
    <xf numFmtId="10" fontId="9" fillId="29" borderId="9" xfId="3" applyNumberFormat="1" applyFont="1" applyFill="1" applyBorder="1" applyAlignment="1">
      <alignment horizontal="center"/>
    </xf>
    <xf numFmtId="10" fontId="9" fillId="29" borderId="10" xfId="3" applyNumberFormat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center"/>
    </xf>
  </cellXfs>
  <cellStyles count="65">
    <cellStyle name="_Copy of Portfolios to Archeus 6-3-04 (2)" xfId="5" xr:uid="{00000000-0005-0000-0000-000000000000}"/>
    <cellStyle name="back" xfId="6" xr:uid="{00000000-0005-0000-0000-000001000000}"/>
    <cellStyle name="Comma0" xfId="7" xr:uid="{00000000-0005-0000-0000-000002000000}"/>
    <cellStyle name="Currency 2" xfId="8" xr:uid="{00000000-0005-0000-0000-000003000000}"/>
    <cellStyle name="Currency0" xfId="9" xr:uid="{00000000-0005-0000-0000-000004000000}"/>
    <cellStyle name="Date" xfId="10" xr:uid="{00000000-0005-0000-0000-000005000000}"/>
    <cellStyle name="Fixed" xfId="11" xr:uid="{00000000-0005-0000-0000-000006000000}"/>
    <cellStyle name="InfoDataColumn" xfId="12" xr:uid="{00000000-0005-0000-0000-000007000000}"/>
    <cellStyle name="InfoDataRow" xfId="13" xr:uid="{00000000-0005-0000-0000-000008000000}"/>
    <cellStyle name="InfoLabelColumn" xfId="14" xr:uid="{00000000-0005-0000-0000-000009000000}"/>
    <cellStyle name="InfoLabelRow" xfId="15" xr:uid="{00000000-0005-0000-0000-00000A000000}"/>
    <cellStyle name="InfolDataColumn" xfId="16" xr:uid="{00000000-0005-0000-0000-00000B000000}"/>
    <cellStyle name="InformationalData" xfId="17" xr:uid="{00000000-0005-0000-0000-00000C000000}"/>
    <cellStyle name="InformationalLabel" xfId="18" xr:uid="{00000000-0005-0000-0000-00000D000000}"/>
    <cellStyle name="InformationalLabelTop" xfId="19" xr:uid="{00000000-0005-0000-0000-00000E000000}"/>
    <cellStyle name="InputData" xfId="20" xr:uid="{00000000-0005-0000-0000-00000F000000}"/>
    <cellStyle name="InputDataColumn" xfId="21" xr:uid="{00000000-0005-0000-0000-000010000000}"/>
    <cellStyle name="InputDataRow" xfId="22" xr:uid="{00000000-0005-0000-0000-000011000000}"/>
    <cellStyle name="InputLabel" xfId="23" xr:uid="{00000000-0005-0000-0000-000012000000}"/>
    <cellStyle name="InputLabelColumn" xfId="24" xr:uid="{00000000-0005-0000-0000-000013000000}"/>
    <cellStyle name="InputLabelRow" xfId="25" xr:uid="{00000000-0005-0000-0000-000014000000}"/>
    <cellStyle name="InputLabelTop" xfId="26" xr:uid="{00000000-0005-0000-0000-000015000000}"/>
    <cellStyle name="IntermediateData" xfId="27" xr:uid="{00000000-0005-0000-0000-000016000000}"/>
    <cellStyle name="IntermediateDataColumn" xfId="28" xr:uid="{00000000-0005-0000-0000-000017000000}"/>
    <cellStyle name="IntermediateDataRow" xfId="29" xr:uid="{00000000-0005-0000-0000-000018000000}"/>
    <cellStyle name="IntermediateLabel" xfId="30" xr:uid="{00000000-0005-0000-0000-000019000000}"/>
    <cellStyle name="IntermediateLabelColumn" xfId="31" xr:uid="{00000000-0005-0000-0000-00001A000000}"/>
    <cellStyle name="IntermediateLabelRow" xfId="32" xr:uid="{00000000-0005-0000-0000-00001B000000}"/>
    <cellStyle name="InvalidCell" xfId="33" xr:uid="{00000000-0005-0000-0000-00001C000000}"/>
    <cellStyle name="NewSheet" xfId="34" xr:uid="{00000000-0005-0000-0000-00001D000000}"/>
    <cellStyle name="Normal" xfId="0" builtinId="0"/>
    <cellStyle name="Normal - Style1" xfId="35" xr:uid="{00000000-0005-0000-0000-00001F000000}"/>
    <cellStyle name="Normal 2" xfId="36" xr:uid="{00000000-0005-0000-0000-000020000000}"/>
    <cellStyle name="Normal 3" xfId="4" xr:uid="{00000000-0005-0000-0000-000021000000}"/>
    <cellStyle name="Normal_Curves" xfId="3" xr:uid="{00000000-0005-0000-0000-000022000000}"/>
    <cellStyle name="Normal_Sheet1" xfId="1" xr:uid="{00000000-0005-0000-0000-000023000000}"/>
    <cellStyle name="Normal_Sheet1 2_RateVols Examples" xfId="2" xr:uid="{00000000-0005-0000-0000-000024000000}"/>
    <cellStyle name="ObjectDataColumn" xfId="37" xr:uid="{00000000-0005-0000-0000-000025000000}"/>
    <cellStyle name="ObjectDataRow" xfId="38" xr:uid="{00000000-0005-0000-0000-000026000000}"/>
    <cellStyle name="ObjectLabelColumn" xfId="39" xr:uid="{00000000-0005-0000-0000-000027000000}"/>
    <cellStyle name="ObjectLabelRow" xfId="40" xr:uid="{00000000-0005-0000-0000-000028000000}"/>
    <cellStyle name="OutputData" xfId="41" xr:uid="{00000000-0005-0000-0000-000029000000}"/>
    <cellStyle name="OutputDataColumn" xfId="42" xr:uid="{00000000-0005-0000-0000-00002A000000}"/>
    <cellStyle name="OutputDataRow" xfId="43" xr:uid="{00000000-0005-0000-0000-00002B000000}"/>
    <cellStyle name="OutputLabel" xfId="44" xr:uid="{00000000-0005-0000-0000-00002C000000}"/>
    <cellStyle name="OutputLabelColumn" xfId="45" xr:uid="{00000000-0005-0000-0000-00002D000000}"/>
    <cellStyle name="OutputLabelRow" xfId="46" xr:uid="{00000000-0005-0000-0000-00002E000000}"/>
    <cellStyle name="PanelLabel" xfId="47" xr:uid="{00000000-0005-0000-0000-00002F000000}"/>
    <cellStyle name="Percent 2" xfId="48" xr:uid="{00000000-0005-0000-0000-000030000000}"/>
    <cellStyle name="Percent 3" xfId="49" xr:uid="{00000000-0005-0000-0000-000031000000}"/>
    <cellStyle name="PersonalDataColumn" xfId="50" xr:uid="{00000000-0005-0000-0000-000032000000}"/>
    <cellStyle name="PersonalDataRow" xfId="51" xr:uid="{00000000-0005-0000-0000-000033000000}"/>
    <cellStyle name="PersonalLabelColumn" xfId="52" xr:uid="{00000000-0005-0000-0000-000034000000}"/>
    <cellStyle name="PersonalLabelRow" xfId="53" xr:uid="{00000000-0005-0000-0000-000035000000}"/>
    <cellStyle name="result" xfId="54" xr:uid="{00000000-0005-0000-0000-000036000000}"/>
    <cellStyle name="spreads" xfId="55" xr:uid="{00000000-0005-0000-0000-000037000000}"/>
    <cellStyle name="Style 1" xfId="56" xr:uid="{00000000-0005-0000-0000-000038000000}"/>
    <cellStyle name="swaptn" xfId="57" xr:uid="{00000000-0005-0000-0000-000039000000}"/>
    <cellStyle name="TableDataColumn" xfId="58" xr:uid="{00000000-0005-0000-0000-00003A000000}"/>
    <cellStyle name="TableDataRow" xfId="59" xr:uid="{00000000-0005-0000-0000-00003B000000}"/>
    <cellStyle name="TableLabelColumn" xfId="60" xr:uid="{00000000-0005-0000-0000-00003C000000}"/>
    <cellStyle name="TableLabelRow" xfId="61" xr:uid="{00000000-0005-0000-0000-00003D000000}"/>
    <cellStyle name="TableLabelTop" xfId="62" xr:uid="{00000000-0005-0000-0000-00003E000000}"/>
    <cellStyle name="桁区切り_NewDemo" xfId="63" xr:uid="{00000000-0005-0000-0000-00003F000000}"/>
    <cellStyle name="標準_NewDemo" xfId="64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B1" workbookViewId="0">
      <selection activeCell="I25" sqref="I25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6.5703125" customWidth="1"/>
    <col min="5" max="5" width="12.85546875" bestFit="1" customWidth="1"/>
    <col min="6" max="6" width="16.85546875" bestFit="1" customWidth="1"/>
    <col min="8" max="8" width="14" customWidth="1"/>
    <col min="9" max="9" width="9.5703125" customWidth="1"/>
    <col min="11" max="11" width="12.85546875" bestFit="1" customWidth="1"/>
    <col min="12" max="12" width="23.5703125" bestFit="1" customWidth="1"/>
  </cols>
  <sheetData>
    <row r="1" spans="1:4" ht="13.5" thickBot="1">
      <c r="A1" s="1"/>
      <c r="B1" s="2"/>
    </row>
    <row r="2" spans="1:4" ht="26.25" thickBot="1">
      <c r="A2" s="3"/>
      <c r="B2" s="2"/>
      <c r="C2" s="8" t="s">
        <v>32</v>
      </c>
      <c r="D2" s="58" t="str">
        <f ca="1">_xll.HLV5r3.Financial.Cache.CreateQuotedAssetSetWithUnits(C3:D18, C22:C49, D22:D49, E22:E49,F22:F49)</f>
        <v>QuotedAssetSet.QR_LIVE.FxCurve.AUD-USD- This QuotedAssetSet has been published successfully.</v>
      </c>
    </row>
    <row r="3" spans="1:4">
      <c r="A3" s="3"/>
      <c r="B3" s="2"/>
      <c r="C3" s="65" t="s">
        <v>10</v>
      </c>
      <c r="D3" s="52">
        <f ca="1">TODAY()</f>
        <v>43132</v>
      </c>
    </row>
    <row r="4" spans="1:4">
      <c r="A4" s="3"/>
      <c r="B4" s="2"/>
      <c r="C4" s="66" t="s">
        <v>35</v>
      </c>
      <c r="D4" s="53" t="s">
        <v>89</v>
      </c>
    </row>
    <row r="5" spans="1:4">
      <c r="A5" s="3"/>
      <c r="B5" s="2"/>
      <c r="C5" s="66" t="s">
        <v>27</v>
      </c>
      <c r="D5" s="53" t="str">
        <f>D11&amp;"."&amp;D6&amp;"."&amp;D4&amp;"."&amp;D13</f>
        <v>QuotedAssetSet.QR_LIVE.FxCurve.AUD-USD</v>
      </c>
    </row>
    <row r="6" spans="1:4">
      <c r="A6" s="3"/>
      <c r="B6" s="2"/>
      <c r="C6" s="67" t="s">
        <v>114</v>
      </c>
      <c r="D6" s="54" t="s">
        <v>69</v>
      </c>
    </row>
    <row r="7" spans="1:4">
      <c r="A7" s="3"/>
      <c r="B7" s="2"/>
      <c r="C7" s="66" t="s">
        <v>84</v>
      </c>
      <c r="D7" s="54" t="s">
        <v>90</v>
      </c>
    </row>
    <row r="8" spans="1:4">
      <c r="A8" s="3"/>
      <c r="B8" s="2"/>
      <c r="C8" s="66" t="s">
        <v>83</v>
      </c>
      <c r="D8" s="54" t="s">
        <v>91</v>
      </c>
    </row>
    <row r="9" spans="1:4">
      <c r="A9" s="3"/>
      <c r="B9" s="2"/>
      <c r="C9" s="67" t="s">
        <v>57</v>
      </c>
      <c r="D9" s="54" t="s">
        <v>99</v>
      </c>
    </row>
    <row r="10" spans="1:4">
      <c r="A10" s="3"/>
      <c r="B10" s="2"/>
      <c r="C10" s="66" t="s">
        <v>34</v>
      </c>
      <c r="D10" s="55" t="str">
        <f>D9&amp;"."&amp;D11</f>
        <v>Orion.QuotedAssetSet</v>
      </c>
    </row>
    <row r="11" spans="1:4">
      <c r="A11" s="3"/>
      <c r="B11" s="2"/>
      <c r="C11" s="66" t="s">
        <v>33</v>
      </c>
      <c r="D11" s="54" t="s">
        <v>32</v>
      </c>
    </row>
    <row r="12" spans="1:4">
      <c r="A12" s="3"/>
      <c r="B12" s="2"/>
      <c r="C12" s="64" t="s">
        <v>108</v>
      </c>
      <c r="D12" s="50" t="s">
        <v>8</v>
      </c>
    </row>
    <row r="13" spans="1:4">
      <c r="A13" s="3"/>
      <c r="B13" s="2"/>
      <c r="C13" s="66" t="s">
        <v>45</v>
      </c>
      <c r="D13" s="69" t="str">
        <f>D18&amp;"-"&amp;D12</f>
        <v>AUD-USD</v>
      </c>
    </row>
    <row r="14" spans="1:4">
      <c r="A14" s="3"/>
      <c r="B14" s="2"/>
      <c r="C14" s="51" t="s">
        <v>109</v>
      </c>
      <c r="D14" s="69" t="str">
        <f>D13</f>
        <v>AUD-USD</v>
      </c>
    </row>
    <row r="15" spans="1:4">
      <c r="A15" s="3"/>
      <c r="B15" s="2"/>
      <c r="C15" s="66" t="s">
        <v>92</v>
      </c>
      <c r="D15" s="70" t="s">
        <v>93</v>
      </c>
    </row>
    <row r="16" spans="1:4">
      <c r="A16" s="3"/>
      <c r="B16" s="2"/>
      <c r="C16" s="66" t="s">
        <v>94</v>
      </c>
      <c r="D16" s="69" t="s">
        <v>95</v>
      </c>
    </row>
    <row r="17" spans="1:10">
      <c r="A17" s="3"/>
      <c r="B17" s="2"/>
      <c r="C17" s="67" t="s">
        <v>28</v>
      </c>
      <c r="D17" s="54">
        <v>720</v>
      </c>
    </row>
    <row r="18" spans="1:10" ht="13.5" thickBot="1">
      <c r="A18" s="3"/>
      <c r="B18" s="2"/>
      <c r="C18" s="68" t="s">
        <v>0</v>
      </c>
      <c r="D18" s="56" t="s">
        <v>1</v>
      </c>
      <c r="G18" t="s">
        <v>96</v>
      </c>
      <c r="H18">
        <v>0.98</v>
      </c>
    </row>
    <row r="19" spans="1:10">
      <c r="A19" s="3"/>
      <c r="B19" s="2"/>
    </row>
    <row r="20" spans="1:10">
      <c r="A20" s="3"/>
      <c r="B20" s="2"/>
    </row>
    <row r="21" spans="1:10" ht="13.5" thickBot="1">
      <c r="A21" s="3"/>
      <c r="B21" s="2"/>
      <c r="C21" s="19" t="s">
        <v>37</v>
      </c>
      <c r="D21" s="20" t="s">
        <v>38</v>
      </c>
      <c r="E21" s="21" t="s">
        <v>39</v>
      </c>
      <c r="F21" s="21" t="s">
        <v>40</v>
      </c>
      <c r="H21" s="38" t="s">
        <v>71</v>
      </c>
      <c r="J21" s="38" t="s">
        <v>72</v>
      </c>
    </row>
    <row r="22" spans="1:10">
      <c r="A22" s="3"/>
      <c r="B22" s="2"/>
      <c r="C22" s="22" t="str">
        <f t="shared" ref="C22:C49" si="0">IF(H22="IRFuture", $G$18&amp;"-"&amp;H22&amp;"-"&amp;J22&amp;"-"&amp;I22, $D$18&amp;$D$12&amp;"-"&amp;H22&amp;"-"&amp;I22&amp;J22)</f>
        <v>AUDUSD-FxForward-0D</v>
      </c>
      <c r="D22" s="57">
        <f>H18</f>
        <v>0.98</v>
      </c>
      <c r="E22" s="24" t="s">
        <v>41</v>
      </c>
      <c r="F22" s="24" t="s">
        <v>42</v>
      </c>
      <c r="H22" t="s">
        <v>97</v>
      </c>
      <c r="I22">
        <v>0</v>
      </c>
      <c r="J22" t="s">
        <v>73</v>
      </c>
    </row>
    <row r="23" spans="1:10">
      <c r="A23" s="3"/>
      <c r="B23" s="2"/>
      <c r="C23" s="25" t="str">
        <f t="shared" si="0"/>
        <v>AUDUSD-FxForward-1D</v>
      </c>
      <c r="D23" s="59">
        <f>D22-0.0001</f>
        <v>0.97989999999999999</v>
      </c>
      <c r="E23" s="27" t="s">
        <v>41</v>
      </c>
      <c r="F23" s="27" t="s">
        <v>42</v>
      </c>
      <c r="H23" t="s">
        <v>97</v>
      </c>
      <c r="I23">
        <v>1</v>
      </c>
      <c r="J23" t="s">
        <v>73</v>
      </c>
    </row>
    <row r="24" spans="1:10">
      <c r="A24" s="3"/>
      <c r="B24" s="2"/>
      <c r="C24" s="25" t="str">
        <f t="shared" si="0"/>
        <v>AUDUSD-FxSpot-SP</v>
      </c>
      <c r="D24" s="59">
        <f t="shared" ref="D24:D25" si="1">D23-0.0001</f>
        <v>0.9798</v>
      </c>
      <c r="E24" s="27" t="s">
        <v>41</v>
      </c>
      <c r="F24" s="27" t="s">
        <v>42</v>
      </c>
      <c r="H24" t="s">
        <v>98</v>
      </c>
      <c r="I24" t="s">
        <v>106</v>
      </c>
      <c r="J24" t="s">
        <v>107</v>
      </c>
    </row>
    <row r="25" spans="1:10">
      <c r="A25" s="3"/>
      <c r="B25" s="2"/>
      <c r="C25" s="25" t="str">
        <f t="shared" si="0"/>
        <v>AUDUSD-FxForward-1W</v>
      </c>
      <c r="D25" s="59">
        <f t="shared" si="1"/>
        <v>0.97970000000000002</v>
      </c>
      <c r="E25" s="27" t="s">
        <v>41</v>
      </c>
      <c r="F25" s="27" t="s">
        <v>42</v>
      </c>
      <c r="H25" t="s">
        <v>97</v>
      </c>
      <c r="I25">
        <v>1</v>
      </c>
      <c r="J25" t="s">
        <v>74</v>
      </c>
    </row>
    <row r="26" spans="1:10">
      <c r="A26" s="3"/>
      <c r="B26" s="2"/>
      <c r="C26" s="25" t="str">
        <f t="shared" si="0"/>
        <v>AUDUSD-FxForward-2W</v>
      </c>
      <c r="D26" s="59">
        <f>D25-0.001</f>
        <v>0.97870000000000001</v>
      </c>
      <c r="E26" s="27" t="s">
        <v>41</v>
      </c>
      <c r="F26" s="27" t="s">
        <v>42</v>
      </c>
      <c r="H26" t="s">
        <v>97</v>
      </c>
      <c r="I26">
        <v>2</v>
      </c>
      <c r="J26" t="s">
        <v>74</v>
      </c>
    </row>
    <row r="27" spans="1:10">
      <c r="A27" s="3"/>
      <c r="B27" s="2"/>
      <c r="C27" s="25" t="str">
        <f t="shared" si="0"/>
        <v>AUDUSD-FxForward-3W</v>
      </c>
      <c r="D27" s="59">
        <f t="shared" ref="D27:D28" si="2">D26-0.001</f>
        <v>0.97770000000000001</v>
      </c>
      <c r="E27" s="27" t="s">
        <v>41</v>
      </c>
      <c r="F27" s="27" t="s">
        <v>42</v>
      </c>
      <c r="H27" t="s">
        <v>97</v>
      </c>
      <c r="I27">
        <v>3</v>
      </c>
      <c r="J27" t="s">
        <v>74</v>
      </c>
    </row>
    <row r="28" spans="1:10">
      <c r="A28" s="3"/>
      <c r="B28" s="2"/>
      <c r="C28" s="25" t="str">
        <f t="shared" si="0"/>
        <v>AUDUSD-FxForward-1M</v>
      </c>
      <c r="D28" s="59">
        <f t="shared" si="2"/>
        <v>0.97670000000000001</v>
      </c>
      <c r="E28" s="27" t="s">
        <v>41</v>
      </c>
      <c r="F28" s="27" t="s">
        <v>42</v>
      </c>
      <c r="H28" t="s">
        <v>97</v>
      </c>
      <c r="I28">
        <v>1</v>
      </c>
      <c r="J28" t="s">
        <v>75</v>
      </c>
    </row>
    <row r="29" spans="1:10">
      <c r="A29" s="3"/>
      <c r="B29" s="2"/>
      <c r="C29" s="25" t="str">
        <f t="shared" si="0"/>
        <v>AUDUSD-FxForward-2M</v>
      </c>
      <c r="D29" s="59">
        <f>D28-0.004</f>
        <v>0.97270000000000001</v>
      </c>
      <c r="E29" s="27" t="s">
        <v>41</v>
      </c>
      <c r="F29" s="27" t="s">
        <v>42</v>
      </c>
      <c r="H29" t="s">
        <v>97</v>
      </c>
      <c r="I29">
        <v>2</v>
      </c>
      <c r="J29" t="s">
        <v>75</v>
      </c>
    </row>
    <row r="30" spans="1:10">
      <c r="A30" s="3"/>
      <c r="B30" s="2"/>
      <c r="C30" s="25" t="str">
        <f t="shared" si="0"/>
        <v>AUDUSD-FxForward-3M</v>
      </c>
      <c r="D30" s="59">
        <f t="shared" ref="D30:D38" si="3">D29-0.004</f>
        <v>0.96870000000000001</v>
      </c>
      <c r="E30" s="27" t="s">
        <v>41</v>
      </c>
      <c r="F30" s="27" t="s">
        <v>42</v>
      </c>
      <c r="H30" t="s">
        <v>97</v>
      </c>
      <c r="I30">
        <v>3</v>
      </c>
      <c r="J30" t="s">
        <v>75</v>
      </c>
    </row>
    <row r="31" spans="1:10">
      <c r="A31" s="3"/>
      <c r="B31" s="2"/>
      <c r="C31" s="25" t="str">
        <f t="shared" si="0"/>
        <v>AUDUSD-FxForward-4M</v>
      </c>
      <c r="D31" s="59">
        <f t="shared" si="3"/>
        <v>0.9647</v>
      </c>
      <c r="E31" s="27" t="s">
        <v>41</v>
      </c>
      <c r="F31" s="27" t="s">
        <v>42</v>
      </c>
      <c r="H31" t="s">
        <v>97</v>
      </c>
      <c r="I31">
        <v>4</v>
      </c>
      <c r="J31" t="s">
        <v>75</v>
      </c>
    </row>
    <row r="32" spans="1:10">
      <c r="A32" s="3"/>
      <c r="B32" s="2"/>
      <c r="C32" s="25" t="str">
        <f t="shared" si="0"/>
        <v>AUDUSD-FxForward-5M</v>
      </c>
      <c r="D32" s="59">
        <f t="shared" si="3"/>
        <v>0.9607</v>
      </c>
      <c r="E32" s="27" t="s">
        <v>41</v>
      </c>
      <c r="F32" s="27" t="s">
        <v>42</v>
      </c>
      <c r="H32" t="s">
        <v>97</v>
      </c>
      <c r="I32">
        <v>5</v>
      </c>
      <c r="J32" t="s">
        <v>75</v>
      </c>
    </row>
    <row r="33" spans="1:10">
      <c r="A33" s="3"/>
      <c r="B33" s="2"/>
      <c r="C33" s="25" t="str">
        <f t="shared" si="0"/>
        <v>AUDUSD-FxForward-6M</v>
      </c>
      <c r="D33" s="59">
        <f t="shared" si="3"/>
        <v>0.95669999999999999</v>
      </c>
      <c r="E33" s="27" t="s">
        <v>41</v>
      </c>
      <c r="F33" s="27" t="s">
        <v>42</v>
      </c>
      <c r="H33" t="s">
        <v>97</v>
      </c>
      <c r="I33">
        <v>6</v>
      </c>
      <c r="J33" t="s">
        <v>75</v>
      </c>
    </row>
    <row r="34" spans="1:10">
      <c r="A34" s="3"/>
      <c r="B34" s="2"/>
      <c r="C34" s="25" t="str">
        <f t="shared" si="0"/>
        <v>AUDUSD-FxForward-9M</v>
      </c>
      <c r="D34" s="59">
        <f t="shared" si="3"/>
        <v>0.95269999999999999</v>
      </c>
      <c r="E34" s="27" t="s">
        <v>41</v>
      </c>
      <c r="F34" s="27" t="s">
        <v>42</v>
      </c>
      <c r="H34" t="s">
        <v>97</v>
      </c>
      <c r="I34">
        <v>9</v>
      </c>
      <c r="J34" t="s">
        <v>75</v>
      </c>
    </row>
    <row r="35" spans="1:10">
      <c r="A35" s="3"/>
      <c r="B35" s="2"/>
      <c r="C35" s="25" t="str">
        <f t="shared" si="0"/>
        <v>AUDUSD-FxForward-1Y</v>
      </c>
      <c r="D35" s="59">
        <f t="shared" si="3"/>
        <v>0.94869999999999999</v>
      </c>
      <c r="E35" s="27" t="s">
        <v>41</v>
      </c>
      <c r="F35" s="27" t="s">
        <v>42</v>
      </c>
      <c r="H35" t="s">
        <v>97</v>
      </c>
      <c r="I35">
        <v>1</v>
      </c>
      <c r="J35" t="s">
        <v>53</v>
      </c>
    </row>
    <row r="36" spans="1:10">
      <c r="A36" s="3"/>
      <c r="B36" s="2"/>
      <c r="C36" s="25" t="str">
        <f t="shared" si="0"/>
        <v>AUDUSD-FxForward-15M</v>
      </c>
      <c r="D36" s="59">
        <f t="shared" si="3"/>
        <v>0.94469999999999998</v>
      </c>
      <c r="E36" s="27" t="s">
        <v>41</v>
      </c>
      <c r="F36" s="27" t="s">
        <v>42</v>
      </c>
      <c r="H36" t="s">
        <v>97</v>
      </c>
      <c r="I36">
        <v>15</v>
      </c>
      <c r="J36" t="s">
        <v>75</v>
      </c>
    </row>
    <row r="37" spans="1:10">
      <c r="A37" s="3"/>
      <c r="B37" s="2"/>
      <c r="C37" s="25" t="str">
        <f t="shared" si="0"/>
        <v>AUDUSD-FxForward-18M</v>
      </c>
      <c r="D37" s="59">
        <f t="shared" si="3"/>
        <v>0.94069999999999998</v>
      </c>
      <c r="E37" s="27" t="s">
        <v>41</v>
      </c>
      <c r="F37" s="27" t="s">
        <v>42</v>
      </c>
      <c r="H37" t="s">
        <v>97</v>
      </c>
      <c r="I37">
        <v>18</v>
      </c>
      <c r="J37" t="s">
        <v>75</v>
      </c>
    </row>
    <row r="38" spans="1:10">
      <c r="A38" s="3"/>
      <c r="B38" s="2"/>
      <c r="C38" s="25" t="str">
        <f t="shared" si="0"/>
        <v>AUDUSD-FxForward-21M</v>
      </c>
      <c r="D38" s="59">
        <f t="shared" si="3"/>
        <v>0.93669999999999998</v>
      </c>
      <c r="E38" s="27" t="s">
        <v>41</v>
      </c>
      <c r="F38" s="27" t="s">
        <v>42</v>
      </c>
      <c r="H38" t="s">
        <v>97</v>
      </c>
      <c r="I38">
        <v>21</v>
      </c>
      <c r="J38" t="s">
        <v>75</v>
      </c>
    </row>
    <row r="39" spans="1:10">
      <c r="A39" s="3"/>
      <c r="B39" s="2"/>
      <c r="C39" s="25" t="str">
        <f t="shared" si="0"/>
        <v>AUDUSD-FxForward-2Y</v>
      </c>
      <c r="D39" s="59">
        <f>D38-0.01</f>
        <v>0.92669999999999997</v>
      </c>
      <c r="E39" s="27" t="s">
        <v>41</v>
      </c>
      <c r="F39" s="27" t="s">
        <v>42</v>
      </c>
      <c r="H39" t="s">
        <v>97</v>
      </c>
      <c r="I39">
        <v>2</v>
      </c>
      <c r="J39" t="s">
        <v>53</v>
      </c>
    </row>
    <row r="40" spans="1:10">
      <c r="A40" s="3"/>
      <c r="B40" s="2"/>
      <c r="C40" s="25" t="str">
        <f t="shared" si="0"/>
        <v>AUDUSD-FxForward-3Y</v>
      </c>
      <c r="D40" s="59">
        <f t="shared" ref="D40:D49" si="4">D39-0.01</f>
        <v>0.91669999999999996</v>
      </c>
      <c r="E40" s="27" t="s">
        <v>41</v>
      </c>
      <c r="F40" s="27" t="s">
        <v>42</v>
      </c>
      <c r="H40" t="s">
        <v>97</v>
      </c>
      <c r="I40">
        <v>3</v>
      </c>
      <c r="J40" t="s">
        <v>53</v>
      </c>
    </row>
    <row r="41" spans="1:10">
      <c r="A41" s="3"/>
      <c r="B41" s="2"/>
      <c r="C41" s="25" t="str">
        <f t="shared" si="0"/>
        <v>AUDUSD-FxForward-4Y</v>
      </c>
      <c r="D41" s="59">
        <f t="shared" si="4"/>
        <v>0.90669999999999995</v>
      </c>
      <c r="E41" s="27" t="s">
        <v>41</v>
      </c>
      <c r="F41" s="27" t="s">
        <v>42</v>
      </c>
      <c r="H41" t="s">
        <v>97</v>
      </c>
      <c r="I41">
        <v>4</v>
      </c>
      <c r="J41" t="s">
        <v>53</v>
      </c>
    </row>
    <row r="42" spans="1:10">
      <c r="A42" s="3"/>
      <c r="C42" s="25" t="str">
        <f t="shared" si="0"/>
        <v>AUDUSD-FxForward-5Y</v>
      </c>
      <c r="D42" s="59">
        <f t="shared" si="4"/>
        <v>0.89669999999999994</v>
      </c>
      <c r="E42" s="27" t="s">
        <v>41</v>
      </c>
      <c r="F42" s="27" t="s">
        <v>42</v>
      </c>
      <c r="H42" t="s">
        <v>97</v>
      </c>
      <c r="I42">
        <v>5</v>
      </c>
      <c r="J42" t="s">
        <v>53</v>
      </c>
    </row>
    <row r="43" spans="1:10">
      <c r="A43" s="3"/>
      <c r="C43" s="25" t="str">
        <f t="shared" si="0"/>
        <v>AUDUSD-FxForward-6Y</v>
      </c>
      <c r="D43" s="59">
        <f t="shared" si="4"/>
        <v>0.88669999999999993</v>
      </c>
      <c r="E43" s="27" t="s">
        <v>41</v>
      </c>
      <c r="F43" s="27" t="s">
        <v>42</v>
      </c>
      <c r="H43" t="s">
        <v>97</v>
      </c>
      <c r="I43">
        <v>6</v>
      </c>
      <c r="J43" t="s">
        <v>53</v>
      </c>
    </row>
    <row r="44" spans="1:10">
      <c r="A44" s="3"/>
      <c r="C44" s="25" t="str">
        <f t="shared" si="0"/>
        <v>AUDUSD-FxForward-7Y</v>
      </c>
      <c r="D44" s="59">
        <f t="shared" si="4"/>
        <v>0.87669999999999992</v>
      </c>
      <c r="E44" s="27" t="s">
        <v>41</v>
      </c>
      <c r="F44" s="27" t="s">
        <v>42</v>
      </c>
      <c r="H44" t="s">
        <v>97</v>
      </c>
      <c r="I44">
        <v>7</v>
      </c>
      <c r="J44" t="s">
        <v>53</v>
      </c>
    </row>
    <row r="45" spans="1:10" ht="13.5" thickBot="1">
      <c r="A45" s="7"/>
      <c r="C45" s="25" t="str">
        <f t="shared" si="0"/>
        <v>AUDUSD-FxForward-8Y</v>
      </c>
      <c r="D45" s="59">
        <f t="shared" si="4"/>
        <v>0.86669999999999991</v>
      </c>
      <c r="E45" s="27" t="s">
        <v>41</v>
      </c>
      <c r="F45" s="27" t="s">
        <v>42</v>
      </c>
      <c r="H45" t="s">
        <v>97</v>
      </c>
      <c r="I45">
        <v>8</v>
      </c>
      <c r="J45" t="s">
        <v>53</v>
      </c>
    </row>
    <row r="46" spans="1:10">
      <c r="A46" s="2"/>
      <c r="C46" s="25" t="str">
        <f t="shared" si="0"/>
        <v>AUDUSD-FxForward-9Y</v>
      </c>
      <c r="D46" s="59">
        <f t="shared" si="4"/>
        <v>0.85669999999999991</v>
      </c>
      <c r="E46" s="27" t="s">
        <v>41</v>
      </c>
      <c r="F46" s="27" t="s">
        <v>42</v>
      </c>
      <c r="H46" t="s">
        <v>97</v>
      </c>
      <c r="I46">
        <v>9</v>
      </c>
      <c r="J46" t="s">
        <v>53</v>
      </c>
    </row>
    <row r="47" spans="1:10">
      <c r="C47" s="25" t="str">
        <f t="shared" si="0"/>
        <v>AUDUSD-FxForward-10Y</v>
      </c>
      <c r="D47" s="59">
        <f t="shared" si="4"/>
        <v>0.8466999999999999</v>
      </c>
      <c r="E47" s="27" t="s">
        <v>41</v>
      </c>
      <c r="F47" s="27" t="s">
        <v>42</v>
      </c>
      <c r="H47" t="s">
        <v>97</v>
      </c>
      <c r="I47">
        <v>10</v>
      </c>
      <c r="J47" t="s">
        <v>53</v>
      </c>
    </row>
    <row r="48" spans="1:10">
      <c r="C48" s="25" t="str">
        <f t="shared" si="0"/>
        <v>AUDUSD-FxForward-15Y</v>
      </c>
      <c r="D48" s="59">
        <f t="shared" si="4"/>
        <v>0.83669999999999989</v>
      </c>
      <c r="E48" s="27" t="s">
        <v>41</v>
      </c>
      <c r="F48" s="27" t="s">
        <v>42</v>
      </c>
      <c r="H48" t="s">
        <v>97</v>
      </c>
      <c r="I48">
        <v>15</v>
      </c>
      <c r="J48" t="s">
        <v>53</v>
      </c>
    </row>
    <row r="49" spans="3:10">
      <c r="C49" s="25" t="str">
        <f t="shared" si="0"/>
        <v>AUDUSD-FxForward-20Y</v>
      </c>
      <c r="D49" s="59">
        <f t="shared" si="4"/>
        <v>0.82669999999999988</v>
      </c>
      <c r="E49" s="27" t="s">
        <v>41</v>
      </c>
      <c r="F49" s="27" t="s">
        <v>42</v>
      </c>
      <c r="H49" t="s">
        <v>97</v>
      </c>
      <c r="I49">
        <v>20</v>
      </c>
      <c r="J49" t="s">
        <v>53</v>
      </c>
    </row>
    <row r="50" spans="3:10">
      <c r="C50" s="31"/>
      <c r="D50" s="32"/>
      <c r="E50" s="27" t="s">
        <v>41</v>
      </c>
      <c r="F50" s="27" t="s">
        <v>42</v>
      </c>
      <c r="H50" t="s">
        <v>97</v>
      </c>
    </row>
    <row r="51" spans="3:10">
      <c r="C51" s="31"/>
      <c r="D51" s="32"/>
      <c r="E51" s="33"/>
      <c r="F51" s="33"/>
      <c r="H51" t="s">
        <v>97</v>
      </c>
    </row>
    <row r="52" spans="3:10" ht="13.5" thickBot="1">
      <c r="C52" s="34"/>
      <c r="D52" s="35"/>
      <c r="E52" s="36"/>
      <c r="F52" s="36"/>
      <c r="H52" t="s">
        <v>97</v>
      </c>
    </row>
    <row r="53" spans="3:10" ht="13.5" thickBot="1">
      <c r="C53" s="31"/>
      <c r="D53" s="32"/>
      <c r="E53" s="33"/>
      <c r="F53" s="33"/>
    </row>
    <row r="54" spans="3:10">
      <c r="C54" s="28" t="s">
        <v>58</v>
      </c>
      <c r="D54" s="29">
        <v>1E-3</v>
      </c>
      <c r="E54" s="30" t="s">
        <v>41</v>
      </c>
      <c r="F54" s="30" t="s">
        <v>42</v>
      </c>
    </row>
    <row r="55" spans="3:10">
      <c r="C55" s="31" t="s">
        <v>59</v>
      </c>
      <c r="D55" s="32">
        <v>6.9999999999999999E-4</v>
      </c>
      <c r="E55" s="33" t="s">
        <v>41</v>
      </c>
      <c r="F55" s="33" t="s">
        <v>42</v>
      </c>
    </row>
    <row r="56" spans="3:10">
      <c r="C56" s="31" t="s">
        <v>60</v>
      </c>
      <c r="D56" s="32">
        <v>5.0000000000000001E-4</v>
      </c>
      <c r="E56" s="33" t="s">
        <v>41</v>
      </c>
      <c r="F56" s="33" t="s">
        <v>42</v>
      </c>
    </row>
    <row r="57" spans="3:10" ht="13.5" thickBot="1">
      <c r="C57" s="31" t="s">
        <v>61</v>
      </c>
      <c r="D57" s="32">
        <v>2.9999999999999997E-4</v>
      </c>
      <c r="E57" s="33" t="s">
        <v>41</v>
      </c>
      <c r="F57" s="33" t="s">
        <v>42</v>
      </c>
    </row>
    <row r="58" spans="3:10">
      <c r="C58" s="28" t="s">
        <v>62</v>
      </c>
      <c r="D58" s="29">
        <v>2.0000000000000001E-4</v>
      </c>
      <c r="E58" s="30" t="s">
        <v>41</v>
      </c>
      <c r="F58" s="30" t="s">
        <v>42</v>
      </c>
    </row>
    <row r="59" spans="3:10">
      <c r="C59" s="31" t="s">
        <v>63</v>
      </c>
      <c r="D59" s="32">
        <v>1.0000000000000001E-5</v>
      </c>
      <c r="E59" s="33" t="s">
        <v>41</v>
      </c>
      <c r="F59" s="33" t="s">
        <v>42</v>
      </c>
    </row>
  </sheetData>
  <dataValidations count="6">
    <dataValidation type="list" allowBlank="1" showInputMessage="1" showErrorMessage="1" sqref="J22:J23 J25:J53" xr:uid="{00000000-0002-0000-0000-000000000000}">
      <formula1>"D,W,M,Y, ER, IB,IR,ED,L"</formula1>
    </dataValidation>
    <dataValidation type="list" allowBlank="1" showInputMessage="1" showErrorMessage="1" sqref="H53" xr:uid="{00000000-0002-0000-0000-000001000000}">
      <formula1>"Deposit, IRSwap, IRFuture, BasisSwap, Fra"</formula1>
    </dataValidation>
    <dataValidation type="list" allowBlank="1" showInputMessage="1" showErrorMessage="1" sqref="D18" xr:uid="{00000000-0002-0000-0000-000002000000}">
      <formula1>Currency</formula1>
    </dataValidation>
    <dataValidation type="list" allowBlank="1" showInputMessage="1" showErrorMessage="1" sqref="D4" xr:uid="{00000000-0002-0000-0000-000003000000}">
      <formula1>"RateCurve,DiscountCurve, FxCurve"</formula1>
    </dataValidation>
    <dataValidation type="list" allowBlank="1" showInputMessage="1" showErrorMessage="1" sqref="D15" xr:uid="{00000000-0002-0000-0000-000004000000}">
      <formula1>Basis</formula1>
    </dataValidation>
    <dataValidation type="list" allowBlank="1" showInputMessage="1" showErrorMessage="1" sqref="H22:H52" xr:uid="{00000000-0002-0000-0000-000005000000}">
      <formula1>"Deposit, IRSwap, IRFuture, BasisSwap, Fra, FxForward, FxSpot"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opLeftCell="B1" workbookViewId="0">
      <selection activeCell="L18" sqref="L18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7109375" customWidth="1"/>
    <col min="5" max="5" width="12.85546875" bestFit="1" customWidth="1"/>
    <col min="6" max="6" width="16.85546875" bestFit="1" customWidth="1"/>
    <col min="9" max="9" width="9.5703125" customWidth="1"/>
    <col min="12" max="12" width="22.140625" bestFit="1" customWidth="1"/>
  </cols>
  <sheetData>
    <row r="1" spans="1:15" ht="13.5" thickBot="1">
      <c r="A1" s="1"/>
      <c r="B1" s="2"/>
    </row>
    <row r="2" spans="1:15" ht="13.5" thickBot="1">
      <c r="A2" s="3"/>
      <c r="B2" s="2"/>
      <c r="C2" s="8" t="s">
        <v>32</v>
      </c>
      <c r="D2" s="4" t="str">
        <f ca="1">_xll.HLV5r3.Financial.Cache.CreateQuotedAssetSetWithUnits( C3:D14, C18:C55, D18:D55, E18:E55,F18:F55)</f>
        <v>QuotedAssetSet.QR_LIVE.RateCurve.AUD-BBR-BBSW-3M- This QuotedAssetSet has been published successfully.</v>
      </c>
      <c r="O2" t="s">
        <v>36</v>
      </c>
    </row>
    <row r="3" spans="1:15">
      <c r="A3" s="3"/>
      <c r="B3" s="2"/>
      <c r="C3" s="9" t="s">
        <v>10</v>
      </c>
      <c r="D3" s="52">
        <f ca="1">TODAY()</f>
        <v>43132</v>
      </c>
      <c r="O3" t="s">
        <v>64</v>
      </c>
    </row>
    <row r="4" spans="1:15">
      <c r="A4" s="3"/>
      <c r="B4" s="2"/>
      <c r="C4" s="10" t="s">
        <v>35</v>
      </c>
      <c r="D4" s="53" t="s">
        <v>36</v>
      </c>
      <c r="O4" t="s">
        <v>101</v>
      </c>
    </row>
    <row r="5" spans="1:15">
      <c r="A5" s="3"/>
      <c r="B5" s="2"/>
      <c r="C5" s="10" t="s">
        <v>27</v>
      </c>
      <c r="D5" s="53" t="str">
        <f>D11&amp;"."&amp;D6&amp;"."&amp;D4&amp;"."&amp;D12</f>
        <v>QuotedAssetSet.QR_LIVE.RateCurve.AUD-BBR-BBSW-3M</v>
      </c>
      <c r="F5" t="str">
        <f>"Configuration.PricingStructures."&amp;D6&amp;"."&amp;D4&amp;"."&amp;D12</f>
        <v>Configuration.PricingStructures.QR_LIVE.RateCurve.AUD-BBR-BBSW-3M</v>
      </c>
    </row>
    <row r="6" spans="1:15">
      <c r="A6" s="3"/>
      <c r="B6" s="2"/>
      <c r="C6" s="67" t="s">
        <v>114</v>
      </c>
      <c r="D6" s="54" t="s">
        <v>69</v>
      </c>
    </row>
    <row r="7" spans="1:15">
      <c r="A7" s="3"/>
      <c r="B7" s="2"/>
      <c r="C7" s="10" t="s">
        <v>84</v>
      </c>
      <c r="D7" s="54" t="s">
        <v>100</v>
      </c>
      <c r="F7" s="60" t="s">
        <v>102</v>
      </c>
    </row>
    <row r="8" spans="1:15">
      <c r="A8" s="3"/>
      <c r="B8" s="2"/>
      <c r="C8" s="10" t="s">
        <v>83</v>
      </c>
      <c r="D8" s="54" t="s">
        <v>50</v>
      </c>
    </row>
    <row r="9" spans="1:15">
      <c r="A9" s="3"/>
      <c r="B9" s="2"/>
      <c r="C9" s="11" t="s">
        <v>57</v>
      </c>
      <c r="D9" s="54" t="s">
        <v>99</v>
      </c>
    </row>
    <row r="10" spans="1:15">
      <c r="A10" s="3"/>
      <c r="B10" s="2"/>
      <c r="C10" s="10" t="s">
        <v>34</v>
      </c>
      <c r="D10" s="55" t="str">
        <f>"Orion.V5r3."&amp;D11</f>
        <v>Orion.V5r3.QuotedAssetSet</v>
      </c>
    </row>
    <row r="11" spans="1:15">
      <c r="A11" s="3"/>
      <c r="B11" s="2"/>
      <c r="C11" s="10" t="s">
        <v>33</v>
      </c>
      <c r="D11" s="54" t="s">
        <v>32</v>
      </c>
    </row>
    <row r="12" spans="1:15">
      <c r="A12" s="3"/>
      <c r="B12" s="2"/>
      <c r="C12" s="10" t="s">
        <v>45</v>
      </c>
      <c r="D12" s="54" t="str">
        <f>D7&amp;"-"&amp;D8</f>
        <v>AUD-BBR-BBSW-3M</v>
      </c>
    </row>
    <row r="13" spans="1:15">
      <c r="A13" s="3"/>
      <c r="B13" s="2"/>
      <c r="C13" s="11" t="s">
        <v>28</v>
      </c>
      <c r="D13" s="54">
        <v>720</v>
      </c>
    </row>
    <row r="14" spans="1:15" ht="13.5" thickBot="1">
      <c r="A14" s="3"/>
      <c r="B14" s="2"/>
      <c r="C14" s="48" t="s">
        <v>0</v>
      </c>
      <c r="D14" s="56" t="s">
        <v>1</v>
      </c>
    </row>
    <row r="15" spans="1:15">
      <c r="A15" s="3"/>
      <c r="B15" s="2"/>
    </row>
    <row r="16" spans="1:15">
      <c r="A16" s="3"/>
      <c r="B16" s="2"/>
    </row>
    <row r="17" spans="1:16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6">
      <c r="A18" s="3"/>
      <c r="B18" s="2"/>
      <c r="C18" s="22" t="str">
        <f>IF(H18="IRFuture", $D$14&amp;"-"&amp;H18&amp;"-"&amp;J18&amp;"-"&amp;I18, $D$14&amp;"-"&amp;H18&amp;"-"&amp;I18&amp;J18)</f>
        <v>AUD-Deposit-1D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  <c r="L18" t="str">
        <f t="array" ref="L18:O54">_xll.HLV5r3.Financial.Cache.GetPricingStructureConfiguration(F5)</f>
        <v>AUD-Deposit-1D</v>
      </c>
      <c r="M18">
        <v>0.02</v>
      </c>
      <c r="N18" t="e">
        <v>#N/A</v>
      </c>
      <c r="O18" t="e">
        <v>#N/A</v>
      </c>
      <c r="P18">
        <v>0</v>
      </c>
    </row>
    <row r="19" spans="1:16">
      <c r="A19" s="3"/>
      <c r="B19" s="2"/>
      <c r="C19" s="25" t="str">
        <f t="shared" ref="C19" si="0">IF(H19="IRFuture", $D$14&amp;"-"&amp;H19&amp;"-"&amp;J19&amp;"-"&amp;I19, $D$14&amp;"-"&amp;H19&amp;"-"&amp;I19&amp;J19)</f>
        <v>AUD-Deposit-1M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75</v>
      </c>
      <c r="L19" t="str">
        <v>AUD-Deposit-1M</v>
      </c>
      <c r="M19">
        <v>2.1000000000000001E-2</v>
      </c>
      <c r="N19" t="e">
        <v>#N/A</v>
      </c>
      <c r="O19" t="e">
        <v>#N/A</v>
      </c>
      <c r="P19">
        <v>1</v>
      </c>
    </row>
    <row r="20" spans="1:16">
      <c r="A20" s="3"/>
      <c r="B20" s="2"/>
      <c r="C20" s="25" t="str">
        <f t="shared" ref="C20:C47" si="1">IF(H20="IRFuture", $D$14&amp;"-"&amp;H20&amp;"-"&amp;J20&amp;"-"&amp;I20, $D$14&amp;"-"&amp;H20&amp;"-"&amp;I20&amp;J20)</f>
        <v>AUD-Deposit-2M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2</v>
      </c>
      <c r="J20" t="s">
        <v>75</v>
      </c>
      <c r="L20" t="str">
        <v>AUD-Deposit-2M</v>
      </c>
      <c r="M20">
        <v>2.1999999999999999E-2</v>
      </c>
      <c r="N20" t="e">
        <v>#N/A</v>
      </c>
      <c r="O20" t="e">
        <v>#N/A</v>
      </c>
      <c r="P20">
        <v>2</v>
      </c>
    </row>
    <row r="21" spans="1:16">
      <c r="A21" s="3"/>
      <c r="B21" s="2"/>
      <c r="C21" s="25" t="str">
        <f t="shared" si="1"/>
        <v>AUD-Deposit-3M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3</v>
      </c>
      <c r="J21" t="s">
        <v>75</v>
      </c>
      <c r="L21" t="str">
        <v>AUD-Deposit-3M</v>
      </c>
      <c r="M21">
        <v>2.3E-2</v>
      </c>
      <c r="N21" t="e">
        <v>#N/A</v>
      </c>
      <c r="O21" t="e">
        <v>#N/A</v>
      </c>
      <c r="P21">
        <v>3</v>
      </c>
    </row>
    <row r="22" spans="1:16">
      <c r="A22" s="3"/>
      <c r="B22" s="2"/>
      <c r="C22" s="25" t="str">
        <f t="shared" si="1"/>
        <v>AUD-IRSwap-3Y</v>
      </c>
      <c r="D22" s="26">
        <v>2.4000000000000004E-2</v>
      </c>
      <c r="E22" s="27" t="s">
        <v>41</v>
      </c>
      <c r="F22" s="27" t="s">
        <v>42</v>
      </c>
      <c r="H22" t="s">
        <v>76</v>
      </c>
      <c r="I22">
        <v>3</v>
      </c>
      <c r="J22" t="s">
        <v>53</v>
      </c>
      <c r="L22" t="str">
        <v>AUD-IRSwap-3Y</v>
      </c>
      <c r="M22">
        <v>2.4E-2</v>
      </c>
      <c r="N22" t="e">
        <v>#N/A</v>
      </c>
      <c r="O22" t="e">
        <v>#N/A</v>
      </c>
      <c r="P22">
        <v>4</v>
      </c>
    </row>
    <row r="23" spans="1:16">
      <c r="A23" s="3"/>
      <c r="B23" s="2"/>
      <c r="C23" s="25" t="str">
        <f t="shared" si="1"/>
        <v>AUD-IRSwap-4Y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4</v>
      </c>
      <c r="J23" t="s">
        <v>53</v>
      </c>
      <c r="L23" t="str">
        <v>AUD-IRSwap-4Y</v>
      </c>
      <c r="M23">
        <v>2.5000000000000001E-2</v>
      </c>
      <c r="N23" t="e">
        <v>#N/A</v>
      </c>
      <c r="O23" t="e">
        <v>#N/A</v>
      </c>
      <c r="P23">
        <v>5</v>
      </c>
    </row>
    <row r="24" spans="1:16">
      <c r="A24" s="3"/>
      <c r="B24" s="2"/>
      <c r="C24" s="25" t="str">
        <f t="shared" si="1"/>
        <v>AUD-IRSwap-5Y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5</v>
      </c>
      <c r="J24" t="s">
        <v>53</v>
      </c>
      <c r="L24" t="str">
        <v>AUD-IRSwap-5Y</v>
      </c>
      <c r="M24">
        <v>2.5999999999999999E-2</v>
      </c>
      <c r="N24" t="e">
        <v>#N/A</v>
      </c>
      <c r="O24" t="e">
        <v>#N/A</v>
      </c>
      <c r="P24">
        <v>6</v>
      </c>
    </row>
    <row r="25" spans="1:16">
      <c r="A25" s="3"/>
      <c r="B25" s="2"/>
      <c r="C25" s="25" t="str">
        <f t="shared" si="1"/>
        <v>AUD-IRSwap-7Y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7</v>
      </c>
      <c r="J25" t="s">
        <v>53</v>
      </c>
      <c r="L25" t="str">
        <v>AUD-IRSwap-7Y</v>
      </c>
      <c r="M25">
        <v>2.7E-2</v>
      </c>
      <c r="N25" t="e">
        <v>#N/A</v>
      </c>
      <c r="O25" t="e">
        <v>#N/A</v>
      </c>
      <c r="P25">
        <v>7</v>
      </c>
    </row>
    <row r="26" spans="1:16">
      <c r="A26" s="3"/>
      <c r="B26" s="2"/>
      <c r="C26" s="25" t="str">
        <f t="shared" si="1"/>
        <v>AUD-IRSwap-10Y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10</v>
      </c>
      <c r="J26" t="s">
        <v>53</v>
      </c>
      <c r="L26" t="str">
        <v>AUD-IRSwap-10Y</v>
      </c>
      <c r="M26">
        <v>2.8000000000000001E-2</v>
      </c>
      <c r="N26" t="e">
        <v>#N/A</v>
      </c>
      <c r="O26" t="e">
        <v>#N/A</v>
      </c>
      <c r="P26">
        <v>8</v>
      </c>
    </row>
    <row r="27" spans="1:16">
      <c r="A27" s="3"/>
      <c r="B27" s="2"/>
      <c r="C27" s="25" t="str">
        <f t="shared" si="1"/>
        <v>AUD-IRSwap-12Y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12</v>
      </c>
      <c r="J27" t="s">
        <v>53</v>
      </c>
      <c r="L27" t="str">
        <v>AUD-IRSwap-12Y</v>
      </c>
      <c r="M27">
        <v>2.9000000000000001E-2</v>
      </c>
      <c r="N27" t="e">
        <v>#N/A</v>
      </c>
      <c r="O27" t="e">
        <v>#N/A</v>
      </c>
      <c r="P27">
        <v>9</v>
      </c>
    </row>
    <row r="28" spans="1:16">
      <c r="A28" s="3"/>
      <c r="B28" s="2"/>
      <c r="C28" s="25" t="str">
        <f t="shared" si="1"/>
        <v>AUD-IRSwap-15Y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15</v>
      </c>
      <c r="J28" t="s">
        <v>53</v>
      </c>
      <c r="L28" t="str">
        <v>AUD-IRSwap-15Y</v>
      </c>
      <c r="M28">
        <v>0.03</v>
      </c>
      <c r="N28" t="e">
        <v>#N/A</v>
      </c>
      <c r="O28" t="e">
        <v>#N/A</v>
      </c>
      <c r="P28">
        <v>10</v>
      </c>
    </row>
    <row r="29" spans="1:16">
      <c r="A29" s="3"/>
      <c r="B29" s="2"/>
      <c r="C29" s="25" t="str">
        <f t="shared" si="1"/>
        <v>AUD-IRSwap-20Y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20</v>
      </c>
      <c r="J29" t="s">
        <v>53</v>
      </c>
      <c r="L29" t="str">
        <v>AUD-IRSwap-20Y</v>
      </c>
      <c r="M29">
        <v>3.1E-2</v>
      </c>
      <c r="N29" t="e">
        <v>#N/A</v>
      </c>
      <c r="O29" t="e">
        <v>#N/A</v>
      </c>
      <c r="P29">
        <v>11</v>
      </c>
    </row>
    <row r="30" spans="1:16">
      <c r="A30" s="3"/>
      <c r="B30" s="2"/>
      <c r="C30" s="25" t="str">
        <f t="shared" si="1"/>
        <v>AUD-IRSwap-25Y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25</v>
      </c>
      <c r="J30" t="s">
        <v>53</v>
      </c>
      <c r="L30" t="str">
        <v>AUD-IRSwap-25Y</v>
      </c>
      <c r="M30">
        <v>3.2000000000000001E-2</v>
      </c>
      <c r="N30" t="e">
        <v>#N/A</v>
      </c>
      <c r="O30" t="e">
        <v>#N/A</v>
      </c>
      <c r="P30">
        <v>12</v>
      </c>
    </row>
    <row r="31" spans="1:16" ht="13.5" thickBot="1">
      <c r="A31" s="3"/>
      <c r="B31" s="2"/>
      <c r="C31" s="25" t="str">
        <f t="shared" si="1"/>
        <v>AUD-IRSwap-30Y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30</v>
      </c>
      <c r="J31" t="s">
        <v>53</v>
      </c>
      <c r="L31" t="str">
        <v>AUD-IRSwap-30Y</v>
      </c>
      <c r="M31">
        <v>3.3000000000000002E-2</v>
      </c>
      <c r="N31" t="e">
        <v>#N/A</v>
      </c>
      <c r="O31" t="e">
        <v>#N/A</v>
      </c>
      <c r="P31">
        <v>13</v>
      </c>
    </row>
    <row r="32" spans="1:16">
      <c r="A32" s="3"/>
      <c r="B32" s="2"/>
      <c r="C32" s="28" t="str">
        <f t="shared" si="1"/>
        <v>AUD-IRFuture-IR-1</v>
      </c>
      <c r="D32" s="29">
        <v>2.5000000000000005E-2</v>
      </c>
      <c r="E32" s="30" t="s">
        <v>41</v>
      </c>
      <c r="F32" s="30" t="s">
        <v>42</v>
      </c>
      <c r="H32" t="s">
        <v>77</v>
      </c>
      <c r="I32">
        <v>1</v>
      </c>
      <c r="J32" t="s">
        <v>88</v>
      </c>
      <c r="L32" t="str">
        <v>AUD-IRFuture-IR-1</v>
      </c>
      <c r="M32">
        <v>2.5000000000000001E-2</v>
      </c>
      <c r="N32" t="e">
        <v>#N/A</v>
      </c>
      <c r="O32" t="e">
        <v>#N/A</v>
      </c>
      <c r="P32">
        <v>14</v>
      </c>
    </row>
    <row r="33" spans="1:16">
      <c r="A33" s="3"/>
      <c r="B33" s="2"/>
      <c r="C33" s="31" t="str">
        <f t="shared" si="1"/>
        <v>AUD-IRFuture-IR-1</v>
      </c>
      <c r="D33" s="32">
        <v>0.15</v>
      </c>
      <c r="E33" s="33" t="s">
        <v>43</v>
      </c>
      <c r="F33" s="33" t="s">
        <v>44</v>
      </c>
      <c r="H33" t="s">
        <v>77</v>
      </c>
      <c r="I33">
        <v>1</v>
      </c>
      <c r="J33" t="s">
        <v>88</v>
      </c>
      <c r="L33" t="str">
        <v>AUD-IRFuture-IR-2</v>
      </c>
      <c r="M33">
        <v>2.5999999999999999E-2</v>
      </c>
      <c r="N33" t="e">
        <v>#N/A</v>
      </c>
      <c r="O33" t="e">
        <v>#N/A</v>
      </c>
      <c r="P33">
        <v>15</v>
      </c>
    </row>
    <row r="34" spans="1:16">
      <c r="A34" s="3"/>
      <c r="B34" s="2"/>
      <c r="C34" s="31" t="str">
        <f t="shared" si="1"/>
        <v>AUD-IRFuture-IR-2</v>
      </c>
      <c r="D34" s="32">
        <v>2.6000000000000006E-2</v>
      </c>
      <c r="E34" s="33" t="s">
        <v>41</v>
      </c>
      <c r="F34" s="33" t="s">
        <v>42</v>
      </c>
      <c r="H34" t="s">
        <v>77</v>
      </c>
      <c r="I34">
        <v>2</v>
      </c>
      <c r="J34" t="s">
        <v>88</v>
      </c>
      <c r="L34" t="str">
        <v>AUD-IRFuture-IR-3</v>
      </c>
      <c r="M34">
        <v>2.7E-2</v>
      </c>
      <c r="N34" t="e">
        <v>#N/A</v>
      </c>
      <c r="O34" t="e">
        <v>#N/A</v>
      </c>
      <c r="P34">
        <v>16</v>
      </c>
    </row>
    <row r="35" spans="1:16">
      <c r="A35" s="3"/>
      <c r="B35" s="2"/>
      <c r="C35" s="31" t="str">
        <f t="shared" si="1"/>
        <v>AUD-IRFuture-IR-2</v>
      </c>
      <c r="D35" s="32">
        <v>0.15</v>
      </c>
      <c r="E35" s="33" t="s">
        <v>43</v>
      </c>
      <c r="F35" s="33" t="s">
        <v>44</v>
      </c>
      <c r="H35" t="s">
        <v>77</v>
      </c>
      <c r="I35">
        <v>2</v>
      </c>
      <c r="J35" t="s">
        <v>88</v>
      </c>
      <c r="L35" t="str">
        <v>AUD-IRFuture-IR-4</v>
      </c>
      <c r="M35">
        <v>2.8000000000000001E-2</v>
      </c>
      <c r="N35" t="e">
        <v>#N/A</v>
      </c>
      <c r="O35" t="e">
        <v>#N/A</v>
      </c>
      <c r="P35">
        <v>17</v>
      </c>
    </row>
    <row r="36" spans="1:16">
      <c r="A36" s="3"/>
      <c r="B36" s="2"/>
      <c r="C36" s="31" t="str">
        <f t="shared" si="1"/>
        <v>AUD-IRFuture-IR-3</v>
      </c>
      <c r="D36" s="32">
        <v>2.7000000000000007E-2</v>
      </c>
      <c r="E36" s="33" t="s">
        <v>41</v>
      </c>
      <c r="F36" s="33" t="s">
        <v>42</v>
      </c>
      <c r="H36" t="s">
        <v>77</v>
      </c>
      <c r="I36">
        <v>3</v>
      </c>
      <c r="J36" t="s">
        <v>88</v>
      </c>
      <c r="L36" t="str">
        <v>AUD-IRFuture-IR-5</v>
      </c>
      <c r="M36">
        <v>2.9000000000000001E-2</v>
      </c>
      <c r="N36" t="e">
        <v>#N/A</v>
      </c>
      <c r="O36" t="e">
        <v>#N/A</v>
      </c>
      <c r="P36">
        <v>18</v>
      </c>
    </row>
    <row r="37" spans="1:16">
      <c r="A37" s="3"/>
      <c r="B37" s="2"/>
      <c r="C37" s="31" t="str">
        <f t="shared" si="1"/>
        <v>AUD-IRFuture-IR-3</v>
      </c>
      <c r="D37" s="32">
        <v>0.15</v>
      </c>
      <c r="E37" s="33" t="s">
        <v>43</v>
      </c>
      <c r="F37" s="33" t="s">
        <v>44</v>
      </c>
      <c r="H37" t="s">
        <v>77</v>
      </c>
      <c r="I37">
        <v>3</v>
      </c>
      <c r="J37" t="s">
        <v>88</v>
      </c>
      <c r="L37" t="str">
        <v>AUD-IRFuture-IR-6</v>
      </c>
      <c r="M37">
        <v>0.03</v>
      </c>
      <c r="N37" t="e">
        <v>#N/A</v>
      </c>
      <c r="O37" t="e">
        <v>#N/A</v>
      </c>
      <c r="P37">
        <v>19</v>
      </c>
    </row>
    <row r="38" spans="1:16">
      <c r="A38" s="3"/>
      <c r="C38" s="31" t="str">
        <f t="shared" si="1"/>
        <v>AUD-IRFuture-IR-4</v>
      </c>
      <c r="D38" s="32">
        <v>2.8000000000000008E-2</v>
      </c>
      <c r="E38" s="33" t="s">
        <v>41</v>
      </c>
      <c r="F38" s="33" t="s">
        <v>42</v>
      </c>
      <c r="H38" t="s">
        <v>77</v>
      </c>
      <c r="I38">
        <v>4</v>
      </c>
      <c r="J38" t="s">
        <v>88</v>
      </c>
      <c r="L38" t="str">
        <v>AUD-IRFuture-IR-7</v>
      </c>
      <c r="M38">
        <v>3.1E-2</v>
      </c>
      <c r="N38" t="e">
        <v>#N/A</v>
      </c>
      <c r="O38" t="e">
        <v>#N/A</v>
      </c>
      <c r="P38">
        <v>20</v>
      </c>
    </row>
    <row r="39" spans="1:16">
      <c r="A39" s="3"/>
      <c r="C39" s="31" t="str">
        <f t="shared" si="1"/>
        <v>AUD-IRFuture-IR-4</v>
      </c>
      <c r="D39" s="32">
        <v>0.15</v>
      </c>
      <c r="E39" s="33" t="s">
        <v>43</v>
      </c>
      <c r="F39" s="33" t="s">
        <v>44</v>
      </c>
      <c r="H39" t="s">
        <v>77</v>
      </c>
      <c r="I39">
        <v>4</v>
      </c>
      <c r="J39" t="s">
        <v>88</v>
      </c>
      <c r="L39" t="str">
        <v>AUD-IRFuture-IR-8</v>
      </c>
      <c r="M39">
        <v>3.2000000000000001E-2</v>
      </c>
      <c r="N39" t="e">
        <v>#N/A</v>
      </c>
      <c r="O39" t="e">
        <v>#N/A</v>
      </c>
      <c r="P39">
        <v>21</v>
      </c>
    </row>
    <row r="40" spans="1:16">
      <c r="A40" s="3"/>
      <c r="C40" s="31" t="str">
        <f t="shared" si="1"/>
        <v>AUD-IRFuture-IR-5</v>
      </c>
      <c r="D40" s="32">
        <v>2.9000000000000008E-2</v>
      </c>
      <c r="E40" s="33" t="s">
        <v>41</v>
      </c>
      <c r="F40" s="33" t="s">
        <v>42</v>
      </c>
      <c r="H40" t="s">
        <v>77</v>
      </c>
      <c r="I40">
        <v>5</v>
      </c>
      <c r="J40" t="s">
        <v>88</v>
      </c>
      <c r="L40" t="str">
        <v>AUD-BasisSwap-4Y-6M</v>
      </c>
      <c r="M40">
        <v>1E-3</v>
      </c>
      <c r="N40" t="e">
        <v>#N/A</v>
      </c>
      <c r="O40" t="e">
        <v>#N/A</v>
      </c>
      <c r="P40">
        <v>22</v>
      </c>
    </row>
    <row r="41" spans="1:16" ht="13.5" thickBot="1">
      <c r="A41" s="7"/>
      <c r="C41" s="31" t="str">
        <f t="shared" si="1"/>
        <v>AUD-IRFuture-IR-5</v>
      </c>
      <c r="D41" s="32">
        <v>0.15</v>
      </c>
      <c r="E41" s="33" t="s">
        <v>43</v>
      </c>
      <c r="F41" s="33" t="s">
        <v>44</v>
      </c>
      <c r="H41" t="s">
        <v>77</v>
      </c>
      <c r="I41">
        <v>5</v>
      </c>
      <c r="J41" t="s">
        <v>88</v>
      </c>
      <c r="L41" t="str">
        <v>AUD-BasisSwap-5Y-6M</v>
      </c>
      <c r="M41">
        <v>6.9999999999999999E-4</v>
      </c>
      <c r="N41" t="e">
        <v>#N/A</v>
      </c>
      <c r="O41" t="e">
        <v>#N/A</v>
      </c>
      <c r="P41">
        <v>23</v>
      </c>
    </row>
    <row r="42" spans="1:16">
      <c r="A42" s="2"/>
      <c r="C42" s="31" t="str">
        <f t="shared" si="1"/>
        <v>AUD-IRFuture-IR-6</v>
      </c>
      <c r="D42" s="32">
        <v>3.0000000000000009E-2</v>
      </c>
      <c r="E42" s="33" t="s">
        <v>41</v>
      </c>
      <c r="F42" s="33" t="s">
        <v>42</v>
      </c>
      <c r="H42" t="s">
        <v>77</v>
      </c>
      <c r="I42">
        <v>6</v>
      </c>
      <c r="J42" t="s">
        <v>88</v>
      </c>
      <c r="L42" t="str">
        <v>AUD-BasisSwap-7Y-6M</v>
      </c>
      <c r="M42">
        <v>5.0000000000000001E-4</v>
      </c>
      <c r="N42" t="e">
        <v>#N/A</v>
      </c>
      <c r="O42" t="e">
        <v>#N/A</v>
      </c>
      <c r="P42">
        <v>24</v>
      </c>
    </row>
    <row r="43" spans="1:16">
      <c r="C43" s="31" t="str">
        <f t="shared" si="1"/>
        <v>AUD-IRFuture-IR-6</v>
      </c>
      <c r="D43" s="32">
        <v>0.15</v>
      </c>
      <c r="E43" s="33" t="s">
        <v>43</v>
      </c>
      <c r="F43" s="33" t="s">
        <v>44</v>
      </c>
      <c r="H43" t="s">
        <v>77</v>
      </c>
      <c r="I43">
        <v>6</v>
      </c>
      <c r="J43" t="s">
        <v>88</v>
      </c>
      <c r="L43" t="str">
        <v>AUD-BasisSwap-10Y-6M</v>
      </c>
      <c r="M43">
        <v>2.9999999999999997E-4</v>
      </c>
      <c r="N43" t="e">
        <v>#N/A</v>
      </c>
      <c r="O43" t="e">
        <v>#N/A</v>
      </c>
      <c r="P43">
        <v>25</v>
      </c>
    </row>
    <row r="44" spans="1:16">
      <c r="C44" s="31" t="str">
        <f t="shared" si="1"/>
        <v>AUD-IRFuture-IR-7</v>
      </c>
      <c r="D44" s="32">
        <v>3.100000000000001E-2</v>
      </c>
      <c r="E44" s="33" t="s">
        <v>41</v>
      </c>
      <c r="F44" s="33" t="s">
        <v>42</v>
      </c>
      <c r="H44" t="s">
        <v>77</v>
      </c>
      <c r="I44">
        <v>7</v>
      </c>
      <c r="J44" t="s">
        <v>88</v>
      </c>
      <c r="L44" t="str">
        <v>AUD-BasisSwap-15Y-6M</v>
      </c>
      <c r="M44">
        <v>2.0000000000000001E-4</v>
      </c>
      <c r="N44" t="e">
        <v>#N/A</v>
      </c>
      <c r="O44" t="e">
        <v>#N/A</v>
      </c>
      <c r="P44">
        <v>26</v>
      </c>
    </row>
    <row r="45" spans="1:16">
      <c r="C45" s="31" t="str">
        <f t="shared" si="1"/>
        <v>AUD-IRFuture-IR-7</v>
      </c>
      <c r="D45" s="32">
        <v>0.15</v>
      </c>
      <c r="E45" s="33" t="s">
        <v>43</v>
      </c>
      <c r="F45" s="33" t="s">
        <v>44</v>
      </c>
      <c r="H45" t="s">
        <v>77</v>
      </c>
      <c r="I45">
        <v>7</v>
      </c>
      <c r="J45" t="s">
        <v>88</v>
      </c>
      <c r="L45" t="str">
        <v>AUD-BasisSwap-20Y-6M</v>
      </c>
      <c r="M45">
        <v>2.0000000000000001E-4</v>
      </c>
      <c r="N45" t="e">
        <v>#N/A</v>
      </c>
      <c r="O45" t="e">
        <v>#N/A</v>
      </c>
      <c r="P45">
        <v>27</v>
      </c>
    </row>
    <row r="46" spans="1:16">
      <c r="C46" s="31" t="str">
        <f t="shared" si="1"/>
        <v>AUD-IRFuture-IR-8</v>
      </c>
      <c r="D46" s="32">
        <v>3.2000000000000008E-2</v>
      </c>
      <c r="E46" s="33" t="s">
        <v>41</v>
      </c>
      <c r="F46" s="33" t="s">
        <v>42</v>
      </c>
      <c r="H46" t="s">
        <v>77</v>
      </c>
      <c r="I46">
        <v>8</v>
      </c>
      <c r="J46" t="s">
        <v>88</v>
      </c>
      <c r="L46" t="str">
        <v>AUD-BasisSwap-25Y-6M</v>
      </c>
      <c r="M46">
        <v>2.0000000000000001E-4</v>
      </c>
      <c r="N46" t="e">
        <v>#N/A</v>
      </c>
      <c r="O46" t="e">
        <v>#N/A</v>
      </c>
      <c r="P46">
        <v>28</v>
      </c>
    </row>
    <row r="47" spans="1:16">
      <c r="C47" s="31" t="str">
        <f t="shared" si="1"/>
        <v>AUD-IRFuture-IR-8</v>
      </c>
      <c r="D47" s="32">
        <v>0.15</v>
      </c>
      <c r="E47" s="33" t="s">
        <v>43</v>
      </c>
      <c r="F47" s="33" t="s">
        <v>44</v>
      </c>
      <c r="H47" t="s">
        <v>77</v>
      </c>
      <c r="I47">
        <v>8</v>
      </c>
      <c r="J47" t="s">
        <v>88</v>
      </c>
      <c r="L47" t="str">
        <v>AUD-BasisSwap-30Y-6M</v>
      </c>
      <c r="M47">
        <v>2.0000000000000001E-4</v>
      </c>
      <c r="N47" t="e">
        <v>#N/A</v>
      </c>
      <c r="O47" t="e">
        <v>#N/A</v>
      </c>
      <c r="P47">
        <v>29</v>
      </c>
    </row>
    <row r="48" spans="1:16">
      <c r="C48" s="31" t="s">
        <v>58</v>
      </c>
      <c r="D48" s="32">
        <v>1E-3</v>
      </c>
      <c r="E48" s="33" t="s">
        <v>41</v>
      </c>
      <c r="F48" s="33" t="s">
        <v>42</v>
      </c>
      <c r="L48" t="e">
        <v>#N/A</v>
      </c>
      <c r="M48" t="e">
        <v>#N/A</v>
      </c>
      <c r="N48" t="e">
        <v>#N/A</v>
      </c>
      <c r="O48" t="e">
        <v>#N/A</v>
      </c>
    </row>
    <row r="49" spans="3:15">
      <c r="C49" s="31" t="s">
        <v>59</v>
      </c>
      <c r="D49" s="32">
        <v>6.9999999999999999E-4</v>
      </c>
      <c r="E49" s="33" t="s">
        <v>41</v>
      </c>
      <c r="F49" s="33" t="s">
        <v>42</v>
      </c>
      <c r="L49" t="e">
        <v>#N/A</v>
      </c>
      <c r="M49" t="e">
        <v>#N/A</v>
      </c>
      <c r="N49" t="e">
        <v>#N/A</v>
      </c>
      <c r="O49" t="e">
        <v>#N/A</v>
      </c>
    </row>
    <row r="50" spans="3:15">
      <c r="C50" s="31" t="s">
        <v>60</v>
      </c>
      <c r="D50" s="32">
        <v>5.0000000000000001E-4</v>
      </c>
      <c r="E50" s="33" t="s">
        <v>41</v>
      </c>
      <c r="F50" s="33" t="s">
        <v>42</v>
      </c>
      <c r="L50" t="e">
        <v>#N/A</v>
      </c>
      <c r="M50" t="e">
        <v>#N/A</v>
      </c>
      <c r="N50" t="e">
        <v>#N/A</v>
      </c>
      <c r="O50" t="e">
        <v>#N/A</v>
      </c>
    </row>
    <row r="51" spans="3:15">
      <c r="C51" s="31" t="s">
        <v>61</v>
      </c>
      <c r="D51" s="32">
        <v>2.9999999999999997E-4</v>
      </c>
      <c r="E51" s="33" t="s">
        <v>41</v>
      </c>
      <c r="F51" s="33" t="s">
        <v>42</v>
      </c>
      <c r="L51" t="e">
        <v>#N/A</v>
      </c>
      <c r="M51" t="e">
        <v>#N/A</v>
      </c>
      <c r="N51" t="e">
        <v>#N/A</v>
      </c>
      <c r="O51" t="e">
        <v>#N/A</v>
      </c>
    </row>
    <row r="52" spans="3:15">
      <c r="C52" s="31" t="s">
        <v>62</v>
      </c>
      <c r="D52" s="32">
        <v>2.0000000000000001E-4</v>
      </c>
      <c r="E52" s="33" t="s">
        <v>41</v>
      </c>
      <c r="F52" s="33" t="s">
        <v>42</v>
      </c>
      <c r="L52" t="e">
        <v>#N/A</v>
      </c>
      <c r="M52" t="e">
        <v>#N/A</v>
      </c>
      <c r="N52" t="e">
        <v>#N/A</v>
      </c>
      <c r="O52" t="e">
        <v>#N/A</v>
      </c>
    </row>
    <row r="53" spans="3:15">
      <c r="C53" s="31" t="s">
        <v>63</v>
      </c>
      <c r="D53" s="32">
        <v>2.0000000000000001E-4</v>
      </c>
      <c r="E53" s="33" t="s">
        <v>41</v>
      </c>
      <c r="F53" s="33" t="s">
        <v>42</v>
      </c>
      <c r="L53" t="e">
        <v>#N/A</v>
      </c>
      <c r="M53" t="e">
        <v>#N/A</v>
      </c>
      <c r="N53" t="e">
        <v>#N/A</v>
      </c>
      <c r="O53" t="e">
        <v>#N/A</v>
      </c>
    </row>
    <row r="54" spans="3:15">
      <c r="C54" s="31" t="s">
        <v>110</v>
      </c>
      <c r="D54" s="32">
        <v>2.0000000000000001E-4</v>
      </c>
      <c r="E54" s="33" t="s">
        <v>41</v>
      </c>
      <c r="F54" s="33" t="s">
        <v>42</v>
      </c>
      <c r="L54" t="e">
        <v>#N/A</v>
      </c>
      <c r="M54" t="e">
        <v>#N/A</v>
      </c>
      <c r="N54" t="e">
        <v>#N/A</v>
      </c>
      <c r="O54" t="e">
        <v>#N/A</v>
      </c>
    </row>
    <row r="55" spans="3:15" ht="13.5" thickBot="1">
      <c r="C55" s="34" t="s">
        <v>111</v>
      </c>
      <c r="D55" s="35">
        <v>2.0000000000000001E-4</v>
      </c>
      <c r="E55" s="36" t="s">
        <v>41</v>
      </c>
      <c r="F55" s="36" t="s">
        <v>42</v>
      </c>
    </row>
  </sheetData>
  <dataValidations count="4">
    <dataValidation type="list" allowBlank="1" showInputMessage="1" showErrorMessage="1" sqref="D4" xr:uid="{00000000-0002-0000-0100-000000000000}">
      <formula1>$O$2:$O$4</formula1>
    </dataValidation>
    <dataValidation type="list" allowBlank="1" showInputMessage="1" showErrorMessage="1" sqref="D14" xr:uid="{00000000-0002-0000-0100-000001000000}">
      <formula1>Currency</formula1>
    </dataValidation>
    <dataValidation type="list" allowBlank="1" showInputMessage="1" showErrorMessage="1" sqref="H18:H48" xr:uid="{00000000-0002-0000-0100-000002000000}">
      <formula1>"Deposit, IRSwap, IRFuture, BasisSwap, Fra"</formula1>
    </dataValidation>
    <dataValidation type="list" allowBlank="1" showInputMessage="1" showErrorMessage="1" sqref="J18:J48" xr:uid="{00000000-0002-0000-01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opLeftCell="C1" workbookViewId="0">
      <selection activeCell="H19" sqref="H19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C19:C26, D19:D26, E19:E26,F19:F26)</f>
        <v>QuotedAssetSet.QR_LIVE.RateBasisCurve.AUD-BBR-BBSW-1M-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43132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QuotedAssetSet.QR_LIVE.RateBasisCurve.AUD-BBR-BBSW-1M</v>
      </c>
      <c r="F5" t="str">
        <f>"Configuration.PricingStructures."&amp;D6&amp;"."&amp;D4&amp;"."&amp;D13</f>
        <v>Configuration.PricingStructures.QR_LIVE.RateBasisCurve.AUD-BBR-BBSW-1M</v>
      </c>
    </row>
    <row r="6" spans="1:11">
      <c r="A6" s="3"/>
      <c r="B6" s="2"/>
      <c r="C6" s="67" t="s">
        <v>114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48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112</v>
      </c>
      <c r="D10" s="54" t="s">
        <v>113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AUD-BBR-BBSW-1M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>
      <c r="A17" s="3"/>
      <c r="B17" s="2"/>
    </row>
    <row r="18" spans="1:11" ht="13.5" thickBot="1">
      <c r="A18" s="3"/>
      <c r="B18" s="2"/>
      <c r="C18" s="19" t="s">
        <v>37</v>
      </c>
      <c r="D18" s="20" t="s">
        <v>38</v>
      </c>
      <c r="E18" s="21" t="s">
        <v>39</v>
      </c>
      <c r="F18" s="21" t="s">
        <v>40</v>
      </c>
    </row>
    <row r="19" spans="1:11">
      <c r="A19" s="3"/>
      <c r="B19" s="2"/>
      <c r="C19" s="22" t="str">
        <f>H19</f>
        <v>AUD-RepoSpread-1D</v>
      </c>
      <c r="D19" s="23">
        <v>0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25" t="str">
        <f>H20</f>
        <v>AUD-RepoSpread-3M</v>
      </c>
      <c r="D20" s="26">
        <v>-2.9999999999999997E-4</v>
      </c>
      <c r="E20" s="27" t="s">
        <v>41</v>
      </c>
      <c r="F20" s="27" t="s">
        <v>42</v>
      </c>
      <c r="H20" t="str">
        <v>AUD-RepoSpread-3M</v>
      </c>
      <c r="I20">
        <v>-2.9999999999999997E-4</v>
      </c>
      <c r="J20" t="e">
        <v>#N/A</v>
      </c>
      <c r="K20" t="e">
        <v>#N/A</v>
      </c>
    </row>
    <row r="21" spans="1:11">
      <c r="A21" s="3"/>
      <c r="B21" s="2"/>
      <c r="C21" s="25" t="str">
        <f t="shared" ref="C21:C31" si="0">H21</f>
        <v>AUD-BasisSwap-1Y-1M</v>
      </c>
      <c r="D21" s="26">
        <v>5.0000000000000001E-4</v>
      </c>
      <c r="E21" s="27" t="s">
        <v>41</v>
      </c>
      <c r="F21" s="27" t="s">
        <v>42</v>
      </c>
      <c r="H21" t="str">
        <v>AUD-BasisSwap-1Y-1M</v>
      </c>
      <c r="I21">
        <v>5.0000000000000001E-4</v>
      </c>
      <c r="J21" t="e">
        <v>#N/A</v>
      </c>
      <c r="K21" t="e">
        <v>#N/A</v>
      </c>
    </row>
    <row r="22" spans="1:11">
      <c r="A22" s="3"/>
      <c r="B22" s="2"/>
      <c r="C22" s="25" t="str">
        <f t="shared" si="0"/>
        <v>AUD-BasisSwap-2Y-1M</v>
      </c>
      <c r="D22" s="26">
        <v>6.9999999999999999E-4</v>
      </c>
      <c r="E22" s="27" t="s">
        <v>41</v>
      </c>
      <c r="F22" s="27" t="s">
        <v>42</v>
      </c>
      <c r="H22" t="str">
        <v>AUD-BasisSwap-2Y-1M</v>
      </c>
      <c r="I22">
        <v>6.9999999999999999E-4</v>
      </c>
      <c r="J22" t="e">
        <v>#N/A</v>
      </c>
      <c r="K22" t="e">
        <v>#N/A</v>
      </c>
    </row>
    <row r="23" spans="1:11">
      <c r="A23" s="3"/>
      <c r="B23" s="2"/>
      <c r="C23" s="25" t="str">
        <f t="shared" si="0"/>
        <v>AUD-BasisSwap-3Y-1M</v>
      </c>
      <c r="D23" s="26">
        <v>1E-3</v>
      </c>
      <c r="E23" s="27" t="s">
        <v>41</v>
      </c>
      <c r="F23" s="27" t="s">
        <v>42</v>
      </c>
      <c r="H23" t="str">
        <v>AUD-BasisSwap-3Y-1M</v>
      </c>
      <c r="I23">
        <v>1E-3</v>
      </c>
      <c r="J23" t="e">
        <v>#N/A</v>
      </c>
      <c r="K23" t="e">
        <v>#N/A</v>
      </c>
    </row>
    <row r="24" spans="1:11">
      <c r="A24" s="3"/>
      <c r="B24" s="2"/>
      <c r="C24" s="25" t="str">
        <f t="shared" si="0"/>
        <v>AUD-BasisSwap-5Y-1M</v>
      </c>
      <c r="D24" s="26">
        <v>1.5E-3</v>
      </c>
      <c r="E24" s="27" t="s">
        <v>41</v>
      </c>
      <c r="F24" s="27" t="s">
        <v>42</v>
      </c>
      <c r="H24" t="str">
        <v>AUD-BasisSwap-5Y-1M</v>
      </c>
      <c r="I24">
        <v>1.5E-3</v>
      </c>
      <c r="J24" t="e">
        <v>#N/A</v>
      </c>
      <c r="K24" t="e">
        <v>#N/A</v>
      </c>
    </row>
    <row r="25" spans="1:11">
      <c r="A25" s="3"/>
      <c r="B25" s="2"/>
      <c r="C25" s="25" t="str">
        <f t="shared" si="0"/>
        <v>AUD-BasisSwap-7Y-1M</v>
      </c>
      <c r="D25" s="26">
        <v>2E-3</v>
      </c>
      <c r="E25" s="27" t="s">
        <v>41</v>
      </c>
      <c r="F25" s="27" t="s">
        <v>42</v>
      </c>
      <c r="H25" t="str">
        <v>AUD-BasisSwap-7Y-1M</v>
      </c>
      <c r="I25">
        <v>2E-3</v>
      </c>
      <c r="J25" t="e">
        <v>#N/A</v>
      </c>
      <c r="K25" t="e">
        <v>#N/A</v>
      </c>
    </row>
    <row r="26" spans="1:11">
      <c r="A26" s="3"/>
      <c r="B26" s="2"/>
      <c r="C26" s="25" t="str">
        <f t="shared" si="0"/>
        <v>AUD-BasisSwap-10Y-1M</v>
      </c>
      <c r="D26" s="26">
        <v>2.2000000000000001E-3</v>
      </c>
      <c r="E26" s="27" t="s">
        <v>41</v>
      </c>
      <c r="F26" s="27" t="s">
        <v>42</v>
      </c>
      <c r="H26" t="str">
        <v>AUD-BasisSwap-10Y-1M</v>
      </c>
      <c r="I26">
        <v>2.2000000000000001E-3</v>
      </c>
      <c r="J26" t="e">
        <v>#N/A</v>
      </c>
      <c r="K26" t="e">
        <v>#N/A</v>
      </c>
    </row>
    <row r="27" spans="1:11">
      <c r="A27" s="3"/>
      <c r="B27" s="2"/>
      <c r="C27" s="25" t="str">
        <f t="shared" si="0"/>
        <v>AUD-BasisSwap-12Y-1M</v>
      </c>
      <c r="D27" s="26">
        <v>2.5000000000000001E-3</v>
      </c>
      <c r="E27" s="27" t="s">
        <v>41</v>
      </c>
      <c r="F27" s="27" t="s">
        <v>42</v>
      </c>
      <c r="H27" t="str">
        <v>AUD-BasisSwap-12Y-1M</v>
      </c>
      <c r="I27">
        <v>2.5000000000000001E-3</v>
      </c>
      <c r="J27" t="e">
        <v>#N/A</v>
      </c>
      <c r="K27" t="e">
        <v>#N/A</v>
      </c>
    </row>
    <row r="28" spans="1:11">
      <c r="A28" s="3"/>
      <c r="B28" s="2"/>
      <c r="C28" s="25" t="str">
        <f t="shared" si="0"/>
        <v>AUD-BasisSwap-15Y-1M</v>
      </c>
      <c r="D28" s="26">
        <v>2.5000000000000001E-3</v>
      </c>
      <c r="E28" s="27" t="s">
        <v>41</v>
      </c>
      <c r="F28" s="27" t="s">
        <v>42</v>
      </c>
      <c r="H28" t="str">
        <v>AUD-BasisSwap-15Y-1M</v>
      </c>
      <c r="I28">
        <v>2.5000000000000001E-3</v>
      </c>
      <c r="J28" t="e">
        <v>#N/A</v>
      </c>
      <c r="K28" t="e">
        <v>#N/A</v>
      </c>
    </row>
    <row r="29" spans="1:11">
      <c r="A29" s="3"/>
      <c r="B29" s="2"/>
      <c r="C29" s="25" t="str">
        <f t="shared" si="0"/>
        <v>AUD-BasisSwap-20Y-1M</v>
      </c>
      <c r="D29" s="26">
        <v>2.5000000000000001E-3</v>
      </c>
      <c r="E29" s="27" t="s">
        <v>41</v>
      </c>
      <c r="F29" s="27" t="s">
        <v>42</v>
      </c>
      <c r="H29" t="str">
        <v>AUD-BasisSwap-20Y-1M</v>
      </c>
      <c r="I29">
        <v>2.5000000000000001E-3</v>
      </c>
      <c r="J29" t="e">
        <v>#N/A</v>
      </c>
      <c r="K29" t="e">
        <v>#N/A</v>
      </c>
    </row>
    <row r="30" spans="1:11">
      <c r="A30" s="3"/>
      <c r="B30" s="2"/>
      <c r="C30" s="25" t="str">
        <f t="shared" si="0"/>
        <v>AUD-BasisSwap-25Y-1M</v>
      </c>
      <c r="D30" s="26">
        <v>2.5000000000000001E-3</v>
      </c>
      <c r="E30" s="27" t="s">
        <v>41</v>
      </c>
      <c r="F30" s="27" t="s">
        <v>42</v>
      </c>
      <c r="H30" t="str">
        <v>AUD-BasisSwap-25Y-1M</v>
      </c>
      <c r="I30">
        <v>2.5000000000000001E-3</v>
      </c>
      <c r="J30" t="e">
        <v>#N/A</v>
      </c>
      <c r="K30" t="e">
        <v>#N/A</v>
      </c>
    </row>
    <row r="31" spans="1:11">
      <c r="A31" s="3"/>
      <c r="B31" s="2"/>
      <c r="C31" s="25" t="str">
        <f t="shared" si="0"/>
        <v>AUD-BasisSwap-30Y-1M</v>
      </c>
      <c r="D31" s="26">
        <v>2.5000000000000001E-3</v>
      </c>
      <c r="E31" s="27" t="s">
        <v>41</v>
      </c>
      <c r="F31" s="27" t="s">
        <v>42</v>
      </c>
      <c r="H31" t="str">
        <v>AUD-BasisSwap-30Y-1M</v>
      </c>
      <c r="I31">
        <v>2.5000000000000001E-3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B38" s="2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>
      <c r="A41" s="3"/>
    </row>
    <row r="42" spans="1:11" ht="13.5" thickBot="1">
      <c r="A42" s="7"/>
    </row>
    <row r="43" spans="1:11">
      <c r="A43" s="2"/>
    </row>
  </sheetData>
  <dataValidations count="2">
    <dataValidation type="list" allowBlank="1" showInputMessage="1" showErrorMessage="1" sqref="D4" xr:uid="{00000000-0002-0000-0200-000000000000}">
      <formula1>$K$2:$K$4</formula1>
    </dataValidation>
    <dataValidation type="list" allowBlank="1" showInputMessage="1" showErrorMessage="1" sqref="D15" xr:uid="{00000000-0002-0000-0200-000001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opLeftCell="C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21" bestFit="1" customWidth="1"/>
    <col min="4" max="4" width="51.7109375" customWidth="1"/>
    <col min="5" max="5" width="12.85546875" bestFit="1" customWidth="1"/>
    <col min="6" max="6" width="16.85546875" bestFit="1" customWidth="1"/>
    <col min="8" max="8" width="22.140625" bestFit="1" customWidth="1"/>
  </cols>
  <sheetData>
    <row r="1" spans="1:11" ht="13.5" thickBot="1">
      <c r="A1" s="1"/>
      <c r="B1" s="2"/>
    </row>
    <row r="2" spans="1:11" ht="13.5" thickBot="1">
      <c r="A2" s="3"/>
      <c r="B2" s="2"/>
      <c r="C2" s="8" t="s">
        <v>32</v>
      </c>
      <c r="D2" s="71" t="str">
        <f ca="1">_xll.HLV5r3.Financial.Cache.CreateQuotedAssetSetWithUnits( C3:D15, C19:C31, D19:D31, E19:E31,F19:F31)</f>
        <v>QuotedAssetSet.QR_LIVE.RateBasisCurve.AUD-BBR-BBSW-6M- This QuotedAssetSet has been published successfully.</v>
      </c>
      <c r="K2" t="s">
        <v>36</v>
      </c>
    </row>
    <row r="3" spans="1:11">
      <c r="A3" s="3"/>
      <c r="B3" s="2"/>
      <c r="C3" s="65" t="s">
        <v>10</v>
      </c>
      <c r="D3" s="52">
        <f ca="1">TODAY()</f>
        <v>43132</v>
      </c>
      <c r="K3" t="s">
        <v>64</v>
      </c>
    </row>
    <row r="4" spans="1:11">
      <c r="A4" s="3"/>
      <c r="B4" s="2"/>
      <c r="C4" s="66" t="s">
        <v>35</v>
      </c>
      <c r="D4" s="53" t="s">
        <v>101</v>
      </c>
      <c r="K4" t="s">
        <v>101</v>
      </c>
    </row>
    <row r="5" spans="1:11">
      <c r="A5" s="3"/>
      <c r="B5" s="2"/>
      <c r="C5" s="66" t="s">
        <v>27</v>
      </c>
      <c r="D5" s="53" t="str">
        <f>D12&amp;"."&amp;D6&amp;"."&amp;D4&amp;"."&amp;D13</f>
        <v>QuotedAssetSet.QR_LIVE.RateBasisCurve.AUD-BBR-BBSW-6M</v>
      </c>
      <c r="F5" t="str">
        <f>"Configuration.PricingStructures."&amp;D6&amp;"."&amp;D4&amp;"."&amp;D13</f>
        <v>Configuration.PricingStructures.QR_LIVE.RateBasisCurve.AUD-BBR-BBSW-6M</v>
      </c>
    </row>
    <row r="6" spans="1:11">
      <c r="A6" s="3"/>
      <c r="B6" s="2"/>
      <c r="C6" s="67" t="s">
        <v>114</v>
      </c>
      <c r="D6" s="54" t="s">
        <v>69</v>
      </c>
    </row>
    <row r="7" spans="1:11">
      <c r="A7" s="3"/>
      <c r="B7" s="2"/>
      <c r="C7" s="66" t="s">
        <v>84</v>
      </c>
      <c r="D7" s="54" t="s">
        <v>100</v>
      </c>
      <c r="F7" s="60" t="s">
        <v>102</v>
      </c>
    </row>
    <row r="8" spans="1:11">
      <c r="A8" s="3"/>
      <c r="B8" s="2"/>
      <c r="C8" s="66" t="s">
        <v>83</v>
      </c>
      <c r="D8" s="54" t="s">
        <v>51</v>
      </c>
    </row>
    <row r="9" spans="1:11">
      <c r="A9" s="3"/>
      <c r="B9" s="2"/>
      <c r="C9" s="67" t="s">
        <v>57</v>
      </c>
      <c r="D9" s="54" t="s">
        <v>99</v>
      </c>
    </row>
    <row r="10" spans="1:11">
      <c r="A10" s="3"/>
      <c r="B10" s="2"/>
      <c r="C10" s="67" t="s">
        <v>112</v>
      </c>
      <c r="D10" s="54" t="s">
        <v>113</v>
      </c>
    </row>
    <row r="11" spans="1:11">
      <c r="A11" s="3"/>
      <c r="B11" s="2"/>
      <c r="C11" s="66" t="s">
        <v>34</v>
      </c>
      <c r="D11" s="55" t="str">
        <f>"Orion.V5r3."&amp;D12</f>
        <v>Orion.V5r3.QuotedAssetSet</v>
      </c>
    </row>
    <row r="12" spans="1:11">
      <c r="A12" s="3"/>
      <c r="B12" s="2"/>
      <c r="C12" s="66" t="s">
        <v>33</v>
      </c>
      <c r="D12" s="54" t="s">
        <v>32</v>
      </c>
    </row>
    <row r="13" spans="1:11">
      <c r="A13" s="3"/>
      <c r="B13" s="2"/>
      <c r="C13" s="66" t="s">
        <v>45</v>
      </c>
      <c r="D13" s="54" t="str">
        <f>D7&amp;"-"&amp;D8</f>
        <v>AUD-BBR-BBSW-6M</v>
      </c>
    </row>
    <row r="14" spans="1:11">
      <c r="A14" s="3"/>
      <c r="B14" s="2"/>
      <c r="C14" s="67" t="s">
        <v>28</v>
      </c>
      <c r="D14" s="54">
        <v>720</v>
      </c>
    </row>
    <row r="15" spans="1:11" ht="13.5" thickBot="1">
      <c r="A15" s="3"/>
      <c r="B15" s="2"/>
      <c r="C15" s="68" t="s">
        <v>0</v>
      </c>
      <c r="D15" s="56" t="s">
        <v>1</v>
      </c>
    </row>
    <row r="16" spans="1:11">
      <c r="A16" s="3"/>
      <c r="B16" s="2"/>
    </row>
    <row r="17" spans="1:11" ht="13.5" thickBot="1">
      <c r="A17" s="3"/>
      <c r="B17" s="2"/>
    </row>
    <row r="18" spans="1:11" ht="13.5" thickBot="1">
      <c r="A18" s="3"/>
      <c r="B18" s="2"/>
      <c r="C18" s="19" t="s">
        <v>37</v>
      </c>
      <c r="D18" s="75" t="s">
        <v>38</v>
      </c>
      <c r="E18" s="21" t="s">
        <v>39</v>
      </c>
      <c r="F18" s="21" t="s">
        <v>40</v>
      </c>
    </row>
    <row r="19" spans="1:11">
      <c r="A19" s="3"/>
      <c r="B19" s="2"/>
      <c r="C19" s="73" t="str">
        <f t="shared" ref="C19:C31" si="0">H19</f>
        <v>AUD-RepoSpread-1D</v>
      </c>
      <c r="D19" s="76">
        <f>AUDCurve3M!D18</f>
        <v>0.02</v>
      </c>
      <c r="E19" s="24" t="s">
        <v>41</v>
      </c>
      <c r="F19" s="24" t="s">
        <v>42</v>
      </c>
      <c r="H19" t="str">
        <f t="array" ref="H19:K39">_xll.HLV5r3.Financial.Cache.GetPricingStructureConfiguration(F5)</f>
        <v>AUD-RepoSpread-1D</v>
      </c>
      <c r="I19">
        <v>0</v>
      </c>
      <c r="J19" t="e">
        <v>#N/A</v>
      </c>
      <c r="K19" t="e">
        <v>#N/A</v>
      </c>
    </row>
    <row r="20" spans="1:11">
      <c r="A20" s="3"/>
      <c r="B20" s="2"/>
      <c r="C20" s="13" t="str">
        <f t="shared" si="0"/>
        <v>AUD-RepoSpread-3M</v>
      </c>
      <c r="D20" s="76">
        <f>AUDCurve3M!D22</f>
        <v>2.4000000000000004E-2</v>
      </c>
      <c r="E20" s="27" t="s">
        <v>41</v>
      </c>
      <c r="F20" s="27" t="s">
        <v>42</v>
      </c>
      <c r="H20" t="str">
        <v>AUD-RepoSpread-3M</v>
      </c>
      <c r="I20">
        <v>0</v>
      </c>
      <c r="J20" t="e">
        <v>#N/A</v>
      </c>
      <c r="K20" t="e">
        <v>#N/A</v>
      </c>
    </row>
    <row r="21" spans="1:11">
      <c r="A21" s="3"/>
      <c r="B21" s="2"/>
      <c r="C21" s="13" t="str">
        <f t="shared" si="0"/>
        <v>AUD-BasisSwap-1Y-6M</v>
      </c>
      <c r="D21" s="76">
        <v>5.0000000000000001E-4</v>
      </c>
      <c r="E21" s="27" t="s">
        <v>41</v>
      </c>
      <c r="F21" s="27" t="s">
        <v>42</v>
      </c>
      <c r="H21" t="str">
        <v>AUD-BasisSwap-1Y-6M</v>
      </c>
      <c r="I21">
        <v>0</v>
      </c>
      <c r="J21" t="e">
        <v>#N/A</v>
      </c>
      <c r="K21" t="e">
        <v>#N/A</v>
      </c>
    </row>
    <row r="22" spans="1:11">
      <c r="A22" s="3"/>
      <c r="B22" s="2"/>
      <c r="C22" s="13" t="str">
        <f t="shared" si="0"/>
        <v>AUD-BasisSwap-2Y-6M</v>
      </c>
      <c r="D22" s="76">
        <v>6.9999999999999999E-4</v>
      </c>
      <c r="E22" s="27" t="s">
        <v>41</v>
      </c>
      <c r="F22" s="27" t="s">
        <v>42</v>
      </c>
      <c r="H22" t="str">
        <v>AUD-BasisSwap-2Y-6M</v>
      </c>
      <c r="I22">
        <v>0</v>
      </c>
      <c r="J22" t="e">
        <v>#N/A</v>
      </c>
      <c r="K22" t="e">
        <v>#N/A</v>
      </c>
    </row>
    <row r="23" spans="1:11">
      <c r="A23" s="3"/>
      <c r="B23" s="2"/>
      <c r="C23" s="13" t="str">
        <f t="shared" si="0"/>
        <v>AUD-BasisSwap-3Y-6M</v>
      </c>
      <c r="D23" s="76">
        <v>1E-3</v>
      </c>
      <c r="E23" s="27" t="s">
        <v>41</v>
      </c>
      <c r="F23" s="27" t="s">
        <v>42</v>
      </c>
      <c r="H23" t="str">
        <v>AUD-BasisSwap-3Y-6M</v>
      </c>
      <c r="I23">
        <v>0</v>
      </c>
      <c r="J23" t="e">
        <v>#N/A</v>
      </c>
      <c r="K23" t="e">
        <v>#N/A</v>
      </c>
    </row>
    <row r="24" spans="1:11">
      <c r="A24" s="3"/>
      <c r="B24" s="2"/>
      <c r="C24" s="13" t="str">
        <f t="shared" si="0"/>
        <v>AUD-BasisSwap-4Y-6M</v>
      </c>
      <c r="D24" s="76">
        <f>AUDCurve3M!D48</f>
        <v>1E-3</v>
      </c>
      <c r="E24" s="27" t="s">
        <v>41</v>
      </c>
      <c r="F24" s="27" t="s">
        <v>42</v>
      </c>
      <c r="H24" t="str">
        <v>AUD-BasisSwap-4Y-6M</v>
      </c>
      <c r="I24">
        <v>0</v>
      </c>
      <c r="J24" t="e">
        <v>#N/A</v>
      </c>
      <c r="K24" t="e">
        <v>#N/A</v>
      </c>
    </row>
    <row r="25" spans="1:11">
      <c r="A25" s="3"/>
      <c r="B25" s="2"/>
      <c r="C25" s="13" t="str">
        <f t="shared" si="0"/>
        <v>AUD-BasisSwap-5Y-6M</v>
      </c>
      <c r="D25" s="77">
        <f>AUDCurve3M!D49</f>
        <v>6.9999999999999999E-4</v>
      </c>
      <c r="E25" s="27" t="s">
        <v>41</v>
      </c>
      <c r="F25" s="27" t="s">
        <v>42</v>
      </c>
      <c r="H25" t="str">
        <v>AUD-BasisSwap-5Y-6M</v>
      </c>
      <c r="I25">
        <v>0</v>
      </c>
      <c r="J25" t="e">
        <v>#N/A</v>
      </c>
      <c r="K25" t="e">
        <v>#N/A</v>
      </c>
    </row>
    <row r="26" spans="1:11">
      <c r="A26" s="3"/>
      <c r="B26" s="2"/>
      <c r="C26" s="13" t="str">
        <f t="shared" si="0"/>
        <v>AUD-BasisSwap-7Y-6M</v>
      </c>
      <c r="D26" s="77">
        <f>AUDCurve3M!D50</f>
        <v>5.0000000000000001E-4</v>
      </c>
      <c r="E26" s="27" t="s">
        <v>41</v>
      </c>
      <c r="F26" s="27" t="s">
        <v>42</v>
      </c>
      <c r="H26" t="str">
        <v>AUD-BasisSwap-7Y-6M</v>
      </c>
      <c r="I26">
        <v>0</v>
      </c>
      <c r="J26" t="e">
        <v>#N/A</v>
      </c>
      <c r="K26" t="e">
        <v>#N/A</v>
      </c>
    </row>
    <row r="27" spans="1:11">
      <c r="A27" s="3"/>
      <c r="B27" s="2"/>
      <c r="C27" s="13" t="str">
        <f t="shared" si="0"/>
        <v>AUD-BasisSwap-10Y-6M</v>
      </c>
      <c r="D27" s="77">
        <f>AUDCurve3M!D51</f>
        <v>2.9999999999999997E-4</v>
      </c>
      <c r="E27" s="27" t="s">
        <v>41</v>
      </c>
      <c r="F27" s="27" t="s">
        <v>42</v>
      </c>
      <c r="H27" t="str">
        <v>AUD-BasisSwap-10Y-6M</v>
      </c>
      <c r="I27">
        <v>0</v>
      </c>
      <c r="J27" t="e">
        <v>#N/A</v>
      </c>
      <c r="K27" t="e">
        <v>#N/A</v>
      </c>
    </row>
    <row r="28" spans="1:11">
      <c r="A28" s="3"/>
      <c r="B28" s="2"/>
      <c r="C28" s="13" t="str">
        <f t="shared" si="0"/>
        <v>AUD-BasisSwap-15Y-6M</v>
      </c>
      <c r="D28" s="77">
        <f>AUDCurve3M!D52</f>
        <v>2.0000000000000001E-4</v>
      </c>
      <c r="E28" s="27" t="s">
        <v>41</v>
      </c>
      <c r="F28" s="27" t="s">
        <v>42</v>
      </c>
      <c r="H28" t="str">
        <v>AUD-BasisSwap-15Y-6M</v>
      </c>
      <c r="I28">
        <v>0</v>
      </c>
      <c r="J28" t="e">
        <v>#N/A</v>
      </c>
      <c r="K28" t="e">
        <v>#N/A</v>
      </c>
    </row>
    <row r="29" spans="1:11">
      <c r="A29" s="3"/>
      <c r="B29" s="2"/>
      <c r="C29" s="13" t="str">
        <f t="shared" si="0"/>
        <v>AUD-BasisSwap-20Y-6M</v>
      </c>
      <c r="D29" s="77">
        <f>AUDCurve3M!D53</f>
        <v>2.0000000000000001E-4</v>
      </c>
      <c r="E29" s="27" t="s">
        <v>41</v>
      </c>
      <c r="F29" s="27" t="s">
        <v>42</v>
      </c>
      <c r="H29" t="str">
        <v>AUD-BasisSwap-20Y-6M</v>
      </c>
      <c r="I29">
        <v>0</v>
      </c>
      <c r="J29" t="e">
        <v>#N/A</v>
      </c>
      <c r="K29" t="e">
        <v>#N/A</v>
      </c>
    </row>
    <row r="30" spans="1:11">
      <c r="A30" s="3"/>
      <c r="B30" s="2"/>
      <c r="C30" s="13" t="str">
        <f t="shared" si="0"/>
        <v>AUD-BasisSwap-25Y-6M</v>
      </c>
      <c r="D30" s="77">
        <f>AUDCurve3M!D54</f>
        <v>2.0000000000000001E-4</v>
      </c>
      <c r="E30" s="27" t="s">
        <v>41</v>
      </c>
      <c r="F30" s="27" t="s">
        <v>42</v>
      </c>
      <c r="H30" t="str">
        <v>AUD-BasisSwap-25Y-6M</v>
      </c>
      <c r="I30">
        <v>0</v>
      </c>
      <c r="J30" t="e">
        <v>#N/A</v>
      </c>
      <c r="K30" t="e">
        <v>#N/A</v>
      </c>
    </row>
    <row r="31" spans="1:11" ht="13.5" thickBot="1">
      <c r="A31" s="3"/>
      <c r="B31" s="2"/>
      <c r="C31" s="74" t="str">
        <f t="shared" si="0"/>
        <v>AUD-BasisSwap-30Y-6M</v>
      </c>
      <c r="D31" s="78">
        <f>AUDCurve3M!D55</f>
        <v>2.0000000000000001E-4</v>
      </c>
      <c r="E31" s="72" t="s">
        <v>41</v>
      </c>
      <c r="F31" s="72" t="s">
        <v>42</v>
      </c>
      <c r="H31" t="str">
        <v>AUD-BasisSwap-30Y-6M</v>
      </c>
      <c r="I31">
        <v>0</v>
      </c>
      <c r="J31" t="e">
        <v>#N/A</v>
      </c>
      <c r="K31" t="e">
        <v>#N/A</v>
      </c>
    </row>
    <row r="32" spans="1:11">
      <c r="A32" s="3"/>
      <c r="B32" s="2"/>
      <c r="H32" t="e">
        <v>#N/A</v>
      </c>
      <c r="I32" t="e">
        <v>#N/A</v>
      </c>
      <c r="J32" t="e">
        <v>#N/A</v>
      </c>
      <c r="K32" t="e">
        <v>#N/A</v>
      </c>
    </row>
    <row r="33" spans="1:11">
      <c r="A33" s="3"/>
      <c r="B33" s="2"/>
      <c r="H33" t="e">
        <v>#N/A</v>
      </c>
      <c r="I33" t="e">
        <v>#N/A</v>
      </c>
      <c r="J33" t="e">
        <v>#N/A</v>
      </c>
      <c r="K33" t="e">
        <v>#N/A</v>
      </c>
    </row>
    <row r="34" spans="1:11">
      <c r="A34" s="3"/>
      <c r="B34" s="2"/>
      <c r="H34" t="e">
        <v>#N/A</v>
      </c>
      <c r="I34" t="e">
        <v>#N/A</v>
      </c>
      <c r="J34" t="e">
        <v>#N/A</v>
      </c>
      <c r="K34" t="e">
        <v>#N/A</v>
      </c>
    </row>
    <row r="35" spans="1:11">
      <c r="A35" s="3"/>
      <c r="B35" s="2"/>
      <c r="H35" t="e">
        <v>#N/A</v>
      </c>
      <c r="I35" t="e">
        <v>#N/A</v>
      </c>
      <c r="J35" t="e">
        <v>#N/A</v>
      </c>
      <c r="K35" t="e">
        <v>#N/A</v>
      </c>
    </row>
    <row r="36" spans="1:11">
      <c r="A36" s="3"/>
      <c r="B36" s="2"/>
      <c r="H36" t="e">
        <v>#N/A</v>
      </c>
      <c r="I36" t="e">
        <v>#N/A</v>
      </c>
      <c r="J36" t="e">
        <v>#N/A</v>
      </c>
      <c r="K36" t="e">
        <v>#N/A</v>
      </c>
    </row>
    <row r="37" spans="1:11">
      <c r="A37" s="3"/>
      <c r="B37" s="2"/>
      <c r="H37" t="e">
        <v>#N/A</v>
      </c>
      <c r="I37" t="e">
        <v>#N/A</v>
      </c>
      <c r="J37" t="e">
        <v>#N/A</v>
      </c>
      <c r="K37" t="e">
        <v>#N/A</v>
      </c>
    </row>
    <row r="38" spans="1:11">
      <c r="A38" s="3"/>
      <c r="H38" t="e">
        <v>#N/A</v>
      </c>
      <c r="I38" t="e">
        <v>#N/A</v>
      </c>
      <c r="J38" t="e">
        <v>#N/A</v>
      </c>
      <c r="K38" t="e">
        <v>#N/A</v>
      </c>
    </row>
    <row r="39" spans="1:11">
      <c r="A39" s="3"/>
      <c r="H39" t="e">
        <v>#N/A</v>
      </c>
      <c r="I39" t="e">
        <v>#N/A</v>
      </c>
      <c r="J39" t="e">
        <v>#N/A</v>
      </c>
      <c r="K39" t="e">
        <v>#N/A</v>
      </c>
    </row>
    <row r="40" spans="1:11">
      <c r="A40" s="3"/>
    </row>
    <row r="41" spans="1:11" ht="13.5" thickBot="1">
      <c r="A41" s="7"/>
    </row>
    <row r="42" spans="1:11">
      <c r="A42" s="2"/>
    </row>
  </sheetData>
  <dataValidations count="2">
    <dataValidation type="list" allowBlank="1" showInputMessage="1" showErrorMessage="1" sqref="D15" xr:uid="{00000000-0002-0000-0300-000000000000}">
      <formula1>Currency</formula1>
    </dataValidation>
    <dataValidation type="list" allowBlank="1" showInputMessage="1" showErrorMessage="1" sqref="D4" xr:uid="{00000000-0002-0000-0300-000001000000}">
      <formula1>$K$2:$K$4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5703125" customWidth="1"/>
    <col min="5" max="5" width="12.85546875" bestFit="1" customWidth="1"/>
    <col min="6" max="6" width="16.85546875" bestFit="1" customWidth="1"/>
    <col min="9" max="9" width="9.5703125" customWidth="1"/>
    <col min="11" max="11" width="28" customWidth="1"/>
    <col min="12" max="12" width="37" customWidth="1"/>
    <col min="13" max="13" width="56.42578125" bestFit="1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71" t="str">
        <f ca="1">_xll.HLV5r3.Financial.Cache.CreateQuotedAssetSetWithUnits(C3:D14, C18:C50, D18:D50, E18:E50,F18:F50)</f>
        <v>QuotedAssetSet.QR_LIVE.DiscountCurve.AUD-LIBOR-SENIOR- This QuotedAssetSet has been published successfully.</v>
      </c>
    </row>
    <row r="3" spans="1:14">
      <c r="A3" s="3"/>
      <c r="B3" s="2"/>
      <c r="C3" s="65" t="s">
        <v>10</v>
      </c>
      <c r="D3" s="52">
        <f ca="1">TODAY()</f>
        <v>43132</v>
      </c>
      <c r="K3" s="61"/>
      <c r="L3" s="62"/>
    </row>
    <row r="4" spans="1:14">
      <c r="A4" s="3"/>
      <c r="B4" s="2"/>
      <c r="C4" s="66" t="s">
        <v>35</v>
      </c>
      <c r="D4" s="53" t="s">
        <v>64</v>
      </c>
      <c r="K4" s="61" t="s">
        <v>33</v>
      </c>
      <c r="L4" s="62" t="s">
        <v>32</v>
      </c>
    </row>
    <row r="5" spans="1:14">
      <c r="A5" s="3"/>
      <c r="B5" s="2"/>
      <c r="C5" s="66" t="s">
        <v>27</v>
      </c>
      <c r="D5" s="53" t="str">
        <f>D11&amp;"."&amp;D6&amp;"."&amp;D4&amp;"."&amp;D12</f>
        <v>QuotedAssetSet.QR_LIVE.DiscountCurve.AUD-LIBOR-SENIOR</v>
      </c>
      <c r="H5">
        <v>2.0000000000000001E-4</v>
      </c>
      <c r="K5" s="61"/>
      <c r="L5" s="62"/>
    </row>
    <row r="6" spans="1:14">
      <c r="A6" s="3"/>
      <c r="B6" s="2"/>
      <c r="C6" s="67" t="s">
        <v>114</v>
      </c>
      <c r="D6" s="54" t="s">
        <v>69</v>
      </c>
      <c r="H6">
        <v>-2.0000000000000001E-4</v>
      </c>
      <c r="K6" s="61"/>
      <c r="L6" s="63"/>
    </row>
    <row r="7" spans="1:14">
      <c r="A7" s="3"/>
      <c r="B7" s="2"/>
      <c r="C7" s="66" t="s">
        <v>65</v>
      </c>
      <c r="D7" s="69" t="s">
        <v>66</v>
      </c>
    </row>
    <row r="8" spans="1:14">
      <c r="A8" s="3"/>
      <c r="B8" s="2"/>
      <c r="C8" s="66" t="s">
        <v>67</v>
      </c>
      <c r="D8" s="54" t="s">
        <v>68</v>
      </c>
      <c r="F8" s="41">
        <v>2.0000000000000001E-4</v>
      </c>
    </row>
    <row r="9" spans="1:14">
      <c r="A9" s="3"/>
      <c r="B9" s="2"/>
      <c r="C9" s="67" t="s">
        <v>57</v>
      </c>
      <c r="D9" s="54" t="s">
        <v>99</v>
      </c>
    </row>
    <row r="10" spans="1:14">
      <c r="A10" s="3"/>
      <c r="B10" s="2"/>
      <c r="C10" s="66" t="s">
        <v>34</v>
      </c>
      <c r="D10" s="55" t="str">
        <f>"Orion.V5r3."&amp;D11</f>
        <v>Orion.V5r3.QuotedAssetSet</v>
      </c>
    </row>
    <row r="11" spans="1:14">
      <c r="A11" s="3"/>
      <c r="B11" s="2"/>
      <c r="C11" s="66" t="s">
        <v>33</v>
      </c>
      <c r="D11" s="54" t="s">
        <v>32</v>
      </c>
      <c r="K11" t="str">
        <f t="array" ref="K11:K57">_xll.HLV5r3.Financial.Cache.qGetQASUniqueIdentifiers(K4:L4)</f>
        <v>Orion.V5r3.QuotedAssetSet.QR_LIVE.DiscountCurve.USD-LIBOR-SENIOR</v>
      </c>
      <c r="M11" t="str">
        <f>SUBSTITUTE(K11,"Orion.V5r3.","")</f>
        <v>QuotedAssetSet.QR_LIVE.DiscountCurve.USD-LIBOR-SENIOR</v>
      </c>
    </row>
    <row r="12" spans="1:14">
      <c r="A12" s="3"/>
      <c r="B12" s="2"/>
      <c r="C12" s="66" t="s">
        <v>45</v>
      </c>
      <c r="D12" s="54" t="str">
        <f>D14&amp;"-"&amp;D7&amp;"-"&amp;D8</f>
        <v>AUD-LIBOR-SENIOR</v>
      </c>
      <c r="K12" t="str">
        <v>Orion.V5r3.QuotedAssetSet.QR_LIVE.RateCurve.AUD-BBR-BBSW-3M</v>
      </c>
      <c r="M12" t="str">
        <f t="shared" ref="M12:M21" si="0">SUBSTITUTE(K12,"Orion.V5r3.","")</f>
        <v>QuotedAssetSet.QR_LIVE.RateCurve.AUD-BBR-BBSW-3M</v>
      </c>
      <c r="N12" t="s">
        <v>103</v>
      </c>
    </row>
    <row r="13" spans="1:14">
      <c r="A13" s="3"/>
      <c r="B13" s="2"/>
      <c r="C13" s="67" t="s">
        <v>28</v>
      </c>
      <c r="D13" s="54">
        <v>720</v>
      </c>
      <c r="K13" t="str">
        <v>Orion.V5r3.QuotedAssetSet.QR_LIVE.FxCurve.AUD-USD</v>
      </c>
      <c r="M13" t="str">
        <f t="shared" si="0"/>
        <v>QuotedAssetSet.QR_LIVE.FxCurve.AUD-USD</v>
      </c>
    </row>
    <row r="14" spans="1:14" ht="13.5" thickBot="1">
      <c r="A14" s="3"/>
      <c r="B14" s="2"/>
      <c r="C14" s="68" t="s">
        <v>0</v>
      </c>
      <c r="D14" s="56" t="s">
        <v>1</v>
      </c>
      <c r="K14" t="str">
        <v>Orion.V5r3.QuotedAssetSet.QR_LIVE.RateBasisCurve.AUD-BBR-BBSW-1M</v>
      </c>
      <c r="M14" t="str">
        <f t="shared" si="0"/>
        <v>QuotedAssetSet.QR_LIVE.RateBasisCurve.AUD-BBR-BBSW-1M</v>
      </c>
      <c r="N14" t="s">
        <v>104</v>
      </c>
    </row>
    <row r="15" spans="1:14">
      <c r="A15" s="3"/>
      <c r="B15" s="2"/>
      <c r="K15" t="str">
        <v>Orion.V5r3.QuotedAssetSet.QR_LIVE.RateBasisCurve.AUD-BBR-BBSW-6M</v>
      </c>
      <c r="M15" t="str">
        <f t="shared" si="0"/>
        <v>QuotedAssetSet.QR_LIVE.RateBasisCurve.AUD-BBR-BBSW-6M</v>
      </c>
    </row>
    <row r="16" spans="1:14">
      <c r="A16" s="3"/>
      <c r="B16" s="2"/>
      <c r="K16" t="str">
        <v>Orion.V5r3.QuotedAssetSet.QR_LIVE.RateCurve.EUR-LIBOR-BBA-3M</v>
      </c>
      <c r="M16" t="str">
        <f t="shared" si="0"/>
        <v>QuotedAssetSet.QR_LIVE.RateCurve.EUR-LIBOR-BBA-3M</v>
      </c>
      <c r="N16" s="60" t="s">
        <v>105</v>
      </c>
    </row>
    <row r="17" spans="1:13" ht="13.5" thickBot="1">
      <c r="A17" s="3"/>
      <c r="B17" s="2"/>
      <c r="C17" s="42" t="s">
        <v>37</v>
      </c>
      <c r="D17" s="44" t="s">
        <v>38</v>
      </c>
      <c r="E17" s="38" t="s">
        <v>39</v>
      </c>
      <c r="F17" s="38" t="s">
        <v>40</v>
      </c>
      <c r="H17" s="38" t="s">
        <v>71</v>
      </c>
      <c r="J17" s="38" t="s">
        <v>72</v>
      </c>
      <c r="K17" t="str">
        <v>Orion.V5r3.QuotedAssetSet.QR_LIVE.RateCurve.GBP-LIBOR-BBA-3M</v>
      </c>
      <c r="M17" t="str">
        <f t="shared" si="0"/>
        <v>QuotedAssetSet.QR_LIVE.RateCurve.GBP-LIBOR-BBA-3M</v>
      </c>
    </row>
    <row r="18" spans="1:13">
      <c r="A18" s="3"/>
      <c r="B18" s="2"/>
      <c r="C18" s="73" t="str">
        <f>AUDCurve3M!C18</f>
        <v>AUD-Deposit-1D</v>
      </c>
      <c r="D18" s="79">
        <f>AUDCurve3M!D18</f>
        <v>0.02</v>
      </c>
      <c r="E18" s="79" t="str">
        <f>AUDCurve3M!E18</f>
        <v>MarketQuote</v>
      </c>
      <c r="F18" s="80" t="str">
        <f>AUDCurve3M!F18</f>
        <v>DecimalRate</v>
      </c>
      <c r="H18" t="s">
        <v>70</v>
      </c>
      <c r="I18">
        <v>1</v>
      </c>
      <c r="J18" t="s">
        <v>73</v>
      </c>
      <c r="K18" t="str">
        <v>Orion.V5r3.QuotedAssetSet.QR_LIVE.RateCurve.USD-LIBOR-BBA-3M</v>
      </c>
      <c r="M18" t="str">
        <f t="shared" si="0"/>
        <v>QuotedAssetSet.QR_LIVE.RateCurve.USD-LIBOR-BBA-3M</v>
      </c>
    </row>
    <row r="19" spans="1:13">
      <c r="A19" s="3"/>
      <c r="B19" s="2"/>
      <c r="C19" s="13" t="str">
        <f>AUDCurve3M!C19</f>
        <v>AUD-Deposit-1M</v>
      </c>
      <c r="D19" s="43">
        <f>AUDCurve3M!D19</f>
        <v>2.1000000000000001E-2</v>
      </c>
      <c r="E19" s="43" t="str">
        <f>AUDCurve3M!E19</f>
        <v>MarketQuote</v>
      </c>
      <c r="F19" s="50" t="str">
        <f>AUDCurve3M!F19</f>
        <v>DecimalRate</v>
      </c>
      <c r="H19" t="s">
        <v>70</v>
      </c>
      <c r="I19">
        <v>1</v>
      </c>
      <c r="J19" t="s">
        <v>74</v>
      </c>
      <c r="K19" t="str">
        <v>Orion.V5r3.QuotedAssetSet.QR_LIVE.DiscountCurve.EUR-LIBOR-SENIOR</v>
      </c>
      <c r="M19" t="str">
        <f t="shared" si="0"/>
        <v>QuotedAssetSet.QR_LIVE.DiscountCurve.EUR-LIBOR-SENIOR</v>
      </c>
    </row>
    <row r="20" spans="1:13">
      <c r="A20" s="3"/>
      <c r="B20" s="2"/>
      <c r="C20" s="13" t="str">
        <f>AUDCurve3M!C20</f>
        <v>AUD-Deposit-2M</v>
      </c>
      <c r="D20" s="43">
        <f>AUDCurve3M!D20</f>
        <v>2.2000000000000002E-2</v>
      </c>
      <c r="E20" s="43" t="str">
        <f>AUDCurve3M!E20</f>
        <v>MarketQuote</v>
      </c>
      <c r="F20" s="50" t="str">
        <f>AUDCurve3M!F20</f>
        <v>DecimalRate</v>
      </c>
      <c r="H20" t="s">
        <v>70</v>
      </c>
      <c r="I20">
        <v>1</v>
      </c>
      <c r="J20" t="s">
        <v>75</v>
      </c>
      <c r="K20" t="str">
        <v>Orion.V5r3.QuotedAssetSet.QR_LIVE.DiscountCurve.GBP-LIBOR-SENIOR</v>
      </c>
      <c r="M20" t="str">
        <f t="shared" si="0"/>
        <v>QuotedAssetSet.QR_LIVE.DiscountCurve.GBP-LIBOR-SENIOR</v>
      </c>
    </row>
    <row r="21" spans="1:13">
      <c r="A21" s="3"/>
      <c r="B21" s="2"/>
      <c r="C21" s="13" t="str">
        <f>AUDCurve3M!C21</f>
        <v>AUD-Deposit-3M</v>
      </c>
      <c r="D21" s="43">
        <f>AUDCurve3M!D21</f>
        <v>2.3000000000000003E-2</v>
      </c>
      <c r="E21" s="43" t="str">
        <f>AUDCurve3M!E21</f>
        <v>MarketQuote</v>
      </c>
      <c r="F21" s="50" t="str">
        <f>AUDCurve3M!F21</f>
        <v>DecimalRate</v>
      </c>
      <c r="H21" t="s">
        <v>70</v>
      </c>
      <c r="I21">
        <v>2</v>
      </c>
      <c r="J21" t="s">
        <v>75</v>
      </c>
      <c r="K21" t="str">
        <v>Orion.V5r3.QuotedAssetSet.QR_LIVE.DiscountCurve.NZD-LIBOR-SENIOR</v>
      </c>
      <c r="M21" t="str">
        <f t="shared" si="0"/>
        <v>QuotedAssetSet.QR_LIVE.DiscountCurve.NZD-LIBOR-SENIOR</v>
      </c>
    </row>
    <row r="22" spans="1:13">
      <c r="A22" s="3"/>
      <c r="B22" s="2"/>
      <c r="C22" s="13" t="str">
        <f>AUDCurve3M!C22</f>
        <v>AUD-IRSwap-3Y</v>
      </c>
      <c r="D22" s="43">
        <f>AUDCurve3M!D22</f>
        <v>2.4000000000000004E-2</v>
      </c>
      <c r="E22" s="43" t="str">
        <f>AUDCurve3M!E22</f>
        <v>MarketQuote</v>
      </c>
      <c r="F22" s="50" t="str">
        <f>AUDCurve3M!F22</f>
        <v>DecimalRate</v>
      </c>
      <c r="H22" t="s">
        <v>70</v>
      </c>
      <c r="I22">
        <v>3</v>
      </c>
      <c r="J22" t="s">
        <v>75</v>
      </c>
      <c r="K22" t="str">
        <v>Orion.V5r3.QuotedAssetSet.QR_LIVE.RateATMVolatilityMatrix.AUD-IRSwap</v>
      </c>
    </row>
    <row r="23" spans="1:13">
      <c r="A23" s="3"/>
      <c r="B23" s="2"/>
      <c r="C23" s="13" t="str">
        <f>AUDCurve3M!C23</f>
        <v>AUD-IRSwap-4Y</v>
      </c>
      <c r="D23" s="43">
        <f>AUDCurve3M!D23</f>
        <v>2.5000000000000005E-2</v>
      </c>
      <c r="E23" s="43" t="str">
        <f>AUDCurve3M!E23</f>
        <v>MarketQuote</v>
      </c>
      <c r="F23" s="50" t="str">
        <f>AUDCurve3M!F23</f>
        <v>DecimalRate</v>
      </c>
      <c r="H23" t="s">
        <v>76</v>
      </c>
      <c r="I23">
        <v>3</v>
      </c>
      <c r="J23" t="s">
        <v>53</v>
      </c>
      <c r="K23" t="str">
        <v>Orion.V5r3.QuotedAssetSet.QR_LIVE.DiscountCurve.AUD-LIBOR-SENIOR</v>
      </c>
    </row>
    <row r="24" spans="1:13">
      <c r="A24" s="3"/>
      <c r="B24" s="2"/>
      <c r="C24" s="13" t="str">
        <f>AUDCurve3M!C24</f>
        <v>AUD-IRSwap-5Y</v>
      </c>
      <c r="D24" s="43">
        <f>AUDCurve3M!D24</f>
        <v>2.6000000000000006E-2</v>
      </c>
      <c r="E24" s="43" t="str">
        <f>AUDCurve3M!E24</f>
        <v>MarketQuote</v>
      </c>
      <c r="F24" s="50" t="str">
        <f>AUDCurve3M!F24</f>
        <v>DecimalRate</v>
      </c>
      <c r="H24" t="s">
        <v>76</v>
      </c>
      <c r="I24">
        <v>4</v>
      </c>
      <c r="J24" t="s">
        <v>53</v>
      </c>
      <c r="K24" t="e">
        <v>#N/A</v>
      </c>
    </row>
    <row r="25" spans="1:13">
      <c r="A25" s="3"/>
      <c r="B25" s="2"/>
      <c r="C25" s="13" t="str">
        <f>AUDCurve3M!C25</f>
        <v>AUD-IRSwap-7Y</v>
      </c>
      <c r="D25" s="43">
        <f>AUDCurve3M!D25</f>
        <v>2.7000000000000007E-2</v>
      </c>
      <c r="E25" s="43" t="str">
        <f>AUDCurve3M!E25</f>
        <v>MarketQuote</v>
      </c>
      <c r="F25" s="50" t="str">
        <f>AUDCurve3M!F25</f>
        <v>DecimalRate</v>
      </c>
      <c r="H25" t="s">
        <v>76</v>
      </c>
      <c r="I25">
        <v>5</v>
      </c>
      <c r="J25" t="s">
        <v>53</v>
      </c>
      <c r="K25" t="e">
        <v>#N/A</v>
      </c>
    </row>
    <row r="26" spans="1:13">
      <c r="A26" s="3"/>
      <c r="B26" s="2"/>
      <c r="C26" s="13" t="str">
        <f>AUDCurve3M!C26</f>
        <v>AUD-IRSwap-10Y</v>
      </c>
      <c r="D26" s="43">
        <f>AUDCurve3M!D26</f>
        <v>2.8000000000000008E-2</v>
      </c>
      <c r="E26" s="43" t="str">
        <f>AUDCurve3M!E26</f>
        <v>MarketQuote</v>
      </c>
      <c r="F26" s="50" t="str">
        <f>AUDCurve3M!F26</f>
        <v>DecimalRate</v>
      </c>
      <c r="H26" t="s">
        <v>76</v>
      </c>
      <c r="I26">
        <v>6</v>
      </c>
      <c r="J26" t="s">
        <v>53</v>
      </c>
      <c r="K26" t="e">
        <v>#N/A</v>
      </c>
    </row>
    <row r="27" spans="1:13">
      <c r="A27" s="3"/>
      <c r="B27" s="2"/>
      <c r="C27" s="13" t="str">
        <f>AUDCurve3M!C27</f>
        <v>AUD-IRSwap-12Y</v>
      </c>
      <c r="D27" s="43">
        <f>AUDCurve3M!D27</f>
        <v>2.9000000000000008E-2</v>
      </c>
      <c r="E27" s="43" t="str">
        <f>AUDCurve3M!E27</f>
        <v>MarketQuote</v>
      </c>
      <c r="F27" s="50" t="str">
        <f>AUDCurve3M!F27</f>
        <v>DecimalRate</v>
      </c>
      <c r="H27" t="s">
        <v>76</v>
      </c>
      <c r="I27">
        <v>7</v>
      </c>
      <c r="J27" t="s">
        <v>53</v>
      </c>
      <c r="K27" t="e">
        <v>#N/A</v>
      </c>
    </row>
    <row r="28" spans="1:13">
      <c r="A28" s="3"/>
      <c r="B28" s="2"/>
      <c r="C28" s="13" t="str">
        <f>AUDCurve3M!C28</f>
        <v>AUD-IRSwap-15Y</v>
      </c>
      <c r="D28" s="43">
        <f>AUDCurve3M!D28</f>
        <v>3.0000000000000009E-2</v>
      </c>
      <c r="E28" s="43" t="str">
        <f>AUDCurve3M!E28</f>
        <v>MarketQuote</v>
      </c>
      <c r="F28" s="50" t="str">
        <f>AUDCurve3M!F28</f>
        <v>DecimalRate</v>
      </c>
      <c r="H28" t="s">
        <v>76</v>
      </c>
      <c r="I28">
        <v>8</v>
      </c>
      <c r="J28" t="s">
        <v>53</v>
      </c>
      <c r="K28" t="e">
        <v>#N/A</v>
      </c>
    </row>
    <row r="29" spans="1:13">
      <c r="A29" s="3"/>
      <c r="B29" s="2"/>
      <c r="C29" s="13" t="str">
        <f>AUDCurve3M!C29</f>
        <v>AUD-IRSwap-20Y</v>
      </c>
      <c r="D29" s="43">
        <f>AUDCurve3M!D29</f>
        <v>3.100000000000001E-2</v>
      </c>
      <c r="E29" s="43" t="str">
        <f>AUDCurve3M!E29</f>
        <v>MarketQuote</v>
      </c>
      <c r="F29" s="50" t="str">
        <f>AUDCurve3M!F29</f>
        <v>DecimalRate</v>
      </c>
      <c r="H29" t="s">
        <v>76</v>
      </c>
      <c r="I29">
        <v>9</v>
      </c>
      <c r="J29" t="s">
        <v>53</v>
      </c>
      <c r="K29" t="e">
        <v>#N/A</v>
      </c>
    </row>
    <row r="30" spans="1:13">
      <c r="A30" s="3"/>
      <c r="B30" s="2"/>
      <c r="C30" s="13" t="str">
        <f>AUDCurve3M!C30</f>
        <v>AUD-IRSwap-25Y</v>
      </c>
      <c r="D30" s="43">
        <f>AUDCurve3M!D30</f>
        <v>3.2000000000000008E-2</v>
      </c>
      <c r="E30" s="43" t="str">
        <f>AUDCurve3M!E30</f>
        <v>MarketQuote</v>
      </c>
      <c r="F30" s="50" t="str">
        <f>AUDCurve3M!F30</f>
        <v>DecimalRate</v>
      </c>
      <c r="H30" t="s">
        <v>76</v>
      </c>
      <c r="I30">
        <v>10</v>
      </c>
      <c r="J30" t="s">
        <v>53</v>
      </c>
      <c r="K30" t="e">
        <v>#N/A</v>
      </c>
    </row>
    <row r="31" spans="1:13">
      <c r="A31" s="3"/>
      <c r="B31" s="2"/>
      <c r="C31" s="13" t="str">
        <f>AUDCurve3M!C31</f>
        <v>AUD-IRSwap-30Y</v>
      </c>
      <c r="D31" s="43">
        <f>AUDCurve3M!D31</f>
        <v>3.3000000000000008E-2</v>
      </c>
      <c r="E31" s="43" t="str">
        <f>AUDCurve3M!E31</f>
        <v>MarketQuote</v>
      </c>
      <c r="F31" s="50" t="str">
        <f>AUDCurve3M!F31</f>
        <v>DecimalRate</v>
      </c>
      <c r="H31" t="s">
        <v>76</v>
      </c>
      <c r="I31">
        <v>15</v>
      </c>
      <c r="J31" t="s">
        <v>53</v>
      </c>
      <c r="K31" t="e">
        <v>#N/A</v>
      </c>
    </row>
    <row r="32" spans="1:13">
      <c r="A32" s="3"/>
      <c r="B32" s="2"/>
      <c r="C32" s="13" t="str">
        <f>AUDCurve3M!C32</f>
        <v>AUD-IRFuture-IR-1</v>
      </c>
      <c r="D32" s="43">
        <f>AUDCurve3M!D32</f>
        <v>2.5000000000000005E-2</v>
      </c>
      <c r="E32" s="43" t="str">
        <f>AUDCurve3M!E32</f>
        <v>MarketQuote</v>
      </c>
      <c r="F32" s="50" t="str">
        <f>AUDCurve3M!F32</f>
        <v>DecimalRate</v>
      </c>
      <c r="H32" t="s">
        <v>76</v>
      </c>
      <c r="I32">
        <v>20</v>
      </c>
      <c r="J32" t="s">
        <v>53</v>
      </c>
      <c r="K32" t="e">
        <v>#N/A</v>
      </c>
    </row>
    <row r="33" spans="1:11">
      <c r="A33" s="3"/>
      <c r="B33" s="2"/>
      <c r="C33" s="13" t="str">
        <f>AUDCurve3M!C33</f>
        <v>AUD-IRFuture-IR-1</v>
      </c>
      <c r="D33" s="43">
        <f>AUDCurve3M!D33</f>
        <v>0.15</v>
      </c>
      <c r="E33" s="43" t="str">
        <f>AUDCurve3M!E33</f>
        <v>Volatility</v>
      </c>
      <c r="F33" s="50" t="str">
        <f>AUDCurve3M!F33</f>
        <v>LogNormalVolatility</v>
      </c>
      <c r="H33" t="s">
        <v>76</v>
      </c>
      <c r="I33">
        <v>25</v>
      </c>
      <c r="J33" t="s">
        <v>53</v>
      </c>
      <c r="K33" t="e">
        <v>#N/A</v>
      </c>
    </row>
    <row r="34" spans="1:11">
      <c r="A34" s="3"/>
      <c r="B34" s="2"/>
      <c r="C34" s="13" t="str">
        <f>AUDCurve3M!C34</f>
        <v>AUD-IRFuture-IR-2</v>
      </c>
      <c r="D34" s="43">
        <f>AUDCurve3M!D34</f>
        <v>2.6000000000000006E-2</v>
      </c>
      <c r="E34" s="43" t="str">
        <f>AUDCurve3M!E34</f>
        <v>MarketQuote</v>
      </c>
      <c r="F34" s="50" t="str">
        <f>AUDCurve3M!F34</f>
        <v>DecimalRate</v>
      </c>
      <c r="H34" t="s">
        <v>76</v>
      </c>
      <c r="I34">
        <v>30</v>
      </c>
      <c r="J34" t="s">
        <v>53</v>
      </c>
      <c r="K34" t="e">
        <v>#N/A</v>
      </c>
    </row>
    <row r="35" spans="1:11">
      <c r="A35" s="3"/>
      <c r="B35" s="2"/>
      <c r="C35" s="13" t="str">
        <f>AUDCurve3M!C35</f>
        <v>AUD-IRFuture-IR-2</v>
      </c>
      <c r="D35" s="43">
        <f>AUDCurve3M!D35</f>
        <v>0.15</v>
      </c>
      <c r="E35" s="43" t="str">
        <f>AUDCurve3M!E35</f>
        <v>Volatility</v>
      </c>
      <c r="F35" s="50" t="str">
        <f>AUDCurve3M!F35</f>
        <v>LogNormalVolatility</v>
      </c>
      <c r="H35" t="s">
        <v>77</v>
      </c>
      <c r="I35">
        <v>1</v>
      </c>
      <c r="J35" t="s">
        <v>88</v>
      </c>
      <c r="K35" t="e">
        <v>#N/A</v>
      </c>
    </row>
    <row r="36" spans="1:11">
      <c r="A36" s="3"/>
      <c r="B36" s="2"/>
      <c r="C36" s="13" t="str">
        <f>AUDCurve3M!C36</f>
        <v>AUD-IRFuture-IR-3</v>
      </c>
      <c r="D36" s="43">
        <f>AUDCurve3M!D36</f>
        <v>2.7000000000000007E-2</v>
      </c>
      <c r="E36" s="43" t="str">
        <f>AUDCurve3M!E36</f>
        <v>MarketQuote</v>
      </c>
      <c r="F36" s="50" t="str">
        <f>AUDCurve3M!F36</f>
        <v>DecimalRate</v>
      </c>
      <c r="H36" t="s">
        <v>77</v>
      </c>
      <c r="I36">
        <v>1</v>
      </c>
      <c r="J36" t="s">
        <v>88</v>
      </c>
      <c r="K36" t="e">
        <v>#N/A</v>
      </c>
    </row>
    <row r="37" spans="1:11">
      <c r="A37" s="3"/>
      <c r="B37" s="2"/>
      <c r="C37" s="13" t="str">
        <f>AUDCurve3M!C37</f>
        <v>AUD-IRFuture-IR-3</v>
      </c>
      <c r="D37" s="43">
        <f>AUDCurve3M!D37</f>
        <v>0.15</v>
      </c>
      <c r="E37" s="43" t="str">
        <f>AUDCurve3M!E37</f>
        <v>Volatility</v>
      </c>
      <c r="F37" s="50" t="str">
        <f>AUDCurve3M!F37</f>
        <v>LogNormalVolatility</v>
      </c>
      <c r="H37" t="s">
        <v>77</v>
      </c>
      <c r="I37">
        <v>2</v>
      </c>
      <c r="J37" t="s">
        <v>88</v>
      </c>
      <c r="K37" t="e">
        <v>#N/A</v>
      </c>
    </row>
    <row r="38" spans="1:11">
      <c r="A38" s="3"/>
      <c r="B38" s="2"/>
      <c r="C38" s="13" t="str">
        <f>AUDCurve3M!C38</f>
        <v>AUD-IRFuture-IR-4</v>
      </c>
      <c r="D38" s="43">
        <f>AUDCurve3M!D38</f>
        <v>2.8000000000000008E-2</v>
      </c>
      <c r="E38" s="43" t="str">
        <f>AUDCurve3M!E38</f>
        <v>MarketQuote</v>
      </c>
      <c r="F38" s="50" t="str">
        <f>AUDCurve3M!F38</f>
        <v>DecimalRate</v>
      </c>
      <c r="H38" t="s">
        <v>77</v>
      </c>
      <c r="I38">
        <v>2</v>
      </c>
      <c r="J38" t="s">
        <v>88</v>
      </c>
      <c r="K38" t="e">
        <v>#N/A</v>
      </c>
    </row>
    <row r="39" spans="1:11">
      <c r="A39" s="3"/>
      <c r="B39" s="2"/>
      <c r="C39" s="13" t="str">
        <f>AUDCurve3M!C39</f>
        <v>AUD-IRFuture-IR-4</v>
      </c>
      <c r="D39" s="43">
        <f>AUDCurve3M!D39</f>
        <v>0.15</v>
      </c>
      <c r="E39" s="43" t="str">
        <f>AUDCurve3M!E39</f>
        <v>Volatility</v>
      </c>
      <c r="F39" s="50" t="str">
        <f>AUDCurve3M!F39</f>
        <v>LogNormalVolatility</v>
      </c>
      <c r="H39" t="s">
        <v>77</v>
      </c>
      <c r="I39">
        <v>3</v>
      </c>
      <c r="J39" t="s">
        <v>88</v>
      </c>
      <c r="K39" t="e">
        <v>#N/A</v>
      </c>
    </row>
    <row r="40" spans="1:11">
      <c r="A40" s="3"/>
      <c r="C40" s="13" t="str">
        <f>AUDCurve3M!C40</f>
        <v>AUD-IRFuture-IR-5</v>
      </c>
      <c r="D40" s="43">
        <f>AUDCurve3M!D40</f>
        <v>2.9000000000000008E-2</v>
      </c>
      <c r="E40" s="43" t="str">
        <f>AUDCurve3M!E40</f>
        <v>MarketQuote</v>
      </c>
      <c r="F40" s="50" t="str">
        <f>AUDCurve3M!F40</f>
        <v>DecimalRate</v>
      </c>
      <c r="H40" t="s">
        <v>77</v>
      </c>
      <c r="I40">
        <v>3</v>
      </c>
      <c r="J40" t="s">
        <v>88</v>
      </c>
      <c r="K40" t="e">
        <v>#N/A</v>
      </c>
    </row>
    <row r="41" spans="1:11">
      <c r="A41" s="3"/>
      <c r="C41" s="13" t="str">
        <f>AUDCurve3M!C41</f>
        <v>AUD-IRFuture-IR-5</v>
      </c>
      <c r="D41" s="43">
        <f>AUDCurve3M!D41</f>
        <v>0.15</v>
      </c>
      <c r="E41" s="43" t="str">
        <f>AUDCurve3M!E41</f>
        <v>Volatility</v>
      </c>
      <c r="F41" s="50" t="str">
        <f>AUDCurve3M!F41</f>
        <v>LogNormalVolatility</v>
      </c>
      <c r="H41" t="s">
        <v>77</v>
      </c>
      <c r="I41">
        <v>4</v>
      </c>
      <c r="J41" t="s">
        <v>88</v>
      </c>
      <c r="K41" t="e">
        <v>#N/A</v>
      </c>
    </row>
    <row r="42" spans="1:11">
      <c r="A42" s="3"/>
      <c r="C42" s="13" t="str">
        <f>AUDCurve3M!C42</f>
        <v>AUD-IRFuture-IR-6</v>
      </c>
      <c r="D42" s="43">
        <f>AUDCurve3M!D42</f>
        <v>3.0000000000000009E-2</v>
      </c>
      <c r="E42" s="43" t="str">
        <f>AUDCurve3M!E42</f>
        <v>MarketQuote</v>
      </c>
      <c r="F42" s="50" t="str">
        <f>AUDCurve3M!F42</f>
        <v>DecimalRate</v>
      </c>
      <c r="H42" t="s">
        <v>77</v>
      </c>
      <c r="I42">
        <v>4</v>
      </c>
      <c r="J42" t="s">
        <v>88</v>
      </c>
      <c r="K42" t="e">
        <v>#N/A</v>
      </c>
    </row>
    <row r="43" spans="1:11" ht="13.5" thickBot="1">
      <c r="A43" s="7"/>
      <c r="C43" s="13" t="str">
        <f>AUDCurve3M!C43</f>
        <v>AUD-IRFuture-IR-6</v>
      </c>
      <c r="D43" s="43">
        <f>AUDCurve3M!D43</f>
        <v>0.15</v>
      </c>
      <c r="E43" s="43" t="str">
        <f>AUDCurve3M!E43</f>
        <v>Volatility</v>
      </c>
      <c r="F43" s="50" t="str">
        <f>AUDCurve3M!F43</f>
        <v>LogNormalVolatility</v>
      </c>
      <c r="H43" t="s">
        <v>77</v>
      </c>
      <c r="I43">
        <v>5</v>
      </c>
      <c r="J43" t="s">
        <v>88</v>
      </c>
      <c r="K43" t="e">
        <v>#N/A</v>
      </c>
    </row>
    <row r="44" spans="1:11">
      <c r="A44" s="2"/>
      <c r="C44" s="13" t="str">
        <f>AUDCurve3M!C44</f>
        <v>AUD-IRFuture-IR-7</v>
      </c>
      <c r="D44" s="43">
        <f>AUDCurve3M!D44</f>
        <v>3.100000000000001E-2</v>
      </c>
      <c r="E44" s="43" t="str">
        <f>AUDCurve3M!E44</f>
        <v>MarketQuote</v>
      </c>
      <c r="F44" s="50" t="str">
        <f>AUDCurve3M!F44</f>
        <v>DecimalRate</v>
      </c>
      <c r="H44" t="s">
        <v>77</v>
      </c>
      <c r="I44">
        <v>5</v>
      </c>
      <c r="J44" t="s">
        <v>88</v>
      </c>
      <c r="K44" t="e">
        <v>#N/A</v>
      </c>
    </row>
    <row r="45" spans="1:11">
      <c r="C45" s="13" t="str">
        <f>AUDCurve3M!C45</f>
        <v>AUD-IRFuture-IR-7</v>
      </c>
      <c r="D45" s="43">
        <f>AUDCurve3M!D45</f>
        <v>0.15</v>
      </c>
      <c r="E45" s="43" t="str">
        <f>AUDCurve3M!E45</f>
        <v>Volatility</v>
      </c>
      <c r="F45" s="50" t="str">
        <f>AUDCurve3M!F45</f>
        <v>LogNormalVolatility</v>
      </c>
      <c r="H45" t="s">
        <v>77</v>
      </c>
      <c r="I45">
        <v>6</v>
      </c>
      <c r="J45" t="s">
        <v>88</v>
      </c>
      <c r="K45" t="e">
        <v>#N/A</v>
      </c>
    </row>
    <row r="46" spans="1:11">
      <c r="C46" s="13" t="str">
        <f>AUDCurve3M!C46</f>
        <v>AUD-IRFuture-IR-8</v>
      </c>
      <c r="D46" s="43">
        <f>AUDCurve3M!D46</f>
        <v>3.2000000000000008E-2</v>
      </c>
      <c r="E46" s="43" t="str">
        <f>AUDCurve3M!E46</f>
        <v>MarketQuote</v>
      </c>
      <c r="F46" s="50" t="str">
        <f>AUDCurve3M!F46</f>
        <v>DecimalRate</v>
      </c>
      <c r="H46" t="s">
        <v>77</v>
      </c>
      <c r="I46">
        <v>6</v>
      </c>
      <c r="J46" t="s">
        <v>88</v>
      </c>
      <c r="K46" t="e">
        <v>#N/A</v>
      </c>
    </row>
    <row r="47" spans="1:11">
      <c r="C47" s="13" t="str">
        <f>AUDCurve3M!C47</f>
        <v>AUD-IRFuture-IR-8</v>
      </c>
      <c r="D47" s="43">
        <f>AUDCurve3M!D47</f>
        <v>0.15</v>
      </c>
      <c r="E47" s="43" t="str">
        <f>AUDCurve3M!E47</f>
        <v>Volatility</v>
      </c>
      <c r="F47" s="50" t="str">
        <f>AUDCurve3M!F47</f>
        <v>LogNormalVolatility</v>
      </c>
      <c r="H47" t="s">
        <v>77</v>
      </c>
      <c r="I47">
        <v>7</v>
      </c>
      <c r="J47" t="s">
        <v>88</v>
      </c>
      <c r="K47" t="e">
        <v>#N/A</v>
      </c>
    </row>
    <row r="48" spans="1:11">
      <c r="C48" s="13" t="str">
        <f>AUDCurve3M!C48</f>
        <v>AUD-BasisSwap-4Y-6M</v>
      </c>
      <c r="D48" s="43">
        <f>AUDCurve3M!D48</f>
        <v>1E-3</v>
      </c>
      <c r="E48" s="43" t="str">
        <f>AUDCurve3M!E48</f>
        <v>MarketQuote</v>
      </c>
      <c r="F48" s="50" t="str">
        <f>AUDCurve3M!F48</f>
        <v>DecimalRate</v>
      </c>
      <c r="H48" t="s">
        <v>77</v>
      </c>
      <c r="I48">
        <v>7</v>
      </c>
      <c r="J48" t="s">
        <v>88</v>
      </c>
      <c r="K48" t="e">
        <v>#N/A</v>
      </c>
    </row>
    <row r="49" spans="3:11">
      <c r="C49" s="13" t="str">
        <f>AUDCurve3M!C49</f>
        <v>AUD-BasisSwap-5Y-6M</v>
      </c>
      <c r="D49" s="43">
        <f>AUDCurve3M!D49</f>
        <v>6.9999999999999999E-4</v>
      </c>
      <c r="E49" s="43" t="str">
        <f>AUDCurve3M!E49</f>
        <v>MarketQuote</v>
      </c>
      <c r="F49" s="50" t="str">
        <f>AUDCurve3M!F49</f>
        <v>DecimalRate</v>
      </c>
      <c r="H49" t="s">
        <v>77</v>
      </c>
      <c r="I49">
        <v>8</v>
      </c>
      <c r="J49" t="s">
        <v>88</v>
      </c>
      <c r="K49" t="e">
        <v>#N/A</v>
      </c>
    </row>
    <row r="50" spans="3:11">
      <c r="C50" s="13" t="str">
        <f>AUDCurve3M!C50</f>
        <v>AUD-BasisSwap-7Y-6M</v>
      </c>
      <c r="D50" s="43">
        <f>AUDCurve3M!D50</f>
        <v>5.0000000000000001E-4</v>
      </c>
      <c r="E50" s="43" t="str">
        <f>AUDCurve3M!E50</f>
        <v>MarketQuote</v>
      </c>
      <c r="F50" s="50" t="str">
        <f>AUDCurve3M!F50</f>
        <v>DecimalRate</v>
      </c>
      <c r="H50" t="s">
        <v>77</v>
      </c>
      <c r="I50">
        <v>8</v>
      </c>
      <c r="J50" t="s">
        <v>88</v>
      </c>
      <c r="K50" t="e">
        <v>#N/A</v>
      </c>
    </row>
    <row r="51" spans="3:11">
      <c r="C51" s="13" t="str">
        <f>AUDCurve3M!C51</f>
        <v>AUD-BasisSwap-10Y-6M</v>
      </c>
      <c r="D51" s="43">
        <f>AUDCurve3M!D51</f>
        <v>2.9999999999999997E-4</v>
      </c>
      <c r="E51" s="43" t="str">
        <f>AUDCurve3M!E51</f>
        <v>MarketQuote</v>
      </c>
      <c r="F51" s="50" t="str">
        <f>AUDCurve3M!F51</f>
        <v>DecimalRate</v>
      </c>
      <c r="K51" t="e">
        <v>#N/A</v>
      </c>
    </row>
    <row r="52" spans="3:11">
      <c r="C52" s="13" t="str">
        <f>AUDCurve3M!C52</f>
        <v>AUD-BasisSwap-15Y-6M</v>
      </c>
      <c r="D52" s="43">
        <f>AUDCurve3M!D52</f>
        <v>2.0000000000000001E-4</v>
      </c>
      <c r="E52" s="43" t="str">
        <f>AUDCurve3M!E52</f>
        <v>MarketQuote</v>
      </c>
      <c r="F52" s="50" t="str">
        <f>AUDCurve3M!F52</f>
        <v>DecimalRate</v>
      </c>
      <c r="K52" t="e">
        <v>#N/A</v>
      </c>
    </row>
    <row r="53" spans="3:11">
      <c r="C53" s="13" t="str">
        <f>AUDCurve3M!C53</f>
        <v>AUD-BasisSwap-20Y-6M</v>
      </c>
      <c r="D53" s="43">
        <f>AUDCurve3M!D53</f>
        <v>2.0000000000000001E-4</v>
      </c>
      <c r="E53" s="43" t="str">
        <f>AUDCurve3M!E53</f>
        <v>MarketQuote</v>
      </c>
      <c r="F53" s="50" t="str">
        <f>AUDCurve3M!F53</f>
        <v>DecimalRate</v>
      </c>
      <c r="K53" t="e">
        <v>#N/A</v>
      </c>
    </row>
    <row r="54" spans="3:11">
      <c r="C54" s="13" t="str">
        <f>AUDCurve3M!C54</f>
        <v>AUD-BasisSwap-25Y-6M</v>
      </c>
      <c r="D54" s="43">
        <f>AUDCurve3M!D54</f>
        <v>2.0000000000000001E-4</v>
      </c>
      <c r="E54" s="43" t="str">
        <f>AUDCurve3M!E54</f>
        <v>MarketQuote</v>
      </c>
      <c r="F54" s="50" t="str">
        <f>AUDCurve3M!F54</f>
        <v>DecimalRate</v>
      </c>
      <c r="K54" t="e">
        <v>#N/A</v>
      </c>
    </row>
    <row r="55" spans="3:11" ht="13.5" thickBot="1">
      <c r="C55" s="74" t="str">
        <f>AUDCurve3M!C55</f>
        <v>AUD-BasisSwap-30Y-6M</v>
      </c>
      <c r="D55" s="81">
        <f>AUDCurve3M!D55</f>
        <v>2.0000000000000001E-4</v>
      </c>
      <c r="E55" s="81" t="str">
        <f>AUDCurve3M!E55</f>
        <v>MarketQuote</v>
      </c>
      <c r="F55" s="82" t="str">
        <f>AUDCurve3M!F55</f>
        <v>DecimalRate</v>
      </c>
      <c r="K55" t="e">
        <v>#N/A</v>
      </c>
    </row>
    <row r="56" spans="3:11">
      <c r="C56" s="43">
        <f>AUDCurve3M!C56</f>
        <v>0</v>
      </c>
      <c r="D56" s="43">
        <f>AUDCurve3M!D56</f>
        <v>0</v>
      </c>
      <c r="E56" s="43">
        <f>AUDCurve3M!E56</f>
        <v>0</v>
      </c>
      <c r="F56" s="43">
        <f>AUDCurve3M!F56</f>
        <v>0</v>
      </c>
      <c r="K56" t="e">
        <v>#N/A</v>
      </c>
    </row>
    <row r="57" spans="3:11">
      <c r="C57" s="43">
        <f>AUDCurve3M!C57</f>
        <v>0</v>
      </c>
      <c r="D57" s="43">
        <f>AUDCurve3M!D57</f>
        <v>0</v>
      </c>
      <c r="E57" s="43">
        <f>AUDCurve3M!E57</f>
        <v>0</v>
      </c>
      <c r="F57" s="43">
        <f>AUDCurve3M!F57</f>
        <v>0</v>
      </c>
      <c r="K57" t="e">
        <v>#N/A</v>
      </c>
    </row>
    <row r="58" spans="3:11">
      <c r="C58" s="43">
        <f>AUDCurve3M!C58</f>
        <v>0</v>
      </c>
      <c r="D58" s="43">
        <f>AUDCurve3M!D58</f>
        <v>0</v>
      </c>
      <c r="E58" s="43">
        <f>AUDCurve3M!E58</f>
        <v>0</v>
      </c>
      <c r="F58" s="43">
        <f>AUDCurve3M!F58</f>
        <v>0</v>
      </c>
    </row>
    <row r="59" spans="3:11">
      <c r="C59" s="43">
        <f>AUDCurve3M!C59</f>
        <v>0</v>
      </c>
      <c r="D59" s="43">
        <f>AUDCurve3M!D59</f>
        <v>0</v>
      </c>
      <c r="E59" s="43">
        <f>AUDCurve3M!E59</f>
        <v>0</v>
      </c>
      <c r="F59" s="43">
        <f>AUDCurve3M!F59</f>
        <v>0</v>
      </c>
    </row>
  </sheetData>
  <dataValidations count="6">
    <dataValidation type="list" allowBlank="1" showInputMessage="1" showErrorMessage="1" sqref="J18:J51" xr:uid="{00000000-0002-0000-0400-000000000000}">
      <formula1>"D,W,M,Y, ER, IB,IR,ED,L"</formula1>
    </dataValidation>
    <dataValidation type="list" allowBlank="1" showInputMessage="1" showErrorMessage="1" sqref="H18:H51" xr:uid="{00000000-0002-0000-0400-000001000000}">
      <formula1>"Deposit, IRSwap, IRFuture, BasisSwap, Fra"</formula1>
    </dataValidation>
    <dataValidation type="list" allowBlank="1" showInputMessage="1" showErrorMessage="1" sqref="D8" xr:uid="{00000000-0002-0000-0400-000002000000}">
      <formula1>"SENIOR"</formula1>
    </dataValidation>
    <dataValidation type="list" allowBlank="1" showInputMessage="1" showErrorMessage="1" sqref="D7" xr:uid="{00000000-0002-0000-0400-000003000000}">
      <formula1>"NAB, LIBOR"</formula1>
    </dataValidation>
    <dataValidation type="list" allowBlank="1" showInputMessage="1" showErrorMessage="1" sqref="D14" xr:uid="{00000000-0002-0000-0400-000004000000}">
      <formula1>Currency</formula1>
    </dataValidation>
    <dataValidation type="list" allowBlank="1" showInputMessage="1" showErrorMessage="1" sqref="F8" xr:uid="{00000000-0002-0000-0400-000005000000}">
      <formula1>$H$5:$H$6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140625" customWidth="1"/>
    <col min="5" max="5" width="12.85546875" bestFit="1" customWidth="1"/>
    <col min="6" max="6" width="16.85546875" bestFit="1" customWidth="1"/>
    <col min="8" max="8" width="19.85546875" customWidth="1"/>
  </cols>
  <sheetData>
    <row r="1" spans="1:14" ht="13.5" thickBot="1">
      <c r="A1" s="1"/>
      <c r="B1" s="2"/>
    </row>
    <row r="2" spans="1:14" ht="13.5" thickBot="1">
      <c r="A2" s="3"/>
      <c r="B2" s="2"/>
      <c r="C2" s="8" t="s">
        <v>32</v>
      </c>
      <c r="D2" s="4" t="str">
        <f ca="1">_xll.HLV5r3.Financial.Cache.CreateQuotedAssetSetWithUnits( C3:D11, C16:C93, D16:D93, E16:E93,F16:F93)</f>
        <v>QuotedAssetSet.QR_LIVE.RateATMVolatilityMatrix.AUD-IRSwap- This QuotedAssetSet has been published successfully.</v>
      </c>
    </row>
    <row r="3" spans="1:14">
      <c r="A3" s="3"/>
      <c r="B3" s="2"/>
      <c r="C3" s="9" t="s">
        <v>10</v>
      </c>
      <c r="D3" s="14">
        <f ca="1">TODAY()</f>
        <v>43132</v>
      </c>
    </row>
    <row r="4" spans="1:14">
      <c r="A4" s="3"/>
      <c r="B4" s="2"/>
      <c r="C4" s="10" t="s">
        <v>35</v>
      </c>
      <c r="D4" s="12" t="s">
        <v>55</v>
      </c>
    </row>
    <row r="5" spans="1:14">
      <c r="A5" s="3"/>
      <c r="B5" s="2"/>
      <c r="C5" s="10" t="s">
        <v>27</v>
      </c>
      <c r="D5" s="12" t="str">
        <f>D9&amp;"."&amp;D6&amp;"."&amp;D4&amp;"."&amp;D10</f>
        <v>QuotedAssetSet.QR_LIVE.RateATMVolatilityMatrix.AUD-IRSwap</v>
      </c>
    </row>
    <row r="6" spans="1:14">
      <c r="A6" s="3"/>
      <c r="B6" s="2"/>
      <c r="C6" s="67" t="s">
        <v>114</v>
      </c>
      <c r="D6" s="54" t="s">
        <v>69</v>
      </c>
    </row>
    <row r="7" spans="1:14">
      <c r="A7" s="3"/>
      <c r="B7" s="2"/>
      <c r="C7" s="11" t="s">
        <v>57</v>
      </c>
      <c r="D7" s="54" t="s">
        <v>99</v>
      </c>
    </row>
    <row r="8" spans="1:14">
      <c r="A8" s="3"/>
      <c r="B8" s="2"/>
      <c r="C8" s="10" t="s">
        <v>34</v>
      </c>
      <c r="D8" s="55" t="str">
        <f>"Orion.V5r3."&amp;D9</f>
        <v>Orion.V5r3.QuotedAssetSet</v>
      </c>
    </row>
    <row r="9" spans="1:14">
      <c r="A9" s="3"/>
      <c r="B9" s="2"/>
      <c r="C9" s="10" t="s">
        <v>33</v>
      </c>
      <c r="D9" s="13" t="s">
        <v>32</v>
      </c>
    </row>
    <row r="10" spans="1:14">
      <c r="A10" s="3"/>
      <c r="B10" s="2"/>
      <c r="C10" s="10" t="s">
        <v>45</v>
      </c>
      <c r="D10" s="13" t="s">
        <v>56</v>
      </c>
    </row>
    <row r="11" spans="1:14">
      <c r="A11" s="3"/>
      <c r="B11" s="2"/>
      <c r="C11" s="11" t="s">
        <v>28</v>
      </c>
      <c r="D11" s="13">
        <v>720</v>
      </c>
    </row>
    <row r="12" spans="1:14">
      <c r="A12" s="3"/>
      <c r="B12" s="2"/>
      <c r="H12" s="37" t="s">
        <v>56</v>
      </c>
    </row>
    <row r="13" spans="1:14">
      <c r="A13" s="3"/>
      <c r="B13" s="2"/>
    </row>
    <row r="14" spans="1:14">
      <c r="A14" s="3"/>
      <c r="B14" s="2"/>
    </row>
    <row r="15" spans="1:14" ht="13.5" thickBot="1">
      <c r="A15" s="3"/>
      <c r="B15" s="2"/>
      <c r="C15" s="42" t="s">
        <v>37</v>
      </c>
      <c r="D15" s="44" t="s">
        <v>38</v>
      </c>
      <c r="E15" s="21" t="s">
        <v>39</v>
      </c>
      <c r="F15" s="21" t="s">
        <v>40</v>
      </c>
      <c r="I15" s="38" t="s">
        <v>46</v>
      </c>
      <c r="L15" s="38" t="s">
        <v>54</v>
      </c>
    </row>
    <row r="16" spans="1:14">
      <c r="A16" s="3"/>
      <c r="B16" s="2"/>
      <c r="C16" s="43" t="str">
        <f>H16</f>
        <v>AUD-IRSwap-1W-1Y</v>
      </c>
      <c r="D16" s="45">
        <v>0.1</v>
      </c>
      <c r="E16" s="24" t="s">
        <v>41</v>
      </c>
      <c r="F16" s="24" t="s">
        <v>44</v>
      </c>
      <c r="H16" t="str">
        <f>$H$12&amp;"-"&amp;$I$16&amp;"-"&amp;L16</f>
        <v>AUD-IRSwap-1W-1Y</v>
      </c>
      <c r="I16" s="37" t="s">
        <v>47</v>
      </c>
      <c r="L16" s="40" t="str">
        <f>N16&amp;M16</f>
        <v>1Y</v>
      </c>
      <c r="M16" s="39" t="s">
        <v>53</v>
      </c>
      <c r="N16">
        <v>1</v>
      </c>
    </row>
    <row r="17" spans="1:14">
      <c r="A17" s="3"/>
      <c r="B17" s="2"/>
      <c r="C17" s="43" t="str">
        <f t="shared" ref="C17:C68" si="0">H17</f>
        <v>AUD-IRSwap-1W-2Y</v>
      </c>
      <c r="D17" s="45">
        <v>0.1</v>
      </c>
      <c r="E17" s="27" t="s">
        <v>41</v>
      </c>
      <c r="F17" s="27" t="s">
        <v>44</v>
      </c>
      <c r="H17" t="str">
        <f t="shared" ref="H17:H21" si="1">$H$12&amp;"-"&amp;$I$16&amp;"-"&amp;L17</f>
        <v>AUD-IRSwap-1W-2Y</v>
      </c>
      <c r="I17" s="37" t="s">
        <v>48</v>
      </c>
      <c r="L17" s="40" t="str">
        <f t="shared" ref="L17:L21" si="2">N17&amp;M17</f>
        <v>2Y</v>
      </c>
      <c r="M17" s="39" t="s">
        <v>53</v>
      </c>
      <c r="N17">
        <v>2</v>
      </c>
    </row>
    <row r="18" spans="1:14">
      <c r="A18" s="3"/>
      <c r="B18" s="2"/>
      <c r="C18" s="43" t="str">
        <f t="shared" si="0"/>
        <v>AUD-IRSwap-1W-3Y</v>
      </c>
      <c r="D18" s="45">
        <v>0.1</v>
      </c>
      <c r="E18" s="27" t="s">
        <v>41</v>
      </c>
      <c r="F18" s="27" t="s">
        <v>44</v>
      </c>
      <c r="H18" t="str">
        <f t="shared" si="1"/>
        <v>AUD-IRSwap-1W-3Y</v>
      </c>
      <c r="I18" s="37" t="s">
        <v>49</v>
      </c>
      <c r="L18" s="40" t="str">
        <f t="shared" si="2"/>
        <v>3Y</v>
      </c>
      <c r="M18" s="39" t="s">
        <v>53</v>
      </c>
      <c r="N18">
        <v>3</v>
      </c>
    </row>
    <row r="19" spans="1:14">
      <c r="A19" s="3"/>
      <c r="B19" s="2"/>
      <c r="C19" s="43" t="str">
        <f t="shared" si="0"/>
        <v>AUD-IRSwap-1W-5Y</v>
      </c>
      <c r="D19" s="45">
        <v>0.1</v>
      </c>
      <c r="E19" s="27" t="s">
        <v>41</v>
      </c>
      <c r="F19" s="27" t="s">
        <v>44</v>
      </c>
      <c r="H19" t="str">
        <f t="shared" si="1"/>
        <v>AUD-IRSwap-1W-5Y</v>
      </c>
      <c r="I19" s="37" t="s">
        <v>50</v>
      </c>
      <c r="L19" s="40" t="str">
        <f t="shared" si="2"/>
        <v>5Y</v>
      </c>
      <c r="M19" s="39" t="s">
        <v>53</v>
      </c>
      <c r="N19">
        <v>5</v>
      </c>
    </row>
    <row r="20" spans="1:14">
      <c r="A20" s="3"/>
      <c r="B20" s="2"/>
      <c r="C20" s="43" t="str">
        <f t="shared" si="0"/>
        <v>AUD-IRSwap-1W-7Y</v>
      </c>
      <c r="D20" s="45">
        <v>0.1</v>
      </c>
      <c r="E20" s="27" t="s">
        <v>41</v>
      </c>
      <c r="F20" s="27" t="s">
        <v>44</v>
      </c>
      <c r="H20" t="str">
        <f t="shared" si="1"/>
        <v>AUD-IRSwap-1W-7Y</v>
      </c>
      <c r="I20" s="37" t="s">
        <v>51</v>
      </c>
      <c r="L20" s="40" t="str">
        <f t="shared" si="2"/>
        <v>7Y</v>
      </c>
      <c r="M20" s="39" t="s">
        <v>53</v>
      </c>
      <c r="N20">
        <v>7</v>
      </c>
    </row>
    <row r="21" spans="1:14">
      <c r="A21" s="3"/>
      <c r="B21" s="2"/>
      <c r="C21" s="43" t="str">
        <f t="shared" si="0"/>
        <v>AUD-IRSwap-1W-10Y</v>
      </c>
      <c r="D21" s="45">
        <v>0.1</v>
      </c>
      <c r="E21" s="27" t="s">
        <v>41</v>
      </c>
      <c r="F21" s="27" t="s">
        <v>44</v>
      </c>
      <c r="H21" t="str">
        <f t="shared" si="1"/>
        <v>AUD-IRSwap-1W-10Y</v>
      </c>
      <c r="I21" s="37" t="s">
        <v>52</v>
      </c>
      <c r="L21" s="40" t="str">
        <f t="shared" si="2"/>
        <v>10Y</v>
      </c>
      <c r="M21" s="39" t="s">
        <v>53</v>
      </c>
      <c r="N21">
        <v>10</v>
      </c>
    </row>
    <row r="22" spans="1:14">
      <c r="A22" s="3"/>
      <c r="B22" s="2"/>
      <c r="C22" s="43" t="str">
        <f t="shared" si="0"/>
        <v>AUD-IRSwap-1M-1Y</v>
      </c>
      <c r="D22" s="45">
        <v>0.1</v>
      </c>
      <c r="E22" s="27" t="s">
        <v>41</v>
      </c>
      <c r="F22" s="27" t="s">
        <v>44</v>
      </c>
      <c r="H22" t="str">
        <f>$H$12&amp;"-"&amp;$I$17&amp;"-"&amp;L16</f>
        <v>AUD-IRSwap-1M-1Y</v>
      </c>
      <c r="I22" s="37" t="str">
        <f>K22&amp;J22</f>
        <v>1Y</v>
      </c>
      <c r="J22" s="39" t="s">
        <v>53</v>
      </c>
      <c r="K22">
        <v>1</v>
      </c>
      <c r="M22" s="39"/>
    </row>
    <row r="23" spans="1:14">
      <c r="A23" s="3"/>
      <c r="B23" s="2"/>
      <c r="C23" s="43" t="str">
        <f t="shared" si="0"/>
        <v>AUD-IRSwap-1M-2Y</v>
      </c>
      <c r="D23" s="45">
        <v>0.1</v>
      </c>
      <c r="E23" s="27" t="s">
        <v>41</v>
      </c>
      <c r="F23" s="27" t="s">
        <v>44</v>
      </c>
      <c r="H23" t="str">
        <f t="shared" ref="H23:H27" si="3">$H$12&amp;"-"&amp;$I$17&amp;"-"&amp;L17</f>
        <v>AUD-IRSwap-1M-2Y</v>
      </c>
      <c r="I23" s="37" t="str">
        <f>K23&amp;J23</f>
        <v>2Y</v>
      </c>
      <c r="J23" s="39" t="s">
        <v>53</v>
      </c>
      <c r="K23">
        <v>2</v>
      </c>
      <c r="M23" s="39"/>
    </row>
    <row r="24" spans="1:14">
      <c r="A24" s="3"/>
      <c r="B24" s="2"/>
      <c r="C24" s="43" t="str">
        <f t="shared" si="0"/>
        <v>AUD-IRSwap-1M-3Y</v>
      </c>
      <c r="D24" s="45">
        <v>0.1</v>
      </c>
      <c r="E24" s="27" t="s">
        <v>41</v>
      </c>
      <c r="F24" s="27" t="s">
        <v>44</v>
      </c>
      <c r="H24" t="str">
        <f t="shared" si="3"/>
        <v>AUD-IRSwap-1M-3Y</v>
      </c>
      <c r="I24" s="37" t="str">
        <f t="shared" ref="I24:I31" si="4">K24&amp;J24</f>
        <v>3Y</v>
      </c>
      <c r="J24" s="39" t="s">
        <v>53</v>
      </c>
      <c r="K24">
        <v>3</v>
      </c>
      <c r="M24" s="39"/>
    </row>
    <row r="25" spans="1:14">
      <c r="A25" s="3"/>
      <c r="B25" s="2"/>
      <c r="C25" s="43" t="str">
        <f t="shared" si="0"/>
        <v>AUD-IRSwap-1M-5Y</v>
      </c>
      <c r="D25" s="45">
        <v>0.1</v>
      </c>
      <c r="E25" s="27" t="s">
        <v>41</v>
      </c>
      <c r="F25" s="27" t="s">
        <v>44</v>
      </c>
      <c r="H25" t="str">
        <f t="shared" si="3"/>
        <v>AUD-IRSwap-1M-5Y</v>
      </c>
      <c r="I25" s="37" t="str">
        <f t="shared" si="4"/>
        <v>4Y</v>
      </c>
      <c r="J25" s="39" t="s">
        <v>53</v>
      </c>
      <c r="K25">
        <v>4</v>
      </c>
      <c r="M25" s="39"/>
    </row>
    <row r="26" spans="1:14">
      <c r="A26" s="3"/>
      <c r="B26" s="2"/>
      <c r="C26" s="43" t="str">
        <f t="shared" si="0"/>
        <v>AUD-IRSwap-1M-7Y</v>
      </c>
      <c r="D26" s="45">
        <v>0.1</v>
      </c>
      <c r="E26" s="27" t="s">
        <v>41</v>
      </c>
      <c r="F26" s="27" t="s">
        <v>44</v>
      </c>
      <c r="H26" t="str">
        <f t="shared" si="3"/>
        <v>AUD-IRSwap-1M-7Y</v>
      </c>
      <c r="I26" s="37" t="str">
        <f t="shared" si="4"/>
        <v>5Y</v>
      </c>
      <c r="J26" s="39" t="s">
        <v>53</v>
      </c>
      <c r="K26">
        <v>5</v>
      </c>
    </row>
    <row r="27" spans="1:14">
      <c r="A27" s="3"/>
      <c r="B27" s="2"/>
      <c r="C27" s="43" t="str">
        <f t="shared" si="0"/>
        <v>AUD-IRSwap-1M-10Y</v>
      </c>
      <c r="D27" s="45">
        <v>0.1</v>
      </c>
      <c r="E27" s="27" t="s">
        <v>41</v>
      </c>
      <c r="F27" s="27" t="s">
        <v>44</v>
      </c>
      <c r="H27" t="str">
        <f t="shared" si="3"/>
        <v>AUD-IRSwap-1M-10Y</v>
      </c>
      <c r="I27" s="37" t="str">
        <f t="shared" si="4"/>
        <v>7Y</v>
      </c>
      <c r="J27" s="39" t="s">
        <v>53</v>
      </c>
      <c r="K27">
        <v>7</v>
      </c>
    </row>
    <row r="28" spans="1:14">
      <c r="A28" s="3"/>
      <c r="B28" s="2"/>
      <c r="C28" s="43" t="str">
        <f t="shared" si="0"/>
        <v>AUD-IRSwap-2M-1Y</v>
      </c>
      <c r="D28" s="45">
        <v>0.1</v>
      </c>
      <c r="E28" s="27" t="s">
        <v>41</v>
      </c>
      <c r="F28" s="27" t="s">
        <v>44</v>
      </c>
      <c r="H28" s="41" t="str">
        <f>$H$12&amp;"-"&amp;$I$18&amp;"-"&amp;L16</f>
        <v>AUD-IRSwap-2M-1Y</v>
      </c>
      <c r="I28" s="37" t="str">
        <f t="shared" si="4"/>
        <v>10Y</v>
      </c>
      <c r="J28" s="39" t="s">
        <v>53</v>
      </c>
      <c r="K28">
        <v>10</v>
      </c>
    </row>
    <row r="29" spans="1:14">
      <c r="A29" s="3"/>
      <c r="B29" s="2"/>
      <c r="C29" s="43" t="str">
        <f t="shared" si="0"/>
        <v>AUD-IRSwap-2M-2Y</v>
      </c>
      <c r="D29" s="45">
        <v>0.1</v>
      </c>
      <c r="E29" s="27" t="s">
        <v>41</v>
      </c>
      <c r="F29" s="27" t="s">
        <v>44</v>
      </c>
      <c r="H29" s="41" t="str">
        <f t="shared" ref="H29:H33" si="5">$H$12&amp;"-"&amp;$I$18&amp;"-"&amp;L17</f>
        <v>AUD-IRSwap-2M-2Y</v>
      </c>
      <c r="I29" s="37" t="str">
        <f t="shared" si="4"/>
        <v>12Y</v>
      </c>
      <c r="J29" s="39" t="s">
        <v>53</v>
      </c>
      <c r="K29">
        <v>12</v>
      </c>
    </row>
    <row r="30" spans="1:14">
      <c r="A30" s="3"/>
      <c r="B30" s="2"/>
      <c r="C30" s="43" t="str">
        <f t="shared" si="0"/>
        <v>AUD-IRSwap-2M-3Y</v>
      </c>
      <c r="D30" s="45">
        <v>0.1</v>
      </c>
      <c r="E30" s="27" t="s">
        <v>41</v>
      </c>
      <c r="F30" s="27" t="s">
        <v>44</v>
      </c>
      <c r="H30" s="41" t="str">
        <f t="shared" si="5"/>
        <v>AUD-IRSwap-2M-3Y</v>
      </c>
      <c r="I30" s="37" t="str">
        <f t="shared" si="4"/>
        <v>15Y</v>
      </c>
      <c r="J30" s="39" t="s">
        <v>53</v>
      </c>
      <c r="K30">
        <v>15</v>
      </c>
    </row>
    <row r="31" spans="1:14">
      <c r="A31" s="3"/>
      <c r="B31" s="2"/>
      <c r="C31" s="43" t="str">
        <f t="shared" si="0"/>
        <v>AUD-IRSwap-2M-5Y</v>
      </c>
      <c r="D31" s="45">
        <v>0.1</v>
      </c>
      <c r="E31" s="27" t="s">
        <v>41</v>
      </c>
      <c r="F31" s="27" t="s">
        <v>44</v>
      </c>
      <c r="H31" s="41" t="str">
        <f t="shared" si="5"/>
        <v>AUD-IRSwap-2M-5Y</v>
      </c>
      <c r="I31" s="37" t="str">
        <f t="shared" si="4"/>
        <v>20Y</v>
      </c>
      <c r="J31" s="39" t="s">
        <v>53</v>
      </c>
      <c r="K31">
        <v>20</v>
      </c>
    </row>
    <row r="32" spans="1:14">
      <c r="C32" s="43" t="str">
        <f t="shared" si="0"/>
        <v>AUD-IRSwap-2M-7Y</v>
      </c>
      <c r="D32" s="45">
        <v>0.1</v>
      </c>
      <c r="E32" s="27" t="s">
        <v>41</v>
      </c>
      <c r="F32" s="27" t="s">
        <v>44</v>
      </c>
      <c r="H32" s="41" t="str">
        <f>$H$12&amp;"-"&amp;$I$18&amp;"-"&amp;L20</f>
        <v>AUD-IRSwap-2M-7Y</v>
      </c>
    </row>
    <row r="33" spans="3:8">
      <c r="C33" s="43" t="str">
        <f t="shared" si="0"/>
        <v>AUD-IRSwap-2M-10Y</v>
      </c>
      <c r="D33" s="45">
        <v>0.1</v>
      </c>
      <c r="E33" s="27" t="s">
        <v>41</v>
      </c>
      <c r="F33" s="27" t="s">
        <v>44</v>
      </c>
      <c r="H33" s="41" t="str">
        <f t="shared" si="5"/>
        <v>AUD-IRSwap-2M-10Y</v>
      </c>
    </row>
    <row r="34" spans="3:8">
      <c r="C34" s="43" t="str">
        <f t="shared" si="0"/>
        <v>AUD-IRSwap-3M-1Y</v>
      </c>
      <c r="D34" s="45">
        <v>0.1</v>
      </c>
      <c r="E34" s="27" t="s">
        <v>41</v>
      </c>
      <c r="F34" s="27" t="s">
        <v>44</v>
      </c>
      <c r="H34" s="41" t="str">
        <f>$H$12&amp;"-"&amp;$I$19&amp;"-"&amp;L16</f>
        <v>AUD-IRSwap-3M-1Y</v>
      </c>
    </row>
    <row r="35" spans="3:8">
      <c r="C35" s="43" t="str">
        <f t="shared" si="0"/>
        <v>AUD-IRSwap-3M-2Y</v>
      </c>
      <c r="D35" s="45">
        <v>0.1</v>
      </c>
      <c r="E35" s="27" t="s">
        <v>41</v>
      </c>
      <c r="F35" s="27" t="s">
        <v>44</v>
      </c>
      <c r="H35" s="41" t="str">
        <f t="shared" ref="H35:H39" si="6">$H$12&amp;"-"&amp;$I$19&amp;"-"&amp;L17</f>
        <v>AUD-IRSwap-3M-2Y</v>
      </c>
    </row>
    <row r="36" spans="3:8">
      <c r="C36" s="43" t="str">
        <f t="shared" si="0"/>
        <v>AUD-IRSwap-3M-3Y</v>
      </c>
      <c r="D36" s="45">
        <v>0.1</v>
      </c>
      <c r="E36" s="27" t="s">
        <v>41</v>
      </c>
      <c r="F36" s="27" t="s">
        <v>44</v>
      </c>
      <c r="H36" s="41" t="str">
        <f t="shared" si="6"/>
        <v>AUD-IRSwap-3M-3Y</v>
      </c>
    </row>
    <row r="37" spans="3:8">
      <c r="C37" s="43" t="str">
        <f t="shared" si="0"/>
        <v>AUD-IRSwap-3M-5Y</v>
      </c>
      <c r="D37" s="45">
        <v>0.1</v>
      </c>
      <c r="E37" s="27" t="s">
        <v>41</v>
      </c>
      <c r="F37" s="27" t="s">
        <v>44</v>
      </c>
      <c r="H37" s="41" t="str">
        <f t="shared" si="6"/>
        <v>AUD-IRSwap-3M-5Y</v>
      </c>
    </row>
    <row r="38" spans="3:8">
      <c r="C38" s="43" t="str">
        <f t="shared" si="0"/>
        <v>AUD-IRSwap-3M-7Y</v>
      </c>
      <c r="D38" s="45">
        <v>0.1</v>
      </c>
      <c r="E38" s="27" t="s">
        <v>41</v>
      </c>
      <c r="F38" s="27" t="s">
        <v>44</v>
      </c>
      <c r="H38" s="41" t="str">
        <f t="shared" si="6"/>
        <v>AUD-IRSwap-3M-7Y</v>
      </c>
    </row>
    <row r="39" spans="3:8">
      <c r="C39" s="43" t="str">
        <f t="shared" si="0"/>
        <v>AUD-IRSwap-3M-10Y</v>
      </c>
      <c r="D39" s="45">
        <v>0.1</v>
      </c>
      <c r="E39" s="27" t="s">
        <v>41</v>
      </c>
      <c r="F39" s="27" t="s">
        <v>44</v>
      </c>
      <c r="H39" s="41" t="str">
        <f t="shared" si="6"/>
        <v>AUD-IRSwap-3M-10Y</v>
      </c>
    </row>
    <row r="40" spans="3:8">
      <c r="C40" s="43" t="str">
        <f t="shared" si="0"/>
        <v>AUD-IRSwap-6M-1Y</v>
      </c>
      <c r="D40" s="45">
        <v>0.1</v>
      </c>
      <c r="E40" s="27" t="s">
        <v>41</v>
      </c>
      <c r="F40" s="27" t="s">
        <v>44</v>
      </c>
      <c r="H40" s="41" t="str">
        <f>$H$12&amp;"-"&amp;$I$20&amp;"-"&amp;L16</f>
        <v>AUD-IRSwap-6M-1Y</v>
      </c>
    </row>
    <row r="41" spans="3:8">
      <c r="C41" s="43" t="str">
        <f t="shared" si="0"/>
        <v>AUD-IRSwap-6M-2Y</v>
      </c>
      <c r="D41" s="45">
        <v>0.1</v>
      </c>
      <c r="E41" s="27" t="s">
        <v>41</v>
      </c>
      <c r="F41" s="27" t="s">
        <v>44</v>
      </c>
      <c r="H41" s="41" t="str">
        <f t="shared" ref="H41:H45" si="7">$H$12&amp;"-"&amp;$I$20&amp;"-"&amp;L17</f>
        <v>AUD-IRSwap-6M-2Y</v>
      </c>
    </row>
    <row r="42" spans="3:8">
      <c r="C42" s="43" t="str">
        <f t="shared" si="0"/>
        <v>AUD-IRSwap-6M-3Y</v>
      </c>
      <c r="D42" s="45">
        <v>0.1</v>
      </c>
      <c r="E42" s="27" t="s">
        <v>41</v>
      </c>
      <c r="F42" s="27" t="s">
        <v>44</v>
      </c>
      <c r="H42" s="41" t="str">
        <f t="shared" si="7"/>
        <v>AUD-IRSwap-6M-3Y</v>
      </c>
    </row>
    <row r="43" spans="3:8">
      <c r="C43" s="43" t="str">
        <f t="shared" si="0"/>
        <v>AUD-IRSwap-6M-5Y</v>
      </c>
      <c r="D43" s="45">
        <v>0.1</v>
      </c>
      <c r="E43" s="27" t="s">
        <v>41</v>
      </c>
      <c r="F43" s="27" t="s">
        <v>44</v>
      </c>
      <c r="H43" s="41" t="str">
        <f t="shared" si="7"/>
        <v>AUD-IRSwap-6M-5Y</v>
      </c>
    </row>
    <row r="44" spans="3:8">
      <c r="C44" s="43" t="str">
        <f t="shared" si="0"/>
        <v>AUD-IRSwap-6M-7Y</v>
      </c>
      <c r="D44" s="45">
        <v>0.1</v>
      </c>
      <c r="E44" s="27" t="s">
        <v>41</v>
      </c>
      <c r="F44" s="27" t="s">
        <v>44</v>
      </c>
      <c r="H44" s="41" t="str">
        <f t="shared" si="7"/>
        <v>AUD-IRSwap-6M-7Y</v>
      </c>
    </row>
    <row r="45" spans="3:8">
      <c r="C45" s="43" t="str">
        <f t="shared" si="0"/>
        <v>AUD-IRSwap-6M-10Y</v>
      </c>
      <c r="D45" s="45">
        <v>0.1</v>
      </c>
      <c r="E45" s="27" t="s">
        <v>41</v>
      </c>
      <c r="F45" s="27" t="s">
        <v>44</v>
      </c>
      <c r="H45" s="41" t="str">
        <f t="shared" si="7"/>
        <v>AUD-IRSwap-6M-10Y</v>
      </c>
    </row>
    <row r="46" spans="3:8">
      <c r="C46" s="43" t="str">
        <f t="shared" si="0"/>
        <v>AUD-IRSwap-9M-1Y</v>
      </c>
      <c r="D46" s="45">
        <v>0.1</v>
      </c>
      <c r="E46" s="27" t="s">
        <v>41</v>
      </c>
      <c r="F46" s="27" t="s">
        <v>44</v>
      </c>
      <c r="H46" s="41" t="str">
        <f>$H$12&amp;"-"&amp;$I$21&amp;"-"&amp;L16</f>
        <v>AUD-IRSwap-9M-1Y</v>
      </c>
    </row>
    <row r="47" spans="3:8">
      <c r="C47" s="43" t="str">
        <f t="shared" si="0"/>
        <v>AUD-IRSwap-9M-2Y</v>
      </c>
      <c r="D47" s="45">
        <v>0.1</v>
      </c>
      <c r="E47" s="27" t="s">
        <v>41</v>
      </c>
      <c r="F47" s="27" t="s">
        <v>44</v>
      </c>
      <c r="H47" s="41" t="str">
        <f t="shared" ref="H47:H51" si="8">$H$12&amp;"-"&amp;$I$21&amp;"-"&amp;L17</f>
        <v>AUD-IRSwap-9M-2Y</v>
      </c>
    </row>
    <row r="48" spans="3:8">
      <c r="C48" s="43" t="str">
        <f t="shared" si="0"/>
        <v>AUD-IRSwap-9M-3Y</v>
      </c>
      <c r="D48" s="45">
        <v>0.1</v>
      </c>
      <c r="E48" s="27" t="s">
        <v>41</v>
      </c>
      <c r="F48" s="27" t="s">
        <v>44</v>
      </c>
      <c r="H48" s="41" t="str">
        <f t="shared" si="8"/>
        <v>AUD-IRSwap-9M-3Y</v>
      </c>
    </row>
    <row r="49" spans="3:8">
      <c r="C49" s="43" t="str">
        <f t="shared" si="0"/>
        <v>AUD-IRSwap-9M-5Y</v>
      </c>
      <c r="D49" s="45">
        <v>0.1</v>
      </c>
      <c r="E49" s="27" t="s">
        <v>41</v>
      </c>
      <c r="F49" s="27" t="s">
        <v>44</v>
      </c>
      <c r="H49" s="41" t="str">
        <f t="shared" si="8"/>
        <v>AUD-IRSwap-9M-5Y</v>
      </c>
    </row>
    <row r="50" spans="3:8">
      <c r="C50" s="43" t="str">
        <f t="shared" si="0"/>
        <v>AUD-IRSwap-9M-7Y</v>
      </c>
      <c r="D50" s="45">
        <v>0.1</v>
      </c>
      <c r="E50" s="27" t="s">
        <v>41</v>
      </c>
      <c r="F50" s="27" t="s">
        <v>44</v>
      </c>
      <c r="H50" s="41" t="str">
        <f t="shared" si="8"/>
        <v>AUD-IRSwap-9M-7Y</v>
      </c>
    </row>
    <row r="51" spans="3:8">
      <c r="C51" s="43" t="str">
        <f t="shared" si="0"/>
        <v>AUD-IRSwap-9M-10Y</v>
      </c>
      <c r="D51" s="45">
        <v>0.1</v>
      </c>
      <c r="E51" s="27" t="s">
        <v>41</v>
      </c>
      <c r="F51" s="27" t="s">
        <v>44</v>
      </c>
      <c r="H51" s="41" t="str">
        <f t="shared" si="8"/>
        <v>AUD-IRSwap-9M-10Y</v>
      </c>
    </row>
    <row r="52" spans="3:8">
      <c r="C52" s="43" t="str">
        <f t="shared" si="0"/>
        <v>AUD-IRSwap-1Y-1Y</v>
      </c>
      <c r="D52" s="45">
        <v>0.1</v>
      </c>
      <c r="E52" s="27" t="s">
        <v>41</v>
      </c>
      <c r="F52" s="27" t="s">
        <v>44</v>
      </c>
      <c r="H52" s="41" t="str">
        <f>$H$12&amp;"-"&amp;$I$22&amp;"-"&amp;L16</f>
        <v>AUD-IRSwap-1Y-1Y</v>
      </c>
    </row>
    <row r="53" spans="3:8">
      <c r="C53" s="43" t="str">
        <f t="shared" si="0"/>
        <v>AUD-IRSwap-1Y-2Y</v>
      </c>
      <c r="D53" s="45">
        <v>0.1</v>
      </c>
      <c r="E53" s="27" t="s">
        <v>41</v>
      </c>
      <c r="F53" s="27" t="s">
        <v>44</v>
      </c>
      <c r="H53" s="41" t="str">
        <f t="shared" ref="H53:H57" si="9">$H$12&amp;"-"&amp;$I$22&amp;"-"&amp;L17</f>
        <v>AUD-IRSwap-1Y-2Y</v>
      </c>
    </row>
    <row r="54" spans="3:8">
      <c r="C54" s="43" t="str">
        <f t="shared" si="0"/>
        <v>AUD-IRSwap-1Y-3Y</v>
      </c>
      <c r="D54" s="45">
        <v>0.1</v>
      </c>
      <c r="E54" s="27" t="s">
        <v>41</v>
      </c>
      <c r="F54" s="27" t="s">
        <v>44</v>
      </c>
      <c r="H54" s="41" t="str">
        <f t="shared" si="9"/>
        <v>AUD-IRSwap-1Y-3Y</v>
      </c>
    </row>
    <row r="55" spans="3:8">
      <c r="C55" s="43" t="str">
        <f t="shared" si="0"/>
        <v>AUD-IRSwap-1Y-5Y</v>
      </c>
      <c r="D55" s="45">
        <v>0.1</v>
      </c>
      <c r="E55" s="27" t="s">
        <v>41</v>
      </c>
      <c r="F55" s="27" t="s">
        <v>44</v>
      </c>
      <c r="H55" s="41" t="str">
        <f t="shared" si="9"/>
        <v>AUD-IRSwap-1Y-5Y</v>
      </c>
    </row>
    <row r="56" spans="3:8">
      <c r="C56" s="43" t="str">
        <f t="shared" si="0"/>
        <v>AUD-IRSwap-1Y-7Y</v>
      </c>
      <c r="D56" s="45">
        <v>0.1</v>
      </c>
      <c r="E56" s="27" t="s">
        <v>41</v>
      </c>
      <c r="F56" s="27" t="s">
        <v>44</v>
      </c>
      <c r="H56" s="41" t="str">
        <f t="shared" si="9"/>
        <v>AUD-IRSwap-1Y-7Y</v>
      </c>
    </row>
    <row r="57" spans="3:8">
      <c r="C57" s="43" t="str">
        <f t="shared" si="0"/>
        <v>AUD-IRSwap-1Y-10Y</v>
      </c>
      <c r="D57" s="45">
        <v>0.1</v>
      </c>
      <c r="E57" s="27" t="s">
        <v>41</v>
      </c>
      <c r="F57" s="27" t="s">
        <v>44</v>
      </c>
      <c r="H57" s="41" t="str">
        <f t="shared" si="9"/>
        <v>AUD-IRSwap-1Y-10Y</v>
      </c>
    </row>
    <row r="58" spans="3:8">
      <c r="C58" s="43" t="str">
        <f t="shared" si="0"/>
        <v>AUD-IRSwap-2Y-1Y</v>
      </c>
      <c r="D58" s="45">
        <v>0.1</v>
      </c>
      <c r="E58" s="27" t="s">
        <v>41</v>
      </c>
      <c r="F58" s="27" t="s">
        <v>44</v>
      </c>
      <c r="H58" s="41" t="str">
        <f>$H$12&amp;"-"&amp;$I$23&amp;"-"&amp;L16</f>
        <v>AUD-IRSwap-2Y-1Y</v>
      </c>
    </row>
    <row r="59" spans="3:8">
      <c r="C59" s="43" t="str">
        <f t="shared" si="0"/>
        <v>AUD-IRSwap-2Y-2Y</v>
      </c>
      <c r="D59" s="45">
        <v>0.1</v>
      </c>
      <c r="E59" s="27" t="s">
        <v>41</v>
      </c>
      <c r="F59" s="27" t="s">
        <v>44</v>
      </c>
      <c r="H59" s="41" t="str">
        <f t="shared" ref="H59:H63" si="10">$H$12&amp;"-"&amp;$I$23&amp;"-"&amp;L17</f>
        <v>AUD-IRSwap-2Y-2Y</v>
      </c>
    </row>
    <row r="60" spans="3:8">
      <c r="C60" s="43" t="str">
        <f t="shared" si="0"/>
        <v>AUD-IRSwap-2Y-3Y</v>
      </c>
      <c r="D60" s="45">
        <v>0.1</v>
      </c>
      <c r="E60" s="27" t="s">
        <v>41</v>
      </c>
      <c r="F60" s="27" t="s">
        <v>44</v>
      </c>
      <c r="H60" s="41" t="str">
        <f t="shared" si="10"/>
        <v>AUD-IRSwap-2Y-3Y</v>
      </c>
    </row>
    <row r="61" spans="3:8">
      <c r="C61" s="43" t="str">
        <f t="shared" si="0"/>
        <v>AUD-IRSwap-2Y-5Y</v>
      </c>
      <c r="D61" s="45">
        <v>0.1</v>
      </c>
      <c r="E61" s="27" t="s">
        <v>41</v>
      </c>
      <c r="F61" s="27" t="s">
        <v>44</v>
      </c>
      <c r="H61" s="41" t="str">
        <f t="shared" si="10"/>
        <v>AUD-IRSwap-2Y-5Y</v>
      </c>
    </row>
    <row r="62" spans="3:8">
      <c r="C62" s="43" t="str">
        <f t="shared" si="0"/>
        <v>AUD-IRSwap-2Y-7Y</v>
      </c>
      <c r="D62" s="45">
        <v>0.1</v>
      </c>
      <c r="E62" s="27" t="s">
        <v>41</v>
      </c>
      <c r="F62" s="27" t="s">
        <v>44</v>
      </c>
      <c r="H62" s="41" t="str">
        <f t="shared" si="10"/>
        <v>AUD-IRSwap-2Y-7Y</v>
      </c>
    </row>
    <row r="63" spans="3:8">
      <c r="C63" s="43" t="str">
        <f t="shared" si="0"/>
        <v>AUD-IRSwap-2Y-10Y</v>
      </c>
      <c r="D63" s="45">
        <v>0.1</v>
      </c>
      <c r="E63" s="27" t="s">
        <v>41</v>
      </c>
      <c r="F63" s="27" t="s">
        <v>44</v>
      </c>
      <c r="H63" s="41" t="str">
        <f t="shared" si="10"/>
        <v>AUD-IRSwap-2Y-10Y</v>
      </c>
    </row>
    <row r="64" spans="3:8">
      <c r="C64" s="43" t="str">
        <f t="shared" si="0"/>
        <v>AUD-IRSwap-3Y-1Y</v>
      </c>
      <c r="D64" s="45">
        <v>0.1</v>
      </c>
      <c r="E64" s="27" t="s">
        <v>41</v>
      </c>
      <c r="F64" s="27" t="s">
        <v>44</v>
      </c>
      <c r="H64" s="41" t="str">
        <f>$H$12&amp;"-"&amp;$I$24&amp;"-"&amp;L16</f>
        <v>AUD-IRSwap-3Y-1Y</v>
      </c>
    </row>
    <row r="65" spans="3:8">
      <c r="C65" s="43" t="str">
        <f t="shared" si="0"/>
        <v>AUD-IRSwap-3Y-2Y</v>
      </c>
      <c r="D65" s="45">
        <v>0.1</v>
      </c>
      <c r="E65" s="27" t="s">
        <v>41</v>
      </c>
      <c r="F65" s="27" t="s">
        <v>44</v>
      </c>
      <c r="H65" s="41" t="str">
        <f t="shared" ref="H65:H69" si="11">$H$12&amp;"-"&amp;$I$24&amp;"-"&amp;L17</f>
        <v>AUD-IRSwap-3Y-2Y</v>
      </c>
    </row>
    <row r="66" spans="3:8">
      <c r="C66" s="43" t="str">
        <f t="shared" si="0"/>
        <v>AUD-IRSwap-3Y-3Y</v>
      </c>
      <c r="D66" s="45">
        <v>0.1</v>
      </c>
      <c r="E66" s="27" t="s">
        <v>41</v>
      </c>
      <c r="F66" s="27" t="s">
        <v>44</v>
      </c>
      <c r="H66" s="41" t="str">
        <f t="shared" si="11"/>
        <v>AUD-IRSwap-3Y-3Y</v>
      </c>
    </row>
    <row r="67" spans="3:8">
      <c r="C67" s="43" t="str">
        <f t="shared" si="0"/>
        <v>AUD-IRSwap-3Y-5Y</v>
      </c>
      <c r="D67" s="45">
        <v>0.1</v>
      </c>
      <c r="E67" s="27" t="s">
        <v>41</v>
      </c>
      <c r="F67" s="27" t="s">
        <v>44</v>
      </c>
      <c r="H67" s="41" t="str">
        <f t="shared" si="11"/>
        <v>AUD-IRSwap-3Y-5Y</v>
      </c>
    </row>
    <row r="68" spans="3:8">
      <c r="C68" s="43" t="str">
        <f t="shared" si="0"/>
        <v>AUD-IRSwap-3Y-7Y</v>
      </c>
      <c r="D68" s="45">
        <v>0.1</v>
      </c>
      <c r="E68" s="27" t="s">
        <v>41</v>
      </c>
      <c r="F68" s="27" t="s">
        <v>44</v>
      </c>
      <c r="H68" s="41" t="str">
        <f t="shared" si="11"/>
        <v>AUD-IRSwap-3Y-7Y</v>
      </c>
    </row>
    <row r="69" spans="3:8">
      <c r="C69" s="43" t="str">
        <f t="shared" ref="C69:C93" si="12">H69</f>
        <v>AUD-IRSwap-3Y-10Y</v>
      </c>
      <c r="D69" s="45">
        <v>0.1</v>
      </c>
      <c r="E69" s="27" t="s">
        <v>41</v>
      </c>
      <c r="F69" s="27" t="s">
        <v>44</v>
      </c>
      <c r="H69" s="41" t="str">
        <f t="shared" si="11"/>
        <v>AUD-IRSwap-3Y-10Y</v>
      </c>
    </row>
    <row r="70" spans="3:8">
      <c r="C70" s="43" t="str">
        <f t="shared" si="12"/>
        <v>AUD-IRSwap-4Y-1Y</v>
      </c>
      <c r="D70" s="45">
        <v>0.1</v>
      </c>
      <c r="E70" s="27" t="s">
        <v>41</v>
      </c>
      <c r="F70" s="27" t="s">
        <v>44</v>
      </c>
      <c r="H70" s="46" t="str">
        <f>$H$12&amp;"-"&amp;$I$25&amp;"-"&amp;$L$16</f>
        <v>AUD-IRSwap-4Y-1Y</v>
      </c>
    </row>
    <row r="71" spans="3:8">
      <c r="C71" s="43" t="str">
        <f t="shared" si="12"/>
        <v>AUD-IRSwap-4Y-2Y</v>
      </c>
      <c r="D71" s="45">
        <v>0.1</v>
      </c>
      <c r="E71" s="27" t="s">
        <v>41</v>
      </c>
      <c r="F71" s="27" t="s">
        <v>44</v>
      </c>
      <c r="H71" s="46" t="str">
        <f>$H$12&amp;"-"&amp;$I$25&amp;"-"&amp;$L$17</f>
        <v>AUD-IRSwap-4Y-2Y</v>
      </c>
    </row>
    <row r="72" spans="3:8">
      <c r="C72" s="43" t="str">
        <f t="shared" si="12"/>
        <v>AUD-IRSwap-4Y-3Y</v>
      </c>
      <c r="D72" s="45">
        <v>0.1</v>
      </c>
      <c r="E72" s="27" t="s">
        <v>41</v>
      </c>
      <c r="F72" s="27" t="s">
        <v>44</v>
      </c>
      <c r="H72" s="46" t="str">
        <f>$H$12&amp;"-"&amp;$I$25&amp;"-"&amp;$L$18</f>
        <v>AUD-IRSwap-4Y-3Y</v>
      </c>
    </row>
    <row r="73" spans="3:8">
      <c r="C73" s="43" t="str">
        <f t="shared" si="12"/>
        <v>AUD-IRSwap-4Y-5Y</v>
      </c>
      <c r="D73" s="45">
        <v>0.1</v>
      </c>
      <c r="E73" s="27" t="s">
        <v>41</v>
      </c>
      <c r="F73" s="27" t="s">
        <v>44</v>
      </c>
      <c r="H73" s="46" t="str">
        <f>$H$12&amp;"-"&amp;$I$25&amp;"-"&amp;$L$19</f>
        <v>AUD-IRSwap-4Y-5Y</v>
      </c>
    </row>
    <row r="74" spans="3:8">
      <c r="C74" s="43" t="str">
        <f t="shared" si="12"/>
        <v>AUD-IRSwap-4Y-7Y</v>
      </c>
      <c r="D74" s="45">
        <v>0.1</v>
      </c>
      <c r="E74" s="27" t="s">
        <v>41</v>
      </c>
      <c r="F74" s="27" t="s">
        <v>44</v>
      </c>
      <c r="H74" s="46" t="str">
        <f>$H$12&amp;"-"&amp;$I$25&amp;"-"&amp;$L$20</f>
        <v>AUD-IRSwap-4Y-7Y</v>
      </c>
    </row>
    <row r="75" spans="3:8">
      <c r="C75" s="43" t="str">
        <f t="shared" si="12"/>
        <v>AUD-IRSwap-4Y-10Y</v>
      </c>
      <c r="D75" s="45">
        <v>0.1</v>
      </c>
      <c r="E75" s="27" t="s">
        <v>41</v>
      </c>
      <c r="F75" s="27" t="s">
        <v>44</v>
      </c>
      <c r="H75" s="46" t="str">
        <f>$H$12&amp;"-"&amp;$I$25&amp;"-"&amp;$L$21</f>
        <v>AUD-IRSwap-4Y-10Y</v>
      </c>
    </row>
    <row r="76" spans="3:8">
      <c r="C76" s="43" t="str">
        <f t="shared" si="12"/>
        <v>AUD-IRSwap-5Y-1Y</v>
      </c>
      <c r="D76" s="45">
        <v>0.1</v>
      </c>
      <c r="E76" s="27" t="s">
        <v>41</v>
      </c>
      <c r="F76" s="27" t="s">
        <v>44</v>
      </c>
      <c r="H76" s="46" t="str">
        <f>$H$12&amp;"-"&amp;$I$26&amp;"-"&amp;$L$16</f>
        <v>AUD-IRSwap-5Y-1Y</v>
      </c>
    </row>
    <row r="77" spans="3:8">
      <c r="C77" s="43" t="str">
        <f t="shared" si="12"/>
        <v>AUD-IRSwap-5Y-2Y</v>
      </c>
      <c r="D77" s="45">
        <v>0.1</v>
      </c>
      <c r="E77" s="27" t="s">
        <v>41</v>
      </c>
      <c r="F77" s="27" t="s">
        <v>44</v>
      </c>
      <c r="H77" s="46" t="str">
        <f>$H$12&amp;"-"&amp;$I$26&amp;"-"&amp;$L$17</f>
        <v>AUD-IRSwap-5Y-2Y</v>
      </c>
    </row>
    <row r="78" spans="3:8">
      <c r="C78" s="43" t="str">
        <f t="shared" si="12"/>
        <v>AUD-IRSwap-5Y-3Y</v>
      </c>
      <c r="D78" s="45">
        <v>0.1</v>
      </c>
      <c r="E78" s="27" t="s">
        <v>41</v>
      </c>
      <c r="F78" s="27" t="s">
        <v>44</v>
      </c>
      <c r="H78" s="46" t="str">
        <f>$H$12&amp;"-"&amp;$I$26&amp;"-"&amp;$L$18</f>
        <v>AUD-IRSwap-5Y-3Y</v>
      </c>
    </row>
    <row r="79" spans="3:8">
      <c r="C79" s="43" t="str">
        <f t="shared" si="12"/>
        <v>AUD-IRSwap-5Y-5Y</v>
      </c>
      <c r="D79" s="45">
        <v>0.1</v>
      </c>
      <c r="E79" s="27" t="s">
        <v>41</v>
      </c>
      <c r="F79" s="27" t="s">
        <v>44</v>
      </c>
      <c r="H79" s="46" t="str">
        <f>$H$12&amp;"-"&amp;$I$26&amp;"-"&amp;$L$19</f>
        <v>AUD-IRSwap-5Y-5Y</v>
      </c>
    </row>
    <row r="80" spans="3:8">
      <c r="C80" s="43" t="str">
        <f t="shared" si="12"/>
        <v>AUD-IRSwap-5Y-7Y</v>
      </c>
      <c r="D80" s="45">
        <v>0.1</v>
      </c>
      <c r="E80" s="27" t="s">
        <v>41</v>
      </c>
      <c r="F80" s="27" t="s">
        <v>44</v>
      </c>
      <c r="H80" s="46" t="str">
        <f>$H$12&amp;"-"&amp;$I$26&amp;"-"&amp;$L$20</f>
        <v>AUD-IRSwap-5Y-7Y</v>
      </c>
    </row>
    <row r="81" spans="3:8">
      <c r="C81" s="43" t="str">
        <f t="shared" si="12"/>
        <v>AUD-IRSwap-5Y-10Y</v>
      </c>
      <c r="D81" s="45">
        <v>0.1</v>
      </c>
      <c r="E81" s="27" t="s">
        <v>41</v>
      </c>
      <c r="F81" s="27" t="s">
        <v>44</v>
      </c>
      <c r="H81" s="46" t="str">
        <f>$H$12&amp;"-"&amp;$I$26&amp;"-"&amp;$L$21</f>
        <v>AUD-IRSwap-5Y-10Y</v>
      </c>
    </row>
    <row r="82" spans="3:8">
      <c r="C82" s="43" t="str">
        <f t="shared" si="12"/>
        <v>AUD-IRSwap-7Y-1Y</v>
      </c>
      <c r="D82" s="45">
        <v>0.1</v>
      </c>
      <c r="E82" s="27" t="s">
        <v>41</v>
      </c>
      <c r="F82" s="27" t="s">
        <v>44</v>
      </c>
      <c r="H82" s="46" t="str">
        <f>$H$12&amp;"-"&amp;$I$27&amp;"-"&amp;$L$16</f>
        <v>AUD-IRSwap-7Y-1Y</v>
      </c>
    </row>
    <row r="83" spans="3:8">
      <c r="C83" s="43" t="str">
        <f t="shared" si="12"/>
        <v>AUD-IRSwap-7Y-2Y</v>
      </c>
      <c r="D83" s="45">
        <v>0.1</v>
      </c>
      <c r="E83" s="27" t="s">
        <v>41</v>
      </c>
      <c r="F83" s="27" t="s">
        <v>44</v>
      </c>
      <c r="H83" s="46" t="str">
        <f>$H$12&amp;"-"&amp;$I$27&amp;"-"&amp;$L$17</f>
        <v>AUD-IRSwap-7Y-2Y</v>
      </c>
    </row>
    <row r="84" spans="3:8">
      <c r="C84" s="43" t="str">
        <f t="shared" si="12"/>
        <v>AUD-IRSwap-7Y-3Y</v>
      </c>
      <c r="D84" s="45">
        <v>0.1</v>
      </c>
      <c r="E84" s="27" t="s">
        <v>41</v>
      </c>
      <c r="F84" s="27" t="s">
        <v>44</v>
      </c>
      <c r="H84" s="46" t="str">
        <f>$H$12&amp;"-"&amp;$I$27&amp;"-"&amp;$L$18</f>
        <v>AUD-IRSwap-7Y-3Y</v>
      </c>
    </row>
    <row r="85" spans="3:8">
      <c r="C85" s="43" t="str">
        <f t="shared" si="12"/>
        <v>AUD-IRSwap-7Y-5Y</v>
      </c>
      <c r="D85" s="45">
        <v>0.1</v>
      </c>
      <c r="E85" s="27" t="s">
        <v>41</v>
      </c>
      <c r="F85" s="27" t="s">
        <v>44</v>
      </c>
      <c r="H85" s="46" t="str">
        <f>$H$12&amp;"-"&amp;$I$27&amp;"-"&amp;$L$19</f>
        <v>AUD-IRSwap-7Y-5Y</v>
      </c>
    </row>
    <row r="86" spans="3:8">
      <c r="C86" s="43" t="str">
        <f t="shared" si="12"/>
        <v>AUD-IRSwap-7Y-7Y</v>
      </c>
      <c r="D86" s="45">
        <v>0.1</v>
      </c>
      <c r="E86" s="27" t="s">
        <v>41</v>
      </c>
      <c r="F86" s="27" t="s">
        <v>44</v>
      </c>
      <c r="H86" s="46" t="str">
        <f>$H$12&amp;"-"&amp;$I$27&amp;"-"&amp;$L$20</f>
        <v>AUD-IRSwap-7Y-7Y</v>
      </c>
    </row>
    <row r="87" spans="3:8">
      <c r="C87" s="43" t="str">
        <f t="shared" si="12"/>
        <v>AUD-IRSwap-7Y-10Y</v>
      </c>
      <c r="D87" s="45">
        <v>0.1</v>
      </c>
      <c r="E87" s="27" t="s">
        <v>41</v>
      </c>
      <c r="F87" s="27" t="s">
        <v>44</v>
      </c>
      <c r="H87" s="46" t="str">
        <f>$H$12&amp;"-"&amp;$I$27&amp;"-"&amp;$L$21</f>
        <v>AUD-IRSwap-7Y-10Y</v>
      </c>
    </row>
    <row r="88" spans="3:8">
      <c r="C88" s="43" t="str">
        <f t="shared" si="12"/>
        <v>AUD-IRSwap-10Y-1Y</v>
      </c>
      <c r="D88" s="45">
        <v>0.1</v>
      </c>
      <c r="E88" s="27" t="s">
        <v>41</v>
      </c>
      <c r="F88" s="27" t="s">
        <v>44</v>
      </c>
      <c r="H88" s="46" t="str">
        <f>$H$12&amp;"-"&amp;$I$28&amp;"-"&amp;$L$16</f>
        <v>AUD-IRSwap-10Y-1Y</v>
      </c>
    </row>
    <row r="89" spans="3:8">
      <c r="C89" s="43" t="str">
        <f t="shared" si="12"/>
        <v>AUD-IRSwap-10Y-2Y</v>
      </c>
      <c r="D89" s="45">
        <v>0.1</v>
      </c>
      <c r="E89" s="27" t="s">
        <v>41</v>
      </c>
      <c r="F89" s="27" t="s">
        <v>44</v>
      </c>
      <c r="H89" s="46" t="str">
        <f>$H$12&amp;"-"&amp;$I$28&amp;"-"&amp;$L$17</f>
        <v>AUD-IRSwap-10Y-2Y</v>
      </c>
    </row>
    <row r="90" spans="3:8">
      <c r="C90" s="43" t="str">
        <f t="shared" si="12"/>
        <v>AUD-IRSwap-10Y-3Y</v>
      </c>
      <c r="D90" s="45">
        <v>0.1</v>
      </c>
      <c r="E90" s="27" t="s">
        <v>41</v>
      </c>
      <c r="F90" s="27" t="s">
        <v>44</v>
      </c>
      <c r="H90" s="46" t="str">
        <f>$H$12&amp;"-"&amp;$I$28&amp;"-"&amp;$L$18</f>
        <v>AUD-IRSwap-10Y-3Y</v>
      </c>
    </row>
    <row r="91" spans="3:8">
      <c r="C91" s="43" t="str">
        <f t="shared" si="12"/>
        <v>AUD-IRSwap-10Y-5Y</v>
      </c>
      <c r="D91" s="45">
        <v>0.1</v>
      </c>
      <c r="E91" s="27" t="s">
        <v>41</v>
      </c>
      <c r="F91" s="27" t="s">
        <v>44</v>
      </c>
      <c r="H91" s="46" t="str">
        <f>$H$12&amp;"-"&amp;$I$28&amp;"-"&amp;$L$19</f>
        <v>AUD-IRSwap-10Y-5Y</v>
      </c>
    </row>
    <row r="92" spans="3:8">
      <c r="C92" s="43" t="str">
        <f t="shared" si="12"/>
        <v>AUD-IRSwap-10Y-7Y</v>
      </c>
      <c r="D92" s="45">
        <v>0.1</v>
      </c>
      <c r="E92" s="27" t="s">
        <v>41</v>
      </c>
      <c r="F92" s="27" t="s">
        <v>44</v>
      </c>
      <c r="H92" s="46" t="str">
        <f>$H$12&amp;"-"&amp;$I$28&amp;"-"&amp;$L$20</f>
        <v>AUD-IRSwap-10Y-7Y</v>
      </c>
    </row>
    <row r="93" spans="3:8">
      <c r="C93" s="43" t="str">
        <f t="shared" si="12"/>
        <v>AUD-IRSwap-10Y-10Y</v>
      </c>
      <c r="D93" s="45">
        <v>0.1</v>
      </c>
      <c r="E93" s="27" t="s">
        <v>41</v>
      </c>
      <c r="F93" s="27" t="s">
        <v>44</v>
      </c>
      <c r="H93" s="46" t="str">
        <f>$H$12&amp;"-"&amp;$I$28&amp;"-"&amp;$L$21</f>
        <v>AUD-IRSwap-10Y-10Y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QuotedAssetSet.QR_LIVE.RateCurve.USD-LIBOR-BBA-3M-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QuotedAssetSet.QR_LIVE.RateCurve.USD-LIBOR-BBA-3M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84</v>
      </c>
      <c r="D7" s="13" t="s">
        <v>85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USD-LIBOR-BBA-3M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600-000000000000}">
      <formula1>"D,W,M,Y, ER, IB,IR,ED,L"</formula1>
    </dataValidation>
    <dataValidation type="list" allowBlank="1" showInputMessage="1" showErrorMessage="1" sqref="H18:H49" xr:uid="{00000000-0002-0000-0600-000001000000}">
      <formula1>"Deposit, IRSwap, IRFuture, BasisSwap, Fra"</formula1>
    </dataValidation>
    <dataValidation type="list" allowBlank="1" showInputMessage="1" showErrorMessage="1" sqref="D14" xr:uid="{00000000-0002-0000-0600-000002000000}">
      <formula1>Currency</formula1>
    </dataValidation>
    <dataValidation type="list" allowBlank="1" showInputMessage="1" showErrorMessage="1" sqref="D4" xr:uid="{00000000-0002-0000-06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topLeftCell="B1" workbookViewId="0">
      <selection activeCell="G10" sqref="G10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2.5703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QuotedAssetSet.QR_LIVE.DiscountCurve.USD-LIBOR-SENIOR-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QuotedAssetSet.QR_LIVE.DiscountCurve.USD-LIBOR-SENIOR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USD-LIBOR-SENIOR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USD-Deposit-1D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USD-Deposit-1W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USD-Deposit-1M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USD-Deposit-2M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USD-Deposit-3M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USD-IRSwap-3Y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USD-IRSwap-4Y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USD-IRSwap-5Y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USD-IRSwap-7Y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USD-IRSwap-10Y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USD-IRSwap-12Y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USD-IRSwap-15Y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USD-IRSwap-20Y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USD-IRSwap-25Y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USD-IRSwap-30Y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USD-IRFuture-ED-1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78</v>
      </c>
    </row>
    <row r="34" spans="1:10">
      <c r="A34" s="3"/>
      <c r="B34" s="2"/>
      <c r="C34" s="31" t="str">
        <f t="shared" si="0"/>
        <v>USD-IRFuture-ED-1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78</v>
      </c>
    </row>
    <row r="35" spans="1:10">
      <c r="A35" s="3"/>
      <c r="B35" s="2"/>
      <c r="C35" s="31" t="str">
        <f t="shared" si="0"/>
        <v>USD-IRFuture-ED-2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78</v>
      </c>
    </row>
    <row r="36" spans="1:10">
      <c r="A36" s="3"/>
      <c r="B36" s="2"/>
      <c r="C36" s="31" t="str">
        <f t="shared" si="0"/>
        <v>USD-IRFuture-ED-2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78</v>
      </c>
    </row>
    <row r="37" spans="1:10">
      <c r="A37" s="3"/>
      <c r="B37" s="2"/>
      <c r="C37" s="31" t="str">
        <f t="shared" si="0"/>
        <v>USD-IRFuture-ED-3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78</v>
      </c>
    </row>
    <row r="38" spans="1:10">
      <c r="A38" s="3"/>
      <c r="C38" s="31" t="str">
        <f t="shared" si="0"/>
        <v>USD-IRFuture-ED-3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78</v>
      </c>
    </row>
    <row r="39" spans="1:10">
      <c r="A39" s="3"/>
      <c r="C39" s="31" t="str">
        <f t="shared" si="0"/>
        <v>USD-IRFuture-ED-4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78</v>
      </c>
    </row>
    <row r="40" spans="1:10">
      <c r="A40" s="3"/>
      <c r="C40" s="31" t="str">
        <f t="shared" si="0"/>
        <v>USD-IRFuture-ED-4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78</v>
      </c>
    </row>
    <row r="41" spans="1:10" ht="13.5" thickBot="1">
      <c r="A41" s="7"/>
      <c r="C41" s="31" t="str">
        <f t="shared" si="0"/>
        <v>USD-IRFuture-ED-5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78</v>
      </c>
    </row>
    <row r="42" spans="1:10">
      <c r="A42" s="2"/>
      <c r="C42" s="31" t="str">
        <f t="shared" si="0"/>
        <v>USD-IRFuture-ED-5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78</v>
      </c>
    </row>
    <row r="43" spans="1:10">
      <c r="C43" s="31" t="str">
        <f t="shared" si="0"/>
        <v>USD-IRFuture-ED-6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78</v>
      </c>
    </row>
    <row r="44" spans="1:10">
      <c r="C44" s="31" t="str">
        <f t="shared" si="0"/>
        <v>USD-IRFuture-ED-6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78</v>
      </c>
    </row>
    <row r="45" spans="1:10">
      <c r="C45" s="31" t="str">
        <f t="shared" si="0"/>
        <v>USD-IRFuture-ED-7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78</v>
      </c>
    </row>
    <row r="46" spans="1:10">
      <c r="C46" s="31" t="str">
        <f t="shared" si="0"/>
        <v>USD-IRFuture-ED-7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78</v>
      </c>
    </row>
    <row r="47" spans="1:10">
      <c r="C47" s="31" t="str">
        <f t="shared" si="0"/>
        <v>USD-IRFuture-ED-8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78</v>
      </c>
    </row>
    <row r="48" spans="1:10" ht="13.5" thickBot="1">
      <c r="C48" s="34" t="str">
        <f t="shared" si="0"/>
        <v>USD-IRFuture-ED-8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78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700-000000000000}">
      <formula1>Currency</formula1>
    </dataValidation>
    <dataValidation type="list" allowBlank="1" showInputMessage="1" showErrorMessage="1" sqref="D7" xr:uid="{00000000-0002-0000-0700-000001000000}">
      <formula1>"NAB, LIBOR"</formula1>
    </dataValidation>
    <dataValidation type="list" allowBlank="1" showInputMessage="1" showErrorMessage="1" sqref="D8" xr:uid="{00000000-0002-0000-0700-000002000000}">
      <formula1>"SENIOR"</formula1>
    </dataValidation>
    <dataValidation type="list" allowBlank="1" showInputMessage="1" showErrorMessage="1" sqref="H18:H49" xr:uid="{00000000-0002-0000-0700-000003000000}">
      <formula1>"Deposit, IRSwap, IRFuture, BasisSwap, Fra"</formula1>
    </dataValidation>
    <dataValidation type="list" allowBlank="1" showInputMessage="1" showErrorMessage="1" sqref="J18:J49" xr:uid="{00000000-0002-0000-07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9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QuotedAssetSet.QR_LIVE.RateCurve.GBP-LIBOR-BBA-3M-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QuotedAssetSet.QR_LIVE.RateCurve.GBP-LIBOR-BBA-3M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84</v>
      </c>
      <c r="D7" s="13" t="s">
        <v>86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GBP-LIBOR-BBA-3M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D4" xr:uid="{00000000-0002-0000-0800-000000000000}">
      <formula1>"RateCurve,DiscountCurve"</formula1>
    </dataValidation>
    <dataValidation type="list" allowBlank="1" showInputMessage="1" showErrorMessage="1" sqref="D14" xr:uid="{00000000-0002-0000-0800-000001000000}">
      <formula1>Currency</formula1>
    </dataValidation>
    <dataValidation type="list" allowBlank="1" showInputMessage="1" showErrorMessage="1" sqref="H18:H49" xr:uid="{00000000-0002-0000-0800-000002000000}">
      <formula1>"Deposit, IRSwap, IRFuture, BasisSwap, Fra"</formula1>
    </dataValidation>
    <dataValidation type="list" allowBlank="1" showInputMessage="1" showErrorMessage="1" sqref="J18:J49" xr:uid="{00000000-0002-0000-0800-000003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3.28515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QuotedAssetSet.QR_LIVE.DiscountCurve.GBP-LIBOR-SENIOR-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QuotedAssetSet.QR_LIVE.DiscountCurve.GBP-LIBOR-SENIOR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GBP-LIBOR-SENIOR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7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GBP-Deposit-1D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GBP-Deposit-1W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GBP-Deposit-1M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GBP-Deposit-2M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GBP-Deposit-3M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GBP-IRSwap-3Y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GBP-IRSwap-4Y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GBP-IRSwap-5Y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GBP-IRSwap-7Y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GBP-IRSwap-10Y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GBP-IRSwap-12Y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GBP-IRSwap-15Y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GBP-IRSwap-20Y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GBP-IRSwap-25Y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GBP-IRSwap-30Y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GBP-IRFuture-L-1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79</v>
      </c>
    </row>
    <row r="34" spans="1:10">
      <c r="A34" s="3"/>
      <c r="B34" s="2"/>
      <c r="C34" s="31" t="str">
        <f t="shared" si="0"/>
        <v>GBP-IRFuture-L-1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79</v>
      </c>
    </row>
    <row r="35" spans="1:10">
      <c r="A35" s="3"/>
      <c r="B35" s="2"/>
      <c r="C35" s="31" t="str">
        <f t="shared" si="0"/>
        <v>GBP-IRFuture-L-2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79</v>
      </c>
    </row>
    <row r="36" spans="1:10">
      <c r="A36" s="3"/>
      <c r="B36" s="2"/>
      <c r="C36" s="31" t="str">
        <f t="shared" si="0"/>
        <v>GBP-IRFuture-L-2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79</v>
      </c>
    </row>
    <row r="37" spans="1:10">
      <c r="A37" s="3"/>
      <c r="B37" s="2"/>
      <c r="C37" s="31" t="str">
        <f t="shared" si="0"/>
        <v>GBP-IRFuture-L-3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79</v>
      </c>
    </row>
    <row r="38" spans="1:10">
      <c r="A38" s="3"/>
      <c r="C38" s="31" t="str">
        <f t="shared" si="0"/>
        <v>GBP-IRFuture-L-3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79</v>
      </c>
    </row>
    <row r="39" spans="1:10">
      <c r="A39" s="3"/>
      <c r="C39" s="31" t="str">
        <f t="shared" si="0"/>
        <v>GBP-IRFuture-L-4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79</v>
      </c>
    </row>
    <row r="40" spans="1:10">
      <c r="A40" s="3"/>
      <c r="C40" s="31" t="str">
        <f t="shared" si="0"/>
        <v>GBP-IRFuture-L-4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79</v>
      </c>
    </row>
    <row r="41" spans="1:10" ht="13.5" thickBot="1">
      <c r="A41" s="7"/>
      <c r="C41" s="31" t="str">
        <f t="shared" si="0"/>
        <v>GBP-IRFuture-L-5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79</v>
      </c>
    </row>
    <row r="42" spans="1:10">
      <c r="A42" s="2"/>
      <c r="C42" s="31" t="str">
        <f t="shared" si="0"/>
        <v>GBP-IRFuture-L-5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79</v>
      </c>
    </row>
    <row r="43" spans="1:10">
      <c r="C43" s="31" t="str">
        <f t="shared" si="0"/>
        <v>GBP-IRFuture-L-6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79</v>
      </c>
    </row>
    <row r="44" spans="1:10">
      <c r="C44" s="31" t="str">
        <f t="shared" si="0"/>
        <v>GBP-IRFuture-L-6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79</v>
      </c>
    </row>
    <row r="45" spans="1:10">
      <c r="C45" s="31" t="str">
        <f t="shared" si="0"/>
        <v>GBP-IRFuture-L-7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79</v>
      </c>
    </row>
    <row r="46" spans="1:10">
      <c r="C46" s="31" t="str">
        <f t="shared" si="0"/>
        <v>GBP-IRFuture-L-7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79</v>
      </c>
    </row>
    <row r="47" spans="1:10">
      <c r="C47" s="31" t="str">
        <f t="shared" si="0"/>
        <v>GBP-IRFuture-L-8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79</v>
      </c>
    </row>
    <row r="48" spans="1:10" ht="13.5" thickBot="1">
      <c r="C48" s="34" t="str">
        <f t="shared" si="0"/>
        <v>GBP-IRFuture-L-8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79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J18:J49" xr:uid="{00000000-0002-0000-0900-000000000000}">
      <formula1>"D,W,M,Y, ER, IB,IR,ED,L"</formula1>
    </dataValidation>
    <dataValidation type="list" allowBlank="1" showInputMessage="1" showErrorMessage="1" sqref="H18:H49" xr:uid="{00000000-0002-0000-0900-000001000000}">
      <formula1>"Deposit, IRSwap, IRFuture, BasisSwap, Fra"</formula1>
    </dataValidation>
    <dataValidation type="list" allowBlank="1" showInputMessage="1" showErrorMessage="1" sqref="D8" xr:uid="{00000000-0002-0000-0900-000002000000}">
      <formula1>"SENIOR"</formula1>
    </dataValidation>
    <dataValidation type="list" allowBlank="1" showInputMessage="1" showErrorMessage="1" sqref="D7" xr:uid="{00000000-0002-0000-0900-000003000000}">
      <formula1>"NAB, LIBOR"</formula1>
    </dataValidation>
    <dataValidation type="list" allowBlank="1" showInputMessage="1" showErrorMessage="1" sqref="D14" xr:uid="{00000000-0002-0000-09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47.1406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QuotedAssetSet.QR_LIVE.RateCurve.EUR-LIBOR-BBA-3M-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36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QuotedAssetSet.QR_LIVE.RateCurve.EUR-LIBOR-BBA-3M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84</v>
      </c>
      <c r="D7" s="13" t="s">
        <v>87</v>
      </c>
    </row>
    <row r="8" spans="1:4">
      <c r="A8" s="3"/>
      <c r="B8" s="2"/>
      <c r="C8" s="10" t="s">
        <v>83</v>
      </c>
      <c r="D8" s="13" t="s">
        <v>50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"Orion.V5r3."&amp;D11</f>
        <v>Orion.V5r3.QuotedAssetSet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D7&amp;"-"&amp;D8</f>
        <v>EUR-LIBOR-BBA-3M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2.1100000000000001E-2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4">
    <dataValidation type="list" allowBlank="1" showInputMessage="1" showErrorMessage="1" sqref="J18:J49" xr:uid="{00000000-0002-0000-0A00-000000000000}">
      <formula1>"D,W,M,Y, ER, IB,IR,ED,L"</formula1>
    </dataValidation>
    <dataValidation type="list" allowBlank="1" showInputMessage="1" showErrorMessage="1" sqref="H18:H49" xr:uid="{00000000-0002-0000-0A00-000001000000}">
      <formula1>"Deposit, IRSwap, IRFuture, BasisSwap, Fra"</formula1>
    </dataValidation>
    <dataValidation type="list" allowBlank="1" showInputMessage="1" showErrorMessage="1" sqref="D14" xr:uid="{00000000-0002-0000-0A00-000002000000}">
      <formula1>Currency</formula1>
    </dataValidation>
    <dataValidation type="list" allowBlank="1" showInputMessage="1" showErrorMessage="1" sqref="D4" xr:uid="{00000000-0002-0000-0A00-000003000000}">
      <formula1>"RateCurve,DiscountCurve"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0.710937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QuotedAssetSet.QR_LIVE.DiscountCurve.EUR-LIBOR-SENIOR-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QuotedAssetSet.QR_LIVE.DiscountCurve.EUR-LIBOR-SENIOR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EUR-LIBOR-SENIOR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9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EUR-Deposit-1D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EUR-Deposit-1W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EUR-Deposit-1M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EUR-Deposit-2M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EUR-Deposit-3M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EUR-IRSwap-3Y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3</v>
      </c>
      <c r="J23" t="s">
        <v>53</v>
      </c>
    </row>
    <row r="24" spans="1:10">
      <c r="A24" s="3"/>
      <c r="B24" s="2"/>
      <c r="C24" s="25" t="str">
        <f t="shared" si="0"/>
        <v>EUR-IRSwap-4Y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4</v>
      </c>
      <c r="J24" t="s">
        <v>53</v>
      </c>
    </row>
    <row r="25" spans="1:10">
      <c r="A25" s="3"/>
      <c r="B25" s="2"/>
      <c r="C25" s="25" t="str">
        <f t="shared" si="0"/>
        <v>EUR-IRSwap-5Y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5</v>
      </c>
      <c r="J25" t="s">
        <v>53</v>
      </c>
    </row>
    <row r="26" spans="1:10">
      <c r="A26" s="3"/>
      <c r="B26" s="2"/>
      <c r="C26" s="25" t="str">
        <f t="shared" si="0"/>
        <v>EUR-IRSwap-7Y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7</v>
      </c>
      <c r="J26" t="s">
        <v>53</v>
      </c>
    </row>
    <row r="27" spans="1:10">
      <c r="A27" s="3"/>
      <c r="B27" s="2"/>
      <c r="C27" s="25" t="str">
        <f t="shared" si="0"/>
        <v>EUR-IRSwap-10Y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10</v>
      </c>
      <c r="J27" t="s">
        <v>53</v>
      </c>
    </row>
    <row r="28" spans="1:10">
      <c r="A28" s="3"/>
      <c r="B28" s="2"/>
      <c r="C28" s="25" t="str">
        <f t="shared" si="0"/>
        <v>EUR-IRSwap-12Y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12</v>
      </c>
      <c r="J28" t="s">
        <v>53</v>
      </c>
    </row>
    <row r="29" spans="1:10">
      <c r="A29" s="3"/>
      <c r="B29" s="2"/>
      <c r="C29" s="25" t="str">
        <f t="shared" si="0"/>
        <v>EUR-IRSwap-15Y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EUR-IRSwap-20Y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EUR-IRSwap-25Y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EUR-IRSwap-30Y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EUR-IRFuture-ER-1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80</v>
      </c>
    </row>
    <row r="34" spans="1:10">
      <c r="A34" s="3"/>
      <c r="B34" s="2"/>
      <c r="C34" s="31" t="str">
        <f t="shared" si="0"/>
        <v>EUR-IRFuture-ER-1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80</v>
      </c>
    </row>
    <row r="35" spans="1:10">
      <c r="A35" s="3"/>
      <c r="B35" s="2"/>
      <c r="C35" s="31" t="str">
        <f t="shared" si="0"/>
        <v>EUR-IRFuture-ER-2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80</v>
      </c>
    </row>
    <row r="36" spans="1:10">
      <c r="A36" s="3"/>
      <c r="B36" s="2"/>
      <c r="C36" s="31" t="str">
        <f t="shared" si="0"/>
        <v>EUR-IRFuture-ER-2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80</v>
      </c>
    </row>
    <row r="37" spans="1:10">
      <c r="A37" s="3"/>
      <c r="B37" s="2"/>
      <c r="C37" s="31" t="str">
        <f t="shared" si="0"/>
        <v>EUR-IRFuture-ER-3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80</v>
      </c>
    </row>
    <row r="38" spans="1:10">
      <c r="A38" s="3"/>
      <c r="C38" s="31" t="str">
        <f t="shared" si="0"/>
        <v>EUR-IRFuture-ER-3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80</v>
      </c>
    </row>
    <row r="39" spans="1:10">
      <c r="A39" s="3"/>
      <c r="C39" s="31" t="str">
        <f t="shared" si="0"/>
        <v>EUR-IRFuture-ER-4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80</v>
      </c>
    </row>
    <row r="40" spans="1:10">
      <c r="A40" s="3"/>
      <c r="C40" s="31" t="str">
        <f t="shared" si="0"/>
        <v>EUR-IRFuture-ER-4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80</v>
      </c>
    </row>
    <row r="41" spans="1:10" ht="13.5" thickBot="1">
      <c r="A41" s="7"/>
      <c r="C41" s="31" t="str">
        <f t="shared" si="0"/>
        <v>EUR-IRFuture-ER-5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80</v>
      </c>
    </row>
    <row r="42" spans="1:10">
      <c r="A42" s="2"/>
      <c r="C42" s="31" t="str">
        <f t="shared" si="0"/>
        <v>EUR-IRFuture-ER-5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80</v>
      </c>
    </row>
    <row r="43" spans="1:10">
      <c r="C43" s="31" t="str">
        <f t="shared" si="0"/>
        <v>EUR-IRFuture-ER-6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80</v>
      </c>
    </row>
    <row r="44" spans="1:10">
      <c r="C44" s="31" t="str">
        <f t="shared" si="0"/>
        <v>EUR-IRFuture-ER-6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80</v>
      </c>
    </row>
    <row r="45" spans="1:10">
      <c r="C45" s="31" t="str">
        <f t="shared" si="0"/>
        <v>EUR-IRFuture-ER-7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80</v>
      </c>
    </row>
    <row r="46" spans="1:10">
      <c r="C46" s="31" t="str">
        <f t="shared" si="0"/>
        <v>EUR-IRFuture-ER-7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80</v>
      </c>
    </row>
    <row r="47" spans="1:10">
      <c r="C47" s="31" t="str">
        <f t="shared" si="0"/>
        <v>EUR-IRFuture-ER-8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80</v>
      </c>
    </row>
    <row r="48" spans="1:10" ht="13.5" thickBot="1">
      <c r="C48" s="34" t="str">
        <f t="shared" si="0"/>
        <v>EUR-IRFuture-ER-8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80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count="5">
    <dataValidation type="list" allowBlank="1" showInputMessage="1" showErrorMessage="1" sqref="D14" xr:uid="{00000000-0002-0000-0B00-000000000000}">
      <formula1>Currency</formula1>
    </dataValidation>
    <dataValidation type="list" allowBlank="1" showInputMessage="1" showErrorMessage="1" sqref="D7" xr:uid="{00000000-0002-0000-0B00-000001000000}">
      <formula1>"NAB, LIBOR"</formula1>
    </dataValidation>
    <dataValidation type="list" allowBlank="1" showInputMessage="1" showErrorMessage="1" sqref="D8" xr:uid="{00000000-0002-0000-0B00-000002000000}">
      <formula1>"SENIOR"</formula1>
    </dataValidation>
    <dataValidation type="list" allowBlank="1" showInputMessage="1" showErrorMessage="1" sqref="H18:H49" xr:uid="{00000000-0002-0000-0B00-000003000000}">
      <formula1>"Deposit, IRSwap, IRFuture, BasisSwap, Fra"</formula1>
    </dataValidation>
    <dataValidation type="list" allowBlank="1" showInputMessage="1" showErrorMessage="1" sqref="J18:J49" xr:uid="{00000000-0002-0000-0B00-000004000000}">
      <formula1>"D,W,M,Y, ER, IB,IR,ED,L"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topLeftCell="B1" workbookViewId="0">
      <selection activeCell="D3" sqref="D3"/>
    </sheetView>
  </sheetViews>
  <sheetFormatPr defaultRowHeight="12.75"/>
  <cols>
    <col min="1" max="1" width="9.140625" hidden="1" customWidth="1"/>
    <col min="2" max="2" width="2.5703125" customWidth="1"/>
    <col min="3" max="3" width="30.5703125" bestFit="1" customWidth="1"/>
    <col min="4" max="4" width="51.42578125" customWidth="1"/>
    <col min="5" max="5" width="12.85546875" bestFit="1" customWidth="1"/>
    <col min="6" max="6" width="16.85546875" bestFit="1" customWidth="1"/>
    <col min="9" max="9" width="9.5703125" customWidth="1"/>
  </cols>
  <sheetData>
    <row r="1" spans="1:4" ht="13.5" thickBot="1">
      <c r="A1" s="1"/>
      <c r="B1" s="2"/>
    </row>
    <row r="2" spans="1:4" ht="13.5" thickBot="1">
      <c r="A2" s="3"/>
      <c r="B2" s="2"/>
      <c r="C2" s="8" t="s">
        <v>32</v>
      </c>
      <c r="D2" s="4" t="str">
        <f ca="1">_xll.HLV5r3.Financial.Cache.CreateQuotedAssetSetWithUnits(C3:D14, C18:C48, D18:D48, E18:E48,F18:F48)</f>
        <v>QuotedAssetSet.QR_LIVE.DiscountCurve.NZD-LIBOR-SENIOR- This QuotedAssetSet has been published successfully.</v>
      </c>
    </row>
    <row r="3" spans="1:4">
      <c r="A3" s="3"/>
      <c r="B3" s="2"/>
      <c r="C3" s="9" t="s">
        <v>10</v>
      </c>
      <c r="D3" s="14">
        <f ca="1">TODAY()</f>
        <v>43132</v>
      </c>
    </row>
    <row r="4" spans="1:4">
      <c r="A4" s="3"/>
      <c r="B4" s="2"/>
      <c r="C4" s="10" t="s">
        <v>35</v>
      </c>
      <c r="D4" s="12" t="s">
        <v>64</v>
      </c>
    </row>
    <row r="5" spans="1:4">
      <c r="A5" s="3"/>
      <c r="B5" s="2"/>
      <c r="C5" s="10" t="s">
        <v>27</v>
      </c>
      <c r="D5" s="12" t="str">
        <f>D11&amp;"."&amp;D6&amp;"."&amp;D4&amp;"."&amp;D12</f>
        <v>QuotedAssetSet.QR_LIVE.DiscountCurve.NZD-LIBOR-SENIOR</v>
      </c>
    </row>
    <row r="6" spans="1:4">
      <c r="A6" s="3"/>
      <c r="B6" s="2"/>
      <c r="C6" s="67" t="s">
        <v>114</v>
      </c>
      <c r="D6" s="13" t="s">
        <v>69</v>
      </c>
    </row>
    <row r="7" spans="1:4">
      <c r="A7" s="3"/>
      <c r="B7" s="2"/>
      <c r="C7" s="10" t="s">
        <v>65</v>
      </c>
      <c r="D7" s="47" t="s">
        <v>66</v>
      </c>
    </row>
    <row r="8" spans="1:4">
      <c r="A8" s="3"/>
      <c r="B8" s="2"/>
      <c r="C8" s="10" t="s">
        <v>67</v>
      </c>
      <c r="D8" s="13" t="s">
        <v>68</v>
      </c>
    </row>
    <row r="9" spans="1:4">
      <c r="A9" s="3"/>
      <c r="B9" s="2"/>
      <c r="C9" s="11" t="s">
        <v>57</v>
      </c>
      <c r="D9" s="54" t="s">
        <v>99</v>
      </c>
    </row>
    <row r="10" spans="1:4">
      <c r="A10" s="3"/>
      <c r="B10" s="2"/>
      <c r="C10" s="10" t="s">
        <v>34</v>
      </c>
      <c r="D10" s="55" t="str">
        <f>D9&amp;"."&amp;D11</f>
        <v>Orion.QuotedAssetSet</v>
      </c>
    </row>
    <row r="11" spans="1:4">
      <c r="A11" s="3"/>
      <c r="B11" s="2"/>
      <c r="C11" s="10" t="s">
        <v>33</v>
      </c>
      <c r="D11" s="13" t="s">
        <v>32</v>
      </c>
    </row>
    <row r="12" spans="1:4">
      <c r="A12" s="3"/>
      <c r="B12" s="2"/>
      <c r="C12" s="10" t="s">
        <v>45</v>
      </c>
      <c r="D12" s="13" t="str">
        <f>D14&amp;"-"&amp;D7&amp;"-"&amp;D8</f>
        <v>NZD-LIBOR-SENIOR</v>
      </c>
    </row>
    <row r="13" spans="1:4">
      <c r="A13" s="3"/>
      <c r="B13" s="2"/>
      <c r="C13" s="11" t="s">
        <v>28</v>
      </c>
      <c r="D13" s="13">
        <v>720</v>
      </c>
    </row>
    <row r="14" spans="1:4" ht="13.5" thickBot="1">
      <c r="A14" s="3"/>
      <c r="B14" s="2"/>
      <c r="C14" s="48" t="s">
        <v>0</v>
      </c>
      <c r="D14" s="49" t="s">
        <v>81</v>
      </c>
    </row>
    <row r="15" spans="1:4">
      <c r="A15" s="3"/>
      <c r="B15" s="2"/>
    </row>
    <row r="16" spans="1:4">
      <c r="A16" s="3"/>
      <c r="B16" s="2"/>
    </row>
    <row r="17" spans="1:10" ht="13.5" thickBot="1">
      <c r="A17" s="3"/>
      <c r="B17" s="2"/>
      <c r="C17" s="19" t="s">
        <v>37</v>
      </c>
      <c r="D17" s="20" t="s">
        <v>38</v>
      </c>
      <c r="E17" s="21" t="s">
        <v>39</v>
      </c>
      <c r="F17" s="21" t="s">
        <v>40</v>
      </c>
      <c r="H17" s="38" t="s">
        <v>71</v>
      </c>
      <c r="J17" s="38" t="s">
        <v>72</v>
      </c>
    </row>
    <row r="18" spans="1:10">
      <c r="A18" s="3"/>
      <c r="B18" s="2"/>
      <c r="C18" s="22" t="str">
        <f>IF(H18="IRFuture", $D$14&amp;"-"&amp;H18&amp;"-"&amp;J18&amp;"-"&amp;I18, $D$14&amp;"-"&amp;H18&amp;"-"&amp;I18&amp;J18)</f>
        <v>NZD-Deposit-1D</v>
      </c>
      <c r="D18" s="23">
        <v>0.02</v>
      </c>
      <c r="E18" s="24" t="s">
        <v>41</v>
      </c>
      <c r="F18" s="24" t="s">
        <v>42</v>
      </c>
      <c r="H18" t="s">
        <v>70</v>
      </c>
      <c r="I18">
        <v>1</v>
      </c>
      <c r="J18" t="s">
        <v>73</v>
      </c>
    </row>
    <row r="19" spans="1:10">
      <c r="A19" s="3"/>
      <c r="B19" s="2"/>
      <c r="C19" s="25" t="str">
        <f t="shared" ref="C19:C48" si="0">IF(H19="IRFuture", $D$14&amp;"-"&amp;H19&amp;"-"&amp;J19&amp;"-"&amp;I19, $D$14&amp;"-"&amp;H19&amp;"-"&amp;I19&amp;J19)</f>
        <v>NZD-Deposit-1W</v>
      </c>
      <c r="D19" s="26">
        <v>2.1000000000000001E-2</v>
      </c>
      <c r="E19" s="27" t="s">
        <v>41</v>
      </c>
      <c r="F19" s="27" t="s">
        <v>42</v>
      </c>
      <c r="H19" t="s">
        <v>70</v>
      </c>
      <c r="I19">
        <v>1</v>
      </c>
      <c r="J19" t="s">
        <v>74</v>
      </c>
    </row>
    <row r="20" spans="1:10">
      <c r="A20" s="3"/>
      <c r="B20" s="2"/>
      <c r="C20" s="25" t="str">
        <f t="shared" si="0"/>
        <v>NZD-Deposit-1M</v>
      </c>
      <c r="D20" s="26">
        <v>2.2000000000000002E-2</v>
      </c>
      <c r="E20" s="27" t="s">
        <v>41</v>
      </c>
      <c r="F20" s="27" t="s">
        <v>42</v>
      </c>
      <c r="H20" t="s">
        <v>70</v>
      </c>
      <c r="I20">
        <v>1</v>
      </c>
      <c r="J20" t="s">
        <v>75</v>
      </c>
    </row>
    <row r="21" spans="1:10">
      <c r="A21" s="3"/>
      <c r="B21" s="2"/>
      <c r="C21" s="25" t="str">
        <f t="shared" si="0"/>
        <v>NZD-Deposit-2M</v>
      </c>
      <c r="D21" s="26">
        <v>2.3000000000000003E-2</v>
      </c>
      <c r="E21" s="27" t="s">
        <v>41</v>
      </c>
      <c r="F21" s="27" t="s">
        <v>42</v>
      </c>
      <c r="H21" t="s">
        <v>70</v>
      </c>
      <c r="I21">
        <v>2</v>
      </c>
      <c r="J21" t="s">
        <v>75</v>
      </c>
    </row>
    <row r="22" spans="1:10">
      <c r="A22" s="3"/>
      <c r="B22" s="2"/>
      <c r="C22" s="25" t="str">
        <f t="shared" si="0"/>
        <v>NZD-Deposit-3M</v>
      </c>
      <c r="D22" s="26">
        <v>2.4000000000000004E-2</v>
      </c>
      <c r="E22" s="27" t="s">
        <v>41</v>
      </c>
      <c r="F22" s="27" t="s">
        <v>42</v>
      </c>
      <c r="H22" t="s">
        <v>70</v>
      </c>
      <c r="I22">
        <v>3</v>
      </c>
      <c r="J22" t="s">
        <v>75</v>
      </c>
    </row>
    <row r="23" spans="1:10">
      <c r="A23" s="3"/>
      <c r="B23" s="2"/>
      <c r="C23" s="25" t="str">
        <f t="shared" si="0"/>
        <v>NZD-IRSwap-2Y</v>
      </c>
      <c r="D23" s="26">
        <v>2.5000000000000005E-2</v>
      </c>
      <c r="E23" s="27" t="s">
        <v>41</v>
      </c>
      <c r="F23" s="27" t="s">
        <v>42</v>
      </c>
      <c r="H23" t="s">
        <v>76</v>
      </c>
      <c r="I23">
        <v>2</v>
      </c>
      <c r="J23" t="s">
        <v>53</v>
      </c>
    </row>
    <row r="24" spans="1:10">
      <c r="A24" s="3"/>
      <c r="B24" s="2"/>
      <c r="C24" s="25" t="str">
        <f t="shared" si="0"/>
        <v>NZD-IRSwap-3Y</v>
      </c>
      <c r="D24" s="26">
        <v>2.6000000000000006E-2</v>
      </c>
      <c r="E24" s="27" t="s">
        <v>41</v>
      </c>
      <c r="F24" s="27" t="s">
        <v>42</v>
      </c>
      <c r="H24" t="s">
        <v>76</v>
      </c>
      <c r="I24">
        <v>3</v>
      </c>
      <c r="J24" t="s">
        <v>53</v>
      </c>
    </row>
    <row r="25" spans="1:10">
      <c r="A25" s="3"/>
      <c r="B25" s="2"/>
      <c r="C25" s="25" t="str">
        <f t="shared" si="0"/>
        <v>NZD-IRSwap-4Y</v>
      </c>
      <c r="D25" s="26">
        <v>2.7000000000000007E-2</v>
      </c>
      <c r="E25" s="27" t="s">
        <v>41</v>
      </c>
      <c r="F25" s="27" t="s">
        <v>42</v>
      </c>
      <c r="H25" t="s">
        <v>76</v>
      </c>
      <c r="I25">
        <v>4</v>
      </c>
      <c r="J25" t="s">
        <v>53</v>
      </c>
    </row>
    <row r="26" spans="1:10">
      <c r="A26" s="3"/>
      <c r="B26" s="2"/>
      <c r="C26" s="25" t="str">
        <f t="shared" si="0"/>
        <v>NZD-IRSwap-5Y</v>
      </c>
      <c r="D26" s="26">
        <v>2.8000000000000008E-2</v>
      </c>
      <c r="E26" s="27" t="s">
        <v>41</v>
      </c>
      <c r="F26" s="27" t="s">
        <v>42</v>
      </c>
      <c r="H26" t="s">
        <v>76</v>
      </c>
      <c r="I26">
        <v>5</v>
      </c>
      <c r="J26" t="s">
        <v>53</v>
      </c>
    </row>
    <row r="27" spans="1:10">
      <c r="A27" s="3"/>
      <c r="B27" s="2"/>
      <c r="C27" s="25" t="str">
        <f t="shared" si="0"/>
        <v>NZD-IRSwap-7Y</v>
      </c>
      <c r="D27" s="26">
        <v>2.9000000000000008E-2</v>
      </c>
      <c r="E27" s="27" t="s">
        <v>41</v>
      </c>
      <c r="F27" s="27" t="s">
        <v>42</v>
      </c>
      <c r="H27" t="s">
        <v>76</v>
      </c>
      <c r="I27">
        <v>7</v>
      </c>
      <c r="J27" t="s">
        <v>53</v>
      </c>
    </row>
    <row r="28" spans="1:10">
      <c r="A28" s="3"/>
      <c r="B28" s="2"/>
      <c r="C28" s="25" t="str">
        <f t="shared" si="0"/>
        <v>NZD-IRSwap-10Y</v>
      </c>
      <c r="D28" s="26">
        <v>3.0000000000000009E-2</v>
      </c>
      <c r="E28" s="27" t="s">
        <v>41</v>
      </c>
      <c r="F28" s="27" t="s">
        <v>42</v>
      </c>
      <c r="H28" t="s">
        <v>76</v>
      </c>
      <c r="I28">
        <v>10</v>
      </c>
      <c r="J28" t="s">
        <v>53</v>
      </c>
    </row>
    <row r="29" spans="1:10">
      <c r="A29" s="3"/>
      <c r="B29" s="2"/>
      <c r="C29" s="25" t="str">
        <f t="shared" si="0"/>
        <v>NZD-IRSwap-15Y</v>
      </c>
      <c r="D29" s="26">
        <v>3.100000000000001E-2</v>
      </c>
      <c r="E29" s="27" t="s">
        <v>41</v>
      </c>
      <c r="F29" s="27" t="s">
        <v>42</v>
      </c>
      <c r="H29" t="s">
        <v>76</v>
      </c>
      <c r="I29">
        <v>15</v>
      </c>
      <c r="J29" t="s">
        <v>53</v>
      </c>
    </row>
    <row r="30" spans="1:10">
      <c r="A30" s="3"/>
      <c r="B30" s="2"/>
      <c r="C30" s="25" t="str">
        <f t="shared" si="0"/>
        <v>NZD-IRSwap-20Y</v>
      </c>
      <c r="D30" s="26">
        <v>3.2000000000000008E-2</v>
      </c>
      <c r="E30" s="27" t="s">
        <v>41</v>
      </c>
      <c r="F30" s="27" t="s">
        <v>42</v>
      </c>
      <c r="H30" t="s">
        <v>76</v>
      </c>
      <c r="I30">
        <v>20</v>
      </c>
      <c r="J30" t="s">
        <v>53</v>
      </c>
    </row>
    <row r="31" spans="1:10">
      <c r="A31" s="3"/>
      <c r="B31" s="2"/>
      <c r="C31" s="25" t="str">
        <f t="shared" si="0"/>
        <v>NZD-IRSwap-25Y</v>
      </c>
      <c r="D31" s="26">
        <v>3.3000000000000008E-2</v>
      </c>
      <c r="E31" s="27" t="s">
        <v>41</v>
      </c>
      <c r="F31" s="27" t="s">
        <v>42</v>
      </c>
      <c r="H31" t="s">
        <v>76</v>
      </c>
      <c r="I31">
        <v>25</v>
      </c>
      <c r="J31" t="s">
        <v>53</v>
      </c>
    </row>
    <row r="32" spans="1:10" ht="13.5" thickBot="1">
      <c r="A32" s="3"/>
      <c r="B32" s="2"/>
      <c r="C32" s="25" t="str">
        <f t="shared" si="0"/>
        <v>NZD-IRSwap-30Y</v>
      </c>
      <c r="D32" s="26">
        <v>3.4000000000000009E-2</v>
      </c>
      <c r="E32" s="27" t="s">
        <v>41</v>
      </c>
      <c r="F32" s="27" t="s">
        <v>42</v>
      </c>
      <c r="H32" t="s">
        <v>76</v>
      </c>
      <c r="I32">
        <v>30</v>
      </c>
      <c r="J32" t="s">
        <v>53</v>
      </c>
    </row>
    <row r="33" spans="1:10">
      <c r="A33" s="3"/>
      <c r="B33" s="2"/>
      <c r="C33" s="28" t="str">
        <f t="shared" si="0"/>
        <v>NZD-IRFuture-ZB-1</v>
      </c>
      <c r="D33" s="29">
        <v>2.5000000000000005E-2</v>
      </c>
      <c r="E33" s="30" t="s">
        <v>41</v>
      </c>
      <c r="F33" s="30" t="s">
        <v>42</v>
      </c>
      <c r="H33" t="s">
        <v>77</v>
      </c>
      <c r="I33">
        <v>1</v>
      </c>
      <c r="J33" t="s">
        <v>82</v>
      </c>
    </row>
    <row r="34" spans="1:10">
      <c r="A34" s="3"/>
      <c r="B34" s="2"/>
      <c r="C34" s="31" t="str">
        <f t="shared" si="0"/>
        <v>NZD-IRFuture-ZB-1</v>
      </c>
      <c r="D34" s="32">
        <v>0.15</v>
      </c>
      <c r="E34" s="33" t="s">
        <v>43</v>
      </c>
      <c r="F34" s="33" t="s">
        <v>44</v>
      </c>
      <c r="H34" t="s">
        <v>77</v>
      </c>
      <c r="I34">
        <v>1</v>
      </c>
      <c r="J34" t="s">
        <v>82</v>
      </c>
    </row>
    <row r="35" spans="1:10">
      <c r="A35" s="3"/>
      <c r="B35" s="2"/>
      <c r="C35" s="31" t="str">
        <f t="shared" si="0"/>
        <v>NZD-IRFuture-ZB-2</v>
      </c>
      <c r="D35" s="32">
        <v>2.6000000000000006E-2</v>
      </c>
      <c r="E35" s="33" t="s">
        <v>41</v>
      </c>
      <c r="F35" s="33" t="s">
        <v>42</v>
      </c>
      <c r="H35" t="s">
        <v>77</v>
      </c>
      <c r="I35">
        <v>2</v>
      </c>
      <c r="J35" t="s">
        <v>82</v>
      </c>
    </row>
    <row r="36" spans="1:10">
      <c r="A36" s="3"/>
      <c r="B36" s="2"/>
      <c r="C36" s="31" t="str">
        <f t="shared" si="0"/>
        <v>NZD-IRFuture-ZB-2</v>
      </c>
      <c r="D36" s="32">
        <v>0.15</v>
      </c>
      <c r="E36" s="33" t="s">
        <v>43</v>
      </c>
      <c r="F36" s="33" t="s">
        <v>44</v>
      </c>
      <c r="H36" t="s">
        <v>77</v>
      </c>
      <c r="I36">
        <v>2</v>
      </c>
      <c r="J36" t="s">
        <v>82</v>
      </c>
    </row>
    <row r="37" spans="1:10">
      <c r="A37" s="3"/>
      <c r="B37" s="2"/>
      <c r="C37" s="31" t="str">
        <f t="shared" si="0"/>
        <v>NZD-IRFuture-ZB-3</v>
      </c>
      <c r="D37" s="32">
        <v>2.7000000000000007E-2</v>
      </c>
      <c r="E37" s="33" t="s">
        <v>41</v>
      </c>
      <c r="F37" s="33" t="s">
        <v>42</v>
      </c>
      <c r="H37" t="s">
        <v>77</v>
      </c>
      <c r="I37">
        <v>3</v>
      </c>
      <c r="J37" t="s">
        <v>82</v>
      </c>
    </row>
    <row r="38" spans="1:10">
      <c r="A38" s="3"/>
      <c r="C38" s="31" t="str">
        <f t="shared" si="0"/>
        <v>NZD-IRFuture-ZB-3</v>
      </c>
      <c r="D38" s="32">
        <v>0.15</v>
      </c>
      <c r="E38" s="33" t="s">
        <v>43</v>
      </c>
      <c r="F38" s="33" t="s">
        <v>44</v>
      </c>
      <c r="H38" t="s">
        <v>77</v>
      </c>
      <c r="I38">
        <v>3</v>
      </c>
      <c r="J38" t="s">
        <v>82</v>
      </c>
    </row>
    <row r="39" spans="1:10">
      <c r="A39" s="3"/>
      <c r="C39" s="31" t="str">
        <f t="shared" si="0"/>
        <v>NZD-IRFuture-ZB-4</v>
      </c>
      <c r="D39" s="32">
        <v>2.8000000000000008E-2</v>
      </c>
      <c r="E39" s="33" t="s">
        <v>41</v>
      </c>
      <c r="F39" s="33" t="s">
        <v>42</v>
      </c>
      <c r="H39" t="s">
        <v>77</v>
      </c>
      <c r="I39">
        <v>4</v>
      </c>
      <c r="J39" t="s">
        <v>82</v>
      </c>
    </row>
    <row r="40" spans="1:10">
      <c r="A40" s="3"/>
      <c r="C40" s="31" t="str">
        <f t="shared" si="0"/>
        <v>NZD-IRFuture-ZB-4</v>
      </c>
      <c r="D40" s="32">
        <v>0.15</v>
      </c>
      <c r="E40" s="33" t="s">
        <v>43</v>
      </c>
      <c r="F40" s="33" t="s">
        <v>44</v>
      </c>
      <c r="H40" t="s">
        <v>77</v>
      </c>
      <c r="I40">
        <v>4</v>
      </c>
      <c r="J40" t="s">
        <v>82</v>
      </c>
    </row>
    <row r="41" spans="1:10" ht="13.5" thickBot="1">
      <c r="A41" s="7"/>
      <c r="C41" s="31" t="str">
        <f t="shared" si="0"/>
        <v>NZD-IRFuture-ZB-5</v>
      </c>
      <c r="D41" s="32">
        <v>2.9000000000000008E-2</v>
      </c>
      <c r="E41" s="33" t="s">
        <v>41</v>
      </c>
      <c r="F41" s="33" t="s">
        <v>42</v>
      </c>
      <c r="H41" t="s">
        <v>77</v>
      </c>
      <c r="I41">
        <v>5</v>
      </c>
      <c r="J41" t="s">
        <v>82</v>
      </c>
    </row>
    <row r="42" spans="1:10">
      <c r="A42" s="2"/>
      <c r="C42" s="31" t="str">
        <f t="shared" si="0"/>
        <v>NZD-IRFuture-ZB-5</v>
      </c>
      <c r="D42" s="32">
        <v>0.15</v>
      </c>
      <c r="E42" s="33" t="s">
        <v>43</v>
      </c>
      <c r="F42" s="33" t="s">
        <v>44</v>
      </c>
      <c r="H42" t="s">
        <v>77</v>
      </c>
      <c r="I42">
        <v>5</v>
      </c>
      <c r="J42" t="s">
        <v>82</v>
      </c>
    </row>
    <row r="43" spans="1:10">
      <c r="C43" s="31" t="str">
        <f t="shared" si="0"/>
        <v>NZD-IRFuture-ZB-6</v>
      </c>
      <c r="D43" s="32">
        <v>3.0000000000000009E-2</v>
      </c>
      <c r="E43" s="33" t="s">
        <v>41</v>
      </c>
      <c r="F43" s="33" t="s">
        <v>42</v>
      </c>
      <c r="H43" t="s">
        <v>77</v>
      </c>
      <c r="I43">
        <v>6</v>
      </c>
      <c r="J43" t="s">
        <v>82</v>
      </c>
    </row>
    <row r="44" spans="1:10">
      <c r="C44" s="31" t="str">
        <f t="shared" si="0"/>
        <v>NZD-IRFuture-ZB-6</v>
      </c>
      <c r="D44" s="32">
        <v>0.15</v>
      </c>
      <c r="E44" s="33" t="s">
        <v>43</v>
      </c>
      <c r="F44" s="33" t="s">
        <v>44</v>
      </c>
      <c r="H44" t="s">
        <v>77</v>
      </c>
      <c r="I44">
        <v>6</v>
      </c>
      <c r="J44" t="s">
        <v>82</v>
      </c>
    </row>
    <row r="45" spans="1:10">
      <c r="C45" s="31" t="str">
        <f t="shared" si="0"/>
        <v>NZD-IRFuture-ZB-7</v>
      </c>
      <c r="D45" s="32">
        <v>3.100000000000001E-2</v>
      </c>
      <c r="E45" s="33" t="s">
        <v>41</v>
      </c>
      <c r="F45" s="33" t="s">
        <v>42</v>
      </c>
      <c r="H45" t="s">
        <v>77</v>
      </c>
      <c r="I45">
        <v>7</v>
      </c>
      <c r="J45" t="s">
        <v>82</v>
      </c>
    </row>
    <row r="46" spans="1:10">
      <c r="C46" s="31" t="str">
        <f t="shared" si="0"/>
        <v>NZD-IRFuture-ZB-7</v>
      </c>
      <c r="D46" s="32">
        <v>0.15</v>
      </c>
      <c r="E46" s="33" t="s">
        <v>43</v>
      </c>
      <c r="F46" s="33" t="s">
        <v>44</v>
      </c>
      <c r="H46" t="s">
        <v>77</v>
      </c>
      <c r="I46">
        <v>7</v>
      </c>
      <c r="J46" t="s">
        <v>82</v>
      </c>
    </row>
    <row r="47" spans="1:10">
      <c r="C47" s="31" t="str">
        <f t="shared" si="0"/>
        <v>NZD-IRFuture-ZB-8</v>
      </c>
      <c r="D47" s="32">
        <v>3.2000000000000008E-2</v>
      </c>
      <c r="E47" s="33" t="s">
        <v>41</v>
      </c>
      <c r="F47" s="33" t="s">
        <v>42</v>
      </c>
      <c r="H47" t="s">
        <v>77</v>
      </c>
      <c r="I47">
        <v>8</v>
      </c>
      <c r="J47" t="s">
        <v>82</v>
      </c>
    </row>
    <row r="48" spans="1:10" ht="13.5" thickBot="1">
      <c r="C48" s="34" t="str">
        <f t="shared" si="0"/>
        <v>NZD-IRFuture-ZB-8</v>
      </c>
      <c r="D48" s="35">
        <v>0.15</v>
      </c>
      <c r="E48" s="36" t="s">
        <v>43</v>
      </c>
      <c r="F48" s="36" t="s">
        <v>44</v>
      </c>
      <c r="H48" t="s">
        <v>77</v>
      </c>
      <c r="I48">
        <v>8</v>
      </c>
      <c r="J48" t="s">
        <v>82</v>
      </c>
    </row>
    <row r="49" spans="3:6" ht="13.5" thickBot="1">
      <c r="C49" s="31"/>
      <c r="D49" s="32"/>
      <c r="E49" s="33"/>
      <c r="F49" s="33"/>
    </row>
    <row r="50" spans="3:6">
      <c r="C50" s="28" t="s">
        <v>58</v>
      </c>
      <c r="D50" s="29">
        <v>1E-3</v>
      </c>
      <c r="E50" s="30" t="s">
        <v>41</v>
      </c>
      <c r="F50" s="30" t="s">
        <v>42</v>
      </c>
    </row>
    <row r="51" spans="3:6">
      <c r="C51" s="31" t="s">
        <v>59</v>
      </c>
      <c r="D51" s="32">
        <v>6.9999999999999999E-4</v>
      </c>
      <c r="E51" s="33" t="s">
        <v>41</v>
      </c>
      <c r="F51" s="33" t="s">
        <v>42</v>
      </c>
    </row>
    <row r="52" spans="3:6">
      <c r="C52" s="31" t="s">
        <v>60</v>
      </c>
      <c r="D52" s="32">
        <v>5.0000000000000001E-4</v>
      </c>
      <c r="E52" s="33" t="s">
        <v>41</v>
      </c>
      <c r="F52" s="33" t="s">
        <v>42</v>
      </c>
    </row>
    <row r="53" spans="3:6" ht="13.5" thickBot="1">
      <c r="C53" s="31" t="s">
        <v>61</v>
      </c>
      <c r="D53" s="32">
        <v>2.9999999999999997E-4</v>
      </c>
      <c r="E53" s="33" t="s">
        <v>41</v>
      </c>
      <c r="F53" s="33" t="s">
        <v>42</v>
      </c>
    </row>
    <row r="54" spans="3:6">
      <c r="C54" s="28" t="s">
        <v>62</v>
      </c>
      <c r="D54" s="29">
        <v>2.0000000000000001E-4</v>
      </c>
      <c r="E54" s="30" t="s">
        <v>41</v>
      </c>
      <c r="F54" s="30" t="s">
        <v>42</v>
      </c>
    </row>
    <row r="55" spans="3:6">
      <c r="C55" s="31" t="s">
        <v>63</v>
      </c>
      <c r="D55" s="32">
        <v>1.0000000000000001E-5</v>
      </c>
      <c r="E55" s="33" t="s">
        <v>41</v>
      </c>
      <c r="F55" s="33" t="s">
        <v>42</v>
      </c>
    </row>
  </sheetData>
  <dataValidations disablePrompts="1" count="6">
    <dataValidation type="list" allowBlank="1" showInputMessage="1" showErrorMessage="1" sqref="J18:J32 J49" xr:uid="{00000000-0002-0000-0C00-000000000000}">
      <formula1>"D,W,M,Y, ER, IB,IR,ED,L"</formula1>
    </dataValidation>
    <dataValidation type="list" allowBlank="1" showInputMessage="1" showErrorMessage="1" sqref="H18:H49" xr:uid="{00000000-0002-0000-0C00-000001000000}">
      <formula1>"Deposit, IRSwap, IRFuture, BasisSwap, Fra"</formula1>
    </dataValidation>
    <dataValidation type="list" allowBlank="1" showInputMessage="1" showErrorMessage="1" sqref="D8" xr:uid="{00000000-0002-0000-0C00-000002000000}">
      <formula1>"SENIOR"</formula1>
    </dataValidation>
    <dataValidation type="list" allowBlank="1" showInputMessage="1" showErrorMessage="1" sqref="D7" xr:uid="{00000000-0002-0000-0C00-000003000000}">
      <formula1>"NAB, LIBOR"</formula1>
    </dataValidation>
    <dataValidation type="list" allowBlank="1" showInputMessage="1" showErrorMessage="1" sqref="D14" xr:uid="{00000000-0002-0000-0C00-000004000000}">
      <formula1>Currency</formula1>
    </dataValidation>
    <dataValidation type="list" allowBlank="1" showInputMessage="1" showErrorMessage="1" sqref="J33:J48" xr:uid="{00000000-0002-0000-0C00-000005000000}">
      <formula1>"D,W,M,Y, ER, IB,IR,ED,L,ZB"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13"/>
  <sheetViews>
    <sheetView workbookViewId="0">
      <selection activeCell="C5" sqref="C5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7">
      <c r="C1" t="s">
        <v>0</v>
      </c>
      <c r="D1" t="s">
        <v>15</v>
      </c>
      <c r="E1" t="s">
        <v>18</v>
      </c>
    </row>
    <row r="2" spans="3:7">
      <c r="C2" t="s">
        <v>1</v>
      </c>
      <c r="D2" t="s">
        <v>11</v>
      </c>
      <c r="E2" s="15" t="s">
        <v>2</v>
      </c>
      <c r="G2" s="5" t="s">
        <v>3</v>
      </c>
    </row>
    <row r="3" spans="3:7">
      <c r="C3" t="s">
        <v>7</v>
      </c>
      <c r="D3" t="s">
        <v>13</v>
      </c>
      <c r="E3" s="16" t="s">
        <v>17</v>
      </c>
      <c r="G3" s="5" t="s">
        <v>4</v>
      </c>
    </row>
    <row r="4" spans="3:7">
      <c r="C4" t="s">
        <v>81</v>
      </c>
      <c r="D4" t="s">
        <v>14</v>
      </c>
      <c r="E4" s="16" t="s">
        <v>12</v>
      </c>
      <c r="G4" s="5" t="s">
        <v>5</v>
      </c>
    </row>
    <row r="5" spans="3:7">
      <c r="C5" t="s">
        <v>8</v>
      </c>
      <c r="D5" t="s">
        <v>22</v>
      </c>
      <c r="E5" s="17" t="s">
        <v>19</v>
      </c>
      <c r="G5" s="5" t="s">
        <v>6</v>
      </c>
    </row>
    <row r="6" spans="3:7">
      <c r="C6" t="s">
        <v>9</v>
      </c>
      <c r="E6" s="17" t="s">
        <v>20</v>
      </c>
      <c r="G6" s="5" t="s">
        <v>16</v>
      </c>
    </row>
    <row r="7" spans="3:7">
      <c r="E7" s="18" t="s">
        <v>21</v>
      </c>
      <c r="G7" s="5" t="s">
        <v>23</v>
      </c>
    </row>
    <row r="8" spans="3:7">
      <c r="G8" s="5" t="s">
        <v>24</v>
      </c>
    </row>
    <row r="9" spans="3:7">
      <c r="G9" s="5" t="s">
        <v>25</v>
      </c>
    </row>
    <row r="10" spans="3:7">
      <c r="G10" s="5" t="s">
        <v>26</v>
      </c>
    </row>
    <row r="11" spans="3:7">
      <c r="G11" s="5" t="s">
        <v>29</v>
      </c>
    </row>
    <row r="12" spans="3:7" ht="13.5" thickBot="1">
      <c r="G12" s="6" t="s">
        <v>30</v>
      </c>
    </row>
    <row r="13" spans="3:7" ht="13.5" thickBot="1">
      <c r="G13" s="6" t="s">
        <v>31</v>
      </c>
    </row>
  </sheetData>
  <protectedRanges>
    <protectedRange sqref="E7 E2:E4" name="Range2_1"/>
  </protectedRange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AUDUSDCurve</vt:lpstr>
      <vt:lpstr>AUDCurve3M</vt:lpstr>
      <vt:lpstr>AUDCurve1M</vt:lpstr>
      <vt:lpstr>AUDCurve6M</vt:lpstr>
      <vt:lpstr>AUDDiscountCurve</vt:lpstr>
      <vt:lpstr>AUDSwaption</vt:lpstr>
      <vt:lpstr>USDCurve3M</vt:lpstr>
      <vt:lpstr>USDDiscountCurve</vt:lpstr>
      <vt:lpstr>GBPCurve3M</vt:lpstr>
      <vt:lpstr>GBPDiscountCurve</vt:lpstr>
      <vt:lpstr>EURCurve3M</vt:lpstr>
      <vt:lpstr>EURDiscountCurve</vt:lpstr>
      <vt:lpstr>NZDDiscountCurve</vt:lpstr>
      <vt:lpstr>Config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2018-02-01T08:31:12Z</dcterms:modified>
</cp:coreProperties>
</file>