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Rates\"/>
    </mc:Choice>
  </mc:AlternateContent>
  <bookViews>
    <workbookView xWindow="720" yWindow="270" windowWidth="14955" windowHeight="12525" tabRatio="618" xr2:uid="{00000000-000D-0000-FFFF-FFFF00000000}"/>
  </bookViews>
  <sheets>
    <sheet name="GetInfo &amp; GetInstrumentInfo" sheetId="12" r:id="rId1"/>
    <sheet name="AUDCurveGeneric" sheetId="14" r:id="rId2"/>
    <sheet name="AUDCurve6M" sheetId="5" r:id="rId3"/>
    <sheet name="AUDCurve1M" sheetId="13" r:id="rId4"/>
    <sheet name="Chart1" sheetId="11" r:id="rId5"/>
    <sheet name="Config" sheetId="10" r:id="rId6"/>
  </sheets>
  <definedNames>
    <definedName name="Algorithm" localSheetId="3">AUDCurve1M!$A$9</definedName>
    <definedName name="Algorithm" localSheetId="2">AUDCurve6M!$A$9</definedName>
    <definedName name="Algorithm" localSheetId="1">AUDCurveGeneric!$F$8</definedName>
    <definedName name="Algorithms">Config!$E$2:$E$7</definedName>
    <definedName name="Currency">Config!$C$2:$C$8</definedName>
    <definedName name="CurveList">'GetInfo &amp; GetInstrumentInfo'!$B$8:$B$77</definedName>
    <definedName name="CurveName" localSheetId="3">AUDCurve1M!$A$8</definedName>
    <definedName name="CurveName" localSheetId="2">AUDCurve6M!$A$8</definedName>
    <definedName name="CurveName" localSheetId="1">AUDCurveGeneric!$F$7</definedName>
    <definedName name="CurveType" localSheetId="3">AUDCurve1M!$A$2</definedName>
    <definedName name="CurveType" localSheetId="2">AUDCurve6M!$A$2</definedName>
    <definedName name="CurveType" localSheetId="1">AUDCurveGeneric!$F$2</definedName>
    <definedName name="FuturesRolls">Config!$G$2:$G$13</definedName>
    <definedName name="HLInstruments" localSheetId="1">AUDCurveGeneric!$D$17:$D$42</definedName>
    <definedName name="Markets">Config!$I$2:$I$3</definedName>
    <definedName name="RateIndex">Config!$D$2:$D$8</definedName>
    <definedName name="Rates" localSheetId="1">AUDCurveGeneric!$E$17:$E$42</definedName>
    <definedName name="ReferenceDate" localSheetId="3">AUDCurve1M!$A$4</definedName>
    <definedName name="ReferenceDate" localSheetId="2">AUDCurve6M!$A$4</definedName>
    <definedName name="ReferenceDate" localSheetId="1">AUDCurveGeneric!$F$4</definedName>
    <definedName name="Spreads" localSheetId="3">AUDCurve1M!$A$18:$A$41</definedName>
    <definedName name="Spreads" localSheetId="2">AUDCurve6M!$A$19:$A$42</definedName>
    <definedName name="Spreads" localSheetId="1">AUDCurveGeneric!$F$17:$F$42</definedName>
  </definedNames>
  <calcPr calcId="171027"/>
</workbook>
</file>

<file path=xl/calcChain.xml><?xml version="1.0" encoding="utf-8"?>
<calcChain xmlns="http://schemas.openxmlformats.org/spreadsheetml/2006/main">
  <c r="C20" i="5" l="1"/>
  <c r="G15" i="12" a="1"/>
  <c r="D15" i="12" a="1"/>
  <c r="B8" i="12" a="1"/>
  <c r="B2" i="12"/>
  <c r="H15" i="12" l="1"/>
  <c r="H17" i="12"/>
  <c r="H19" i="12"/>
  <c r="H21" i="12"/>
  <c r="H23" i="12"/>
  <c r="H25" i="12"/>
  <c r="H27" i="12"/>
  <c r="H29" i="12"/>
  <c r="H31" i="12"/>
  <c r="H33" i="12"/>
  <c r="H35" i="12"/>
  <c r="H37" i="12"/>
  <c r="H39" i="12"/>
  <c r="H41" i="12"/>
  <c r="H43" i="12"/>
  <c r="H45" i="12"/>
  <c r="H47" i="12"/>
  <c r="H49" i="12"/>
  <c r="H51" i="12"/>
  <c r="H53" i="12"/>
  <c r="H55" i="12"/>
  <c r="H16" i="12"/>
  <c r="H18" i="12"/>
  <c r="H20" i="12"/>
  <c r="H22" i="12"/>
  <c r="H24" i="12"/>
  <c r="H26" i="12"/>
  <c r="H28" i="12"/>
  <c r="H30" i="12"/>
  <c r="H32" i="12"/>
  <c r="H34" i="12"/>
  <c r="H36" i="12"/>
  <c r="H38" i="12"/>
  <c r="H40" i="12"/>
  <c r="H42" i="12"/>
  <c r="H44" i="12"/>
  <c r="H46" i="12"/>
  <c r="H48" i="12"/>
  <c r="H50" i="12"/>
  <c r="H52" i="12"/>
  <c r="H54" i="12"/>
  <c r="H56" i="12"/>
  <c r="G15" i="12"/>
  <c r="G17" i="12"/>
  <c r="G19" i="12"/>
  <c r="G21" i="12"/>
  <c r="G23" i="12"/>
  <c r="G25" i="12"/>
  <c r="G27" i="12"/>
  <c r="G29" i="12"/>
  <c r="G31" i="12"/>
  <c r="G33" i="12"/>
  <c r="G35" i="12"/>
  <c r="G37" i="12"/>
  <c r="G39" i="12"/>
  <c r="G41" i="12"/>
  <c r="G43" i="12"/>
  <c r="G45" i="12"/>
  <c r="G47" i="12"/>
  <c r="G49" i="12"/>
  <c r="G51" i="12"/>
  <c r="G53" i="12"/>
  <c r="G55" i="12"/>
  <c r="G16" i="12"/>
  <c r="G18" i="12"/>
  <c r="G20" i="12"/>
  <c r="G22" i="12"/>
  <c r="G24" i="12"/>
  <c r="G26" i="12"/>
  <c r="G28" i="12"/>
  <c r="G30" i="12"/>
  <c r="G32" i="12"/>
  <c r="G34" i="12"/>
  <c r="G36" i="12"/>
  <c r="G38" i="12"/>
  <c r="G40" i="12"/>
  <c r="G42" i="12"/>
  <c r="G44" i="12"/>
  <c r="G46" i="12"/>
  <c r="G48" i="12"/>
  <c r="G50" i="12"/>
  <c r="G52" i="12"/>
  <c r="G54" i="12"/>
  <c r="G56" i="12"/>
  <c r="D15" i="12"/>
  <c r="D17" i="12"/>
  <c r="D19" i="12"/>
  <c r="D21" i="12"/>
  <c r="D23" i="12"/>
  <c r="D25" i="12"/>
  <c r="D27" i="12"/>
  <c r="D29" i="12"/>
  <c r="D31" i="12"/>
  <c r="D33" i="12"/>
  <c r="D35" i="12"/>
  <c r="D37" i="12"/>
  <c r="D39" i="12"/>
  <c r="D41" i="12"/>
  <c r="D43" i="12"/>
  <c r="D45" i="12"/>
  <c r="D47" i="12"/>
  <c r="D49" i="12"/>
  <c r="D51" i="12"/>
  <c r="D53" i="12"/>
  <c r="D55" i="12"/>
  <c r="E18" i="12"/>
  <c r="E22" i="12"/>
  <c r="E28" i="12"/>
  <c r="E34" i="12"/>
  <c r="E15" i="12"/>
  <c r="E17" i="12"/>
  <c r="E19" i="12"/>
  <c r="E21" i="12"/>
  <c r="E23" i="12"/>
  <c r="E25" i="12"/>
  <c r="E27" i="12"/>
  <c r="E29" i="12"/>
  <c r="E31" i="12"/>
  <c r="E33" i="12"/>
  <c r="E35" i="12"/>
  <c r="E37" i="12"/>
  <c r="E39" i="12"/>
  <c r="E41" i="12"/>
  <c r="E43" i="12"/>
  <c r="E45" i="12"/>
  <c r="E47" i="12"/>
  <c r="E49" i="12"/>
  <c r="E51" i="12"/>
  <c r="E53" i="12"/>
  <c r="E55" i="12"/>
  <c r="E20" i="12"/>
  <c r="E26" i="12"/>
  <c r="E36" i="12"/>
  <c r="E40" i="12"/>
  <c r="E44" i="12"/>
  <c r="E48" i="12"/>
  <c r="E50" i="12"/>
  <c r="E54" i="12"/>
  <c r="D16" i="12"/>
  <c r="D18" i="12"/>
  <c r="D20" i="12"/>
  <c r="D22" i="12"/>
  <c r="D24" i="12"/>
  <c r="D26" i="12"/>
  <c r="D28" i="12"/>
  <c r="D30" i="12"/>
  <c r="D32" i="12"/>
  <c r="D34" i="12"/>
  <c r="D36" i="12"/>
  <c r="D38" i="12"/>
  <c r="D40" i="12"/>
  <c r="D42" i="12"/>
  <c r="D44" i="12"/>
  <c r="D46" i="12"/>
  <c r="D48" i="12"/>
  <c r="D50" i="12"/>
  <c r="D52" i="12"/>
  <c r="D54" i="12"/>
  <c r="D56" i="12"/>
  <c r="E16" i="12"/>
  <c r="E24" i="12"/>
  <c r="E30" i="12"/>
  <c r="E32" i="12"/>
  <c r="E38" i="12"/>
  <c r="E42" i="12"/>
  <c r="E46" i="12"/>
  <c r="E52" i="12"/>
  <c r="E56" i="12"/>
  <c r="B8" i="12"/>
  <c r="B12" i="12"/>
  <c r="B16" i="12"/>
  <c r="B20" i="12"/>
  <c r="B24" i="12"/>
  <c r="B28" i="12"/>
  <c r="B32" i="12"/>
  <c r="B36" i="12"/>
  <c r="B40" i="12"/>
  <c r="B44" i="12"/>
  <c r="B48" i="12"/>
  <c r="B52" i="12"/>
  <c r="B56" i="12"/>
  <c r="B60" i="12"/>
  <c r="B64" i="12"/>
  <c r="B68" i="12"/>
  <c r="B72" i="12"/>
  <c r="B76" i="12"/>
  <c r="B80" i="12"/>
  <c r="B84" i="12"/>
  <c r="B88" i="12"/>
  <c r="B92" i="12"/>
  <c r="B96" i="12"/>
  <c r="B100" i="12"/>
  <c r="B104" i="12"/>
  <c r="B108" i="12"/>
  <c r="B112" i="12"/>
  <c r="B116" i="12"/>
  <c r="B120" i="12"/>
  <c r="B124" i="12"/>
  <c r="B128" i="12"/>
  <c r="B15" i="12"/>
  <c r="B31" i="12"/>
  <c r="B39" i="12"/>
  <c r="B43" i="12"/>
  <c r="B47" i="12"/>
  <c r="B79" i="12"/>
  <c r="B99" i="12"/>
  <c r="B111" i="12"/>
  <c r="B127" i="12"/>
  <c r="B9" i="12"/>
  <c r="B13" i="12"/>
  <c r="B17" i="12"/>
  <c r="B21" i="12"/>
  <c r="B25" i="12"/>
  <c r="B29" i="12"/>
  <c r="B33" i="12"/>
  <c r="B37" i="12"/>
  <c r="B41" i="12"/>
  <c r="B45" i="12"/>
  <c r="B49" i="12"/>
  <c r="B53" i="12"/>
  <c r="B57" i="12"/>
  <c r="B61" i="12"/>
  <c r="B65" i="12"/>
  <c r="B69" i="12"/>
  <c r="B73" i="12"/>
  <c r="B77" i="12"/>
  <c r="B81" i="12"/>
  <c r="B85" i="12"/>
  <c r="B89" i="12"/>
  <c r="B93" i="12"/>
  <c r="B97" i="12"/>
  <c r="B101" i="12"/>
  <c r="B105" i="12"/>
  <c r="B109" i="12"/>
  <c r="B113" i="12"/>
  <c r="B117" i="12"/>
  <c r="B121" i="12"/>
  <c r="B125" i="12"/>
  <c r="B129" i="12"/>
  <c r="B19" i="12"/>
  <c r="B27" i="12"/>
  <c r="B51" i="12"/>
  <c r="B55" i="12"/>
  <c r="B59" i="12"/>
  <c r="B63" i="12"/>
  <c r="B67" i="12"/>
  <c r="B75" i="12"/>
  <c r="B87" i="12"/>
  <c r="B95" i="12"/>
  <c r="B107" i="12"/>
  <c r="B119" i="12"/>
  <c r="B123" i="12"/>
  <c r="B10" i="12"/>
  <c r="B14" i="12"/>
  <c r="B18" i="12"/>
  <c r="B22" i="12"/>
  <c r="B26" i="12"/>
  <c r="B30" i="12"/>
  <c r="B34" i="12"/>
  <c r="B38" i="12"/>
  <c r="B42" i="12"/>
  <c r="B46" i="12"/>
  <c r="B50" i="12"/>
  <c r="B54" i="12"/>
  <c r="B58" i="12"/>
  <c r="B62" i="12"/>
  <c r="B66" i="12"/>
  <c r="B70" i="12"/>
  <c r="B74" i="12"/>
  <c r="B78" i="12"/>
  <c r="B82" i="12"/>
  <c r="B86" i="12"/>
  <c r="B90" i="12"/>
  <c r="B94" i="12"/>
  <c r="B98" i="12"/>
  <c r="B102" i="12"/>
  <c r="B106" i="12"/>
  <c r="B110" i="12"/>
  <c r="B114" i="12"/>
  <c r="B118" i="12"/>
  <c r="B122" i="12"/>
  <c r="B126" i="12"/>
  <c r="B11" i="12"/>
  <c r="B23" i="12"/>
  <c r="B35" i="12"/>
  <c r="B71" i="12"/>
  <c r="B83" i="12"/>
  <c r="B91" i="12"/>
  <c r="B103" i="12"/>
  <c r="B115" i="12"/>
  <c r="C19" i="5"/>
  <c r="E4" i="12" l="1"/>
  <c r="B10" i="14"/>
  <c r="B8" i="14"/>
  <c r="B3" i="14"/>
  <c r="B4" i="14" s="1"/>
  <c r="J15" i="12" a="1"/>
  <c r="B1" i="14"/>
  <c r="T3" i="14" a="1"/>
  <c r="H4" i="14" a="1"/>
  <c r="J16" i="12" l="1"/>
  <c r="J20" i="12"/>
  <c r="J24" i="12"/>
  <c r="J28" i="12"/>
  <c r="J32" i="12"/>
  <c r="J36" i="12"/>
  <c r="J40" i="12"/>
  <c r="J44" i="12"/>
  <c r="J48" i="12"/>
  <c r="K16" i="12"/>
  <c r="K20" i="12"/>
  <c r="K24" i="12"/>
  <c r="K28" i="12"/>
  <c r="K32" i="12"/>
  <c r="K36" i="12"/>
  <c r="K40" i="12"/>
  <c r="K44" i="12"/>
  <c r="K48" i="12"/>
  <c r="J17" i="12"/>
  <c r="J21" i="12"/>
  <c r="J25" i="12"/>
  <c r="J29" i="12"/>
  <c r="J33" i="12"/>
  <c r="J37" i="12"/>
  <c r="J41" i="12"/>
  <c r="J45" i="12"/>
  <c r="J49" i="12"/>
  <c r="K17" i="12"/>
  <c r="K21" i="12"/>
  <c r="K25" i="12"/>
  <c r="K29" i="12"/>
  <c r="K33" i="12"/>
  <c r="K37" i="12"/>
  <c r="K41" i="12"/>
  <c r="K45" i="12"/>
  <c r="K49" i="12"/>
  <c r="K18" i="12"/>
  <c r="K22" i="12"/>
  <c r="K26" i="12"/>
  <c r="K30" i="12"/>
  <c r="K34" i="12"/>
  <c r="K38" i="12"/>
  <c r="K42" i="12"/>
  <c r="K46" i="12"/>
  <c r="K50" i="12"/>
  <c r="J15" i="12"/>
  <c r="J19" i="12"/>
  <c r="J23" i="12"/>
  <c r="J27" i="12"/>
  <c r="J31" i="12"/>
  <c r="J35" i="12"/>
  <c r="J39" i="12"/>
  <c r="J43" i="12"/>
  <c r="J47" i="12"/>
  <c r="J51" i="12"/>
  <c r="K15" i="12"/>
  <c r="K19" i="12"/>
  <c r="K23" i="12"/>
  <c r="K27" i="12"/>
  <c r="K31" i="12"/>
  <c r="K35" i="12"/>
  <c r="K39" i="12"/>
  <c r="K43" i="12"/>
  <c r="K47" i="12"/>
  <c r="K51" i="12"/>
  <c r="J18" i="12"/>
  <c r="J22" i="12"/>
  <c r="J26" i="12"/>
  <c r="J30" i="12"/>
  <c r="J34" i="12"/>
  <c r="J38" i="12"/>
  <c r="J42" i="12"/>
  <c r="J46" i="12"/>
  <c r="J50" i="12"/>
  <c r="U4" i="14"/>
  <c r="T3" i="14"/>
  <c r="T5" i="14"/>
  <c r="T7" i="14"/>
  <c r="T9" i="14"/>
  <c r="T11" i="14"/>
  <c r="T13" i="14"/>
  <c r="T15" i="14"/>
  <c r="T17" i="14"/>
  <c r="T19" i="14"/>
  <c r="T21" i="14"/>
  <c r="U3" i="14"/>
  <c r="U5" i="14"/>
  <c r="U7" i="14"/>
  <c r="U9" i="14"/>
  <c r="U11" i="14"/>
  <c r="U13" i="14"/>
  <c r="U15" i="14"/>
  <c r="U17" i="14"/>
  <c r="U19" i="14"/>
  <c r="U21" i="14"/>
  <c r="U6" i="14"/>
  <c r="U8" i="14"/>
  <c r="U10" i="14"/>
  <c r="U12" i="14"/>
  <c r="U14" i="14"/>
  <c r="U16" i="14"/>
  <c r="U18" i="14"/>
  <c r="U20" i="14"/>
  <c r="U22" i="14"/>
  <c r="T4" i="14"/>
  <c r="T6" i="14"/>
  <c r="T8" i="14"/>
  <c r="T10" i="14"/>
  <c r="T12" i="14"/>
  <c r="T14" i="14"/>
  <c r="T16" i="14"/>
  <c r="T18" i="14"/>
  <c r="T20" i="14"/>
  <c r="T22" i="14"/>
  <c r="H4" i="14"/>
  <c r="H6" i="14"/>
  <c r="H8" i="14"/>
  <c r="H10" i="14"/>
  <c r="H12" i="14"/>
  <c r="H14" i="14"/>
  <c r="H16" i="14"/>
  <c r="H18" i="14"/>
  <c r="H20" i="14"/>
  <c r="H22" i="14"/>
  <c r="H24" i="14"/>
  <c r="H26" i="14"/>
  <c r="H28" i="14"/>
  <c r="H30" i="14"/>
  <c r="H32" i="14"/>
  <c r="H34" i="14"/>
  <c r="H36" i="14"/>
  <c r="I7" i="14"/>
  <c r="I11" i="14"/>
  <c r="I19" i="14"/>
  <c r="I25" i="14"/>
  <c r="I31" i="14"/>
  <c r="I35" i="14"/>
  <c r="I4" i="14"/>
  <c r="I6" i="14"/>
  <c r="I8" i="14"/>
  <c r="I10" i="14"/>
  <c r="I12" i="14"/>
  <c r="I14" i="14"/>
  <c r="I16" i="14"/>
  <c r="I18" i="14"/>
  <c r="I20" i="14"/>
  <c r="I22" i="14"/>
  <c r="I24" i="14"/>
  <c r="I26" i="14"/>
  <c r="I28" i="14"/>
  <c r="I30" i="14"/>
  <c r="I32" i="14"/>
  <c r="I34" i="14"/>
  <c r="I36" i="14"/>
  <c r="I9" i="14"/>
  <c r="I15" i="14"/>
  <c r="I21" i="14"/>
  <c r="I27" i="14"/>
  <c r="I33" i="14"/>
  <c r="H5" i="14"/>
  <c r="H7" i="14"/>
  <c r="H9" i="14"/>
  <c r="H11" i="14"/>
  <c r="H13" i="14"/>
  <c r="H15" i="14"/>
  <c r="H17" i="14"/>
  <c r="H19" i="14"/>
  <c r="H21" i="14"/>
  <c r="H23" i="14"/>
  <c r="H25" i="14"/>
  <c r="H27" i="14"/>
  <c r="H29" i="14"/>
  <c r="H31" i="14"/>
  <c r="H33" i="14"/>
  <c r="H35" i="14"/>
  <c r="H37" i="14"/>
  <c r="I5" i="14"/>
  <c r="I13" i="14"/>
  <c r="I17" i="14"/>
  <c r="I23" i="14"/>
  <c r="I29" i="14"/>
  <c r="I37" i="14"/>
  <c r="L2" i="14"/>
  <c r="L3" i="14" s="1"/>
  <c r="L4" i="14" s="1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L84" i="14" s="1"/>
  <c r="L85" i="14" s="1"/>
  <c r="L86" i="14" s="1"/>
  <c r="L87" i="14" s="1"/>
  <c r="L88" i="14" s="1"/>
  <c r="L89" i="14" s="1"/>
  <c r="L90" i="14" s="1"/>
  <c r="L91" i="14" s="1"/>
  <c r="L92" i="14" s="1"/>
  <c r="L93" i="14" s="1"/>
  <c r="L94" i="14" s="1"/>
  <c r="L95" i="14" s="1"/>
  <c r="L96" i="14" s="1"/>
  <c r="L97" i="14" s="1"/>
  <c r="L98" i="14" s="1"/>
  <c r="L99" i="14" s="1"/>
  <c r="L100" i="14" s="1"/>
  <c r="L101" i="14" s="1"/>
  <c r="L102" i="14" s="1"/>
  <c r="L103" i="14" s="1"/>
  <c r="L104" i="14" s="1"/>
  <c r="L105" i="14" s="1"/>
  <c r="L106" i="14" s="1"/>
  <c r="L107" i="14" s="1"/>
  <c r="L108" i="14" s="1"/>
  <c r="L109" i="14" s="1"/>
  <c r="L110" i="14" s="1"/>
  <c r="L111" i="14" s="1"/>
  <c r="L112" i="14" s="1"/>
  <c r="L113" i="14" s="1"/>
  <c r="L114" i="14" s="1"/>
  <c r="L115" i="14" s="1"/>
  <c r="L116" i="14" s="1"/>
  <c r="L117" i="14" s="1"/>
  <c r="L118" i="14" s="1"/>
  <c r="L119" i="14" s="1"/>
  <c r="L120" i="14" s="1"/>
  <c r="L121" i="14" s="1"/>
  <c r="L122" i="14" s="1"/>
  <c r="L123" i="14" s="1"/>
  <c r="L124" i="14" s="1"/>
  <c r="L125" i="14" s="1"/>
  <c r="L126" i="14" s="1"/>
  <c r="L127" i="14" s="1"/>
  <c r="L128" i="14" s="1"/>
  <c r="L129" i="14" s="1"/>
  <c r="L130" i="14" s="1"/>
  <c r="L131" i="14" s="1"/>
  <c r="L132" i="14" s="1"/>
  <c r="L133" i="14" s="1"/>
  <c r="L134" i="14" s="1"/>
  <c r="L135" i="14" s="1"/>
  <c r="L136" i="14" s="1"/>
  <c r="L137" i="14" s="1"/>
  <c r="L138" i="14" s="1"/>
  <c r="L139" i="14" s="1"/>
  <c r="L140" i="14" s="1"/>
  <c r="L141" i="14" s="1"/>
  <c r="L142" i="14" s="1"/>
  <c r="L143" i="14" s="1"/>
  <c r="L144" i="14" s="1"/>
  <c r="L145" i="14" s="1"/>
  <c r="L146" i="14" s="1"/>
  <c r="L147" i="14" s="1"/>
  <c r="L148" i="14" s="1"/>
  <c r="L149" i="14" s="1"/>
  <c r="L150" i="14" s="1"/>
  <c r="L151" i="14" s="1"/>
  <c r="L152" i="14" s="1"/>
  <c r="L153" i="14" s="1"/>
  <c r="L154" i="14" s="1"/>
  <c r="L155" i="14" s="1"/>
  <c r="L156" i="14" s="1"/>
  <c r="L157" i="14" s="1"/>
  <c r="L158" i="14" s="1"/>
  <c r="L159" i="14" s="1"/>
  <c r="L160" i="14" s="1"/>
  <c r="L161" i="14" s="1"/>
  <c r="L162" i="14" s="1"/>
  <c r="L163" i="14" s="1"/>
  <c r="L164" i="14" s="1"/>
  <c r="L165" i="14" s="1"/>
  <c r="L166" i="14" s="1"/>
  <c r="L167" i="14" s="1"/>
  <c r="L168" i="14" s="1"/>
  <c r="L169" i="14" s="1"/>
  <c r="L170" i="14" s="1"/>
  <c r="L171" i="14" s="1"/>
  <c r="L172" i="14" s="1"/>
  <c r="L173" i="14" s="1"/>
  <c r="L174" i="14" s="1"/>
  <c r="L175" i="14" s="1"/>
  <c r="L176" i="14" s="1"/>
  <c r="L177" i="14" s="1"/>
  <c r="L178" i="14" s="1"/>
  <c r="L179" i="14" s="1"/>
  <c r="L180" i="14" s="1"/>
  <c r="L181" i="14" s="1"/>
  <c r="L182" i="14" s="1"/>
  <c r="L183" i="14" s="1"/>
  <c r="L184" i="14" s="1"/>
  <c r="L185" i="14" s="1"/>
  <c r="L186" i="14" s="1"/>
  <c r="L187" i="14" s="1"/>
  <c r="L188" i="14" s="1"/>
  <c r="L189" i="14" s="1"/>
  <c r="L190" i="14" s="1"/>
  <c r="L191" i="14" s="1"/>
  <c r="L192" i="14" s="1"/>
  <c r="L193" i="14" s="1"/>
  <c r="L194" i="14" s="1"/>
  <c r="L195" i="14" s="1"/>
  <c r="L196" i="14" s="1"/>
  <c r="L197" i="14" s="1"/>
  <c r="L198" i="14" s="1"/>
  <c r="L199" i="14" s="1"/>
  <c r="L200" i="14" s="1"/>
  <c r="L201" i="14" s="1"/>
  <c r="L202" i="14" s="1"/>
  <c r="L203" i="14" s="1"/>
  <c r="L204" i="14" s="1"/>
  <c r="L205" i="14" s="1"/>
  <c r="L206" i="14" s="1"/>
  <c r="L207" i="14" s="1"/>
  <c r="L208" i="14" s="1"/>
  <c r="L209" i="14" s="1"/>
  <c r="L210" i="14" s="1"/>
  <c r="L211" i="14" s="1"/>
  <c r="L212" i="14" s="1"/>
  <c r="L213" i="14" s="1"/>
  <c r="L214" i="14" s="1"/>
  <c r="L215" i="14" s="1"/>
  <c r="L216" i="14" s="1"/>
  <c r="L217" i="14" s="1"/>
  <c r="L218" i="14" s="1"/>
  <c r="L219" i="14" s="1"/>
  <c r="L220" i="14" s="1"/>
  <c r="L221" i="14" s="1"/>
  <c r="L222" i="14" s="1"/>
  <c r="L223" i="14" s="1"/>
  <c r="L224" i="14" s="1"/>
  <c r="L225" i="14" s="1"/>
  <c r="L226" i="14" s="1"/>
  <c r="L227" i="14" s="1"/>
  <c r="L228" i="14" s="1"/>
  <c r="L229" i="14" s="1"/>
  <c r="L230" i="14" s="1"/>
  <c r="L231" i="14" s="1"/>
  <c r="L232" i="14" s="1"/>
  <c r="L233" i="14" s="1"/>
  <c r="L234" i="14" s="1"/>
  <c r="L235" i="14" s="1"/>
  <c r="L236" i="14" s="1"/>
  <c r="L237" i="14" s="1"/>
  <c r="L238" i="14" s="1"/>
  <c r="L239" i="14" s="1"/>
  <c r="L240" i="14" s="1"/>
  <c r="L241" i="14" s="1"/>
  <c r="L242" i="14" s="1"/>
  <c r="L243" i="14" s="1"/>
  <c r="L244" i="14" s="1"/>
  <c r="L245" i="14" s="1"/>
  <c r="L246" i="14" s="1"/>
  <c r="L247" i="14" s="1"/>
  <c r="L248" i="14" s="1"/>
  <c r="L249" i="14" s="1"/>
  <c r="L250" i="14" s="1"/>
  <c r="L251" i="14" s="1"/>
  <c r="L252" i="14" s="1"/>
  <c r="L253" i="14" s="1"/>
  <c r="L254" i="14" s="1"/>
  <c r="L255" i="14" s="1"/>
  <c r="L256" i="14" s="1"/>
  <c r="L257" i="14" s="1"/>
  <c r="L258" i="14" s="1"/>
  <c r="L259" i="14" s="1"/>
  <c r="L260" i="14" s="1"/>
  <c r="L261" i="14" s="1"/>
  <c r="L262" i="14" s="1"/>
  <c r="L263" i="14" s="1"/>
  <c r="L264" i="14" s="1"/>
  <c r="L265" i="14" s="1"/>
  <c r="L266" i="14" s="1"/>
  <c r="L267" i="14" s="1"/>
  <c r="L268" i="14" s="1"/>
  <c r="L269" i="14" s="1"/>
  <c r="L270" i="14" s="1"/>
  <c r="L271" i="14" s="1"/>
  <c r="L272" i="14" s="1"/>
  <c r="L273" i="14" s="1"/>
  <c r="L274" i="14" s="1"/>
  <c r="L275" i="14" s="1"/>
  <c r="D24" i="14"/>
  <c r="D23" i="14"/>
  <c r="D41" i="14"/>
  <c r="D39" i="14"/>
  <c r="D38" i="14"/>
  <c r="D32" i="14"/>
  <c r="D31" i="14"/>
  <c r="D30" i="14"/>
  <c r="D22" i="14"/>
  <c r="D21" i="14"/>
  <c r="D20" i="14"/>
  <c r="D40" i="14"/>
  <c r="D19" i="14"/>
  <c r="D29" i="14"/>
  <c r="D37" i="14"/>
  <c r="D18" i="14"/>
  <c r="D28" i="14"/>
  <c r="D36" i="14"/>
  <c r="D17" i="14"/>
  <c r="D27" i="14"/>
  <c r="D35" i="14"/>
  <c r="D26" i="14"/>
  <c r="D34" i="14"/>
  <c r="D42" i="14"/>
  <c r="D25" i="14"/>
  <c r="D33" i="14"/>
  <c r="N2" i="14" a="1"/>
  <c r="M2" i="14" a="1"/>
  <c r="N2" i="14" l="1"/>
  <c r="N6" i="14"/>
  <c r="N10" i="14"/>
  <c r="N14" i="14"/>
  <c r="N18" i="14"/>
  <c r="N22" i="14"/>
  <c r="N26" i="14"/>
  <c r="N30" i="14"/>
  <c r="Q30" i="14" s="1"/>
  <c r="N34" i="14"/>
  <c r="Q34" i="14" s="1"/>
  <c r="N38" i="14"/>
  <c r="N42" i="14"/>
  <c r="N46" i="14"/>
  <c r="N50" i="14"/>
  <c r="N54" i="14"/>
  <c r="N58" i="14"/>
  <c r="Q58" i="14" s="1"/>
  <c r="N62" i="14"/>
  <c r="Q62" i="14" s="1"/>
  <c r="N66" i="14"/>
  <c r="Q66" i="14" s="1"/>
  <c r="N70" i="14"/>
  <c r="N74" i="14"/>
  <c r="N78" i="14"/>
  <c r="N82" i="14"/>
  <c r="N86" i="14"/>
  <c r="Q86" i="14" s="1"/>
  <c r="N90" i="14"/>
  <c r="N94" i="14"/>
  <c r="N98" i="14"/>
  <c r="Q98" i="14" s="1"/>
  <c r="N102" i="14"/>
  <c r="N106" i="14"/>
  <c r="N110" i="14"/>
  <c r="Q110" i="14" s="1"/>
  <c r="N114" i="14"/>
  <c r="N118" i="14"/>
  <c r="Q118" i="14" s="1"/>
  <c r="N122" i="14"/>
  <c r="Q122" i="14" s="1"/>
  <c r="N126" i="14"/>
  <c r="Q126" i="14" s="1"/>
  <c r="N130" i="14"/>
  <c r="N134" i="14"/>
  <c r="N138" i="14"/>
  <c r="N142" i="14"/>
  <c r="N146" i="14"/>
  <c r="N150" i="14"/>
  <c r="N154" i="14"/>
  <c r="N158" i="14"/>
  <c r="Q158" i="14" s="1"/>
  <c r="N162" i="14"/>
  <c r="N166" i="14"/>
  <c r="Q166" i="14" s="1"/>
  <c r="N170" i="14"/>
  <c r="N174" i="14"/>
  <c r="Q174" i="14" s="1"/>
  <c r="N178" i="14"/>
  <c r="N182" i="14"/>
  <c r="Q182" i="14" s="1"/>
  <c r="N186" i="14"/>
  <c r="Q186" i="14" s="1"/>
  <c r="N190" i="14"/>
  <c r="Q190" i="14" s="1"/>
  <c r="N194" i="14"/>
  <c r="Q194" i="14" s="1"/>
  <c r="N198" i="14"/>
  <c r="N202" i="14"/>
  <c r="Q202" i="14" s="1"/>
  <c r="N206" i="14"/>
  <c r="N210" i="14"/>
  <c r="N214" i="14"/>
  <c r="Q214" i="14" s="1"/>
  <c r="N218" i="14"/>
  <c r="N222" i="14"/>
  <c r="Q222" i="14" s="1"/>
  <c r="N226" i="14"/>
  <c r="N230" i="14"/>
  <c r="N234" i="14"/>
  <c r="Q234" i="14" s="1"/>
  <c r="N238" i="14"/>
  <c r="Q238" i="14" s="1"/>
  <c r="N242" i="14"/>
  <c r="N246" i="14"/>
  <c r="N250" i="14"/>
  <c r="N254" i="14"/>
  <c r="Q254" i="14" s="1"/>
  <c r="N258" i="14"/>
  <c r="Q258" i="14" s="1"/>
  <c r="N262" i="14"/>
  <c r="N266" i="14"/>
  <c r="N270" i="14"/>
  <c r="N274" i="14"/>
  <c r="N247" i="14"/>
  <c r="N255" i="14"/>
  <c r="N263" i="14"/>
  <c r="N271" i="14"/>
  <c r="Q271" i="14" s="1"/>
  <c r="N13" i="14"/>
  <c r="N45" i="14"/>
  <c r="Q45" i="14" s="1"/>
  <c r="N61" i="14"/>
  <c r="N73" i="14"/>
  <c r="N89" i="14"/>
  <c r="Q89" i="14" s="1"/>
  <c r="N101" i="14"/>
  <c r="Q101" i="14" s="1"/>
  <c r="N113" i="14"/>
  <c r="N125" i="14"/>
  <c r="N133" i="14"/>
  <c r="N145" i="14"/>
  <c r="N3" i="14"/>
  <c r="Q3" i="14" s="1"/>
  <c r="N7" i="14"/>
  <c r="N11" i="14"/>
  <c r="Q11" i="14" s="1"/>
  <c r="N15" i="14"/>
  <c r="N19" i="14"/>
  <c r="Q19" i="14" s="1"/>
  <c r="N23" i="14"/>
  <c r="N27" i="14"/>
  <c r="Q27" i="14" s="1"/>
  <c r="N31" i="14"/>
  <c r="Q31" i="14" s="1"/>
  <c r="N35" i="14"/>
  <c r="N39" i="14"/>
  <c r="N43" i="14"/>
  <c r="N47" i="14"/>
  <c r="N51" i="14"/>
  <c r="Q51" i="14" s="1"/>
  <c r="N55" i="14"/>
  <c r="N59" i="14"/>
  <c r="Q59" i="14" s="1"/>
  <c r="N63" i="14"/>
  <c r="Q63" i="14" s="1"/>
  <c r="N67" i="14"/>
  <c r="Q67" i="14" s="1"/>
  <c r="N71" i="14"/>
  <c r="N75" i="14"/>
  <c r="N79" i="14"/>
  <c r="Q79" i="14" s="1"/>
  <c r="N83" i="14"/>
  <c r="Q83" i="14" s="1"/>
  <c r="N87" i="14"/>
  <c r="N91" i="14"/>
  <c r="N95" i="14"/>
  <c r="Q95" i="14" s="1"/>
  <c r="N99" i="14"/>
  <c r="N103" i="14"/>
  <c r="N107" i="14"/>
  <c r="Q107" i="14" s="1"/>
  <c r="N111" i="14"/>
  <c r="N115" i="14"/>
  <c r="Q115" i="14" s="1"/>
  <c r="N119" i="14"/>
  <c r="N123" i="14"/>
  <c r="N127" i="14"/>
  <c r="N131" i="14"/>
  <c r="Q131" i="14" s="1"/>
  <c r="N135" i="14"/>
  <c r="N139" i="14"/>
  <c r="N143" i="14"/>
  <c r="N147" i="14"/>
  <c r="N151" i="14"/>
  <c r="N155" i="14"/>
  <c r="N159" i="14"/>
  <c r="N163" i="14"/>
  <c r="Q163" i="14" s="1"/>
  <c r="N167" i="14"/>
  <c r="N171" i="14"/>
  <c r="N175" i="14"/>
  <c r="N179" i="14"/>
  <c r="Q179" i="14" s="1"/>
  <c r="N183" i="14"/>
  <c r="N187" i="14"/>
  <c r="N191" i="14"/>
  <c r="N195" i="14"/>
  <c r="Q195" i="14" s="1"/>
  <c r="N199" i="14"/>
  <c r="N203" i="14"/>
  <c r="Q203" i="14" s="1"/>
  <c r="N207" i="14"/>
  <c r="N211" i="14"/>
  <c r="N215" i="14"/>
  <c r="N219" i="14"/>
  <c r="N223" i="14"/>
  <c r="N227" i="14"/>
  <c r="N231" i="14"/>
  <c r="N235" i="14"/>
  <c r="N239" i="14"/>
  <c r="Q239" i="14" s="1"/>
  <c r="N243" i="14"/>
  <c r="Q243" i="14" s="1"/>
  <c r="N251" i="14"/>
  <c r="Q251" i="14" s="1"/>
  <c r="N259" i="14"/>
  <c r="N267" i="14"/>
  <c r="Q267" i="14" s="1"/>
  <c r="N275" i="14"/>
  <c r="Q275" i="14" s="1"/>
  <c r="N25" i="14"/>
  <c r="Q25" i="14" s="1"/>
  <c r="N57" i="14"/>
  <c r="Q57" i="14" s="1"/>
  <c r="N69" i="14"/>
  <c r="Q69" i="14" s="1"/>
  <c r="N81" i="14"/>
  <c r="Q81" i="14" s="1"/>
  <c r="N93" i="14"/>
  <c r="Q93" i="14" s="1"/>
  <c r="N105" i="14"/>
  <c r="N117" i="14"/>
  <c r="Q117" i="14" s="1"/>
  <c r="N129" i="14"/>
  <c r="Q129" i="14" s="1"/>
  <c r="N141" i="14"/>
  <c r="N4" i="14"/>
  <c r="Q4" i="14" s="1"/>
  <c r="N8" i="14"/>
  <c r="N12" i="14"/>
  <c r="N16" i="14"/>
  <c r="Q16" i="14" s="1"/>
  <c r="N20" i="14"/>
  <c r="N24" i="14"/>
  <c r="Q24" i="14" s="1"/>
  <c r="N28" i="14"/>
  <c r="N32" i="14"/>
  <c r="Q32" i="14" s="1"/>
  <c r="N36" i="14"/>
  <c r="Q36" i="14" s="1"/>
  <c r="N40" i="14"/>
  <c r="N44" i="14"/>
  <c r="Q44" i="14" s="1"/>
  <c r="N48" i="14"/>
  <c r="Q48" i="14" s="1"/>
  <c r="N52" i="14"/>
  <c r="N56" i="14"/>
  <c r="N60" i="14"/>
  <c r="N64" i="14"/>
  <c r="N68" i="14"/>
  <c r="N72" i="14"/>
  <c r="N76" i="14"/>
  <c r="Q76" i="14" s="1"/>
  <c r="N80" i="14"/>
  <c r="N84" i="14"/>
  <c r="Q84" i="14" s="1"/>
  <c r="N88" i="14"/>
  <c r="Q88" i="14" s="1"/>
  <c r="N92" i="14"/>
  <c r="Q92" i="14" s="1"/>
  <c r="N96" i="14"/>
  <c r="N100" i="14"/>
  <c r="Q100" i="14" s="1"/>
  <c r="N104" i="14"/>
  <c r="Q104" i="14" s="1"/>
  <c r="N108" i="14"/>
  <c r="N112" i="14"/>
  <c r="N116" i="14"/>
  <c r="Q116" i="14" s="1"/>
  <c r="N120" i="14"/>
  <c r="Q120" i="14" s="1"/>
  <c r="N124" i="14"/>
  <c r="Q124" i="14" s="1"/>
  <c r="N128" i="14"/>
  <c r="Q128" i="14" s="1"/>
  <c r="N132" i="14"/>
  <c r="N136" i="14"/>
  <c r="N140" i="14"/>
  <c r="N144" i="14"/>
  <c r="N148" i="14"/>
  <c r="Q148" i="14" s="1"/>
  <c r="N152" i="14"/>
  <c r="N156" i="14"/>
  <c r="Q156" i="14" s="1"/>
  <c r="N160" i="14"/>
  <c r="N164" i="14"/>
  <c r="N168" i="14"/>
  <c r="Q168" i="14" s="1"/>
  <c r="N172" i="14"/>
  <c r="Q172" i="14" s="1"/>
  <c r="N176" i="14"/>
  <c r="Q176" i="14" s="1"/>
  <c r="N180" i="14"/>
  <c r="Q180" i="14" s="1"/>
  <c r="N184" i="14"/>
  <c r="Q184" i="14" s="1"/>
  <c r="N188" i="14"/>
  <c r="N192" i="14"/>
  <c r="Q192" i="14" s="1"/>
  <c r="N196" i="14"/>
  <c r="Q196" i="14" s="1"/>
  <c r="N200" i="14"/>
  <c r="N204" i="14"/>
  <c r="Q204" i="14" s="1"/>
  <c r="N208" i="14"/>
  <c r="N212" i="14"/>
  <c r="N216" i="14"/>
  <c r="N220" i="14"/>
  <c r="Q220" i="14" s="1"/>
  <c r="N224" i="14"/>
  <c r="N228" i="14"/>
  <c r="N232" i="14"/>
  <c r="N236" i="14"/>
  <c r="Q236" i="14" s="1"/>
  <c r="N240" i="14"/>
  <c r="Q240" i="14" s="1"/>
  <c r="N244" i="14"/>
  <c r="Q244" i="14" s="1"/>
  <c r="N248" i="14"/>
  <c r="N252" i="14"/>
  <c r="Q252" i="14" s="1"/>
  <c r="N256" i="14"/>
  <c r="N260" i="14"/>
  <c r="N264" i="14"/>
  <c r="Q264" i="14" s="1"/>
  <c r="N268" i="14"/>
  <c r="N272" i="14"/>
  <c r="Q272" i="14" s="1"/>
  <c r="N5" i="14"/>
  <c r="N9" i="14"/>
  <c r="N17" i="14"/>
  <c r="Q17" i="14" s="1"/>
  <c r="N21" i="14"/>
  <c r="N29" i="14"/>
  <c r="N33" i="14"/>
  <c r="Q33" i="14" s="1"/>
  <c r="N37" i="14"/>
  <c r="Q37" i="14" s="1"/>
  <c r="N41" i="14"/>
  <c r="N49" i="14"/>
  <c r="N53" i="14"/>
  <c r="Q53" i="14" s="1"/>
  <c r="N65" i="14"/>
  <c r="Q65" i="14" s="1"/>
  <c r="N77" i="14"/>
  <c r="Q77" i="14" s="1"/>
  <c r="N85" i="14"/>
  <c r="N97" i="14"/>
  <c r="N109" i="14"/>
  <c r="Q109" i="14" s="1"/>
  <c r="N121" i="14"/>
  <c r="N137" i="14"/>
  <c r="Q137" i="14" s="1"/>
  <c r="N153" i="14"/>
  <c r="N169" i="14"/>
  <c r="N185" i="14"/>
  <c r="Q185" i="14" s="1"/>
  <c r="N201" i="14"/>
  <c r="N217" i="14"/>
  <c r="Q217" i="14" s="1"/>
  <c r="N233" i="14"/>
  <c r="N249" i="14"/>
  <c r="N265" i="14"/>
  <c r="Q265" i="14" s="1"/>
  <c r="N157" i="14"/>
  <c r="Q157" i="14" s="1"/>
  <c r="N173" i="14"/>
  <c r="N189" i="14"/>
  <c r="N205" i="14"/>
  <c r="N221" i="14"/>
  <c r="Q221" i="14" s="1"/>
  <c r="N237" i="14"/>
  <c r="Q237" i="14" s="1"/>
  <c r="N253" i="14"/>
  <c r="Q253" i="14" s="1"/>
  <c r="N269" i="14"/>
  <c r="Q269" i="14" s="1"/>
  <c r="N181" i="14"/>
  <c r="N213" i="14"/>
  <c r="Q213" i="14" s="1"/>
  <c r="N261" i="14"/>
  <c r="N161" i="14"/>
  <c r="Q161" i="14" s="1"/>
  <c r="N177" i="14"/>
  <c r="N193" i="14"/>
  <c r="Q193" i="14" s="1"/>
  <c r="N209" i="14"/>
  <c r="Q209" i="14" s="1"/>
  <c r="N225" i="14"/>
  <c r="N241" i="14"/>
  <c r="N257" i="14"/>
  <c r="Q257" i="14" s="1"/>
  <c r="N273" i="14"/>
  <c r="N149" i="14"/>
  <c r="Q149" i="14" s="1"/>
  <c r="N165" i="14"/>
  <c r="Q165" i="14" s="1"/>
  <c r="N197" i="14"/>
  <c r="Q197" i="14" s="1"/>
  <c r="N229" i="14"/>
  <c r="Q229" i="14" s="1"/>
  <c r="N245" i="14"/>
  <c r="M2" i="14"/>
  <c r="M6" i="14"/>
  <c r="M10" i="14"/>
  <c r="M14" i="14"/>
  <c r="M18" i="14"/>
  <c r="M22" i="14"/>
  <c r="M26" i="14"/>
  <c r="M30" i="14"/>
  <c r="M34" i="14"/>
  <c r="M38" i="14"/>
  <c r="M42" i="14"/>
  <c r="M46" i="14"/>
  <c r="M50" i="14"/>
  <c r="M54" i="14"/>
  <c r="M58" i="14"/>
  <c r="M62" i="14"/>
  <c r="M66" i="14"/>
  <c r="M70" i="14"/>
  <c r="M74" i="14"/>
  <c r="M78" i="14"/>
  <c r="M82" i="14"/>
  <c r="M86" i="14"/>
  <c r="M90" i="14"/>
  <c r="M94" i="14"/>
  <c r="M98" i="14"/>
  <c r="M102" i="14"/>
  <c r="M106" i="14"/>
  <c r="M110" i="14"/>
  <c r="M114" i="14"/>
  <c r="M118" i="14"/>
  <c r="M122" i="14"/>
  <c r="M126" i="14"/>
  <c r="M130" i="14"/>
  <c r="M134" i="14"/>
  <c r="M138" i="14"/>
  <c r="M142" i="14"/>
  <c r="M146" i="14"/>
  <c r="M150" i="14"/>
  <c r="M154" i="14"/>
  <c r="M158" i="14"/>
  <c r="M162" i="14"/>
  <c r="M166" i="14"/>
  <c r="M170" i="14"/>
  <c r="M174" i="14"/>
  <c r="M178" i="14"/>
  <c r="M182" i="14"/>
  <c r="M186" i="14"/>
  <c r="M190" i="14"/>
  <c r="M194" i="14"/>
  <c r="M198" i="14"/>
  <c r="M202" i="14"/>
  <c r="M206" i="14"/>
  <c r="M210" i="14"/>
  <c r="M214" i="14"/>
  <c r="M218" i="14"/>
  <c r="M222" i="14"/>
  <c r="M226" i="14"/>
  <c r="M230" i="14"/>
  <c r="M234" i="14"/>
  <c r="M238" i="14"/>
  <c r="M242" i="14"/>
  <c r="M246" i="14"/>
  <c r="M250" i="14"/>
  <c r="M254" i="14"/>
  <c r="M258" i="14"/>
  <c r="M262" i="14"/>
  <c r="M266" i="14"/>
  <c r="M270" i="14"/>
  <c r="M274" i="14"/>
  <c r="M8" i="14"/>
  <c r="M32" i="14"/>
  <c r="M44" i="14"/>
  <c r="M52" i="14"/>
  <c r="M60" i="14"/>
  <c r="M68" i="14"/>
  <c r="M76" i="14"/>
  <c r="M3" i="14"/>
  <c r="M7" i="14"/>
  <c r="M11" i="14"/>
  <c r="M15" i="14"/>
  <c r="M19" i="14"/>
  <c r="M23" i="14"/>
  <c r="M27" i="14"/>
  <c r="M31" i="14"/>
  <c r="M35" i="14"/>
  <c r="M39" i="14"/>
  <c r="M43" i="14"/>
  <c r="M47" i="14"/>
  <c r="M51" i="14"/>
  <c r="M55" i="14"/>
  <c r="M59" i="14"/>
  <c r="M63" i="14"/>
  <c r="M67" i="14"/>
  <c r="M71" i="14"/>
  <c r="M75" i="14"/>
  <c r="M79" i="14"/>
  <c r="M83" i="14"/>
  <c r="M87" i="14"/>
  <c r="M91" i="14"/>
  <c r="M95" i="14"/>
  <c r="M99" i="14"/>
  <c r="M103" i="14"/>
  <c r="M107" i="14"/>
  <c r="M111" i="14"/>
  <c r="M115" i="14"/>
  <c r="M119" i="14"/>
  <c r="M123" i="14"/>
  <c r="M127" i="14"/>
  <c r="M131" i="14"/>
  <c r="M135" i="14"/>
  <c r="M139" i="14"/>
  <c r="M143" i="14"/>
  <c r="M147" i="14"/>
  <c r="M151" i="14"/>
  <c r="M155" i="14"/>
  <c r="M159" i="14"/>
  <c r="M163" i="14"/>
  <c r="M167" i="14"/>
  <c r="M171" i="14"/>
  <c r="M175" i="14"/>
  <c r="M179" i="14"/>
  <c r="M183" i="14"/>
  <c r="M187" i="14"/>
  <c r="M191" i="14"/>
  <c r="M195" i="14"/>
  <c r="M199" i="14"/>
  <c r="M203" i="14"/>
  <c r="M207" i="14"/>
  <c r="M211" i="14"/>
  <c r="M215" i="14"/>
  <c r="M219" i="14"/>
  <c r="M223" i="14"/>
  <c r="M227" i="14"/>
  <c r="M231" i="14"/>
  <c r="M235" i="14"/>
  <c r="M239" i="14"/>
  <c r="M243" i="14"/>
  <c r="M247" i="14"/>
  <c r="M251" i="14"/>
  <c r="M255" i="14"/>
  <c r="M259" i="14"/>
  <c r="M263" i="14"/>
  <c r="M267" i="14"/>
  <c r="M271" i="14"/>
  <c r="M275" i="14"/>
  <c r="M4" i="14"/>
  <c r="M12" i="14"/>
  <c r="M16" i="14"/>
  <c r="M20" i="14"/>
  <c r="M24" i="14"/>
  <c r="M28" i="14"/>
  <c r="M36" i="14"/>
  <c r="M40" i="14"/>
  <c r="M48" i="14"/>
  <c r="M56" i="14"/>
  <c r="M64" i="14"/>
  <c r="M72" i="14"/>
  <c r="M80" i="14"/>
  <c r="M84" i="14"/>
  <c r="M88" i="14"/>
  <c r="M92" i="14"/>
  <c r="M13" i="14"/>
  <c r="M29" i="14"/>
  <c r="M45" i="14"/>
  <c r="M61" i="14"/>
  <c r="M77" i="14"/>
  <c r="M93" i="14"/>
  <c r="M101" i="14"/>
  <c r="M109" i="14"/>
  <c r="M117" i="14"/>
  <c r="M125" i="14"/>
  <c r="M133" i="14"/>
  <c r="M141" i="14"/>
  <c r="M149" i="14"/>
  <c r="M157" i="14"/>
  <c r="M165" i="14"/>
  <c r="M173" i="14"/>
  <c r="M181" i="14"/>
  <c r="M189" i="14"/>
  <c r="M197" i="14"/>
  <c r="M205" i="14"/>
  <c r="M213" i="14"/>
  <c r="M221" i="14"/>
  <c r="M229" i="14"/>
  <c r="M237" i="14"/>
  <c r="M245" i="14"/>
  <c r="M253" i="14"/>
  <c r="M261" i="14"/>
  <c r="M269" i="14"/>
  <c r="M256" i="14"/>
  <c r="M5" i="14"/>
  <c r="M37" i="14"/>
  <c r="M69" i="14"/>
  <c r="M97" i="14"/>
  <c r="M113" i="14"/>
  <c r="M129" i="14"/>
  <c r="M145" i="14"/>
  <c r="M153" i="14"/>
  <c r="M169" i="14"/>
  <c r="M185" i="14"/>
  <c r="M201" i="14"/>
  <c r="M217" i="14"/>
  <c r="M233" i="14"/>
  <c r="M249" i="14"/>
  <c r="M273" i="14"/>
  <c r="M25" i="14"/>
  <c r="M57" i="14"/>
  <c r="M89" i="14"/>
  <c r="M108" i="14"/>
  <c r="M124" i="14"/>
  <c r="M140" i="14"/>
  <c r="M156" i="14"/>
  <c r="M172" i="14"/>
  <c r="M180" i="14"/>
  <c r="M196" i="14"/>
  <c r="M212" i="14"/>
  <c r="M228" i="14"/>
  <c r="M244" i="14"/>
  <c r="M260" i="14"/>
  <c r="M17" i="14"/>
  <c r="M33" i="14"/>
  <c r="M49" i="14"/>
  <c r="M65" i="14"/>
  <c r="M81" i="14"/>
  <c r="M96" i="14"/>
  <c r="M104" i="14"/>
  <c r="M112" i="14"/>
  <c r="M120" i="14"/>
  <c r="M128" i="14"/>
  <c r="M136" i="14"/>
  <c r="M144" i="14"/>
  <c r="M152" i="14"/>
  <c r="M160" i="14"/>
  <c r="M168" i="14"/>
  <c r="M176" i="14"/>
  <c r="M184" i="14"/>
  <c r="M192" i="14"/>
  <c r="M200" i="14"/>
  <c r="M208" i="14"/>
  <c r="M216" i="14"/>
  <c r="M224" i="14"/>
  <c r="M232" i="14"/>
  <c r="M240" i="14"/>
  <c r="M248" i="14"/>
  <c r="M264" i="14"/>
  <c r="M272" i="14"/>
  <c r="M21" i="14"/>
  <c r="M53" i="14"/>
  <c r="M85" i="14"/>
  <c r="M105" i="14"/>
  <c r="M121" i="14"/>
  <c r="M137" i="14"/>
  <c r="M161" i="14"/>
  <c r="M177" i="14"/>
  <c r="M193" i="14"/>
  <c r="M209" i="14"/>
  <c r="M225" i="14"/>
  <c r="M241" i="14"/>
  <c r="M257" i="14"/>
  <c r="M265" i="14"/>
  <c r="M9" i="14"/>
  <c r="M41" i="14"/>
  <c r="M73" i="14"/>
  <c r="M100" i="14"/>
  <c r="M116" i="14"/>
  <c r="M132" i="14"/>
  <c r="M148" i="14"/>
  <c r="M164" i="14"/>
  <c r="M188" i="14"/>
  <c r="M204" i="14"/>
  <c r="M220" i="14"/>
  <c r="M236" i="14"/>
  <c r="M252" i="14"/>
  <c r="M268" i="14"/>
  <c r="B6" i="13"/>
  <c r="B6" i="5"/>
  <c r="Q54" i="14"/>
  <c r="Q125" i="14"/>
  <c r="Q141" i="14"/>
  <c r="Q245" i="14"/>
  <c r="Q261" i="14"/>
  <c r="Q28" i="14"/>
  <c r="Q212" i="14"/>
  <c r="Q20" i="14"/>
  <c r="Q164" i="14"/>
  <c r="Q260" i="14"/>
  <c r="Q64" i="14"/>
  <c r="Q75" i="14"/>
  <c r="Q114" i="14"/>
  <c r="Q167" i="14"/>
  <c r="Q231" i="14"/>
  <c r="Q256" i="14"/>
  <c r="Q138" i="14"/>
  <c r="Q255" i="14"/>
  <c r="Q266" i="14"/>
  <c r="Q73" i="14"/>
  <c r="Q87" i="14"/>
  <c r="Q123" i="14"/>
  <c r="Q187" i="14"/>
  <c r="Q201" i="14"/>
  <c r="Q47" i="14"/>
  <c r="Q147" i="14"/>
  <c r="Q175" i="14"/>
  <c r="Q200" i="14"/>
  <c r="Q82" i="14"/>
  <c r="Q160" i="14"/>
  <c r="Q210" i="14"/>
  <c r="Q80" i="14"/>
  <c r="Q119" i="14"/>
  <c r="Q143" i="14"/>
  <c r="Q136" i="14"/>
  <c r="Q18" i="14"/>
  <c r="Q71" i="14"/>
  <c r="Q96" i="14"/>
  <c r="Q121" i="14"/>
  <c r="Q199" i="14"/>
  <c r="Q274" i="14"/>
  <c r="Q55" i="14"/>
  <c r="Q247" i="14"/>
  <c r="Q40" i="14"/>
  <c r="Q106" i="14"/>
  <c r="Q223" i="14"/>
  <c r="Q273" i="14"/>
  <c r="Q105" i="14"/>
  <c r="Q144" i="14"/>
  <c r="P21" i="13"/>
  <c r="B12" i="14"/>
  <c r="P27" i="14" l="1"/>
  <c r="H27" i="5" s="1"/>
  <c r="P91" i="14"/>
  <c r="H91" i="5" s="1"/>
  <c r="P155" i="14"/>
  <c r="H155" i="5" s="1"/>
  <c r="P219" i="14"/>
  <c r="H219" i="5" s="1"/>
  <c r="P82" i="14"/>
  <c r="H82" i="5" s="1"/>
  <c r="P154" i="14"/>
  <c r="H154" i="5" s="1"/>
  <c r="P234" i="14"/>
  <c r="H234" i="5" s="1"/>
  <c r="P33" i="14"/>
  <c r="H33" i="5" s="1"/>
  <c r="P97" i="14"/>
  <c r="H97" i="5" s="1"/>
  <c r="P161" i="14"/>
  <c r="H161" i="5" s="1"/>
  <c r="P233" i="14"/>
  <c r="H233" i="5" s="1"/>
  <c r="P130" i="14"/>
  <c r="H130" i="5" s="1"/>
  <c r="P45" i="14"/>
  <c r="H45" i="5" s="1"/>
  <c r="P148" i="14"/>
  <c r="H148" i="5" s="1"/>
  <c r="P248" i="14"/>
  <c r="H248" i="5" s="1"/>
  <c r="P80" i="14"/>
  <c r="H80" i="5" s="1"/>
  <c r="P183" i="14"/>
  <c r="H183" i="5" s="1"/>
  <c r="P191" i="14"/>
  <c r="H191" i="5" s="1"/>
  <c r="P215" i="14"/>
  <c r="H215" i="5" s="1"/>
  <c r="P35" i="14"/>
  <c r="H35" i="5" s="1"/>
  <c r="P99" i="14"/>
  <c r="H99" i="5" s="1"/>
  <c r="P163" i="14"/>
  <c r="H163" i="5" s="1"/>
  <c r="P227" i="14"/>
  <c r="H227" i="5" s="1"/>
  <c r="P10" i="14"/>
  <c r="H10" i="5" s="1"/>
  <c r="P90" i="14"/>
  <c r="H90" i="5" s="1"/>
  <c r="P162" i="14"/>
  <c r="H162" i="5" s="1"/>
  <c r="P242" i="14"/>
  <c r="H242" i="5" s="1"/>
  <c r="P41" i="14"/>
  <c r="H41" i="5" s="1"/>
  <c r="P105" i="14"/>
  <c r="H105" i="5" s="1"/>
  <c r="P169" i="14"/>
  <c r="H169" i="5" s="1"/>
  <c r="P241" i="14"/>
  <c r="H241" i="5" s="1"/>
  <c r="P178" i="14"/>
  <c r="H178" i="5" s="1"/>
  <c r="P56" i="14"/>
  <c r="H56" i="5" s="1"/>
  <c r="P159" i="14"/>
  <c r="H159" i="5" s="1"/>
  <c r="P262" i="14"/>
  <c r="H262" i="5" s="1"/>
  <c r="P94" i="14"/>
  <c r="H94" i="5" s="1"/>
  <c r="P197" i="14"/>
  <c r="H197" i="5" s="1"/>
  <c r="P15" i="14"/>
  <c r="H15" i="5" s="1"/>
  <c r="P118" i="14"/>
  <c r="H118" i="5" s="1"/>
  <c r="P232" i="14"/>
  <c r="H232" i="5" s="1"/>
  <c r="P103" i="14"/>
  <c r="H103" i="5" s="1"/>
  <c r="P13" i="14"/>
  <c r="H13" i="5" s="1"/>
  <c r="P216" i="14"/>
  <c r="H216" i="5" s="1"/>
  <c r="P150" i="14"/>
  <c r="H150" i="5" s="1"/>
  <c r="P224" i="14"/>
  <c r="H224" i="5" s="1"/>
  <c r="P181" i="14"/>
  <c r="H181" i="5" s="1"/>
  <c r="P127" i="14"/>
  <c r="H127" i="5" s="1"/>
  <c r="P268" i="14"/>
  <c r="H268" i="5" s="1"/>
  <c r="P21" i="14"/>
  <c r="H21" i="5" s="1"/>
  <c r="P12" i="14"/>
  <c r="H12" i="5" s="1"/>
  <c r="P140" i="14"/>
  <c r="H140" i="5" s="1"/>
  <c r="P22" i="14"/>
  <c r="H22" i="5" s="1"/>
  <c r="P46" i="14"/>
  <c r="H46" i="5" s="1"/>
  <c r="P43" i="14"/>
  <c r="H43" i="5" s="1"/>
  <c r="P107" i="14"/>
  <c r="H107" i="5" s="1"/>
  <c r="P171" i="14"/>
  <c r="H171" i="5" s="1"/>
  <c r="P235" i="14"/>
  <c r="H235" i="5" s="1"/>
  <c r="P26" i="14"/>
  <c r="H26" i="5" s="1"/>
  <c r="P98" i="14"/>
  <c r="H98" i="5" s="1"/>
  <c r="P170" i="14"/>
  <c r="H170" i="5" s="1"/>
  <c r="P250" i="14"/>
  <c r="H250" i="5" s="1"/>
  <c r="P49" i="14"/>
  <c r="H49" i="5" s="1"/>
  <c r="P113" i="14"/>
  <c r="H113" i="5" s="1"/>
  <c r="P177" i="14"/>
  <c r="H177" i="5" s="1"/>
  <c r="P249" i="14"/>
  <c r="H249" i="5" s="1"/>
  <c r="P70" i="14"/>
  <c r="H70" i="5" s="1"/>
  <c r="P173" i="14"/>
  <c r="H173" i="5" s="1"/>
  <c r="P5" i="14"/>
  <c r="H5" i="5" s="1"/>
  <c r="P108" i="14"/>
  <c r="H108" i="5" s="1"/>
  <c r="P208" i="14"/>
  <c r="H208" i="5" s="1"/>
  <c r="P29" i="14"/>
  <c r="H29" i="5" s="1"/>
  <c r="P132" i="14"/>
  <c r="H132" i="5" s="1"/>
  <c r="P246" i="14"/>
  <c r="H246" i="5" s="1"/>
  <c r="P128" i="14"/>
  <c r="H128" i="5" s="1"/>
  <c r="P38" i="14"/>
  <c r="H38" i="5" s="1"/>
  <c r="P230" i="14"/>
  <c r="H230" i="5" s="1"/>
  <c r="P189" i="14"/>
  <c r="H189" i="5" s="1"/>
  <c r="P263" i="14"/>
  <c r="H263" i="5" s="1"/>
  <c r="P206" i="14"/>
  <c r="H206" i="5" s="1"/>
  <c r="P152" i="14"/>
  <c r="H152" i="5" s="1"/>
  <c r="P8" i="14"/>
  <c r="H8" i="5" s="1"/>
  <c r="P23" i="14"/>
  <c r="H23" i="5" s="1"/>
  <c r="P151" i="14"/>
  <c r="H151" i="5" s="1"/>
  <c r="P61" i="14"/>
  <c r="H61" i="5" s="1"/>
  <c r="P85" i="14"/>
  <c r="H85" i="5" s="1"/>
  <c r="P75" i="14"/>
  <c r="H75" i="5" s="1"/>
  <c r="P203" i="14"/>
  <c r="H203" i="5" s="1"/>
  <c r="P58" i="14"/>
  <c r="H58" i="5" s="1"/>
  <c r="P210" i="14"/>
  <c r="H210" i="5" s="1"/>
  <c r="P217" i="14"/>
  <c r="H217" i="5" s="1"/>
  <c r="P18" i="14"/>
  <c r="H18" i="5" s="1"/>
  <c r="P223" i="14"/>
  <c r="H223" i="5" s="1"/>
  <c r="P182" i="14"/>
  <c r="H182" i="5" s="1"/>
  <c r="P141" i="14"/>
  <c r="H141" i="5" s="1"/>
  <c r="P269" i="14"/>
  <c r="H269" i="5" s="1"/>
  <c r="P204" i="14"/>
  <c r="H204" i="5" s="1"/>
  <c r="P272" i="14"/>
  <c r="H272" i="5" s="1"/>
  <c r="P252" i="14"/>
  <c r="H252" i="5" s="1"/>
  <c r="P78" i="14"/>
  <c r="H78" i="5" s="1"/>
  <c r="P188" i="14"/>
  <c r="H188" i="5" s="1"/>
  <c r="P126" i="14"/>
  <c r="H126" i="5" s="1"/>
  <c r="P226" i="14"/>
  <c r="H226" i="5" s="1"/>
  <c r="P60" i="14"/>
  <c r="H60" i="5" s="1"/>
  <c r="P11" i="14"/>
  <c r="H11" i="5" s="1"/>
  <c r="P81" i="14"/>
  <c r="H81" i="5" s="1"/>
  <c r="P120" i="14"/>
  <c r="H120" i="5" s="1"/>
  <c r="P261" i="14"/>
  <c r="H261" i="5" s="1"/>
  <c r="P220" i="14"/>
  <c r="H220" i="5" s="1"/>
  <c r="P92" i="14"/>
  <c r="H92" i="5" s="1"/>
  <c r="P213" i="14"/>
  <c r="H213" i="5" s="1"/>
  <c r="P238" i="14"/>
  <c r="H238" i="5" s="1"/>
  <c r="P101" i="14"/>
  <c r="H101" i="5" s="1"/>
  <c r="P207" i="14"/>
  <c r="H207" i="5" s="1"/>
  <c r="P111" i="14"/>
  <c r="H111" i="5" s="1"/>
  <c r="P253" i="14"/>
  <c r="H253" i="5" s="1"/>
  <c r="P7" i="14"/>
  <c r="H7" i="5" s="1"/>
  <c r="P51" i="14"/>
  <c r="H51" i="5" s="1"/>
  <c r="P115" i="14"/>
  <c r="H115" i="5" s="1"/>
  <c r="P179" i="14"/>
  <c r="H179" i="5" s="1"/>
  <c r="P243" i="14"/>
  <c r="H243" i="5" s="1"/>
  <c r="P34" i="14"/>
  <c r="H34" i="5" s="1"/>
  <c r="P106" i="14"/>
  <c r="H106" i="5" s="1"/>
  <c r="P186" i="14"/>
  <c r="H186" i="5" s="1"/>
  <c r="P258" i="14"/>
  <c r="H258" i="5" s="1"/>
  <c r="P57" i="14"/>
  <c r="H57" i="5" s="1"/>
  <c r="P121" i="14"/>
  <c r="H121" i="5" s="1"/>
  <c r="P185" i="14"/>
  <c r="H185" i="5" s="1"/>
  <c r="P257" i="14"/>
  <c r="H257" i="5" s="1"/>
  <c r="P266" i="14"/>
  <c r="H266" i="5" s="1"/>
  <c r="P84" i="14"/>
  <c r="H84" i="5" s="1"/>
  <c r="P184" i="14"/>
  <c r="H184" i="5" s="1"/>
  <c r="P16" i="14"/>
  <c r="H16" i="5" s="1"/>
  <c r="P119" i="14"/>
  <c r="H119" i="5" s="1"/>
  <c r="P222" i="14"/>
  <c r="H222" i="5" s="1"/>
  <c r="P40" i="14"/>
  <c r="H40" i="5" s="1"/>
  <c r="P143" i="14"/>
  <c r="H143" i="5" s="1"/>
  <c r="P260" i="14"/>
  <c r="H260" i="5" s="1"/>
  <c r="P156" i="14"/>
  <c r="H156" i="5" s="1"/>
  <c r="P63" i="14"/>
  <c r="H63" i="5" s="1"/>
  <c r="P255" i="14"/>
  <c r="H255" i="5" s="1"/>
  <c r="P239" i="14"/>
  <c r="H239" i="5" s="1"/>
  <c r="P221" i="14"/>
  <c r="H221" i="5" s="1"/>
  <c r="P231" i="14"/>
  <c r="H231" i="5" s="1"/>
  <c r="P180" i="14"/>
  <c r="H180" i="5" s="1"/>
  <c r="P47" i="14"/>
  <c r="H47" i="5" s="1"/>
  <c r="P96" i="14"/>
  <c r="H96" i="5" s="1"/>
  <c r="P37" i="14"/>
  <c r="H37" i="5" s="1"/>
  <c r="P165" i="14"/>
  <c r="H165" i="5" s="1"/>
  <c r="P100" i="14"/>
  <c r="H100" i="5" s="1"/>
  <c r="P124" i="14"/>
  <c r="H124" i="5" s="1"/>
  <c r="P138" i="14"/>
  <c r="H138" i="5" s="1"/>
  <c r="P158" i="14"/>
  <c r="H158" i="5" s="1"/>
  <c r="P110" i="14"/>
  <c r="H110" i="5" s="1"/>
  <c r="P214" i="14"/>
  <c r="H214" i="5" s="1"/>
  <c r="P69" i="14"/>
  <c r="H69" i="5" s="1"/>
  <c r="P72" i="14"/>
  <c r="H72" i="5" s="1"/>
  <c r="P87" i="14"/>
  <c r="H87" i="5" s="1"/>
  <c r="P59" i="14"/>
  <c r="H59" i="5" s="1"/>
  <c r="P123" i="14"/>
  <c r="H123" i="5" s="1"/>
  <c r="P187" i="14"/>
  <c r="H187" i="5" s="1"/>
  <c r="P251" i="14"/>
  <c r="H251" i="5" s="1"/>
  <c r="P42" i="14"/>
  <c r="H42" i="5" s="1"/>
  <c r="P114" i="14"/>
  <c r="H114" i="5" s="1"/>
  <c r="P194" i="14"/>
  <c r="H194" i="5" s="1"/>
  <c r="P274" i="14"/>
  <c r="H274" i="5" s="1"/>
  <c r="P65" i="14"/>
  <c r="H65" i="5" s="1"/>
  <c r="P129" i="14"/>
  <c r="H129" i="5" s="1"/>
  <c r="P201" i="14"/>
  <c r="H201" i="5" s="1"/>
  <c r="P265" i="14"/>
  <c r="H265" i="5" s="1"/>
  <c r="P193" i="14"/>
  <c r="H193" i="5" s="1"/>
  <c r="P95" i="14"/>
  <c r="H95" i="5" s="1"/>
  <c r="P198" i="14"/>
  <c r="H198" i="5" s="1"/>
  <c r="P30" i="14"/>
  <c r="H30" i="5" s="1"/>
  <c r="P133" i="14"/>
  <c r="H133" i="5" s="1"/>
  <c r="P236" i="14"/>
  <c r="H236" i="5" s="1"/>
  <c r="P54" i="14"/>
  <c r="H54" i="5" s="1"/>
  <c r="P157" i="14"/>
  <c r="H157" i="5" s="1"/>
  <c r="P271" i="14"/>
  <c r="H271" i="5" s="1"/>
  <c r="P167" i="14"/>
  <c r="H167" i="5" s="1"/>
  <c r="P88" i="14"/>
  <c r="H88" i="5" s="1"/>
  <c r="P112" i="14"/>
  <c r="H112" i="5" s="1"/>
  <c r="P32" i="14"/>
  <c r="H32" i="5" s="1"/>
  <c r="P28" i="14"/>
  <c r="H28" i="5" s="1"/>
  <c r="P256" i="14"/>
  <c r="H256" i="5" s="1"/>
  <c r="P205" i="14"/>
  <c r="H205" i="5" s="1"/>
  <c r="P86" i="14"/>
  <c r="H86" i="5" s="1"/>
  <c r="P135" i="14"/>
  <c r="H135" i="5" s="1"/>
  <c r="P48" i="14"/>
  <c r="H48" i="5" s="1"/>
  <c r="P176" i="14"/>
  <c r="H176" i="5" s="1"/>
  <c r="P136" i="14"/>
  <c r="H136" i="5" s="1"/>
  <c r="P160" i="14"/>
  <c r="H160" i="5" s="1"/>
  <c r="P174" i="14"/>
  <c r="H174" i="5" s="1"/>
  <c r="P175" i="14"/>
  <c r="H175" i="5" s="1"/>
  <c r="P17" i="14"/>
  <c r="H17" i="5" s="1"/>
  <c r="P79" i="14"/>
  <c r="H79" i="5" s="1"/>
  <c r="P164" i="14"/>
  <c r="H164" i="5" s="1"/>
  <c r="P19" i="14"/>
  <c r="H19" i="5" s="1"/>
  <c r="P146" i="14"/>
  <c r="H146" i="5" s="1"/>
  <c r="P25" i="14"/>
  <c r="H25" i="5" s="1"/>
  <c r="P89" i="14"/>
  <c r="H89" i="5" s="1"/>
  <c r="P225" i="14"/>
  <c r="H225" i="5" s="1"/>
  <c r="P74" i="14"/>
  <c r="H74" i="5" s="1"/>
  <c r="P31" i="14"/>
  <c r="H31" i="5" s="1"/>
  <c r="P237" i="14"/>
  <c r="H237" i="5" s="1"/>
  <c r="P172" i="14"/>
  <c r="H172" i="5" s="1"/>
  <c r="P93" i="14"/>
  <c r="H93" i="5" s="1"/>
  <c r="P245" i="14"/>
  <c r="H245" i="5" s="1"/>
  <c r="P166" i="14"/>
  <c r="H166" i="5" s="1"/>
  <c r="P149" i="14"/>
  <c r="H149" i="5" s="1"/>
  <c r="P117" i="14"/>
  <c r="H117" i="5" s="1"/>
  <c r="P200" i="14"/>
  <c r="H200" i="5" s="1"/>
  <c r="P264" i="14"/>
  <c r="H264" i="5" s="1"/>
  <c r="P270" i="14"/>
  <c r="H270" i="5" s="1"/>
  <c r="P228" i="14"/>
  <c r="H228" i="5" s="1"/>
  <c r="P3" i="14"/>
  <c r="H3" i="5" s="1"/>
  <c r="P67" i="14"/>
  <c r="H67" i="5" s="1"/>
  <c r="P131" i="14"/>
  <c r="H131" i="5" s="1"/>
  <c r="P195" i="14"/>
  <c r="H195" i="5" s="1"/>
  <c r="P259" i="14"/>
  <c r="H259" i="5" s="1"/>
  <c r="P50" i="14"/>
  <c r="H50" i="5" s="1"/>
  <c r="P122" i="14"/>
  <c r="H122" i="5" s="1"/>
  <c r="P202" i="14"/>
  <c r="H202" i="5" s="1"/>
  <c r="P9" i="14"/>
  <c r="H9" i="5" s="1"/>
  <c r="P73" i="14"/>
  <c r="H73" i="5" s="1"/>
  <c r="P137" i="14"/>
  <c r="H137" i="5" s="1"/>
  <c r="P209" i="14"/>
  <c r="H209" i="5" s="1"/>
  <c r="P273" i="14"/>
  <c r="H273" i="5" s="1"/>
  <c r="P6" i="14"/>
  <c r="H6" i="5" s="1"/>
  <c r="P109" i="14"/>
  <c r="H109" i="5" s="1"/>
  <c r="P212" i="14"/>
  <c r="H212" i="5" s="1"/>
  <c r="P44" i="14"/>
  <c r="H44" i="5" s="1"/>
  <c r="P144" i="14"/>
  <c r="H144" i="5" s="1"/>
  <c r="P247" i="14"/>
  <c r="H247" i="5" s="1"/>
  <c r="P68" i="14"/>
  <c r="H68" i="5" s="1"/>
  <c r="P168" i="14"/>
  <c r="H168" i="5" s="1"/>
  <c r="P14" i="14"/>
  <c r="H14" i="5" s="1"/>
  <c r="P192" i="14"/>
  <c r="H192" i="5" s="1"/>
  <c r="P116" i="14"/>
  <c r="H116" i="5" s="1"/>
  <c r="P229" i="14"/>
  <c r="H229" i="5" s="1"/>
  <c r="P71" i="14"/>
  <c r="H71" i="5" s="1"/>
  <c r="P53" i="14"/>
  <c r="H53" i="5" s="1"/>
  <c r="P24" i="14"/>
  <c r="H24" i="5" s="1"/>
  <c r="P244" i="14"/>
  <c r="H244" i="5" s="1"/>
  <c r="P125" i="14"/>
  <c r="H125" i="5" s="1"/>
  <c r="P62" i="14"/>
  <c r="H62" i="5" s="1"/>
  <c r="P190" i="14"/>
  <c r="H190" i="5" s="1"/>
  <c r="P199" i="14"/>
  <c r="H199" i="5" s="1"/>
  <c r="P139" i="14"/>
  <c r="H139" i="5" s="1"/>
  <c r="P267" i="14"/>
  <c r="H267" i="5" s="1"/>
  <c r="P145" i="14"/>
  <c r="H145" i="5" s="1"/>
  <c r="P20" i="14"/>
  <c r="H20" i="5" s="1"/>
  <c r="P55" i="14"/>
  <c r="H55" i="5" s="1"/>
  <c r="P39" i="14"/>
  <c r="H39" i="5" s="1"/>
  <c r="P36" i="14"/>
  <c r="H36" i="5" s="1"/>
  <c r="P52" i="14"/>
  <c r="H52" i="5" s="1"/>
  <c r="P76" i="14"/>
  <c r="H76" i="5" s="1"/>
  <c r="P196" i="14"/>
  <c r="H196" i="5" s="1"/>
  <c r="P240" i="14"/>
  <c r="H240" i="5" s="1"/>
  <c r="P104" i="14"/>
  <c r="H104" i="5" s="1"/>
  <c r="P102" i="14"/>
  <c r="H102" i="5" s="1"/>
  <c r="P83" i="14"/>
  <c r="H83" i="5" s="1"/>
  <c r="P147" i="14"/>
  <c r="H147" i="5" s="1"/>
  <c r="P211" i="14"/>
  <c r="H211" i="5" s="1"/>
  <c r="P275" i="14"/>
  <c r="H275" i="5" s="1"/>
  <c r="P66" i="14"/>
  <c r="H66" i="5" s="1"/>
  <c r="P218" i="14"/>
  <c r="H218" i="5" s="1"/>
  <c r="P153" i="14"/>
  <c r="H153" i="5" s="1"/>
  <c r="P134" i="14"/>
  <c r="H134" i="5" s="1"/>
  <c r="P64" i="14"/>
  <c r="H64" i="5" s="1"/>
  <c r="P77" i="14"/>
  <c r="H77" i="5" s="1"/>
  <c r="P4" i="14"/>
  <c r="H4" i="5" s="1"/>
  <c r="P142" i="14"/>
  <c r="H142" i="5" s="1"/>
  <c r="P254" i="14"/>
  <c r="H254" i="5" s="1"/>
  <c r="O2" i="14"/>
  <c r="H1" i="5"/>
  <c r="O183" i="14"/>
  <c r="Q183" i="14"/>
  <c r="O146" i="14"/>
  <c r="Q146" i="14"/>
  <c r="Q211" i="14"/>
  <c r="Q225" i="14"/>
  <c r="Q215" i="14"/>
  <c r="Q112" i="14"/>
  <c r="Q9" i="14"/>
  <c r="O177" i="14"/>
  <c r="Q177" i="14"/>
  <c r="Q74" i="14"/>
  <c r="Q242" i="14"/>
  <c r="Q139" i="14"/>
  <c r="Q39" i="14"/>
  <c r="O188" i="14"/>
  <c r="Q188" i="14"/>
  <c r="Q52" i="14"/>
  <c r="O268" i="14"/>
  <c r="Q268" i="14"/>
  <c r="Q140" i="14"/>
  <c r="O12" i="14"/>
  <c r="Q12" i="14"/>
  <c r="O205" i="14"/>
  <c r="Q205" i="14"/>
  <c r="Q133" i="14"/>
  <c r="O61" i="14"/>
  <c r="Q61" i="14"/>
  <c r="R61" i="14" s="1"/>
  <c r="Q262" i="14"/>
  <c r="Q134" i="14"/>
  <c r="Q219" i="14"/>
  <c r="Q259" i="14"/>
  <c r="O159" i="14"/>
  <c r="Q159" i="14"/>
  <c r="R159" i="14" s="1"/>
  <c r="O56" i="14"/>
  <c r="Q56" i="14"/>
  <c r="R56" i="14" s="1"/>
  <c r="O154" i="14"/>
  <c r="Q154" i="14"/>
  <c r="R154" i="14" s="1"/>
  <c r="O130" i="14"/>
  <c r="Q130" i="14"/>
  <c r="R130" i="14" s="1"/>
  <c r="O171" i="14"/>
  <c r="Q171" i="14"/>
  <c r="O250" i="14"/>
  <c r="Q250" i="14"/>
  <c r="R250" i="14" s="1"/>
  <c r="Q218" i="14"/>
  <c r="O155" i="14"/>
  <c r="Q155" i="14"/>
  <c r="Q226" i="14"/>
  <c r="R226" i="14" s="1"/>
  <c r="O23" i="14"/>
  <c r="Q23" i="14"/>
  <c r="Q191" i="14"/>
  <c r="R191" i="14" s="1"/>
  <c r="Q153" i="14"/>
  <c r="O50" i="14"/>
  <c r="Q50" i="14"/>
  <c r="Q68" i="14"/>
  <c r="Q29" i="14"/>
  <c r="Q270" i="14"/>
  <c r="Q206" i="14"/>
  <c r="Q142" i="14"/>
  <c r="Q78" i="14"/>
  <c r="O14" i="14"/>
  <c r="Q14" i="14"/>
  <c r="O170" i="14"/>
  <c r="Q170" i="14"/>
  <c r="R170" i="14" s="1"/>
  <c r="Q169" i="14"/>
  <c r="O99" i="14"/>
  <c r="Q99" i="14"/>
  <c r="O5" i="14"/>
  <c r="Q5" i="14"/>
  <c r="O150" i="14"/>
  <c r="Q150" i="14"/>
  <c r="O22" i="14"/>
  <c r="Q22" i="14"/>
  <c r="R115" i="14"/>
  <c r="R141" i="14"/>
  <c r="R258" i="14"/>
  <c r="R271" i="14"/>
  <c r="R221" i="14"/>
  <c r="O42" i="14"/>
  <c r="Q42" i="14"/>
  <c r="R42" i="14" s="1"/>
  <c r="O198" i="14"/>
  <c r="Q198" i="14"/>
  <c r="O26" i="14"/>
  <c r="Q26" i="14"/>
  <c r="R26" i="14" s="1"/>
  <c r="O232" i="14"/>
  <c r="Q232" i="14"/>
  <c r="O224" i="14"/>
  <c r="Q224" i="14"/>
  <c r="O97" i="14"/>
  <c r="Q97" i="14"/>
  <c r="R97" i="14" s="1"/>
  <c r="Q216" i="14"/>
  <c r="Q113" i="14"/>
  <c r="O10" i="14"/>
  <c r="Q10" i="14"/>
  <c r="O178" i="14"/>
  <c r="Q178" i="14"/>
  <c r="Q228" i="14"/>
  <c r="Q173" i="14"/>
  <c r="O13" i="14"/>
  <c r="Q13" i="14"/>
  <c r="R13" i="14" s="1"/>
  <c r="Q162" i="14"/>
  <c r="O21" i="14"/>
  <c r="Q21" i="14"/>
  <c r="R21" i="14" s="1"/>
  <c r="O230" i="14"/>
  <c r="Q230" i="14"/>
  <c r="Q38" i="14"/>
  <c r="O90" i="14"/>
  <c r="Q90" i="14"/>
  <c r="R90" i="14" s="1"/>
  <c r="Q15" i="14"/>
  <c r="R15" i="14" s="1"/>
  <c r="O263" i="14"/>
  <c r="Q263" i="14"/>
  <c r="O8" i="14"/>
  <c r="Q8" i="14"/>
  <c r="Q241" i="14"/>
  <c r="O35" i="14"/>
  <c r="Q35" i="14"/>
  <c r="R35" i="14" s="1"/>
  <c r="O103" i="14"/>
  <c r="Q103" i="14"/>
  <c r="O132" i="14"/>
  <c r="Q132" i="14"/>
  <c r="O181" i="14"/>
  <c r="Q181" i="14"/>
  <c r="R181" i="14" s="1"/>
  <c r="O46" i="14"/>
  <c r="Q46" i="14"/>
  <c r="R46" i="14" s="1"/>
  <c r="R157" i="14"/>
  <c r="R65" i="14"/>
  <c r="R272" i="14"/>
  <c r="R176" i="14"/>
  <c r="R212" i="14"/>
  <c r="R92" i="14"/>
  <c r="R110" i="14"/>
  <c r="Q248" i="14"/>
  <c r="O6" i="14"/>
  <c r="Q6" i="14"/>
  <c r="O208" i="14"/>
  <c r="Q208" i="14"/>
  <c r="R208" i="14" s="1"/>
  <c r="O72" i="14"/>
  <c r="Q72" i="14"/>
  <c r="Q60" i="14"/>
  <c r="O85" i="14"/>
  <c r="Q85" i="14"/>
  <c r="R85" i="14" s="1"/>
  <c r="O249" i="14"/>
  <c r="Q249" i="14"/>
  <c r="R249" i="14" s="1"/>
  <c r="O111" i="14"/>
  <c r="Q111" i="14"/>
  <c r="O235" i="14"/>
  <c r="Q235" i="14"/>
  <c r="R235" i="14" s="1"/>
  <c r="Q227" i="14"/>
  <c r="O102" i="14"/>
  <c r="Q102" i="14"/>
  <c r="O152" i="14"/>
  <c r="Q152" i="14"/>
  <c r="Q49" i="14"/>
  <c r="O108" i="14"/>
  <c r="Q108" i="14"/>
  <c r="R108" i="14" s="1"/>
  <c r="O189" i="14"/>
  <c r="Q189" i="14"/>
  <c r="R189" i="14" s="1"/>
  <c r="O246" i="14"/>
  <c r="Q246" i="14"/>
  <c r="R246" i="14" s="1"/>
  <c r="R75" i="14"/>
  <c r="R265" i="14"/>
  <c r="R105" i="14"/>
  <c r="R120" i="14"/>
  <c r="R17" i="14"/>
  <c r="R161" i="14"/>
  <c r="R27" i="14"/>
  <c r="R82" i="14"/>
  <c r="R175" i="14"/>
  <c r="R217" i="14"/>
  <c r="R117" i="14"/>
  <c r="R45" i="14"/>
  <c r="R182" i="14"/>
  <c r="O207" i="14"/>
  <c r="Q207" i="14"/>
  <c r="Q145" i="14"/>
  <c r="O91" i="14"/>
  <c r="Q91" i="14"/>
  <c r="R91" i="14" s="1"/>
  <c r="Q135" i="14"/>
  <c r="O70" i="14"/>
  <c r="Q70" i="14"/>
  <c r="Q233" i="14"/>
  <c r="O7" i="14"/>
  <c r="Q7" i="14"/>
  <c r="Q151" i="14"/>
  <c r="O94" i="14"/>
  <c r="Q94" i="14"/>
  <c r="O41" i="14"/>
  <c r="Q41" i="14"/>
  <c r="R41" i="14" s="1"/>
  <c r="O43" i="14"/>
  <c r="Q43" i="14"/>
  <c r="Q127" i="14"/>
  <c r="R32" i="14"/>
  <c r="R59" i="14"/>
  <c r="R55" i="14"/>
  <c r="R36" i="14"/>
  <c r="R197" i="14"/>
  <c r="R190" i="14"/>
  <c r="R126" i="14"/>
  <c r="O58" i="14"/>
  <c r="O204" i="14"/>
  <c r="O213" i="14"/>
  <c r="O275" i="14"/>
  <c r="O264" i="14"/>
  <c r="O83" i="14"/>
  <c r="O267" i="14"/>
  <c r="O64" i="14"/>
  <c r="O101" i="14"/>
  <c r="O149" i="14"/>
  <c r="O77" i="14"/>
  <c r="O115" i="14"/>
  <c r="O88" i="14"/>
  <c r="O258" i="14"/>
  <c r="O67" i="14"/>
  <c r="O193" i="14"/>
  <c r="O34" i="14"/>
  <c r="O202" i="14"/>
  <c r="O220" i="14"/>
  <c r="O214" i="14"/>
  <c r="O86" i="14"/>
  <c r="O119" i="14"/>
  <c r="O47" i="14"/>
  <c r="O256" i="14"/>
  <c r="O156" i="14"/>
  <c r="O210" i="14"/>
  <c r="O251" i="14"/>
  <c r="O48" i="14"/>
  <c r="O257" i="14"/>
  <c r="O272" i="14"/>
  <c r="O265" i="14"/>
  <c r="O59" i="14"/>
  <c r="O192" i="14"/>
  <c r="O196" i="14"/>
  <c r="O76" i="14"/>
  <c r="O165" i="14"/>
  <c r="O166" i="14"/>
  <c r="O106" i="14"/>
  <c r="O243" i="14"/>
  <c r="O239" i="14"/>
  <c r="O194" i="14"/>
  <c r="O81" i="14"/>
  <c r="O100" i="14"/>
  <c r="O180" i="14"/>
  <c r="O157" i="14"/>
  <c r="O158" i="14"/>
  <c r="O30" i="14"/>
  <c r="O247" i="14"/>
  <c r="O89" i="14"/>
  <c r="O237" i="14"/>
  <c r="O274" i="14"/>
  <c r="O71" i="14"/>
  <c r="O51" i="14"/>
  <c r="O57" i="14"/>
  <c r="O147" i="14"/>
  <c r="O176" i="14"/>
  <c r="O73" i="14"/>
  <c r="O260" i="14"/>
  <c r="O212" i="14"/>
  <c r="O92" i="14"/>
  <c r="O109" i="14"/>
  <c r="O174" i="14"/>
  <c r="O110" i="14"/>
  <c r="O105" i="14"/>
  <c r="O223" i="14"/>
  <c r="O120" i="14"/>
  <c r="O16" i="14"/>
  <c r="O96" i="14"/>
  <c r="O161" i="14"/>
  <c r="O27" i="14"/>
  <c r="O82" i="14"/>
  <c r="O175" i="14"/>
  <c r="O19" i="14"/>
  <c r="O187" i="14"/>
  <c r="O87" i="14"/>
  <c r="O255" i="14"/>
  <c r="O217" i="14"/>
  <c r="O11" i="14"/>
  <c r="O117" i="14"/>
  <c r="O45" i="14"/>
  <c r="O182" i="14"/>
  <c r="O54" i="14"/>
  <c r="O144" i="14"/>
  <c r="O131" i="14"/>
  <c r="O55" i="14"/>
  <c r="O121" i="14"/>
  <c r="O143" i="14"/>
  <c r="O80" i="14"/>
  <c r="O33" i="14"/>
  <c r="O201" i="14"/>
  <c r="O266" i="14"/>
  <c r="O128" i="14"/>
  <c r="O164" i="14"/>
  <c r="O252" i="14"/>
  <c r="O124" i="14"/>
  <c r="O197" i="14"/>
  <c r="O125" i="14"/>
  <c r="O53" i="14"/>
  <c r="O254" i="14"/>
  <c r="O126" i="14"/>
  <c r="O62" i="14"/>
  <c r="R268" i="14" l="1"/>
  <c r="R89" i="14"/>
  <c r="R254" i="14"/>
  <c r="R100" i="14"/>
  <c r="R251" i="14"/>
  <c r="R8" i="14"/>
  <c r="R99" i="14"/>
  <c r="R81" i="14"/>
  <c r="R11" i="14"/>
  <c r="R119" i="14"/>
  <c r="R260" i="14"/>
  <c r="R30" i="14"/>
  <c r="R132" i="14"/>
  <c r="R178" i="14"/>
  <c r="R224" i="14"/>
  <c r="R183" i="14"/>
  <c r="R266" i="14"/>
  <c r="R207" i="14"/>
  <c r="R87" i="14"/>
  <c r="R57" i="14"/>
  <c r="R210" i="14"/>
  <c r="R103" i="14"/>
  <c r="R58" i="14"/>
  <c r="R187" i="14"/>
  <c r="R51" i="14"/>
  <c r="R47" i="14"/>
  <c r="R34" i="14"/>
  <c r="R131" i="14"/>
  <c r="R54" i="14"/>
  <c r="R19" i="14"/>
  <c r="R192" i="14"/>
  <c r="R274" i="14"/>
  <c r="R137" i="14"/>
  <c r="R194" i="14"/>
  <c r="R88" i="14"/>
  <c r="R201" i="14"/>
  <c r="R102" i="14"/>
  <c r="R72" i="14"/>
  <c r="R6" i="14"/>
  <c r="R174" i="14"/>
  <c r="R73" i="14"/>
  <c r="R71" i="14"/>
  <c r="R220" i="14"/>
  <c r="R33" i="14"/>
  <c r="R7" i="14"/>
  <c r="R223" i="14"/>
  <c r="R48" i="14"/>
  <c r="R243" i="14"/>
  <c r="R150" i="14"/>
  <c r="R177" i="14"/>
  <c r="R164" i="14"/>
  <c r="R80" i="14"/>
  <c r="R144" i="14"/>
  <c r="R257" i="14"/>
  <c r="R94" i="14"/>
  <c r="R255" i="14"/>
  <c r="R16" i="14"/>
  <c r="R158" i="14"/>
  <c r="R152" i="14"/>
  <c r="R165" i="14"/>
  <c r="R10" i="14"/>
  <c r="R232" i="14"/>
  <c r="R198" i="14"/>
  <c r="R275" i="14"/>
  <c r="R204" i="14"/>
  <c r="R171" i="14"/>
  <c r="R125" i="14"/>
  <c r="R143" i="14"/>
  <c r="R166" i="14"/>
  <c r="R237" i="14"/>
  <c r="R180" i="14"/>
  <c r="R76" i="14"/>
  <c r="R230" i="14"/>
  <c r="R101" i="14"/>
  <c r="R264" i="14"/>
  <c r="R67" i="14"/>
  <c r="R256" i="14"/>
  <c r="R22" i="14"/>
  <c r="R5" i="14"/>
  <c r="R188" i="14"/>
  <c r="R104" i="14"/>
  <c r="R78" i="14"/>
  <c r="R20" i="14"/>
  <c r="O163" i="14"/>
  <c r="O148" i="14"/>
  <c r="O24" i="14"/>
  <c r="O221" i="14"/>
  <c r="R128" i="14"/>
  <c r="O145" i="14"/>
  <c r="O63" i="14"/>
  <c r="O168" i="14"/>
  <c r="O37" i="14"/>
  <c r="O184" i="14"/>
  <c r="R38" i="14"/>
  <c r="O36" i="14"/>
  <c r="O79" i="14"/>
  <c r="O209" i="14"/>
  <c r="O195" i="14"/>
  <c r="R124" i="14"/>
  <c r="R121" i="14"/>
  <c r="O151" i="14"/>
  <c r="O233" i="14"/>
  <c r="O135" i="14"/>
  <c r="R148" i="14"/>
  <c r="R96" i="14"/>
  <c r="R49" i="14"/>
  <c r="R106" i="14"/>
  <c r="O15" i="14"/>
  <c r="R162" i="14"/>
  <c r="R86" i="14"/>
  <c r="R84" i="14"/>
  <c r="R193" i="14"/>
  <c r="R213" i="14"/>
  <c r="R169" i="14"/>
  <c r="O191" i="14"/>
  <c r="O226" i="14"/>
  <c r="R259" i="14"/>
  <c r="O242" i="14"/>
  <c r="O190" i="14"/>
  <c r="O17" i="14"/>
  <c r="O136" i="14"/>
  <c r="O66" i="14"/>
  <c r="O122" i="14"/>
  <c r="O222" i="14"/>
  <c r="O75" i="14"/>
  <c r="O93" i="14"/>
  <c r="O116" i="14"/>
  <c r="O32" i="14"/>
  <c r="O65" i="14"/>
  <c r="O271" i="14"/>
  <c r="O84" i="14"/>
  <c r="O137" i="14"/>
  <c r="O172" i="14"/>
  <c r="O240" i="14"/>
  <c r="O141" i="14"/>
  <c r="R62" i="14"/>
  <c r="R53" i="14"/>
  <c r="R252" i="14"/>
  <c r="R163" i="14"/>
  <c r="R200" i="14"/>
  <c r="R244" i="14"/>
  <c r="R222" i="14"/>
  <c r="R43" i="14"/>
  <c r="R70" i="14"/>
  <c r="O49" i="14"/>
  <c r="R111" i="14"/>
  <c r="R37" i="14"/>
  <c r="R136" i="14"/>
  <c r="R93" i="14"/>
  <c r="R263" i="14"/>
  <c r="O162" i="14"/>
  <c r="R214" i="14"/>
  <c r="R156" i="14"/>
  <c r="R239" i="14"/>
  <c r="O169" i="14"/>
  <c r="R270" i="14"/>
  <c r="R23" i="14"/>
  <c r="R155" i="14"/>
  <c r="R12" i="14"/>
  <c r="O186" i="14"/>
  <c r="O31" i="14"/>
  <c r="O261" i="14"/>
  <c r="O114" i="14"/>
  <c r="O167" i="14"/>
  <c r="O69" i="14"/>
  <c r="R98" i="14"/>
  <c r="R253" i="14"/>
  <c r="O38" i="14"/>
  <c r="O78" i="14"/>
  <c r="O259" i="14"/>
  <c r="R262" i="14"/>
  <c r="O200" i="14"/>
  <c r="O20" i="14"/>
  <c r="O104" i="14"/>
  <c r="O253" i="14"/>
  <c r="O3" i="14"/>
  <c r="O244" i="14"/>
  <c r="O18" i="14"/>
  <c r="R63" i="14"/>
  <c r="R79" i="14"/>
  <c r="R168" i="14"/>
  <c r="R18" i="14"/>
  <c r="R95" i="14"/>
  <c r="R173" i="14"/>
  <c r="R216" i="14"/>
  <c r="R167" i="14"/>
  <c r="O153" i="14"/>
  <c r="R219" i="14"/>
  <c r="O262" i="14"/>
  <c r="R140" i="14"/>
  <c r="R215" i="14"/>
  <c r="R69" i="14"/>
  <c r="O98" i="14"/>
  <c r="O95" i="14"/>
  <c r="O273" i="14"/>
  <c r="R186" i="14"/>
  <c r="R31" i="14"/>
  <c r="R151" i="14"/>
  <c r="R233" i="14"/>
  <c r="R135" i="14"/>
  <c r="R261" i="14"/>
  <c r="R114" i="14"/>
  <c r="R184" i="14"/>
  <c r="O173" i="14"/>
  <c r="O216" i="14"/>
  <c r="R273" i="14"/>
  <c r="O219" i="14"/>
  <c r="O140" i="14"/>
  <c r="R242" i="14"/>
  <c r="O215" i="14"/>
  <c r="R138" i="14"/>
  <c r="R3" i="14"/>
  <c r="R234" i="14"/>
  <c r="O127" i="14"/>
  <c r="R118" i="14"/>
  <c r="O52" i="14"/>
  <c r="O118" i="14"/>
  <c r="R14" i="14"/>
  <c r="R109" i="14"/>
  <c r="R39" i="14"/>
  <c r="R74" i="14"/>
  <c r="R153" i="14"/>
  <c r="O225" i="14"/>
  <c r="O112" i="14"/>
  <c r="O25" i="14"/>
  <c r="O160" i="14"/>
  <c r="R25" i="14"/>
  <c r="R227" i="14"/>
  <c r="R241" i="14"/>
  <c r="R160" i="14"/>
  <c r="R29" i="14"/>
  <c r="R229" i="14"/>
  <c r="O179" i="14"/>
  <c r="O227" i="14"/>
  <c r="O241" i="14"/>
  <c r="R28" i="14"/>
  <c r="O29" i="14"/>
  <c r="R9" i="14"/>
  <c r="R211" i="14"/>
  <c r="O231" i="14"/>
  <c r="O107" i="14"/>
  <c r="O129" i="14"/>
  <c r="O245" i="14"/>
  <c r="R231" i="14"/>
  <c r="R107" i="14"/>
  <c r="R129" i="14"/>
  <c r="R60" i="14"/>
  <c r="R248" i="14"/>
  <c r="R199" i="14"/>
  <c r="R179" i="14"/>
  <c r="O9" i="14"/>
  <c r="O211" i="14"/>
  <c r="O269" i="14"/>
  <c r="O234" i="14"/>
  <c r="O4" i="14"/>
  <c r="R269" i="14"/>
  <c r="O60" i="14"/>
  <c r="O248" i="14"/>
  <c r="R245" i="14"/>
  <c r="R113" i="14"/>
  <c r="R236" i="14"/>
  <c r="R4" i="14"/>
  <c r="O113" i="14"/>
  <c r="O236" i="14"/>
  <c r="O40" i="14"/>
  <c r="O238" i="14"/>
  <c r="O203" i="14"/>
  <c r="O28" i="14"/>
  <c r="O185" i="14"/>
  <c r="R40" i="14"/>
  <c r="R206" i="14"/>
  <c r="O138" i="14"/>
  <c r="O229" i="14"/>
  <c r="O123" i="14"/>
  <c r="O44" i="14"/>
  <c r="O199" i="14"/>
  <c r="R127" i="14"/>
  <c r="R238" i="14"/>
  <c r="R203" i="14"/>
  <c r="R44" i="14"/>
  <c r="R185" i="14"/>
  <c r="R123" i="14"/>
  <c r="O206" i="14"/>
  <c r="R52" i="14"/>
  <c r="O134" i="14"/>
  <c r="O39" i="14"/>
  <c r="R139" i="14"/>
  <c r="R228" i="14"/>
  <c r="O74" i="14"/>
  <c r="R172" i="14"/>
  <c r="R116" i="14"/>
  <c r="R267" i="14"/>
  <c r="R196" i="14"/>
  <c r="O142" i="14"/>
  <c r="O68" i="14"/>
  <c r="R77" i="14"/>
  <c r="R64" i="14"/>
  <c r="O228" i="14"/>
  <c r="R149" i="14"/>
  <c r="O270" i="14"/>
  <c r="R133" i="14"/>
  <c r="R145" i="14"/>
  <c r="R147" i="14"/>
  <c r="R209" i="14"/>
  <c r="R24" i="14"/>
  <c r="R50" i="14"/>
  <c r="R225" i="14"/>
  <c r="R202" i="14"/>
  <c r="R218" i="14"/>
  <c r="O133" i="14"/>
  <c r="R146" i="14"/>
  <c r="R240" i="14"/>
  <c r="O218" i="14"/>
  <c r="O139" i="14"/>
  <c r="R247" i="14"/>
  <c r="R66" i="14"/>
  <c r="R83" i="14"/>
  <c r="R142" i="14"/>
  <c r="R68" i="14"/>
  <c r="R134" i="14"/>
  <c r="R205" i="14"/>
  <c r="R112" i="14"/>
  <c r="R195" i="14"/>
  <c r="R122" i="14"/>
  <c r="B9" i="13"/>
  <c r="B11" i="13"/>
  <c r="B3" i="13"/>
  <c r="P22" i="13" a="1"/>
  <c r="P22" i="13" l="1"/>
  <c r="P24" i="13"/>
  <c r="P26" i="13"/>
  <c r="P28" i="13"/>
  <c r="P30" i="13"/>
  <c r="P32" i="13"/>
  <c r="P34" i="13"/>
  <c r="P36" i="13"/>
  <c r="P38" i="13"/>
  <c r="P40" i="13"/>
  <c r="P42" i="13"/>
  <c r="P44" i="13"/>
  <c r="P43" i="13"/>
  <c r="Q27" i="13"/>
  <c r="Q33" i="13"/>
  <c r="Q43" i="13"/>
  <c r="Q22" i="13"/>
  <c r="Q24" i="13"/>
  <c r="Q26" i="13"/>
  <c r="Q28" i="13"/>
  <c r="Q30" i="13"/>
  <c r="Q32" i="13"/>
  <c r="Q34" i="13"/>
  <c r="Q36" i="13"/>
  <c r="Q38" i="13"/>
  <c r="Q40" i="13"/>
  <c r="Q42" i="13"/>
  <c r="Q44" i="13"/>
  <c r="P41" i="13"/>
  <c r="Q23" i="13"/>
  <c r="Q25" i="13"/>
  <c r="Q31" i="13"/>
  <c r="Q37" i="13"/>
  <c r="Q41" i="13"/>
  <c r="P23" i="13"/>
  <c r="P25" i="13"/>
  <c r="P27" i="13"/>
  <c r="P29" i="13"/>
  <c r="P31" i="13"/>
  <c r="P33" i="13"/>
  <c r="P35" i="13"/>
  <c r="P37" i="13"/>
  <c r="P39" i="13"/>
  <c r="P45" i="13"/>
  <c r="Q29" i="13"/>
  <c r="Q35" i="13"/>
  <c r="Q39" i="13"/>
  <c r="Q45" i="13"/>
  <c r="B4" i="13"/>
  <c r="F2" i="13"/>
  <c r="B1" i="13"/>
  <c r="N21" i="13" l="1"/>
  <c r="B13" i="13"/>
  <c r="N5" i="5"/>
  <c r="F3" i="13"/>
  <c r="B11" i="5"/>
  <c r="B9" i="5"/>
  <c r="B3" i="5"/>
  <c r="N22" i="13" a="1"/>
  <c r="N22" i="13" l="1"/>
  <c r="N38" i="13"/>
  <c r="O41" i="13"/>
  <c r="O36" i="13"/>
  <c r="N45" i="13"/>
  <c r="N27" i="13"/>
  <c r="N24" i="13"/>
  <c r="N40" i="13"/>
  <c r="O22" i="13"/>
  <c r="O38" i="13"/>
  <c r="O25" i="13"/>
  <c r="R29" i="13" s="1"/>
  <c r="N29" i="13"/>
  <c r="N25" i="13"/>
  <c r="N26" i="13"/>
  <c r="N42" i="13"/>
  <c r="O24" i="13"/>
  <c r="O40" i="13"/>
  <c r="O31" i="13"/>
  <c r="N33" i="13"/>
  <c r="N31" i="13"/>
  <c r="N23" i="13"/>
  <c r="N36" i="13"/>
  <c r="O34" i="13"/>
  <c r="N39" i="13"/>
  <c r="O43" i="13"/>
  <c r="N28" i="13"/>
  <c r="N44" i="13"/>
  <c r="O26" i="13"/>
  <c r="O42" i="13"/>
  <c r="O33" i="13"/>
  <c r="R40" i="13" s="1"/>
  <c r="N37" i="13"/>
  <c r="N30" i="13"/>
  <c r="N43" i="13"/>
  <c r="O28" i="13"/>
  <c r="R33" i="13" s="1"/>
  <c r="O44" i="13"/>
  <c r="O39" i="13"/>
  <c r="N41" i="13"/>
  <c r="O45" i="13"/>
  <c r="N34" i="13"/>
  <c r="O29" i="13"/>
  <c r="R35" i="13" s="1"/>
  <c r="N35" i="13"/>
  <c r="O37" i="13"/>
  <c r="O35" i="13"/>
  <c r="N32" i="13"/>
  <c r="O23" i="13"/>
  <c r="O30" i="13"/>
  <c r="R38" i="13" s="1"/>
  <c r="O27" i="13"/>
  <c r="R31" i="13" s="1"/>
  <c r="O32" i="13"/>
  <c r="R39" i="13" s="1"/>
  <c r="R28" i="13"/>
  <c r="R22" i="13"/>
  <c r="R23" i="13"/>
  <c r="R30" i="13"/>
  <c r="B4" i="5"/>
  <c r="F4" i="13"/>
  <c r="F2" i="5"/>
  <c r="B1" i="5"/>
  <c r="N9" i="5" s="1" a="1"/>
  <c r="N30" i="5" a="1"/>
  <c r="A47" i="5" a="1"/>
  <c r="Q9" i="5" a="1"/>
  <c r="A47" i="5" l="1"/>
  <c r="A49" i="5"/>
  <c r="A51" i="5"/>
  <c r="A53" i="5"/>
  <c r="A55" i="5"/>
  <c r="A57" i="5"/>
  <c r="A59" i="5"/>
  <c r="A61" i="5"/>
  <c r="A63" i="5"/>
  <c r="A65" i="5"/>
  <c r="A67" i="5"/>
  <c r="A69" i="5"/>
  <c r="A71" i="5"/>
  <c r="A73" i="5"/>
  <c r="A75" i="5"/>
  <c r="A77" i="5"/>
  <c r="A79" i="5"/>
  <c r="A81" i="5"/>
  <c r="A83" i="5"/>
  <c r="B49" i="5"/>
  <c r="B51" i="5"/>
  <c r="B53" i="5"/>
  <c r="B57" i="5"/>
  <c r="B59" i="5"/>
  <c r="B61" i="5"/>
  <c r="B65" i="5"/>
  <c r="B67" i="5"/>
  <c r="B71" i="5"/>
  <c r="B73" i="5"/>
  <c r="B75" i="5"/>
  <c r="B79" i="5"/>
  <c r="B81" i="5"/>
  <c r="B83" i="5"/>
  <c r="B48" i="5"/>
  <c r="B54" i="5"/>
  <c r="B60" i="5"/>
  <c r="B66" i="5"/>
  <c r="B72" i="5"/>
  <c r="B78" i="5"/>
  <c r="B47" i="5"/>
  <c r="B55" i="5"/>
  <c r="B63" i="5"/>
  <c r="B69" i="5"/>
  <c r="B77" i="5"/>
  <c r="B50" i="5"/>
  <c r="B58" i="5"/>
  <c r="B64" i="5"/>
  <c r="B70" i="5"/>
  <c r="B74" i="5"/>
  <c r="B80" i="5"/>
  <c r="A48" i="5"/>
  <c r="A50" i="5"/>
  <c r="A52" i="5"/>
  <c r="A54" i="5"/>
  <c r="A56" i="5"/>
  <c r="A58" i="5"/>
  <c r="A60" i="5"/>
  <c r="A62" i="5"/>
  <c r="A64" i="5"/>
  <c r="A66" i="5"/>
  <c r="A68" i="5"/>
  <c r="A70" i="5"/>
  <c r="A72" i="5"/>
  <c r="A74" i="5"/>
  <c r="A76" i="5"/>
  <c r="A78" i="5"/>
  <c r="A80" i="5"/>
  <c r="A82" i="5"/>
  <c r="B52" i="5"/>
  <c r="B56" i="5"/>
  <c r="B62" i="5"/>
  <c r="B68" i="5"/>
  <c r="B76" i="5"/>
  <c r="B82" i="5"/>
  <c r="Q9" i="5"/>
  <c r="Q11" i="5"/>
  <c r="Q13" i="5"/>
  <c r="Q15" i="5"/>
  <c r="Q17" i="5"/>
  <c r="Q19" i="5"/>
  <c r="Q21" i="5"/>
  <c r="Q23" i="5"/>
  <c r="Q25" i="5"/>
  <c r="Q27" i="5"/>
  <c r="Q29" i="5"/>
  <c r="Q31" i="5"/>
  <c r="Q33" i="5"/>
  <c r="Q35" i="5"/>
  <c r="Q37" i="5"/>
  <c r="Q39" i="5"/>
  <c r="Q41" i="5"/>
  <c r="Q43" i="5"/>
  <c r="Q45" i="5"/>
  <c r="Q47" i="5"/>
  <c r="Q49" i="5"/>
  <c r="R9" i="5"/>
  <c r="R11" i="5"/>
  <c r="R13" i="5"/>
  <c r="R15" i="5"/>
  <c r="R17" i="5"/>
  <c r="R19" i="5"/>
  <c r="R21" i="5"/>
  <c r="R23" i="5"/>
  <c r="R25" i="5"/>
  <c r="R27" i="5"/>
  <c r="R29" i="5"/>
  <c r="R31" i="5"/>
  <c r="R33" i="5"/>
  <c r="R35" i="5"/>
  <c r="R37" i="5"/>
  <c r="R39" i="5"/>
  <c r="R41" i="5"/>
  <c r="R43" i="5"/>
  <c r="R45" i="5"/>
  <c r="R47" i="5"/>
  <c r="R49" i="5"/>
  <c r="Q10" i="5"/>
  <c r="Q12" i="5"/>
  <c r="Q14" i="5"/>
  <c r="Q16" i="5"/>
  <c r="Q18" i="5"/>
  <c r="Q20" i="5"/>
  <c r="Q22" i="5"/>
  <c r="Q24" i="5"/>
  <c r="Q26" i="5"/>
  <c r="Q28" i="5"/>
  <c r="Q30" i="5"/>
  <c r="Q32" i="5"/>
  <c r="Q34" i="5"/>
  <c r="Q36" i="5"/>
  <c r="Q38" i="5"/>
  <c r="Q40" i="5"/>
  <c r="Q42" i="5"/>
  <c r="Q44" i="5"/>
  <c r="Q46" i="5"/>
  <c r="Q48" i="5"/>
  <c r="Q50" i="5"/>
  <c r="R10" i="5"/>
  <c r="R12" i="5"/>
  <c r="R14" i="5"/>
  <c r="R16" i="5"/>
  <c r="R18" i="5"/>
  <c r="R20" i="5"/>
  <c r="R22" i="5"/>
  <c r="R24" i="5"/>
  <c r="R26" i="5"/>
  <c r="R28" i="5"/>
  <c r="R30" i="5"/>
  <c r="R32" i="5"/>
  <c r="R34" i="5"/>
  <c r="R36" i="5"/>
  <c r="R38" i="5"/>
  <c r="R40" i="5"/>
  <c r="R42" i="5"/>
  <c r="R44" i="5"/>
  <c r="R46" i="5"/>
  <c r="R48" i="5"/>
  <c r="R50" i="5"/>
  <c r="N30" i="5"/>
  <c r="N32" i="5"/>
  <c r="N34" i="5"/>
  <c r="N36" i="5"/>
  <c r="N38" i="5"/>
  <c r="N40" i="5"/>
  <c r="N42" i="5"/>
  <c r="N44" i="5"/>
  <c r="N46" i="5"/>
  <c r="N48" i="5"/>
  <c r="O30" i="5"/>
  <c r="O32" i="5"/>
  <c r="O34" i="5"/>
  <c r="O36" i="5"/>
  <c r="O38" i="5"/>
  <c r="O40" i="5"/>
  <c r="O42" i="5"/>
  <c r="O44" i="5"/>
  <c r="O46" i="5"/>
  <c r="O48" i="5"/>
  <c r="O33" i="5"/>
  <c r="O35" i="5"/>
  <c r="O39" i="5"/>
  <c r="O41" i="5"/>
  <c r="O45" i="5"/>
  <c r="O49" i="5"/>
  <c r="N31" i="5"/>
  <c r="N33" i="5"/>
  <c r="N35" i="5"/>
  <c r="N37" i="5"/>
  <c r="N39" i="5"/>
  <c r="N41" i="5"/>
  <c r="N43" i="5"/>
  <c r="N45" i="5"/>
  <c r="N47" i="5"/>
  <c r="N49" i="5"/>
  <c r="O31" i="5"/>
  <c r="O37" i="5"/>
  <c r="O43" i="5"/>
  <c r="O47" i="5"/>
  <c r="N9" i="5"/>
  <c r="N11" i="5"/>
  <c r="N13" i="5"/>
  <c r="N15" i="5"/>
  <c r="N17" i="5"/>
  <c r="N19" i="5"/>
  <c r="N21" i="5"/>
  <c r="N23" i="5"/>
  <c r="N25" i="5"/>
  <c r="N27" i="5"/>
  <c r="O15" i="5"/>
  <c r="O21" i="5"/>
  <c r="O23" i="5"/>
  <c r="O27" i="5"/>
  <c r="O28" i="5"/>
  <c r="O9" i="5"/>
  <c r="O11" i="5"/>
  <c r="O13" i="5"/>
  <c r="O17" i="5"/>
  <c r="O19" i="5"/>
  <c r="O25" i="5"/>
  <c r="N10" i="5"/>
  <c r="N12" i="5"/>
  <c r="N14" i="5"/>
  <c r="N16" i="5"/>
  <c r="N18" i="5"/>
  <c r="N20" i="5"/>
  <c r="N22" i="5"/>
  <c r="N24" i="5"/>
  <c r="N26" i="5"/>
  <c r="N28" i="5"/>
  <c r="O10" i="5"/>
  <c r="O12" i="5"/>
  <c r="O14" i="5"/>
  <c r="O16" i="5"/>
  <c r="O18" i="5"/>
  <c r="O20" i="5"/>
  <c r="O22" i="5"/>
  <c r="O24" i="5"/>
  <c r="O26" i="5"/>
  <c r="I1" i="5"/>
  <c r="N4" i="5"/>
  <c r="F5" i="13"/>
  <c r="F3" i="5"/>
  <c r="M1" i="5" s="1"/>
  <c r="N1" i="5" s="1"/>
  <c r="T9" i="5" a="1"/>
  <c r="J15" i="14" l="1"/>
  <c r="K15" i="14" s="1"/>
  <c r="J13" i="14"/>
  <c r="K13" i="14" s="1"/>
  <c r="J16" i="14"/>
  <c r="K16" i="14" s="1"/>
  <c r="J12" i="14"/>
  <c r="K12" i="14" s="1"/>
  <c r="J9" i="14"/>
  <c r="K9" i="14" s="1"/>
  <c r="J6" i="14"/>
  <c r="K6" i="14" s="1"/>
  <c r="J8" i="14"/>
  <c r="K8" i="14" s="1"/>
  <c r="J18" i="14"/>
  <c r="K18" i="14" s="1"/>
  <c r="J10" i="14"/>
  <c r="K10" i="14" s="1"/>
  <c r="J14" i="14"/>
  <c r="K14" i="14" s="1"/>
  <c r="J11" i="14"/>
  <c r="K11" i="14" s="1"/>
  <c r="J19" i="14"/>
  <c r="K19" i="14" s="1"/>
  <c r="J7" i="14"/>
  <c r="K7" i="14" s="1"/>
  <c r="J5" i="14"/>
  <c r="K5" i="14" s="1"/>
  <c r="J21" i="14"/>
  <c r="K21" i="14" s="1"/>
  <c r="J17" i="14"/>
  <c r="K17" i="14" s="1"/>
  <c r="J22" i="14"/>
  <c r="K22" i="14" s="1"/>
  <c r="J20" i="14"/>
  <c r="K20" i="14" s="1"/>
  <c r="J4" i="14"/>
  <c r="K4" i="14" s="1"/>
  <c r="V3" i="14"/>
  <c r="W3" i="14" s="1"/>
  <c r="T36" i="5"/>
  <c r="U31" i="5"/>
  <c r="T27" i="5"/>
  <c r="U22" i="5"/>
  <c r="T18" i="5"/>
  <c r="U13" i="5"/>
  <c r="T9" i="5"/>
  <c r="T41" i="5"/>
  <c r="U40" i="5"/>
  <c r="T32" i="5"/>
  <c r="U27" i="5"/>
  <c r="T23" i="5"/>
  <c r="U18" i="5"/>
  <c r="T14" i="5"/>
  <c r="U9" i="5"/>
  <c r="U41" i="5"/>
  <c r="T37" i="5"/>
  <c r="U36" i="5"/>
  <c r="T28" i="5"/>
  <c r="U23" i="5"/>
  <c r="T19" i="5"/>
  <c r="U14" i="5"/>
  <c r="T10" i="5"/>
  <c r="T42" i="5"/>
  <c r="U37" i="5"/>
  <c r="T33" i="5"/>
  <c r="U32" i="5"/>
  <c r="T24" i="5"/>
  <c r="U19" i="5"/>
  <c r="T15" i="5"/>
  <c r="U10" i="5"/>
  <c r="U42" i="5"/>
  <c r="T38" i="5"/>
  <c r="U33" i="5"/>
  <c r="T29" i="5"/>
  <c r="U28" i="5"/>
  <c r="T20" i="5"/>
  <c r="U15" i="5"/>
  <c r="T11" i="5"/>
  <c r="T43" i="5"/>
  <c r="U38" i="5"/>
  <c r="T34" i="5"/>
  <c r="U29" i="5"/>
  <c r="T25" i="5"/>
  <c r="U24" i="5"/>
  <c r="T16" i="5"/>
  <c r="U11" i="5"/>
  <c r="U43" i="5"/>
  <c r="T39" i="5"/>
  <c r="U34" i="5"/>
  <c r="T30" i="5"/>
  <c r="U25" i="5"/>
  <c r="T21" i="5"/>
  <c r="U20" i="5"/>
  <c r="T12" i="5"/>
  <c r="T44" i="5"/>
  <c r="U39" i="5"/>
  <c r="T35" i="5"/>
  <c r="U30" i="5"/>
  <c r="T26" i="5"/>
  <c r="U21" i="5"/>
  <c r="T17" i="5"/>
  <c r="U16" i="5"/>
  <c r="T40" i="5"/>
  <c r="U35" i="5"/>
  <c r="T31" i="5"/>
  <c r="U26" i="5"/>
  <c r="T22" i="5"/>
  <c r="U17" i="5"/>
  <c r="T13" i="5"/>
  <c r="U12" i="5"/>
  <c r="U44" i="5"/>
  <c r="F6" i="13"/>
  <c r="F4" i="5"/>
  <c r="B13" i="5"/>
  <c r="V16" i="14" l="1"/>
  <c r="W16" i="14" s="1"/>
  <c r="V7" i="14"/>
  <c r="W7" i="14" s="1"/>
  <c r="V20" i="14"/>
  <c r="W20" i="14" s="1"/>
  <c r="V6" i="14"/>
  <c r="W6" i="14" s="1"/>
  <c r="V19" i="14"/>
  <c r="W19" i="14" s="1"/>
  <c r="V15" i="14"/>
  <c r="W15" i="14" s="1"/>
  <c r="V14" i="14"/>
  <c r="W14" i="14" s="1"/>
  <c r="V9" i="14"/>
  <c r="W9" i="14" s="1"/>
  <c r="V8" i="14"/>
  <c r="W8" i="14" s="1"/>
  <c r="V12" i="14"/>
  <c r="W12" i="14" s="1"/>
  <c r="V11" i="14"/>
  <c r="W11" i="14" s="1"/>
  <c r="V5" i="14"/>
  <c r="W5" i="14" s="1"/>
  <c r="V21" i="14"/>
  <c r="W21" i="14" s="1"/>
  <c r="V4" i="14"/>
  <c r="W4" i="14" s="1"/>
  <c r="V18" i="14"/>
  <c r="W18" i="14" s="1"/>
  <c r="V13" i="14"/>
  <c r="W13" i="14" s="1"/>
  <c r="V17" i="14"/>
  <c r="W17" i="14" s="1"/>
  <c r="V10" i="14"/>
  <c r="W10" i="14" s="1"/>
  <c r="F7" i="13"/>
  <c r="F5" i="5"/>
  <c r="F8" i="13" l="1"/>
  <c r="F6" i="5"/>
  <c r="F9" i="13" l="1"/>
  <c r="F7" i="5"/>
  <c r="F10" i="13" l="1"/>
  <c r="F8" i="5"/>
  <c r="F11" i="13" l="1"/>
  <c r="F9" i="5"/>
  <c r="F12" i="13" l="1"/>
  <c r="F10" i="5"/>
  <c r="F13" i="13" l="1"/>
  <c r="F11" i="5"/>
  <c r="F14" i="13" l="1"/>
  <c r="F12" i="5"/>
  <c r="F15" i="13" l="1"/>
  <c r="F13" i="5"/>
  <c r="F16" i="13" l="1"/>
  <c r="F14" i="5"/>
  <c r="F17" i="13" l="1"/>
  <c r="F15" i="5"/>
  <c r="F18" i="13" l="1"/>
  <c r="F16" i="5"/>
  <c r="F19" i="13" l="1"/>
  <c r="F17" i="5"/>
  <c r="F20" i="13" l="1"/>
  <c r="F18" i="5"/>
  <c r="F21" i="13" l="1"/>
  <c r="F19" i="5"/>
  <c r="F22" i="13" l="1"/>
  <c r="F20" i="5"/>
  <c r="F23" i="13" l="1"/>
  <c r="F21" i="5"/>
  <c r="F24" i="13" l="1"/>
  <c r="F22" i="5"/>
  <c r="F25" i="13" l="1"/>
  <c r="F23" i="5"/>
  <c r="F26" i="13" l="1"/>
  <c r="F24" i="5"/>
  <c r="F27" i="13" l="1"/>
  <c r="F28" i="13" s="1"/>
  <c r="F25" i="5"/>
  <c r="F29" i="13" l="1"/>
  <c r="F26" i="5"/>
  <c r="F30" i="13" l="1"/>
  <c r="F27" i="5"/>
  <c r="F31" i="13" l="1"/>
  <c r="F28" i="5"/>
  <c r="F32" i="13" l="1"/>
  <c r="F29" i="5"/>
  <c r="M29" i="5"/>
  <c r="F33" i="13" l="1"/>
  <c r="F30" i="5"/>
  <c r="F34" i="13" l="1"/>
  <c r="F31" i="5"/>
  <c r="F35" i="13" l="1"/>
  <c r="F32" i="5"/>
  <c r="F36" i="13" l="1"/>
  <c r="F33" i="5"/>
  <c r="F37" i="13" l="1"/>
  <c r="F34" i="5"/>
  <c r="F38" i="13" l="1"/>
  <c r="F35" i="5"/>
  <c r="F39" i="13" l="1"/>
  <c r="F36" i="5"/>
  <c r="F40" i="13" l="1"/>
  <c r="F37" i="5"/>
  <c r="F41" i="13" l="1"/>
  <c r="F38" i="5"/>
  <c r="F42" i="13" l="1"/>
  <c r="F39" i="5"/>
  <c r="F43" i="13" l="1"/>
  <c r="F40" i="5"/>
  <c r="F44" i="13" l="1"/>
  <c r="F41" i="5"/>
  <c r="F45" i="13" l="1"/>
  <c r="F42" i="5"/>
  <c r="F46" i="13" l="1"/>
  <c r="F43" i="5"/>
  <c r="F47" i="13" l="1"/>
  <c r="F44" i="5"/>
  <c r="F48" i="13" l="1"/>
  <c r="F45" i="5"/>
  <c r="F49" i="13" l="1"/>
  <c r="F46" i="5"/>
  <c r="F50" i="13" l="1"/>
  <c r="F47" i="5"/>
  <c r="F51" i="13" l="1"/>
  <c r="F48" i="5"/>
  <c r="F52" i="13" l="1"/>
  <c r="F49" i="5"/>
  <c r="F53" i="13" l="1"/>
  <c r="F50" i="5"/>
  <c r="F54" i="13" l="1"/>
  <c r="F51" i="5"/>
  <c r="F55" i="13" l="1"/>
  <c r="F52" i="5"/>
  <c r="F56" i="13" l="1"/>
  <c r="F53" i="5"/>
  <c r="F57" i="13" l="1"/>
  <c r="F54" i="5"/>
  <c r="F58" i="13" l="1"/>
  <c r="F55" i="5"/>
  <c r="F59" i="13" l="1"/>
  <c r="F56" i="5"/>
  <c r="F60" i="13" l="1"/>
  <c r="F57" i="5"/>
  <c r="F61" i="13" l="1"/>
  <c r="F58" i="5"/>
  <c r="F62" i="13" l="1"/>
  <c r="F59" i="5"/>
  <c r="F63" i="13" l="1"/>
  <c r="F60" i="5"/>
  <c r="F64" i="13" l="1"/>
  <c r="F61" i="5"/>
  <c r="F65" i="13" l="1"/>
  <c r="F62" i="5"/>
  <c r="F66" i="13" l="1"/>
  <c r="F63" i="5"/>
  <c r="F67" i="13" l="1"/>
  <c r="F64" i="5"/>
  <c r="F68" i="13" l="1"/>
  <c r="F65" i="5"/>
  <c r="F69" i="13" l="1"/>
  <c r="F66" i="5"/>
  <c r="F70" i="13" l="1"/>
  <c r="F67" i="5"/>
  <c r="F71" i="13" l="1"/>
  <c r="F68" i="5"/>
  <c r="F72" i="13" l="1"/>
  <c r="F69" i="5"/>
  <c r="F73" i="13" l="1"/>
  <c r="F70" i="5"/>
  <c r="F74" i="13" l="1"/>
  <c r="F71" i="5"/>
  <c r="F75" i="13" l="1"/>
  <c r="F72" i="5"/>
  <c r="F76" i="13" l="1"/>
  <c r="F73" i="5"/>
  <c r="F77" i="13" l="1"/>
  <c r="F74" i="5"/>
  <c r="F78" i="13" l="1"/>
  <c r="F75" i="5"/>
  <c r="F79" i="13" l="1"/>
  <c r="F76" i="5"/>
  <c r="F80" i="13" l="1"/>
  <c r="F77" i="5"/>
  <c r="F81" i="13" l="1"/>
  <c r="F78" i="5"/>
  <c r="F82" i="13" l="1"/>
  <c r="F79" i="5"/>
  <c r="F83" i="13" l="1"/>
  <c r="F80" i="5"/>
  <c r="F84" i="13" l="1"/>
  <c r="F81" i="5"/>
  <c r="F85" i="13" l="1"/>
  <c r="F82" i="5"/>
  <c r="F86" i="13" l="1"/>
  <c r="F83" i="5"/>
  <c r="F87" i="13" l="1"/>
  <c r="F84" i="5"/>
  <c r="F88" i="13" l="1"/>
  <c r="F85" i="5"/>
  <c r="F89" i="13" l="1"/>
  <c r="F86" i="5"/>
  <c r="F90" i="13" l="1"/>
  <c r="F87" i="5"/>
  <c r="F91" i="13" l="1"/>
  <c r="F88" i="5"/>
  <c r="F92" i="13" l="1"/>
  <c r="F89" i="5"/>
  <c r="F93" i="13" l="1"/>
  <c r="F90" i="5"/>
  <c r="F94" i="13" l="1"/>
  <c r="F91" i="5"/>
  <c r="F95" i="13" l="1"/>
  <c r="F92" i="5"/>
  <c r="F96" i="13" l="1"/>
  <c r="F93" i="5"/>
  <c r="F97" i="13" l="1"/>
  <c r="F94" i="5"/>
  <c r="F98" i="13" l="1"/>
  <c r="F95" i="5"/>
  <c r="F99" i="13" l="1"/>
  <c r="F96" i="5"/>
  <c r="F100" i="13" l="1"/>
  <c r="F97" i="5"/>
  <c r="F101" i="13" l="1"/>
  <c r="F98" i="5"/>
  <c r="F102" i="13" l="1"/>
  <c r="F99" i="5"/>
  <c r="F103" i="13" l="1"/>
  <c r="F100" i="5"/>
  <c r="F104" i="13" l="1"/>
  <c r="F101" i="5"/>
  <c r="F105" i="13" l="1"/>
  <c r="F102" i="5"/>
  <c r="F106" i="13" l="1"/>
  <c r="F103" i="5"/>
  <c r="F107" i="13" l="1"/>
  <c r="F104" i="5"/>
  <c r="F108" i="13" l="1"/>
  <c r="F105" i="5"/>
  <c r="F109" i="13" l="1"/>
  <c r="F106" i="5"/>
  <c r="F110" i="13" l="1"/>
  <c r="F107" i="5"/>
  <c r="F111" i="13" l="1"/>
  <c r="F108" i="5"/>
  <c r="F112" i="13" l="1"/>
  <c r="F109" i="5"/>
  <c r="F113" i="13" l="1"/>
  <c r="F110" i="5"/>
  <c r="F114" i="13" l="1"/>
  <c r="F111" i="5"/>
  <c r="F115" i="13" l="1"/>
  <c r="F112" i="5"/>
  <c r="F116" i="13" l="1"/>
  <c r="F113" i="5"/>
  <c r="F117" i="13" l="1"/>
  <c r="F114" i="5"/>
  <c r="F118" i="13" l="1"/>
  <c r="F115" i="5"/>
  <c r="F119" i="13" l="1"/>
  <c r="F116" i="5"/>
  <c r="F120" i="13" l="1"/>
  <c r="F117" i="5"/>
  <c r="F121" i="13" l="1"/>
  <c r="F118" i="5"/>
  <c r="F122" i="13" l="1"/>
  <c r="F119" i="5"/>
  <c r="F123" i="13" l="1"/>
  <c r="F120" i="5"/>
  <c r="F124" i="13" l="1"/>
  <c r="F121" i="5"/>
  <c r="F125" i="13" l="1"/>
  <c r="F122" i="5"/>
  <c r="F126" i="13" l="1"/>
  <c r="F123" i="5"/>
  <c r="F127" i="13" l="1"/>
  <c r="F124" i="5"/>
  <c r="F128" i="13" l="1"/>
  <c r="F125" i="5"/>
  <c r="F129" i="13" l="1"/>
  <c r="F126" i="5"/>
  <c r="F130" i="13" l="1"/>
  <c r="F127" i="5"/>
  <c r="F131" i="13" l="1"/>
  <c r="F128" i="5"/>
  <c r="F132" i="13" l="1"/>
  <c r="F129" i="5"/>
  <c r="F133" i="13" l="1"/>
  <c r="F130" i="5"/>
  <c r="F134" i="13" l="1"/>
  <c r="F131" i="5"/>
  <c r="F135" i="13" l="1"/>
  <c r="F132" i="5"/>
  <c r="F136" i="13" l="1"/>
  <c r="F133" i="5"/>
  <c r="F137" i="13" l="1"/>
  <c r="F134" i="5"/>
  <c r="F138" i="13" l="1"/>
  <c r="F135" i="5"/>
  <c r="F139" i="13" l="1"/>
  <c r="F136" i="5"/>
  <c r="F140" i="13" l="1"/>
  <c r="F137" i="5"/>
  <c r="F141" i="13" l="1"/>
  <c r="F138" i="5"/>
  <c r="F142" i="13" l="1"/>
  <c r="F139" i="5"/>
  <c r="F143" i="13" l="1"/>
  <c r="F140" i="5"/>
  <c r="F144" i="13" l="1"/>
  <c r="F141" i="5"/>
  <c r="F145" i="13" l="1"/>
  <c r="F142" i="5"/>
  <c r="F146" i="13" l="1"/>
  <c r="F143" i="5"/>
  <c r="F147" i="13" l="1"/>
  <c r="F144" i="5"/>
  <c r="F148" i="13" l="1"/>
  <c r="F145" i="5"/>
  <c r="F149" i="13" l="1"/>
  <c r="F146" i="5"/>
  <c r="F150" i="13" l="1"/>
  <c r="F147" i="5"/>
  <c r="F151" i="13" l="1"/>
  <c r="F148" i="5"/>
  <c r="F152" i="13" l="1"/>
  <c r="F149" i="5"/>
  <c r="F153" i="13" l="1"/>
  <c r="F150" i="5"/>
  <c r="F154" i="13" l="1"/>
  <c r="F151" i="5"/>
  <c r="F155" i="13" l="1"/>
  <c r="F152" i="5"/>
  <c r="F156" i="13" l="1"/>
  <c r="F153" i="5"/>
  <c r="F157" i="13" l="1"/>
  <c r="F154" i="5"/>
  <c r="F158" i="13" l="1"/>
  <c r="F155" i="5"/>
  <c r="F159" i="13" l="1"/>
  <c r="F156" i="5"/>
  <c r="F160" i="13" l="1"/>
  <c r="F157" i="5"/>
  <c r="F161" i="13" l="1"/>
  <c r="F158" i="5"/>
  <c r="F162" i="13" l="1"/>
  <c r="F159" i="5"/>
  <c r="F163" i="13" l="1"/>
  <c r="F160" i="5"/>
  <c r="F164" i="13" l="1"/>
  <c r="F161" i="5"/>
  <c r="F165" i="13" l="1"/>
  <c r="F162" i="5"/>
  <c r="F166" i="13" l="1"/>
  <c r="F163" i="5"/>
  <c r="F167" i="13" l="1"/>
  <c r="F164" i="5"/>
  <c r="F168" i="13" l="1"/>
  <c r="F165" i="5"/>
  <c r="F169" i="13" l="1"/>
  <c r="F166" i="5"/>
  <c r="F170" i="13" l="1"/>
  <c r="F167" i="5"/>
  <c r="F171" i="13" l="1"/>
  <c r="F168" i="5"/>
  <c r="F172" i="13" l="1"/>
  <c r="F169" i="5"/>
  <c r="F173" i="13" l="1"/>
  <c r="F170" i="5"/>
  <c r="F174" i="13" l="1"/>
  <c r="F171" i="5"/>
  <c r="F175" i="13" l="1"/>
  <c r="F172" i="5"/>
  <c r="F176" i="13" l="1"/>
  <c r="F173" i="5"/>
  <c r="F177" i="13" l="1"/>
  <c r="F174" i="5"/>
  <c r="F178" i="13" l="1"/>
  <c r="F175" i="5"/>
  <c r="F179" i="13" l="1"/>
  <c r="F176" i="5"/>
  <c r="F180" i="13" l="1"/>
  <c r="F177" i="5"/>
  <c r="F181" i="13" l="1"/>
  <c r="F178" i="5"/>
  <c r="F182" i="13" l="1"/>
  <c r="F179" i="5"/>
  <c r="F183" i="13" l="1"/>
  <c r="F180" i="5"/>
  <c r="F184" i="13" l="1"/>
  <c r="F181" i="5"/>
  <c r="F185" i="13" l="1"/>
  <c r="F182" i="5"/>
  <c r="F186" i="13" l="1"/>
  <c r="F183" i="5"/>
  <c r="F187" i="13" l="1"/>
  <c r="F184" i="5"/>
  <c r="F188" i="13" l="1"/>
  <c r="F185" i="5"/>
  <c r="F189" i="13" l="1"/>
  <c r="F186" i="5"/>
  <c r="F190" i="13" l="1"/>
  <c r="F187" i="5"/>
  <c r="F191" i="13" l="1"/>
  <c r="F188" i="5"/>
  <c r="F192" i="13" l="1"/>
  <c r="F189" i="5"/>
  <c r="F193" i="13" l="1"/>
  <c r="F190" i="5"/>
  <c r="F194" i="13" l="1"/>
  <c r="F191" i="5"/>
  <c r="F195" i="13" l="1"/>
  <c r="F192" i="5"/>
  <c r="F196" i="13" l="1"/>
  <c r="F193" i="5"/>
  <c r="F197" i="13" l="1"/>
  <c r="F194" i="5"/>
  <c r="F198" i="13" l="1"/>
  <c r="F195" i="5"/>
  <c r="F199" i="13" l="1"/>
  <c r="F196" i="5"/>
  <c r="F200" i="13" l="1"/>
  <c r="F197" i="5"/>
  <c r="F201" i="13" l="1"/>
  <c r="F198" i="5"/>
  <c r="F202" i="13" l="1"/>
  <c r="F199" i="5"/>
  <c r="F203" i="13" l="1"/>
  <c r="F200" i="5"/>
  <c r="F204" i="13" l="1"/>
  <c r="F201" i="5"/>
  <c r="F205" i="13" l="1"/>
  <c r="F202" i="5"/>
  <c r="F206" i="13" l="1"/>
  <c r="F203" i="5"/>
  <c r="F207" i="13" l="1"/>
  <c r="F204" i="5"/>
  <c r="F208" i="13" l="1"/>
  <c r="F205" i="5"/>
  <c r="F209" i="13" l="1"/>
  <c r="F206" i="5"/>
  <c r="F210" i="13" l="1"/>
  <c r="F207" i="5"/>
  <c r="F211" i="13" l="1"/>
  <c r="F208" i="5"/>
  <c r="F212" i="13" l="1"/>
  <c r="F209" i="5"/>
  <c r="F213" i="13" l="1"/>
  <c r="F210" i="5"/>
  <c r="F214" i="13" l="1"/>
  <c r="F211" i="5"/>
  <c r="F215" i="13" l="1"/>
  <c r="F212" i="5"/>
  <c r="F216" i="13" l="1"/>
  <c r="F213" i="5"/>
  <c r="F217" i="13" l="1"/>
  <c r="F214" i="5"/>
  <c r="F218" i="13" l="1"/>
  <c r="F215" i="5"/>
  <c r="F219" i="13" l="1"/>
  <c r="F216" i="5"/>
  <c r="F220" i="13" l="1"/>
  <c r="F217" i="5"/>
  <c r="F221" i="13" l="1"/>
  <c r="F218" i="5"/>
  <c r="F222" i="13" l="1"/>
  <c r="F219" i="5"/>
  <c r="F223" i="13" l="1"/>
  <c r="F220" i="5"/>
  <c r="F224" i="13" l="1"/>
  <c r="F221" i="5"/>
  <c r="F225" i="13" l="1"/>
  <c r="F222" i="5"/>
  <c r="F226" i="13" l="1"/>
  <c r="F223" i="5"/>
  <c r="F227" i="13" l="1"/>
  <c r="F224" i="5"/>
  <c r="F228" i="13" l="1"/>
  <c r="F225" i="5"/>
  <c r="F229" i="13" l="1"/>
  <c r="F226" i="5"/>
  <c r="F230" i="13" l="1"/>
  <c r="F227" i="5"/>
  <c r="F231" i="13" l="1"/>
  <c r="F228" i="5"/>
  <c r="F232" i="13" l="1"/>
  <c r="F229" i="5"/>
  <c r="F233" i="13" l="1"/>
  <c r="F230" i="5"/>
  <c r="F234" i="13" l="1"/>
  <c r="F231" i="5"/>
  <c r="F235" i="13" l="1"/>
  <c r="F232" i="5"/>
  <c r="F236" i="13" l="1"/>
  <c r="F233" i="5"/>
  <c r="F237" i="13" l="1"/>
  <c r="F234" i="5"/>
  <c r="F238" i="13" l="1"/>
  <c r="F235" i="5"/>
  <c r="F239" i="13" l="1"/>
  <c r="F236" i="5"/>
  <c r="F240" i="13" l="1"/>
  <c r="F237" i="5"/>
  <c r="F241" i="13" l="1"/>
  <c r="F238" i="5"/>
  <c r="F242" i="13" l="1"/>
  <c r="F239" i="5"/>
  <c r="F243" i="13" l="1"/>
  <c r="F240" i="5"/>
  <c r="F244" i="13" l="1"/>
  <c r="F241" i="5"/>
  <c r="F245" i="13" l="1"/>
  <c r="F242" i="5"/>
  <c r="F246" i="13" l="1"/>
  <c r="F243" i="5"/>
  <c r="F247" i="13" l="1"/>
  <c r="F244" i="5"/>
  <c r="F248" i="13" l="1"/>
  <c r="F245" i="5"/>
  <c r="F249" i="13" l="1"/>
  <c r="F246" i="5"/>
  <c r="F250" i="13" l="1"/>
  <c r="F247" i="5"/>
  <c r="F251" i="13" l="1"/>
  <c r="F248" i="5"/>
  <c r="F252" i="13" l="1"/>
  <c r="F249" i="5"/>
  <c r="F253" i="13" l="1"/>
  <c r="F250" i="5"/>
  <c r="F254" i="13" l="1"/>
  <c r="F251" i="5"/>
  <c r="F255" i="13" l="1"/>
  <c r="F252" i="5"/>
  <c r="F256" i="13" l="1"/>
  <c r="F253" i="5"/>
  <c r="F257" i="13" l="1"/>
  <c r="F254" i="5"/>
  <c r="F258" i="13" l="1"/>
  <c r="F255" i="5"/>
  <c r="F259" i="13" l="1"/>
  <c r="F256" i="5"/>
  <c r="F260" i="13" l="1"/>
  <c r="F257" i="5"/>
  <c r="F261" i="13" l="1"/>
  <c r="F258" i="5"/>
  <c r="F262" i="13" l="1"/>
  <c r="F259" i="5"/>
  <c r="F263" i="13" l="1"/>
  <c r="F260" i="5"/>
  <c r="F264" i="13" l="1"/>
  <c r="F261" i="5"/>
  <c r="F265" i="13" l="1"/>
  <c r="F262" i="5"/>
  <c r="F266" i="13" l="1"/>
  <c r="F263" i="5"/>
  <c r="F267" i="13" l="1"/>
  <c r="F264" i="5"/>
  <c r="F268" i="13" l="1"/>
  <c r="F265" i="5"/>
  <c r="F269" i="13" l="1"/>
  <c r="F266" i="5"/>
  <c r="F270" i="13" l="1"/>
  <c r="F267" i="5"/>
  <c r="F271" i="13" l="1"/>
  <c r="F268" i="5"/>
  <c r="F272" i="13" l="1"/>
  <c r="F269" i="5"/>
  <c r="F273" i="13" l="1"/>
  <c r="F270" i="5"/>
  <c r="F274" i="13" l="1"/>
  <c r="F271" i="5"/>
  <c r="F275" i="13" l="1"/>
  <c r="F272" i="5"/>
  <c r="I2" i="13" a="1"/>
  <c r="H2" i="13" a="1"/>
  <c r="I5" i="13" l="1"/>
  <c r="I9" i="13"/>
  <c r="K9" i="13" s="1"/>
  <c r="I2" i="13"/>
  <c r="I6" i="13"/>
  <c r="I10" i="13"/>
  <c r="I14" i="13"/>
  <c r="I18" i="13"/>
  <c r="I22" i="13"/>
  <c r="I26" i="13"/>
  <c r="I30" i="13"/>
  <c r="K30" i="13" s="1"/>
  <c r="G30" i="13" s="1"/>
  <c r="I34" i="13"/>
  <c r="I38" i="13"/>
  <c r="I42" i="13"/>
  <c r="I46" i="13"/>
  <c r="I50" i="13"/>
  <c r="I54" i="13"/>
  <c r="K54" i="13" s="1"/>
  <c r="I58" i="13"/>
  <c r="I62" i="13"/>
  <c r="I66" i="13"/>
  <c r="I70" i="13"/>
  <c r="I74" i="13"/>
  <c r="I78" i="13"/>
  <c r="K78" i="13" s="1"/>
  <c r="I82" i="13"/>
  <c r="I86" i="13"/>
  <c r="I90" i="13"/>
  <c r="I94" i="13"/>
  <c r="I98" i="13"/>
  <c r="I102" i="13"/>
  <c r="I106" i="13"/>
  <c r="I110" i="13"/>
  <c r="K110" i="13" s="1"/>
  <c r="I114" i="13"/>
  <c r="I118" i="13"/>
  <c r="K118" i="13" s="1"/>
  <c r="I122" i="13"/>
  <c r="I126" i="13"/>
  <c r="I130" i="13"/>
  <c r="I134" i="13"/>
  <c r="I138" i="13"/>
  <c r="I142" i="13"/>
  <c r="I146" i="13"/>
  <c r="I150" i="13"/>
  <c r="I154" i="13"/>
  <c r="I158" i="13"/>
  <c r="I162" i="13"/>
  <c r="I166" i="13"/>
  <c r="I170" i="13"/>
  <c r="I174" i="13"/>
  <c r="I178" i="13"/>
  <c r="I182" i="13"/>
  <c r="K182" i="13" s="1"/>
  <c r="I186" i="13"/>
  <c r="I190" i="13"/>
  <c r="K190" i="13" s="1"/>
  <c r="I194" i="13"/>
  <c r="I198" i="13"/>
  <c r="I202" i="13"/>
  <c r="I206" i="13"/>
  <c r="I210" i="13"/>
  <c r="I214" i="13"/>
  <c r="I218" i="13"/>
  <c r="I222" i="13"/>
  <c r="K222" i="13" s="1"/>
  <c r="I226" i="13"/>
  <c r="I230" i="13"/>
  <c r="I234" i="13"/>
  <c r="I238" i="13"/>
  <c r="I242" i="13"/>
  <c r="I246" i="13"/>
  <c r="K246" i="13" s="1"/>
  <c r="I250" i="13"/>
  <c r="I254" i="13"/>
  <c r="I258" i="13"/>
  <c r="I262" i="13"/>
  <c r="I266" i="13"/>
  <c r="I270" i="13"/>
  <c r="K270" i="13" s="1"/>
  <c r="I274" i="13"/>
  <c r="I8" i="13"/>
  <c r="K8" i="13" s="1"/>
  <c r="I16" i="13"/>
  <c r="I24" i="13"/>
  <c r="K24" i="13" s="1"/>
  <c r="I32" i="13"/>
  <c r="I44" i="13"/>
  <c r="I52" i="13"/>
  <c r="I60" i="13"/>
  <c r="I68" i="13"/>
  <c r="K68" i="13" s="1"/>
  <c r="I76" i="13"/>
  <c r="K76" i="13" s="1"/>
  <c r="I84" i="13"/>
  <c r="I92" i="13"/>
  <c r="I100" i="13"/>
  <c r="I108" i="13"/>
  <c r="I116" i="13"/>
  <c r="I124" i="13"/>
  <c r="I3" i="13"/>
  <c r="I7" i="13"/>
  <c r="K7" i="13" s="1"/>
  <c r="I11" i="13"/>
  <c r="I15" i="13"/>
  <c r="I19" i="13"/>
  <c r="I23" i="13"/>
  <c r="I27" i="13"/>
  <c r="I31" i="13"/>
  <c r="I35" i="13"/>
  <c r="I39" i="13"/>
  <c r="I43" i="13"/>
  <c r="I47" i="13"/>
  <c r="I51" i="13"/>
  <c r="I55" i="13"/>
  <c r="I59" i="13"/>
  <c r="I63" i="13"/>
  <c r="K63" i="13" s="1"/>
  <c r="I67" i="13"/>
  <c r="K67" i="13" s="1"/>
  <c r="I71" i="13"/>
  <c r="K71" i="13" s="1"/>
  <c r="I75" i="13"/>
  <c r="I79" i="13"/>
  <c r="I83" i="13"/>
  <c r="K83" i="13" s="1"/>
  <c r="G83" i="13" s="1"/>
  <c r="I87" i="13"/>
  <c r="I91" i="13"/>
  <c r="I95" i="13"/>
  <c r="I99" i="13"/>
  <c r="I103" i="13"/>
  <c r="I107" i="13"/>
  <c r="I111" i="13"/>
  <c r="I115" i="13"/>
  <c r="I119" i="13"/>
  <c r="I123" i="13"/>
  <c r="I127" i="13"/>
  <c r="K127" i="13" s="1"/>
  <c r="I131" i="13"/>
  <c r="I135" i="13"/>
  <c r="K135" i="13" s="1"/>
  <c r="I139" i="13"/>
  <c r="I143" i="13"/>
  <c r="I147" i="13"/>
  <c r="I151" i="13"/>
  <c r="I155" i="13"/>
  <c r="I159" i="13"/>
  <c r="I163" i="13"/>
  <c r="I167" i="13"/>
  <c r="I171" i="13"/>
  <c r="I175" i="13"/>
  <c r="I179" i="13"/>
  <c r="I183" i="13"/>
  <c r="I187" i="13"/>
  <c r="I191" i="13"/>
  <c r="I195" i="13"/>
  <c r="I199" i="13"/>
  <c r="K199" i="13" s="1"/>
  <c r="I203" i="13"/>
  <c r="I207" i="13"/>
  <c r="K207" i="13" s="1"/>
  <c r="I211" i="13"/>
  <c r="I215" i="13"/>
  <c r="I219" i="13"/>
  <c r="I223" i="13"/>
  <c r="I227" i="13"/>
  <c r="I231" i="13"/>
  <c r="I235" i="13"/>
  <c r="I239" i="13"/>
  <c r="I243" i="13"/>
  <c r="I247" i="13"/>
  <c r="I251" i="13"/>
  <c r="I255" i="13"/>
  <c r="I259" i="13"/>
  <c r="I263" i="13"/>
  <c r="K263" i="13" s="1"/>
  <c r="I267" i="13"/>
  <c r="I271" i="13"/>
  <c r="I275" i="13"/>
  <c r="I4" i="13"/>
  <c r="I12" i="13"/>
  <c r="I20" i="13"/>
  <c r="I28" i="13"/>
  <c r="I36" i="13"/>
  <c r="K36" i="13" s="1"/>
  <c r="I40" i="13"/>
  <c r="I48" i="13"/>
  <c r="I56" i="13"/>
  <c r="I64" i="13"/>
  <c r="I72" i="13"/>
  <c r="I80" i="13"/>
  <c r="I88" i="13"/>
  <c r="K88" i="13" s="1"/>
  <c r="I96" i="13"/>
  <c r="K96" i="13" s="1"/>
  <c r="I104" i="13"/>
  <c r="I112" i="13"/>
  <c r="K112" i="13" s="1"/>
  <c r="I120" i="13"/>
  <c r="I13" i="13"/>
  <c r="I29" i="13"/>
  <c r="I45" i="13"/>
  <c r="K45" i="13" s="1"/>
  <c r="I61" i="13"/>
  <c r="I77" i="13"/>
  <c r="K77" i="13" s="1"/>
  <c r="I93" i="13"/>
  <c r="I109" i="13"/>
  <c r="K109" i="13" s="1"/>
  <c r="I125" i="13"/>
  <c r="I133" i="13"/>
  <c r="I141" i="13"/>
  <c r="I149" i="13"/>
  <c r="I157" i="13"/>
  <c r="I165" i="13"/>
  <c r="K165" i="13" s="1"/>
  <c r="I173" i="13"/>
  <c r="I181" i="13"/>
  <c r="K181" i="13" s="1"/>
  <c r="I189" i="13"/>
  <c r="I197" i="13"/>
  <c r="I205" i="13"/>
  <c r="I213" i="13"/>
  <c r="I221" i="13"/>
  <c r="I229" i="13"/>
  <c r="K229" i="13" s="1"/>
  <c r="I237" i="13"/>
  <c r="I245" i="13"/>
  <c r="I253" i="13"/>
  <c r="I261" i="13"/>
  <c r="I269" i="13"/>
  <c r="I224" i="13"/>
  <c r="I240" i="13"/>
  <c r="I248" i="13"/>
  <c r="I264" i="13"/>
  <c r="K264" i="13" s="1"/>
  <c r="I272" i="13"/>
  <c r="I57" i="13"/>
  <c r="I121" i="13"/>
  <c r="I148" i="13"/>
  <c r="I172" i="13"/>
  <c r="I196" i="13"/>
  <c r="K196" i="13" s="1"/>
  <c r="I220" i="13"/>
  <c r="I244" i="13"/>
  <c r="I268" i="13"/>
  <c r="I17" i="13"/>
  <c r="I33" i="13"/>
  <c r="I49" i="13"/>
  <c r="I65" i="13"/>
  <c r="I81" i="13"/>
  <c r="I97" i="13"/>
  <c r="K97" i="13" s="1"/>
  <c r="I113" i="13"/>
  <c r="I128" i="13"/>
  <c r="I136" i="13"/>
  <c r="K136" i="13" s="1"/>
  <c r="I144" i="13"/>
  <c r="I152" i="13"/>
  <c r="I160" i="13"/>
  <c r="I168" i="13"/>
  <c r="I176" i="13"/>
  <c r="K176" i="13" s="1"/>
  <c r="I184" i="13"/>
  <c r="K184" i="13" s="1"/>
  <c r="I192" i="13"/>
  <c r="K192" i="13" s="1"/>
  <c r="I200" i="13"/>
  <c r="I208" i="13"/>
  <c r="I216" i="13"/>
  <c r="I232" i="13"/>
  <c r="I256" i="13"/>
  <c r="K256" i="13" s="1"/>
  <c r="I41" i="13"/>
  <c r="I89" i="13"/>
  <c r="I132" i="13"/>
  <c r="I164" i="13"/>
  <c r="I180" i="13"/>
  <c r="I204" i="13"/>
  <c r="I236" i="13"/>
  <c r="K236" i="13" s="1"/>
  <c r="I252" i="13"/>
  <c r="I21" i="13"/>
  <c r="K21" i="13" s="1"/>
  <c r="I37" i="13"/>
  <c r="I53" i="13"/>
  <c r="I69" i="13"/>
  <c r="I85" i="13"/>
  <c r="I101" i="13"/>
  <c r="I117" i="13"/>
  <c r="I129" i="13"/>
  <c r="I137" i="13"/>
  <c r="K137" i="13" s="1"/>
  <c r="I145" i="13"/>
  <c r="I153" i="13"/>
  <c r="K153" i="13" s="1"/>
  <c r="I161" i="13"/>
  <c r="I169" i="13"/>
  <c r="I177" i="13"/>
  <c r="I185" i="13"/>
  <c r="I193" i="13"/>
  <c r="I201" i="13"/>
  <c r="K201" i="13" s="1"/>
  <c r="I209" i="13"/>
  <c r="I217" i="13"/>
  <c r="I225" i="13"/>
  <c r="K225" i="13" s="1"/>
  <c r="I233" i="13"/>
  <c r="I241" i="13"/>
  <c r="I249" i="13"/>
  <c r="I257" i="13"/>
  <c r="I265" i="13"/>
  <c r="K265" i="13" s="1"/>
  <c r="I273" i="13"/>
  <c r="I25" i="13"/>
  <c r="I73" i="13"/>
  <c r="K73" i="13" s="1"/>
  <c r="I105" i="13"/>
  <c r="I140" i="13"/>
  <c r="I156" i="13"/>
  <c r="I188" i="13"/>
  <c r="I212" i="13"/>
  <c r="K212" i="13" s="1"/>
  <c r="I228" i="13"/>
  <c r="I260" i="13"/>
  <c r="H2" i="13"/>
  <c r="H6" i="13"/>
  <c r="H10" i="13"/>
  <c r="H14" i="13"/>
  <c r="H18" i="13"/>
  <c r="J18" i="13" s="1"/>
  <c r="H22" i="13"/>
  <c r="J22" i="13" s="1"/>
  <c r="H26" i="13"/>
  <c r="H30" i="13"/>
  <c r="H34" i="13"/>
  <c r="J34" i="13" s="1"/>
  <c r="H38" i="13"/>
  <c r="H42" i="13"/>
  <c r="H46" i="13"/>
  <c r="H50" i="13"/>
  <c r="J50" i="13" s="1"/>
  <c r="H54" i="13"/>
  <c r="H58" i="13"/>
  <c r="H62" i="13"/>
  <c r="H66" i="13"/>
  <c r="J66" i="13" s="1"/>
  <c r="H70" i="13"/>
  <c r="H74" i="13"/>
  <c r="H78" i="13"/>
  <c r="H82" i="13"/>
  <c r="H86" i="13"/>
  <c r="J86" i="13" s="1"/>
  <c r="H90" i="13"/>
  <c r="J90" i="13" s="1"/>
  <c r="H94" i="13"/>
  <c r="J94" i="13" s="1"/>
  <c r="H98" i="13"/>
  <c r="H102" i="13"/>
  <c r="H106" i="13"/>
  <c r="J106" i="13" s="1"/>
  <c r="H110" i="13"/>
  <c r="J110" i="13" s="1"/>
  <c r="H114" i="13"/>
  <c r="J114" i="13" s="1"/>
  <c r="H118" i="13"/>
  <c r="J118" i="13" s="1"/>
  <c r="H122" i="13"/>
  <c r="J122" i="13" s="1"/>
  <c r="H126" i="13"/>
  <c r="J126" i="13" s="1"/>
  <c r="H130" i="13"/>
  <c r="H134" i="13"/>
  <c r="H138" i="13"/>
  <c r="H142" i="13"/>
  <c r="H146" i="13"/>
  <c r="J146" i="13" s="1"/>
  <c r="H150" i="13"/>
  <c r="J150" i="13" s="1"/>
  <c r="H154" i="13"/>
  <c r="H158" i="13"/>
  <c r="J158" i="13" s="1"/>
  <c r="H162" i="13"/>
  <c r="J162" i="13" s="1"/>
  <c r="H166" i="13"/>
  <c r="H170" i="13"/>
  <c r="H174" i="13"/>
  <c r="H178" i="13"/>
  <c r="H182" i="13"/>
  <c r="J182" i="13" s="1"/>
  <c r="H186" i="13"/>
  <c r="H190" i="13"/>
  <c r="H194" i="13"/>
  <c r="H198" i="13"/>
  <c r="H202" i="13"/>
  <c r="H206" i="13"/>
  <c r="H210" i="13"/>
  <c r="J210" i="13" s="1"/>
  <c r="H214" i="13"/>
  <c r="J214" i="13" s="1"/>
  <c r="H218" i="13"/>
  <c r="H222" i="13"/>
  <c r="H226" i="13"/>
  <c r="J226" i="13" s="1"/>
  <c r="H230" i="13"/>
  <c r="H234" i="13"/>
  <c r="J234" i="13" s="1"/>
  <c r="H238" i="13"/>
  <c r="J238" i="13" s="1"/>
  <c r="H242" i="13"/>
  <c r="J242" i="13" s="1"/>
  <c r="H246" i="13"/>
  <c r="H250" i="13"/>
  <c r="H254" i="13"/>
  <c r="H258" i="13"/>
  <c r="J258" i="13" s="1"/>
  <c r="H262" i="13"/>
  <c r="H266" i="13"/>
  <c r="J266" i="13" s="1"/>
  <c r="H270" i="13"/>
  <c r="H274" i="13"/>
  <c r="J274" i="13" s="1"/>
  <c r="H219" i="13"/>
  <c r="J219" i="13" s="1"/>
  <c r="H231" i="13"/>
  <c r="H235" i="13"/>
  <c r="J235" i="13" s="1"/>
  <c r="H243" i="13"/>
  <c r="J243" i="13" s="1"/>
  <c r="H247" i="13"/>
  <c r="H255" i="13"/>
  <c r="H259" i="13"/>
  <c r="J259" i="13" s="1"/>
  <c r="H263" i="13"/>
  <c r="H271" i="13"/>
  <c r="J271" i="13" s="1"/>
  <c r="H275" i="13"/>
  <c r="H13" i="13"/>
  <c r="H25" i="13"/>
  <c r="J25" i="13" s="1"/>
  <c r="H37" i="13"/>
  <c r="H49" i="13"/>
  <c r="J49" i="13" s="1"/>
  <c r="H61" i="13"/>
  <c r="J61" i="13" s="1"/>
  <c r="H73" i="13"/>
  <c r="J73" i="13" s="1"/>
  <c r="H3" i="13"/>
  <c r="J3" i="13" s="1"/>
  <c r="H7" i="13"/>
  <c r="H11" i="13"/>
  <c r="J11" i="13" s="1"/>
  <c r="H15" i="13"/>
  <c r="H19" i="13"/>
  <c r="H23" i="13"/>
  <c r="J23" i="13" s="1"/>
  <c r="H27" i="13"/>
  <c r="J27" i="13" s="1"/>
  <c r="H31" i="13"/>
  <c r="H35" i="13"/>
  <c r="J35" i="13" s="1"/>
  <c r="H39" i="13"/>
  <c r="H43" i="13"/>
  <c r="J43" i="13" s="1"/>
  <c r="H47" i="13"/>
  <c r="J47" i="13" s="1"/>
  <c r="H51" i="13"/>
  <c r="H55" i="13"/>
  <c r="H59" i="13"/>
  <c r="J59" i="13" s="1"/>
  <c r="H63" i="13"/>
  <c r="J63" i="13" s="1"/>
  <c r="H67" i="13"/>
  <c r="J67" i="13" s="1"/>
  <c r="H71" i="13"/>
  <c r="H75" i="13"/>
  <c r="H79" i="13"/>
  <c r="H83" i="13"/>
  <c r="H87" i="13"/>
  <c r="H91" i="13"/>
  <c r="J91" i="13" s="1"/>
  <c r="H95" i="13"/>
  <c r="H99" i="13"/>
  <c r="J99" i="13" s="1"/>
  <c r="H103" i="13"/>
  <c r="H107" i="13"/>
  <c r="J107" i="13" s="1"/>
  <c r="H111" i="13"/>
  <c r="H115" i="13"/>
  <c r="H119" i="13"/>
  <c r="J119" i="13" s="1"/>
  <c r="H123" i="13"/>
  <c r="H127" i="13"/>
  <c r="J127" i="13" s="1"/>
  <c r="H131" i="13"/>
  <c r="J131" i="13" s="1"/>
  <c r="H135" i="13"/>
  <c r="H139" i="13"/>
  <c r="J139" i="13" s="1"/>
  <c r="H143" i="13"/>
  <c r="J143" i="13" s="1"/>
  <c r="H147" i="13"/>
  <c r="H151" i="13"/>
  <c r="H155" i="13"/>
  <c r="J155" i="13" s="1"/>
  <c r="H159" i="13"/>
  <c r="J159" i="13" s="1"/>
  <c r="H163" i="13"/>
  <c r="J163" i="13" s="1"/>
  <c r="H167" i="13"/>
  <c r="J167" i="13" s="1"/>
  <c r="H171" i="13"/>
  <c r="J171" i="13" s="1"/>
  <c r="H175" i="13"/>
  <c r="J175" i="13" s="1"/>
  <c r="H179" i="13"/>
  <c r="H183" i="13"/>
  <c r="H187" i="13"/>
  <c r="J187" i="13" s="1"/>
  <c r="H191" i="13"/>
  <c r="H195" i="13"/>
  <c r="J195" i="13" s="1"/>
  <c r="H199" i="13"/>
  <c r="H203" i="13"/>
  <c r="H207" i="13"/>
  <c r="H211" i="13"/>
  <c r="H215" i="13"/>
  <c r="J215" i="13" s="1"/>
  <c r="H223" i="13"/>
  <c r="J223" i="13" s="1"/>
  <c r="H227" i="13"/>
  <c r="J227" i="13" s="1"/>
  <c r="H239" i="13"/>
  <c r="J239" i="13" s="1"/>
  <c r="H251" i="13"/>
  <c r="H267" i="13"/>
  <c r="J267" i="13" s="1"/>
  <c r="H9" i="13"/>
  <c r="H17" i="13"/>
  <c r="H29" i="13"/>
  <c r="J29" i="13" s="1"/>
  <c r="H41" i="13"/>
  <c r="H53" i="13"/>
  <c r="J53" i="13" s="1"/>
  <c r="H69" i="13"/>
  <c r="J69" i="13" s="1"/>
  <c r="H4" i="13"/>
  <c r="H8" i="13"/>
  <c r="J8" i="13" s="1"/>
  <c r="H12" i="13"/>
  <c r="H16" i="13"/>
  <c r="H20" i="13"/>
  <c r="H24" i="13"/>
  <c r="H28" i="13"/>
  <c r="J28" i="13" s="1"/>
  <c r="H32" i="13"/>
  <c r="J32" i="13" s="1"/>
  <c r="H36" i="13"/>
  <c r="J36" i="13" s="1"/>
  <c r="H40" i="13"/>
  <c r="J40" i="13" s="1"/>
  <c r="H44" i="13"/>
  <c r="J44" i="13" s="1"/>
  <c r="H48" i="13"/>
  <c r="H52" i="13"/>
  <c r="J52" i="13" s="1"/>
  <c r="H56" i="13"/>
  <c r="H60" i="13"/>
  <c r="J60" i="13" s="1"/>
  <c r="H64" i="13"/>
  <c r="J64" i="13" s="1"/>
  <c r="H68" i="13"/>
  <c r="H72" i="13"/>
  <c r="H76" i="13"/>
  <c r="J76" i="13" s="1"/>
  <c r="H80" i="13"/>
  <c r="H84" i="13"/>
  <c r="H88" i="13"/>
  <c r="J88" i="13" s="1"/>
  <c r="H92" i="13"/>
  <c r="J92" i="13" s="1"/>
  <c r="H96" i="13"/>
  <c r="J96" i="13" s="1"/>
  <c r="H100" i="13"/>
  <c r="H104" i="13"/>
  <c r="J104" i="13" s="1"/>
  <c r="H108" i="13"/>
  <c r="J108" i="13" s="1"/>
  <c r="H112" i="13"/>
  <c r="H116" i="13"/>
  <c r="J116" i="13" s="1"/>
  <c r="H120" i="13"/>
  <c r="J120" i="13" s="1"/>
  <c r="H124" i="13"/>
  <c r="J124" i="13" s="1"/>
  <c r="H128" i="13"/>
  <c r="J128" i="13" s="1"/>
  <c r="H132" i="13"/>
  <c r="H136" i="13"/>
  <c r="H140" i="13"/>
  <c r="J140" i="13" s="1"/>
  <c r="H144" i="13"/>
  <c r="H148" i="13"/>
  <c r="H152" i="13"/>
  <c r="H156" i="13"/>
  <c r="J156" i="13" s="1"/>
  <c r="H160" i="13"/>
  <c r="J160" i="13" s="1"/>
  <c r="H164" i="13"/>
  <c r="J164" i="13" s="1"/>
  <c r="H168" i="13"/>
  <c r="J168" i="13" s="1"/>
  <c r="H172" i="13"/>
  <c r="J172" i="13" s="1"/>
  <c r="H176" i="13"/>
  <c r="H180" i="13"/>
  <c r="J180" i="13" s="1"/>
  <c r="H184" i="13"/>
  <c r="J184" i="13" s="1"/>
  <c r="H188" i="13"/>
  <c r="J188" i="13" s="1"/>
  <c r="H192" i="13"/>
  <c r="J192" i="13" s="1"/>
  <c r="H196" i="13"/>
  <c r="H200" i="13"/>
  <c r="J200" i="13" s="1"/>
  <c r="H204" i="13"/>
  <c r="H208" i="13"/>
  <c r="H212" i="13"/>
  <c r="H216" i="13"/>
  <c r="H220" i="13"/>
  <c r="J220" i="13" s="1"/>
  <c r="H224" i="13"/>
  <c r="J224" i="13" s="1"/>
  <c r="H228" i="13"/>
  <c r="H232" i="13"/>
  <c r="H236" i="13"/>
  <c r="J236" i="13" s="1"/>
  <c r="H240" i="13"/>
  <c r="H244" i="13"/>
  <c r="J244" i="13" s="1"/>
  <c r="H248" i="13"/>
  <c r="J248" i="13" s="1"/>
  <c r="H252" i="13"/>
  <c r="J252" i="13" s="1"/>
  <c r="H256" i="13"/>
  <c r="J256" i="13" s="1"/>
  <c r="H260" i="13"/>
  <c r="H264" i="13"/>
  <c r="J264" i="13" s="1"/>
  <c r="H268" i="13"/>
  <c r="H272" i="13"/>
  <c r="H5" i="13"/>
  <c r="H21" i="13"/>
  <c r="H33" i="13"/>
  <c r="J33" i="13" s="1"/>
  <c r="H45" i="13"/>
  <c r="J45" i="13" s="1"/>
  <c r="H57" i="13"/>
  <c r="H65" i="13"/>
  <c r="J65" i="13" s="1"/>
  <c r="H77" i="13"/>
  <c r="J77" i="13" s="1"/>
  <c r="H93" i="13"/>
  <c r="H109" i="13"/>
  <c r="J109" i="13" s="1"/>
  <c r="H125" i="13"/>
  <c r="H141" i="13"/>
  <c r="J141" i="13" s="1"/>
  <c r="H157" i="13"/>
  <c r="J157" i="13" s="1"/>
  <c r="H173" i="13"/>
  <c r="J173" i="13" s="1"/>
  <c r="H189" i="13"/>
  <c r="J189" i="13" s="1"/>
  <c r="H205" i="13"/>
  <c r="J205" i="13" s="1"/>
  <c r="H221" i="13"/>
  <c r="H237" i="13"/>
  <c r="H253" i="13"/>
  <c r="J253" i="13" s="1"/>
  <c r="H269" i="13"/>
  <c r="J269" i="13" s="1"/>
  <c r="H273" i="13"/>
  <c r="J273" i="13" s="1"/>
  <c r="H85" i="13"/>
  <c r="J85" i="13" s="1"/>
  <c r="H117" i="13"/>
  <c r="J117" i="13" s="1"/>
  <c r="H165" i="13"/>
  <c r="J165" i="13" s="1"/>
  <c r="H197" i="13"/>
  <c r="H229" i="13"/>
  <c r="H261" i="13"/>
  <c r="J261" i="13" s="1"/>
  <c r="H105" i="13"/>
  <c r="J105" i="13" s="1"/>
  <c r="H153" i="13"/>
  <c r="J153" i="13" s="1"/>
  <c r="H185" i="13"/>
  <c r="H233" i="13"/>
  <c r="J233" i="13" s="1"/>
  <c r="H265" i="13"/>
  <c r="J265" i="13" s="1"/>
  <c r="H81" i="13"/>
  <c r="H97" i="13"/>
  <c r="H113" i="13"/>
  <c r="H129" i="13"/>
  <c r="J129" i="13" s="1"/>
  <c r="H145" i="13"/>
  <c r="J145" i="13" s="1"/>
  <c r="H161" i="13"/>
  <c r="H177" i="13"/>
  <c r="J177" i="13" s="1"/>
  <c r="H193" i="13"/>
  <c r="H209" i="13"/>
  <c r="H225" i="13"/>
  <c r="J225" i="13" s="1"/>
  <c r="H241" i="13"/>
  <c r="J241" i="13" s="1"/>
  <c r="H257" i="13"/>
  <c r="H101" i="13"/>
  <c r="J101" i="13" s="1"/>
  <c r="H133" i="13"/>
  <c r="J133" i="13" s="1"/>
  <c r="H149" i="13"/>
  <c r="J149" i="13" s="1"/>
  <c r="H181" i="13"/>
  <c r="J181" i="13" s="1"/>
  <c r="H213" i="13"/>
  <c r="H245" i="13"/>
  <c r="J245" i="13" s="1"/>
  <c r="H121" i="13"/>
  <c r="H169" i="13"/>
  <c r="J169" i="13" s="1"/>
  <c r="H217" i="13"/>
  <c r="J217" i="13" s="1"/>
  <c r="H249" i="13"/>
  <c r="H89" i="13"/>
  <c r="J89" i="13" s="1"/>
  <c r="H137" i="13"/>
  <c r="J137" i="13" s="1"/>
  <c r="H201" i="13"/>
  <c r="J5" i="13"/>
  <c r="J13" i="13"/>
  <c r="J21" i="13"/>
  <c r="J37" i="13"/>
  <c r="J93" i="13"/>
  <c r="J125" i="13"/>
  <c r="J197" i="13"/>
  <c r="J213" i="13"/>
  <c r="J221" i="13"/>
  <c r="J229" i="13"/>
  <c r="J237" i="13"/>
  <c r="J4" i="13"/>
  <c r="J12" i="13"/>
  <c r="J20" i="13"/>
  <c r="J68" i="13"/>
  <c r="J84" i="13"/>
  <c r="J100" i="13"/>
  <c r="J132" i="13"/>
  <c r="J148" i="13"/>
  <c r="J196" i="13"/>
  <c r="J204" i="13"/>
  <c r="J212" i="13"/>
  <c r="J228" i="13"/>
  <c r="J260" i="13"/>
  <c r="J268" i="13"/>
  <c r="J19" i="13"/>
  <c r="J51" i="13"/>
  <c r="J75" i="13"/>
  <c r="J115" i="13"/>
  <c r="J123" i="13"/>
  <c r="J147" i="13"/>
  <c r="J179" i="13"/>
  <c r="J203" i="13"/>
  <c r="J211" i="13"/>
  <c r="J251" i="13"/>
  <c r="J275" i="13"/>
  <c r="J82" i="13"/>
  <c r="J98" i="13"/>
  <c r="J130" i="13"/>
  <c r="J178" i="13"/>
  <c r="J194" i="13"/>
  <c r="J83" i="13"/>
  <c r="J10" i="13"/>
  <c r="J26" i="13"/>
  <c r="J42" i="13"/>
  <c r="J58" i="13"/>
  <c r="J74" i="13"/>
  <c r="J138" i="13"/>
  <c r="J154" i="13"/>
  <c r="J170" i="13"/>
  <c r="J186" i="13"/>
  <c r="J202" i="13"/>
  <c r="J218" i="13"/>
  <c r="J250" i="13"/>
  <c r="J6" i="13"/>
  <c r="J14" i="13"/>
  <c r="J30" i="13"/>
  <c r="J38" i="13"/>
  <c r="J46" i="13"/>
  <c r="J54" i="13"/>
  <c r="J62" i="13"/>
  <c r="J31" i="13"/>
  <c r="J71" i="13"/>
  <c r="J87" i="13"/>
  <c r="J103" i="13"/>
  <c r="J135" i="13"/>
  <c r="J151" i="13"/>
  <c r="J183" i="13"/>
  <c r="J199" i="13"/>
  <c r="J231" i="13"/>
  <c r="J247" i="13"/>
  <c r="J263" i="13"/>
  <c r="J7" i="13"/>
  <c r="J48" i="13"/>
  <c r="J70" i="13"/>
  <c r="J102" i="13"/>
  <c r="J134" i="13"/>
  <c r="J166" i="13"/>
  <c r="J198" i="13"/>
  <c r="J230" i="13"/>
  <c r="J246" i="13"/>
  <c r="J262" i="13"/>
  <c r="J24" i="13"/>
  <c r="J81" i="13"/>
  <c r="J97" i="13"/>
  <c r="J113" i="13"/>
  <c r="J161" i="13"/>
  <c r="J193" i="13"/>
  <c r="J209" i="13"/>
  <c r="J257" i="13"/>
  <c r="J41" i="13"/>
  <c r="J80" i="13"/>
  <c r="J112" i="13"/>
  <c r="J144" i="13"/>
  <c r="J176" i="13"/>
  <c r="J208" i="13"/>
  <c r="J240" i="13"/>
  <c r="J272" i="13"/>
  <c r="J17" i="13"/>
  <c r="J79" i="13"/>
  <c r="J95" i="13"/>
  <c r="J111" i="13"/>
  <c r="J191" i="13"/>
  <c r="J207" i="13"/>
  <c r="J255" i="13"/>
  <c r="J16" i="13"/>
  <c r="J57" i="13"/>
  <c r="J190" i="13"/>
  <c r="J222" i="13"/>
  <c r="J254" i="13"/>
  <c r="J15" i="13"/>
  <c r="J56" i="13"/>
  <c r="J121" i="13"/>
  <c r="J185" i="13"/>
  <c r="J201" i="13"/>
  <c r="J249" i="13"/>
  <c r="J9" i="13"/>
  <c r="J55" i="13"/>
  <c r="J72" i="13"/>
  <c r="J136" i="13"/>
  <c r="J152" i="13"/>
  <c r="J216" i="13"/>
  <c r="J232" i="13"/>
  <c r="J39" i="13"/>
  <c r="J78" i="13"/>
  <c r="J142" i="13"/>
  <c r="J174" i="13"/>
  <c r="J206" i="13"/>
  <c r="J270" i="13"/>
  <c r="K16" i="13"/>
  <c r="K32" i="13"/>
  <c r="K40" i="13"/>
  <c r="K48" i="13"/>
  <c r="K56" i="13"/>
  <c r="K64" i="13"/>
  <c r="K72" i="13"/>
  <c r="K80" i="13"/>
  <c r="K104" i="13"/>
  <c r="K120" i="13"/>
  <c r="K128" i="13"/>
  <c r="K144" i="13"/>
  <c r="K152" i="13"/>
  <c r="K160" i="13"/>
  <c r="K168" i="13"/>
  <c r="K200" i="13"/>
  <c r="K208" i="13"/>
  <c r="K216" i="13"/>
  <c r="K224" i="13"/>
  <c r="K232" i="13"/>
  <c r="K240" i="13"/>
  <c r="K248" i="13"/>
  <c r="K272" i="13"/>
  <c r="K15" i="13"/>
  <c r="K23" i="13"/>
  <c r="K31" i="13"/>
  <c r="K39" i="13"/>
  <c r="K47" i="13"/>
  <c r="K55" i="13"/>
  <c r="K79" i="13"/>
  <c r="K87" i="13"/>
  <c r="G87" i="13" s="1"/>
  <c r="K95" i="13"/>
  <c r="K103" i="13"/>
  <c r="K111" i="13"/>
  <c r="K119" i="13"/>
  <c r="K143" i="13"/>
  <c r="K151" i="13"/>
  <c r="K159" i="13"/>
  <c r="K167" i="13"/>
  <c r="K175" i="13"/>
  <c r="K183" i="13"/>
  <c r="K191" i="13"/>
  <c r="K215" i="13"/>
  <c r="K223" i="13"/>
  <c r="K231" i="13"/>
  <c r="K239" i="13"/>
  <c r="K247" i="13"/>
  <c r="K255" i="13"/>
  <c r="K271" i="13"/>
  <c r="K6" i="13"/>
  <c r="K14" i="13"/>
  <c r="K22" i="13"/>
  <c r="K38" i="13"/>
  <c r="K46" i="13"/>
  <c r="K62" i="13"/>
  <c r="K70" i="13"/>
  <c r="K86" i="13"/>
  <c r="K94" i="13"/>
  <c r="K102" i="13"/>
  <c r="K126" i="13"/>
  <c r="K134" i="13"/>
  <c r="K142" i="13"/>
  <c r="K150" i="13"/>
  <c r="K158" i="13"/>
  <c r="K166" i="13"/>
  <c r="K174" i="13"/>
  <c r="K198" i="13"/>
  <c r="K206" i="13"/>
  <c r="G206" i="13" s="1"/>
  <c r="K214" i="13"/>
  <c r="K230" i="13"/>
  <c r="K238" i="13"/>
  <c r="K254" i="13"/>
  <c r="K262" i="13"/>
  <c r="K13" i="13"/>
  <c r="K29" i="13"/>
  <c r="K53" i="13"/>
  <c r="K69" i="13"/>
  <c r="K85" i="13"/>
  <c r="K101" i="13"/>
  <c r="K117" i="13"/>
  <c r="K133" i="13"/>
  <c r="K149" i="13"/>
  <c r="K197" i="13"/>
  <c r="K213" i="13"/>
  <c r="K245" i="13"/>
  <c r="K261" i="13"/>
  <c r="K4" i="13"/>
  <c r="G4" i="13" s="1"/>
  <c r="K28" i="13"/>
  <c r="K52" i="13"/>
  <c r="K84" i="13"/>
  <c r="K100" i="13"/>
  <c r="K116" i="13"/>
  <c r="K132" i="13"/>
  <c r="K148" i="13"/>
  <c r="K164" i="13"/>
  <c r="K180" i="13"/>
  <c r="K228" i="13"/>
  <c r="K244" i="13"/>
  <c r="K260" i="13"/>
  <c r="K5" i="13"/>
  <c r="K37" i="13"/>
  <c r="K61" i="13"/>
  <c r="K93" i="13"/>
  <c r="K125" i="13"/>
  <c r="K141" i="13"/>
  <c r="K157" i="13"/>
  <c r="K173" i="13"/>
  <c r="K189" i="13"/>
  <c r="K205" i="13"/>
  <c r="K221" i="13"/>
  <c r="K237" i="13"/>
  <c r="K253" i="13"/>
  <c r="K269" i="13"/>
  <c r="K12" i="13"/>
  <c r="K20" i="13"/>
  <c r="K44" i="13"/>
  <c r="K60" i="13"/>
  <c r="K92" i="13"/>
  <c r="K108" i="13"/>
  <c r="K124" i="13"/>
  <c r="K140" i="13"/>
  <c r="K156" i="13"/>
  <c r="K172" i="13"/>
  <c r="K188" i="13"/>
  <c r="K204" i="13"/>
  <c r="K220" i="13"/>
  <c r="K252" i="13"/>
  <c r="K268" i="13"/>
  <c r="K17" i="13"/>
  <c r="K25" i="13"/>
  <c r="K33" i="13"/>
  <c r="K41" i="13"/>
  <c r="K49" i="13"/>
  <c r="K57" i="13"/>
  <c r="K65" i="13"/>
  <c r="K81" i="13"/>
  <c r="G81" i="13" s="1"/>
  <c r="K89" i="13"/>
  <c r="K105" i="13"/>
  <c r="K113" i="13"/>
  <c r="K121" i="13"/>
  <c r="K129" i="13"/>
  <c r="K145" i="13"/>
  <c r="K161" i="13"/>
  <c r="K169" i="13"/>
  <c r="K177" i="13"/>
  <c r="K185" i="13"/>
  <c r="K193" i="13"/>
  <c r="K209" i="13"/>
  <c r="G209" i="13" s="1"/>
  <c r="K217" i="13"/>
  <c r="K233" i="13"/>
  <c r="K241" i="13"/>
  <c r="K249" i="13"/>
  <c r="K257" i="13"/>
  <c r="K273" i="13"/>
  <c r="K27" i="13"/>
  <c r="K59" i="13"/>
  <c r="K91" i="13"/>
  <c r="K123" i="13"/>
  <c r="K155" i="13"/>
  <c r="K187" i="13"/>
  <c r="K219" i="13"/>
  <c r="K251" i="13"/>
  <c r="K26" i="13"/>
  <c r="K58" i="13"/>
  <c r="K90" i="13"/>
  <c r="K122" i="13"/>
  <c r="K154" i="13"/>
  <c r="G154" i="13" s="1"/>
  <c r="K186" i="13"/>
  <c r="K218" i="13"/>
  <c r="K250" i="13"/>
  <c r="K19" i="13"/>
  <c r="G19" i="13" s="1"/>
  <c r="K51" i="13"/>
  <c r="K115" i="13"/>
  <c r="G115" i="13" s="1"/>
  <c r="K147" i="13"/>
  <c r="G147" i="13" s="1"/>
  <c r="K179" i="13"/>
  <c r="K211" i="13"/>
  <c r="K243" i="13"/>
  <c r="K275" i="13"/>
  <c r="K18" i="13"/>
  <c r="K50" i="13"/>
  <c r="K82" i="13"/>
  <c r="K114" i="13"/>
  <c r="K146" i="13"/>
  <c r="K178" i="13"/>
  <c r="K210" i="13"/>
  <c r="K242" i="13"/>
  <c r="K274" i="13"/>
  <c r="K11" i="13"/>
  <c r="K43" i="13"/>
  <c r="K75" i="13"/>
  <c r="G75" i="13" s="1"/>
  <c r="K107" i="13"/>
  <c r="K139" i="13"/>
  <c r="K171" i="13"/>
  <c r="K203" i="13"/>
  <c r="K235" i="13"/>
  <c r="K267" i="13"/>
  <c r="K10" i="13"/>
  <c r="K74" i="13"/>
  <c r="G74" i="13" s="1"/>
  <c r="K106" i="13"/>
  <c r="K170" i="13"/>
  <c r="K234" i="13"/>
  <c r="K3" i="13"/>
  <c r="K35" i="13"/>
  <c r="K99" i="13"/>
  <c r="K131" i="13"/>
  <c r="K163" i="13"/>
  <c r="K195" i="13"/>
  <c r="K227" i="13"/>
  <c r="K259" i="13"/>
  <c r="K34" i="13"/>
  <c r="K66" i="13"/>
  <c r="K98" i="13"/>
  <c r="K130" i="13"/>
  <c r="K162" i="13"/>
  <c r="K194" i="13"/>
  <c r="K226" i="13"/>
  <c r="K258" i="13"/>
  <c r="K42" i="13"/>
  <c r="K138" i="13"/>
  <c r="K202" i="13"/>
  <c r="G202" i="13" s="1"/>
  <c r="K266" i="13"/>
  <c r="F273" i="5"/>
  <c r="G43" i="13" l="1"/>
  <c r="G10" i="13"/>
  <c r="G38" i="13"/>
  <c r="G138" i="13"/>
  <c r="G207" i="13"/>
  <c r="G11" i="13"/>
  <c r="G215" i="13"/>
  <c r="G149" i="13"/>
  <c r="G114" i="13"/>
  <c r="G155" i="13"/>
  <c r="G89" i="13"/>
  <c r="G8" i="13"/>
  <c r="G126" i="13"/>
  <c r="G116" i="13"/>
  <c r="G274" i="13"/>
  <c r="G18" i="13"/>
  <c r="G268" i="13"/>
  <c r="G140" i="13"/>
  <c r="G269" i="13"/>
  <c r="G244" i="13"/>
  <c r="G120" i="13"/>
  <c r="G139" i="13"/>
  <c r="G112" i="13"/>
  <c r="G182" i="13"/>
  <c r="G34" i="13"/>
  <c r="G217" i="13"/>
  <c r="G141" i="13"/>
  <c r="G248" i="13"/>
  <c r="G240" i="13"/>
  <c r="G158" i="13"/>
  <c r="G90" i="13"/>
  <c r="G91" i="13"/>
  <c r="G245" i="13"/>
  <c r="G117" i="13"/>
  <c r="G99" i="13"/>
  <c r="G214" i="13"/>
  <c r="G86" i="13"/>
  <c r="G227" i="13"/>
  <c r="G172" i="13"/>
  <c r="G44" i="13"/>
  <c r="G190" i="13"/>
  <c r="G234" i="13"/>
  <c r="G230" i="13"/>
  <c r="G102" i="13"/>
  <c r="G241" i="13"/>
  <c r="G113" i="13"/>
  <c r="G236" i="13"/>
  <c r="G108" i="13"/>
  <c r="G239" i="13"/>
  <c r="G111" i="13"/>
  <c r="G233" i="13"/>
  <c r="G105" i="13"/>
  <c r="G253" i="13"/>
  <c r="G125" i="13"/>
  <c r="G231" i="13"/>
  <c r="G103" i="13"/>
  <c r="G224" i="13"/>
  <c r="G96" i="13"/>
  <c r="G79" i="13"/>
  <c r="G130" i="13"/>
  <c r="G163" i="13"/>
  <c r="G106" i="13"/>
  <c r="G146" i="13"/>
  <c r="G164" i="13"/>
  <c r="G174" i="13"/>
  <c r="G46" i="13"/>
  <c r="G211" i="13"/>
  <c r="G218" i="13"/>
  <c r="G219" i="13"/>
  <c r="G201" i="13"/>
  <c r="G73" i="13"/>
  <c r="G156" i="13"/>
  <c r="G36" i="13"/>
  <c r="G189" i="13"/>
  <c r="G61" i="13"/>
  <c r="G181" i="13"/>
  <c r="G53" i="13"/>
  <c r="G199" i="13"/>
  <c r="G71" i="13"/>
  <c r="G66" i="13"/>
  <c r="G82" i="13"/>
  <c r="G123" i="13"/>
  <c r="G49" i="13"/>
  <c r="G260" i="13"/>
  <c r="G132" i="13"/>
  <c r="G21" i="13"/>
  <c r="G173" i="13"/>
  <c r="G28" i="13"/>
  <c r="G45" i="13"/>
  <c r="G94" i="13"/>
  <c r="G64" i="13"/>
  <c r="G192" i="13"/>
  <c r="G208" i="13"/>
  <c r="G80" i="13"/>
  <c r="G200" i="13"/>
  <c r="G72" i="13"/>
  <c r="G177" i="13"/>
  <c r="G27" i="13"/>
  <c r="G232" i="13"/>
  <c r="G104" i="13"/>
  <c r="G216" i="13"/>
  <c r="G88" i="13"/>
  <c r="G186" i="13"/>
  <c r="G193" i="13"/>
  <c r="G65" i="13"/>
  <c r="G20" i="13"/>
  <c r="G37" i="13"/>
  <c r="G165" i="13"/>
  <c r="G110" i="13"/>
  <c r="G191" i="13"/>
  <c r="G63" i="13"/>
  <c r="G175" i="13"/>
  <c r="G47" i="13"/>
  <c r="G98" i="13"/>
  <c r="G133" i="13"/>
  <c r="G222" i="13"/>
  <c r="G256" i="13"/>
  <c r="G128" i="13"/>
  <c r="G131" i="13"/>
  <c r="G249" i="13"/>
  <c r="G185" i="13"/>
  <c r="G121" i="13"/>
  <c r="G57" i="13"/>
  <c r="G12" i="13"/>
  <c r="G157" i="13"/>
  <c r="G5" i="13"/>
  <c r="G148" i="13"/>
  <c r="G29" i="13"/>
  <c r="G166" i="13"/>
  <c r="G247" i="13"/>
  <c r="G183" i="13"/>
  <c r="G119" i="13"/>
  <c r="G55" i="13"/>
  <c r="G107" i="13"/>
  <c r="G129" i="13"/>
  <c r="G255" i="13"/>
  <c r="G180" i="13"/>
  <c r="G171" i="13"/>
  <c r="G197" i="13"/>
  <c r="G122" i="13"/>
  <c r="G261" i="13"/>
  <c r="G238" i="13"/>
  <c r="G127" i="13"/>
  <c r="G162" i="13"/>
  <c r="G118" i="13"/>
  <c r="G250" i="13"/>
  <c r="G257" i="13"/>
  <c r="G52" i="13"/>
  <c r="G246" i="13"/>
  <c r="G54" i="13"/>
  <c r="G69" i="13"/>
  <c r="G220" i="13"/>
  <c r="G92" i="13"/>
  <c r="G70" i="13"/>
  <c r="G242" i="13"/>
  <c r="G198" i="13"/>
  <c r="G124" i="13"/>
  <c r="G264" i="13"/>
  <c r="G266" i="13"/>
  <c r="G272" i="13"/>
  <c r="G16" i="13"/>
  <c r="G195" i="13"/>
  <c r="G42" i="13"/>
  <c r="G67" i="13"/>
  <c r="G267" i="13"/>
  <c r="G50" i="13"/>
  <c r="G169" i="13"/>
  <c r="G41" i="13"/>
  <c r="G13" i="13"/>
  <c r="G150" i="13"/>
  <c r="G22" i="13"/>
  <c r="G167" i="13"/>
  <c r="G39" i="13"/>
  <c r="G184" i="13"/>
  <c r="G56" i="13"/>
  <c r="G252" i="13"/>
  <c r="G179" i="13"/>
  <c r="G144" i="13"/>
  <c r="G178" i="13"/>
  <c r="G265" i="13"/>
  <c r="G9" i="13"/>
  <c r="G263" i="13"/>
  <c r="G7" i="13"/>
  <c r="G24" i="13"/>
  <c r="G243" i="13"/>
  <c r="G273" i="13"/>
  <c r="G77" i="13"/>
  <c r="G254" i="13"/>
  <c r="G271" i="13"/>
  <c r="G143" i="13"/>
  <c r="G15" i="13"/>
  <c r="G160" i="13"/>
  <c r="G32" i="13"/>
  <c r="G136" i="13"/>
  <c r="G187" i="13"/>
  <c r="G152" i="13"/>
  <c r="G210" i="13"/>
  <c r="G251" i="13"/>
  <c r="G145" i="13"/>
  <c r="G196" i="13"/>
  <c r="G259" i="13"/>
  <c r="G203" i="13"/>
  <c r="G26" i="13"/>
  <c r="G188" i="13"/>
  <c r="G221" i="13"/>
  <c r="G212" i="13"/>
  <c r="G85" i="13"/>
  <c r="G23" i="13"/>
  <c r="G170" i="13"/>
  <c r="G137" i="13"/>
  <c r="G135" i="13"/>
  <c r="G194" i="13"/>
  <c r="G17" i="13"/>
  <c r="G205" i="13"/>
  <c r="G68" i="13"/>
  <c r="G62" i="13"/>
  <c r="G226" i="13"/>
  <c r="G3" i="13"/>
  <c r="G153" i="13"/>
  <c r="G25" i="13"/>
  <c r="G60" i="13"/>
  <c r="G93" i="13"/>
  <c r="G84" i="13"/>
  <c r="G213" i="13"/>
  <c r="G262" i="13"/>
  <c r="G134" i="13"/>
  <c r="G6" i="13"/>
  <c r="G151" i="13"/>
  <c r="G168" i="13"/>
  <c r="G40" i="13"/>
  <c r="G258" i="13"/>
  <c r="G35" i="13"/>
  <c r="G235" i="13"/>
  <c r="G51" i="13"/>
  <c r="G58" i="13"/>
  <c r="G59" i="13"/>
  <c r="G225" i="13"/>
  <c r="G161" i="13"/>
  <c r="G97" i="13"/>
  <c r="G33" i="13"/>
  <c r="G204" i="13"/>
  <c r="G76" i="13"/>
  <c r="G237" i="13"/>
  <c r="G109" i="13"/>
  <c r="G228" i="13"/>
  <c r="G100" i="13"/>
  <c r="G229" i="13"/>
  <c r="G101" i="13"/>
  <c r="G270" i="13"/>
  <c r="G142" i="13"/>
  <c r="G78" i="13"/>
  <c r="G14" i="13"/>
  <c r="G223" i="13"/>
  <c r="G159" i="13"/>
  <c r="G95" i="13"/>
  <c r="G31" i="13"/>
  <c r="G176" i="13"/>
  <c r="G48" i="13"/>
  <c r="G275" i="13"/>
  <c r="F274" i="5"/>
  <c r="F275" i="5" l="1"/>
  <c r="J2" i="5" a="1"/>
  <c r="I2" i="5" a="1"/>
  <c r="J5" i="5" l="1"/>
  <c r="J9" i="5"/>
  <c r="J13" i="5"/>
  <c r="J17" i="5"/>
  <c r="J21" i="5"/>
  <c r="J25" i="5"/>
  <c r="J29" i="5"/>
  <c r="J33" i="5"/>
  <c r="J37" i="5"/>
  <c r="J41" i="5"/>
  <c r="J45" i="5"/>
  <c r="J49" i="5"/>
  <c r="J53" i="5"/>
  <c r="J57" i="5"/>
  <c r="J2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78" i="5"/>
  <c r="J82" i="5"/>
  <c r="J86" i="5"/>
  <c r="J90" i="5"/>
  <c r="J94" i="5"/>
  <c r="J98" i="5"/>
  <c r="J102" i="5"/>
  <c r="J106" i="5"/>
  <c r="J110" i="5"/>
  <c r="J114" i="5"/>
  <c r="J118" i="5"/>
  <c r="J122" i="5"/>
  <c r="J126" i="5"/>
  <c r="J130" i="5"/>
  <c r="J134" i="5"/>
  <c r="J138" i="5"/>
  <c r="J142" i="5"/>
  <c r="J146" i="5"/>
  <c r="J150" i="5"/>
  <c r="J154" i="5"/>
  <c r="J158" i="5"/>
  <c r="J162" i="5"/>
  <c r="J166" i="5"/>
  <c r="J170" i="5"/>
  <c r="J174" i="5"/>
  <c r="J178" i="5"/>
  <c r="J182" i="5"/>
  <c r="J186" i="5"/>
  <c r="J190" i="5"/>
  <c r="J194" i="5"/>
  <c r="J198" i="5"/>
  <c r="J202" i="5"/>
  <c r="J206" i="5"/>
  <c r="J210" i="5"/>
  <c r="J214" i="5"/>
  <c r="J218" i="5"/>
  <c r="J222" i="5"/>
  <c r="J226" i="5"/>
  <c r="J230" i="5"/>
  <c r="J234" i="5"/>
  <c r="J238" i="5"/>
  <c r="J242" i="5"/>
  <c r="J246" i="5"/>
  <c r="J250" i="5"/>
  <c r="J254" i="5"/>
  <c r="J258" i="5"/>
  <c r="J262" i="5"/>
  <c r="J266" i="5"/>
  <c r="J270" i="5"/>
  <c r="J274" i="5"/>
  <c r="J8" i="5"/>
  <c r="J20" i="5"/>
  <c r="J28" i="5"/>
  <c r="J36" i="5"/>
  <c r="J44" i="5"/>
  <c r="J52" i="5"/>
  <c r="J60" i="5"/>
  <c r="J68" i="5"/>
  <c r="J76" i="5"/>
  <c r="J84" i="5"/>
  <c r="J92" i="5"/>
  <c r="J100" i="5"/>
  <c r="J108" i="5"/>
  <c r="J116" i="5"/>
  <c r="J124" i="5"/>
  <c r="J132" i="5"/>
  <c r="J3" i="5"/>
  <c r="J7" i="5"/>
  <c r="J11" i="5"/>
  <c r="J15" i="5"/>
  <c r="J19" i="5"/>
  <c r="J23" i="5"/>
  <c r="J27" i="5"/>
  <c r="J31" i="5"/>
  <c r="J35" i="5"/>
  <c r="J39" i="5"/>
  <c r="J43" i="5"/>
  <c r="J47" i="5"/>
  <c r="J51" i="5"/>
  <c r="J55" i="5"/>
  <c r="J59" i="5"/>
  <c r="J63" i="5"/>
  <c r="J67" i="5"/>
  <c r="J71" i="5"/>
  <c r="J75" i="5"/>
  <c r="J79" i="5"/>
  <c r="J83" i="5"/>
  <c r="J87" i="5"/>
  <c r="J91" i="5"/>
  <c r="J95" i="5"/>
  <c r="J99" i="5"/>
  <c r="J103" i="5"/>
  <c r="J107" i="5"/>
  <c r="J111" i="5"/>
  <c r="J115" i="5"/>
  <c r="J119" i="5"/>
  <c r="J123" i="5"/>
  <c r="J127" i="5"/>
  <c r="J131" i="5"/>
  <c r="J135" i="5"/>
  <c r="J139" i="5"/>
  <c r="J143" i="5"/>
  <c r="J147" i="5"/>
  <c r="J151" i="5"/>
  <c r="J155" i="5"/>
  <c r="J159" i="5"/>
  <c r="J163" i="5"/>
  <c r="J167" i="5"/>
  <c r="J171" i="5"/>
  <c r="J175" i="5"/>
  <c r="J179" i="5"/>
  <c r="J183" i="5"/>
  <c r="J187" i="5"/>
  <c r="J191" i="5"/>
  <c r="J195" i="5"/>
  <c r="J199" i="5"/>
  <c r="J203" i="5"/>
  <c r="J207" i="5"/>
  <c r="J211" i="5"/>
  <c r="J215" i="5"/>
  <c r="J219" i="5"/>
  <c r="J223" i="5"/>
  <c r="J227" i="5"/>
  <c r="J231" i="5"/>
  <c r="J235" i="5"/>
  <c r="J239" i="5"/>
  <c r="J243" i="5"/>
  <c r="J247" i="5"/>
  <c r="J251" i="5"/>
  <c r="J255" i="5"/>
  <c r="J259" i="5"/>
  <c r="J263" i="5"/>
  <c r="J267" i="5"/>
  <c r="J271" i="5"/>
  <c r="J275" i="5"/>
  <c r="J4" i="5"/>
  <c r="J12" i="5"/>
  <c r="J16" i="5"/>
  <c r="J24" i="5"/>
  <c r="J32" i="5"/>
  <c r="J40" i="5"/>
  <c r="J48" i="5"/>
  <c r="J56" i="5"/>
  <c r="J64" i="5"/>
  <c r="J72" i="5"/>
  <c r="J80" i="5"/>
  <c r="J88" i="5"/>
  <c r="J96" i="5"/>
  <c r="J104" i="5"/>
  <c r="J112" i="5"/>
  <c r="J120" i="5"/>
  <c r="J69" i="5"/>
  <c r="J85" i="5"/>
  <c r="J101" i="5"/>
  <c r="J117" i="5"/>
  <c r="J129" i="5"/>
  <c r="J140" i="5"/>
  <c r="J148" i="5"/>
  <c r="J156" i="5"/>
  <c r="J164" i="5"/>
  <c r="J172" i="5"/>
  <c r="J180" i="5"/>
  <c r="J188" i="5"/>
  <c r="J196" i="5"/>
  <c r="J204" i="5"/>
  <c r="J212" i="5"/>
  <c r="J220" i="5"/>
  <c r="J228" i="5"/>
  <c r="J236" i="5"/>
  <c r="J244" i="5"/>
  <c r="J252" i="5"/>
  <c r="J260" i="5"/>
  <c r="J268" i="5"/>
  <c r="J136" i="5"/>
  <c r="J160" i="5"/>
  <c r="J176" i="5"/>
  <c r="J192" i="5"/>
  <c r="J208" i="5"/>
  <c r="J224" i="5"/>
  <c r="J240" i="5"/>
  <c r="J256" i="5"/>
  <c r="J272" i="5"/>
  <c r="J81" i="5"/>
  <c r="J113" i="5"/>
  <c r="J137" i="5"/>
  <c r="J153" i="5"/>
  <c r="J169" i="5"/>
  <c r="J185" i="5"/>
  <c r="J201" i="5"/>
  <c r="J217" i="5"/>
  <c r="J233" i="5"/>
  <c r="J249" i="5"/>
  <c r="J265" i="5"/>
  <c r="J273" i="5"/>
  <c r="J73" i="5"/>
  <c r="J89" i="5"/>
  <c r="J105" i="5"/>
  <c r="J121" i="5"/>
  <c r="J133" i="5"/>
  <c r="J141" i="5"/>
  <c r="J149" i="5"/>
  <c r="J157" i="5"/>
  <c r="J165" i="5"/>
  <c r="J173" i="5"/>
  <c r="J181" i="5"/>
  <c r="J189" i="5"/>
  <c r="J197" i="5"/>
  <c r="J205" i="5"/>
  <c r="J213" i="5"/>
  <c r="J221" i="5"/>
  <c r="J229" i="5"/>
  <c r="J237" i="5"/>
  <c r="J245" i="5"/>
  <c r="J253" i="5"/>
  <c r="J261" i="5"/>
  <c r="J269" i="5"/>
  <c r="J61" i="5"/>
  <c r="J77" i="5"/>
  <c r="J93" i="5"/>
  <c r="J109" i="5"/>
  <c r="J125" i="5"/>
  <c r="J144" i="5"/>
  <c r="J152" i="5"/>
  <c r="J168" i="5"/>
  <c r="J184" i="5"/>
  <c r="J200" i="5"/>
  <c r="J216" i="5"/>
  <c r="J232" i="5"/>
  <c r="J248" i="5"/>
  <c r="J264" i="5"/>
  <c r="J65" i="5"/>
  <c r="J97" i="5"/>
  <c r="J128" i="5"/>
  <c r="J145" i="5"/>
  <c r="J161" i="5"/>
  <c r="J177" i="5"/>
  <c r="J193" i="5"/>
  <c r="J209" i="5"/>
  <c r="J225" i="5"/>
  <c r="J241" i="5"/>
  <c r="J257" i="5"/>
  <c r="I2" i="5"/>
  <c r="I6" i="5"/>
  <c r="I10" i="5"/>
  <c r="I14" i="5"/>
  <c r="I18" i="5"/>
  <c r="K18" i="5" s="1"/>
  <c r="I22" i="5"/>
  <c r="K22" i="5" s="1"/>
  <c r="I26" i="5"/>
  <c r="K26" i="5" s="1"/>
  <c r="I30" i="5"/>
  <c r="I34" i="5"/>
  <c r="I38" i="5"/>
  <c r="K38" i="5" s="1"/>
  <c r="I42" i="5"/>
  <c r="I46" i="5"/>
  <c r="I50" i="5"/>
  <c r="K50" i="5" s="1"/>
  <c r="I54" i="5"/>
  <c r="K54" i="5" s="1"/>
  <c r="I58" i="5"/>
  <c r="I62" i="5"/>
  <c r="I66" i="5"/>
  <c r="K66" i="5" s="1"/>
  <c r="I70" i="5"/>
  <c r="I74" i="5"/>
  <c r="I78" i="5"/>
  <c r="K78" i="5" s="1"/>
  <c r="I82" i="5"/>
  <c r="K82" i="5" s="1"/>
  <c r="I86" i="5"/>
  <c r="K86" i="5" s="1"/>
  <c r="I90" i="5"/>
  <c r="I94" i="5"/>
  <c r="I98" i="5"/>
  <c r="I102" i="5"/>
  <c r="K102" i="5" s="1"/>
  <c r="I106" i="5"/>
  <c r="I110" i="5"/>
  <c r="I114" i="5"/>
  <c r="K114" i="5" s="1"/>
  <c r="I118" i="5"/>
  <c r="K118" i="5" s="1"/>
  <c r="I122" i="5"/>
  <c r="I126" i="5"/>
  <c r="I130" i="5"/>
  <c r="I134" i="5"/>
  <c r="K134" i="5" s="1"/>
  <c r="I138" i="5"/>
  <c r="I142" i="5"/>
  <c r="I146" i="5"/>
  <c r="K146" i="5" s="1"/>
  <c r="I150" i="5"/>
  <c r="K150" i="5" s="1"/>
  <c r="I4" i="5"/>
  <c r="I8" i="5"/>
  <c r="I12" i="5"/>
  <c r="I16" i="5"/>
  <c r="K16" i="5" s="1"/>
  <c r="I20" i="5"/>
  <c r="I24" i="5"/>
  <c r="K24" i="5" s="1"/>
  <c r="I28" i="5"/>
  <c r="I32" i="5"/>
  <c r="K32" i="5" s="1"/>
  <c r="I36" i="5"/>
  <c r="I40" i="5"/>
  <c r="I44" i="5"/>
  <c r="I48" i="5"/>
  <c r="K48" i="5" s="1"/>
  <c r="I52" i="5"/>
  <c r="I56" i="5"/>
  <c r="K56" i="5" s="1"/>
  <c r="I60" i="5"/>
  <c r="I64" i="5"/>
  <c r="K64" i="5" s="1"/>
  <c r="I68" i="5"/>
  <c r="I72" i="5"/>
  <c r="I76" i="5"/>
  <c r="I80" i="5"/>
  <c r="K80" i="5" s="1"/>
  <c r="I84" i="5"/>
  <c r="I88" i="5"/>
  <c r="I92" i="5"/>
  <c r="I96" i="5"/>
  <c r="K96" i="5" s="1"/>
  <c r="I100" i="5"/>
  <c r="I104" i="5"/>
  <c r="I108" i="5"/>
  <c r="I112" i="5"/>
  <c r="K112" i="5" s="1"/>
  <c r="I116" i="5"/>
  <c r="I120" i="5"/>
  <c r="K120" i="5" s="1"/>
  <c r="I124" i="5"/>
  <c r="I128" i="5"/>
  <c r="K128" i="5" s="1"/>
  <c r="I132" i="5"/>
  <c r="I136" i="5"/>
  <c r="I140" i="5"/>
  <c r="I144" i="5"/>
  <c r="K144" i="5" s="1"/>
  <c r="I148" i="5"/>
  <c r="I152" i="5"/>
  <c r="I156" i="5"/>
  <c r="I160" i="5"/>
  <c r="K160" i="5" s="1"/>
  <c r="I164" i="5"/>
  <c r="I168" i="5"/>
  <c r="I172" i="5"/>
  <c r="I176" i="5"/>
  <c r="K176" i="5" s="1"/>
  <c r="I180" i="5"/>
  <c r="I184" i="5"/>
  <c r="K184" i="5" s="1"/>
  <c r="I188" i="5"/>
  <c r="I192" i="5"/>
  <c r="K192" i="5" s="1"/>
  <c r="I196" i="5"/>
  <c r="I200" i="5"/>
  <c r="I204" i="5"/>
  <c r="I208" i="5"/>
  <c r="K208" i="5" s="1"/>
  <c r="I212" i="5"/>
  <c r="I216" i="5"/>
  <c r="I220" i="5"/>
  <c r="I224" i="5"/>
  <c r="K224" i="5" s="1"/>
  <c r="I228" i="5"/>
  <c r="I232" i="5"/>
  <c r="I236" i="5"/>
  <c r="I240" i="5"/>
  <c r="K240" i="5" s="1"/>
  <c r="I244" i="5"/>
  <c r="I248" i="5"/>
  <c r="K248" i="5" s="1"/>
  <c r="I252" i="5"/>
  <c r="I256" i="5"/>
  <c r="K256" i="5" s="1"/>
  <c r="I260" i="5"/>
  <c r="I264" i="5"/>
  <c r="I268" i="5"/>
  <c r="I272" i="5"/>
  <c r="K272" i="5" s="1"/>
  <c r="I5" i="5"/>
  <c r="I9" i="5"/>
  <c r="I13" i="5"/>
  <c r="I17" i="5"/>
  <c r="K17" i="5" s="1"/>
  <c r="I21" i="5"/>
  <c r="I25" i="5"/>
  <c r="K25" i="5" s="1"/>
  <c r="I29" i="5"/>
  <c r="I33" i="5"/>
  <c r="K33" i="5" s="1"/>
  <c r="I37" i="5"/>
  <c r="I41" i="5"/>
  <c r="I45" i="5"/>
  <c r="I49" i="5"/>
  <c r="K49" i="5" s="1"/>
  <c r="I53" i="5"/>
  <c r="I57" i="5"/>
  <c r="I61" i="5"/>
  <c r="I65" i="5"/>
  <c r="K65" i="5" s="1"/>
  <c r="I69" i="5"/>
  <c r="I3" i="5"/>
  <c r="I19" i="5"/>
  <c r="K19" i="5" s="1"/>
  <c r="I35" i="5"/>
  <c r="K35" i="5" s="1"/>
  <c r="I51" i="5"/>
  <c r="I67" i="5"/>
  <c r="I77" i="5"/>
  <c r="I85" i="5"/>
  <c r="K85" i="5" s="1"/>
  <c r="I93" i="5"/>
  <c r="I101" i="5"/>
  <c r="I109" i="5"/>
  <c r="I117" i="5"/>
  <c r="K117" i="5" s="1"/>
  <c r="I125" i="5"/>
  <c r="I133" i="5"/>
  <c r="I141" i="5"/>
  <c r="I149" i="5"/>
  <c r="K149" i="5" s="1"/>
  <c r="I155" i="5"/>
  <c r="I166" i="5"/>
  <c r="K166" i="5" s="1"/>
  <c r="I171" i="5"/>
  <c r="I182" i="5"/>
  <c r="K182" i="5" s="1"/>
  <c r="I193" i="5"/>
  <c r="I209" i="5"/>
  <c r="I225" i="5"/>
  <c r="I241" i="5"/>
  <c r="K241" i="5" s="1"/>
  <c r="I267" i="5"/>
  <c r="I7" i="5"/>
  <c r="K7" i="5" s="1"/>
  <c r="I23" i="5"/>
  <c r="I39" i="5"/>
  <c r="K39" i="5" s="1"/>
  <c r="I55" i="5"/>
  <c r="I71" i="5"/>
  <c r="K71" i="5" s="1"/>
  <c r="I79" i="5"/>
  <c r="K79" i="5" s="1"/>
  <c r="I87" i="5"/>
  <c r="K87" i="5" s="1"/>
  <c r="I95" i="5"/>
  <c r="I103" i="5"/>
  <c r="K103" i="5" s="1"/>
  <c r="I111" i="5"/>
  <c r="I119" i="5"/>
  <c r="K119" i="5" s="1"/>
  <c r="I127" i="5"/>
  <c r="I135" i="5"/>
  <c r="I143" i="5"/>
  <c r="I151" i="5"/>
  <c r="K151" i="5" s="1"/>
  <c r="I157" i="5"/>
  <c r="I162" i="5"/>
  <c r="I167" i="5"/>
  <c r="I173" i="5"/>
  <c r="K173" i="5" s="1"/>
  <c r="I178" i="5"/>
  <c r="I183" i="5"/>
  <c r="I189" i="5"/>
  <c r="I194" i="5"/>
  <c r="K194" i="5" s="1"/>
  <c r="I199" i="5"/>
  <c r="I205" i="5"/>
  <c r="I210" i="5"/>
  <c r="K210" i="5" s="1"/>
  <c r="I215" i="5"/>
  <c r="K215" i="5" s="1"/>
  <c r="I221" i="5"/>
  <c r="I226" i="5"/>
  <c r="I231" i="5"/>
  <c r="I237" i="5"/>
  <c r="I242" i="5"/>
  <c r="I247" i="5"/>
  <c r="I253" i="5"/>
  <c r="I258" i="5"/>
  <c r="K258" i="5" s="1"/>
  <c r="I263" i="5"/>
  <c r="I269" i="5"/>
  <c r="I274" i="5"/>
  <c r="K274" i="5" s="1"/>
  <c r="I169" i="5"/>
  <c r="K169" i="5" s="1"/>
  <c r="I185" i="5"/>
  <c r="I190" i="5"/>
  <c r="I201" i="5"/>
  <c r="K201" i="5" s="1"/>
  <c r="I206" i="5"/>
  <c r="K206" i="5" s="1"/>
  <c r="I217" i="5"/>
  <c r="I227" i="5"/>
  <c r="I238" i="5"/>
  <c r="I243" i="5"/>
  <c r="I249" i="5"/>
  <c r="I259" i="5"/>
  <c r="K259" i="5" s="1"/>
  <c r="I265" i="5"/>
  <c r="I270" i="5"/>
  <c r="K270" i="5" s="1"/>
  <c r="I275" i="5"/>
  <c r="I11" i="5"/>
  <c r="I27" i="5"/>
  <c r="I43" i="5"/>
  <c r="K43" i="5" s="1"/>
  <c r="I59" i="5"/>
  <c r="I73" i="5"/>
  <c r="K73" i="5" s="1"/>
  <c r="I81" i="5"/>
  <c r="K81" i="5" s="1"/>
  <c r="I89" i="5"/>
  <c r="K89" i="5" s="1"/>
  <c r="I97" i="5"/>
  <c r="I105" i="5"/>
  <c r="I113" i="5"/>
  <c r="K113" i="5" s="1"/>
  <c r="I121" i="5"/>
  <c r="K121" i="5" s="1"/>
  <c r="I129" i="5"/>
  <c r="I137" i="5"/>
  <c r="K137" i="5" s="1"/>
  <c r="I145" i="5"/>
  <c r="K145" i="5" s="1"/>
  <c r="I153" i="5"/>
  <c r="K153" i="5" s="1"/>
  <c r="I158" i="5"/>
  <c r="I163" i="5"/>
  <c r="I174" i="5"/>
  <c r="I179" i="5"/>
  <c r="K179" i="5" s="1"/>
  <c r="I195" i="5"/>
  <c r="I211" i="5"/>
  <c r="I222" i="5"/>
  <c r="K222" i="5" s="1"/>
  <c r="I233" i="5"/>
  <c r="K233" i="5" s="1"/>
  <c r="I254" i="5"/>
  <c r="I15" i="5"/>
  <c r="K15" i="5" s="1"/>
  <c r="I31" i="5"/>
  <c r="K31" i="5" s="1"/>
  <c r="I47" i="5"/>
  <c r="K47" i="5" s="1"/>
  <c r="I63" i="5"/>
  <c r="I75" i="5"/>
  <c r="K75" i="5" s="1"/>
  <c r="I83" i="5"/>
  <c r="I91" i="5"/>
  <c r="K91" i="5" s="1"/>
  <c r="I99" i="5"/>
  <c r="I107" i="5"/>
  <c r="K107" i="5" s="1"/>
  <c r="I115" i="5"/>
  <c r="I123" i="5"/>
  <c r="K123" i="5" s="1"/>
  <c r="I131" i="5"/>
  <c r="I139" i="5"/>
  <c r="I147" i="5"/>
  <c r="K147" i="5" s="1"/>
  <c r="I154" i="5"/>
  <c r="K154" i="5" s="1"/>
  <c r="I159" i="5"/>
  <c r="I165" i="5"/>
  <c r="I170" i="5"/>
  <c r="K170" i="5" s="1"/>
  <c r="I175" i="5"/>
  <c r="K175" i="5" s="1"/>
  <c r="I181" i="5"/>
  <c r="I186" i="5"/>
  <c r="K186" i="5" s="1"/>
  <c r="I191" i="5"/>
  <c r="I197" i="5"/>
  <c r="K197" i="5" s="1"/>
  <c r="I202" i="5"/>
  <c r="I207" i="5"/>
  <c r="K207" i="5" s="1"/>
  <c r="I213" i="5"/>
  <c r="I218" i="5"/>
  <c r="K218" i="5" s="1"/>
  <c r="I223" i="5"/>
  <c r="I229" i="5"/>
  <c r="I234" i="5"/>
  <c r="K234" i="5" s="1"/>
  <c r="I239" i="5"/>
  <c r="K239" i="5" s="1"/>
  <c r="I245" i="5"/>
  <c r="I250" i="5"/>
  <c r="K250" i="5" s="1"/>
  <c r="I255" i="5"/>
  <c r="I261" i="5"/>
  <c r="K261" i="5" s="1"/>
  <c r="I266" i="5"/>
  <c r="I271" i="5"/>
  <c r="K271" i="5" s="1"/>
  <c r="I161" i="5"/>
  <c r="K161" i="5" s="1"/>
  <c r="I177" i="5"/>
  <c r="K177" i="5" s="1"/>
  <c r="I187" i="5"/>
  <c r="I198" i="5"/>
  <c r="I203" i="5"/>
  <c r="I214" i="5"/>
  <c r="K214" i="5" s="1"/>
  <c r="I219" i="5"/>
  <c r="I230" i="5"/>
  <c r="I235" i="5"/>
  <c r="K235" i="5" s="1"/>
  <c r="I246" i="5"/>
  <c r="K246" i="5" s="1"/>
  <c r="I251" i="5"/>
  <c r="I257" i="5"/>
  <c r="K257" i="5" s="1"/>
  <c r="I262" i="5"/>
  <c r="K262" i="5" s="1"/>
  <c r="I273" i="5"/>
  <c r="K273" i="5" s="1"/>
  <c r="K10" i="5"/>
  <c r="K34" i="5"/>
  <c r="K42" i="5"/>
  <c r="K58" i="5"/>
  <c r="K74" i="5"/>
  <c r="K90" i="5"/>
  <c r="K98" i="5"/>
  <c r="K106" i="5"/>
  <c r="K122" i="5"/>
  <c r="K130" i="5"/>
  <c r="K138" i="5"/>
  <c r="K162" i="5"/>
  <c r="K178" i="5"/>
  <c r="K202" i="5"/>
  <c r="K226" i="5"/>
  <c r="K242" i="5"/>
  <c r="K266" i="5"/>
  <c r="K41" i="5"/>
  <c r="K97" i="5"/>
  <c r="K105" i="5"/>
  <c r="K129" i="5"/>
  <c r="K185" i="5"/>
  <c r="K193" i="5"/>
  <c r="K209" i="5"/>
  <c r="K217" i="5"/>
  <c r="K249" i="5"/>
  <c r="K265" i="5"/>
  <c r="K231" i="5"/>
  <c r="K59" i="5"/>
  <c r="K9" i="5"/>
  <c r="K57" i="5"/>
  <c r="K225" i="5"/>
  <c r="K55" i="5"/>
  <c r="K95" i="5"/>
  <c r="K263" i="5"/>
  <c r="K6" i="5"/>
  <c r="K190" i="5"/>
  <c r="K8" i="5"/>
  <c r="K40" i="5"/>
  <c r="K72" i="5"/>
  <c r="K88" i="5"/>
  <c r="K104" i="5"/>
  <c r="K136" i="5"/>
  <c r="K152" i="5"/>
  <c r="K168" i="5"/>
  <c r="K200" i="5"/>
  <c r="K216" i="5"/>
  <c r="K232" i="5"/>
  <c r="K264" i="5"/>
  <c r="K23" i="5"/>
  <c r="K63" i="5"/>
  <c r="K111" i="5"/>
  <c r="K127" i="5"/>
  <c r="K135" i="5"/>
  <c r="K143" i="5"/>
  <c r="K159" i="5"/>
  <c r="K167" i="5"/>
  <c r="K183" i="5"/>
  <c r="K191" i="5"/>
  <c r="K199" i="5"/>
  <c r="K223" i="5"/>
  <c r="K247" i="5"/>
  <c r="K255" i="5"/>
  <c r="K14" i="5"/>
  <c r="K30" i="5"/>
  <c r="K46" i="5"/>
  <c r="K62" i="5"/>
  <c r="K70" i="5"/>
  <c r="K94" i="5"/>
  <c r="K110" i="5"/>
  <c r="K126" i="5"/>
  <c r="K142" i="5"/>
  <c r="K158" i="5"/>
  <c r="K174" i="5"/>
  <c r="K198" i="5"/>
  <c r="K230" i="5"/>
  <c r="K238" i="5"/>
  <c r="K254" i="5"/>
  <c r="K11" i="5"/>
  <c r="K51" i="5"/>
  <c r="K115" i="5"/>
  <c r="K131" i="5"/>
  <c r="K163" i="5"/>
  <c r="K187" i="5"/>
  <c r="K203" i="5"/>
  <c r="K219" i="5"/>
  <c r="K251" i="5"/>
  <c r="K275" i="5"/>
  <c r="K5" i="5"/>
  <c r="K13" i="5"/>
  <c r="K21" i="5"/>
  <c r="K29" i="5"/>
  <c r="K37" i="5"/>
  <c r="K45" i="5"/>
  <c r="K53" i="5"/>
  <c r="K61" i="5"/>
  <c r="K69" i="5"/>
  <c r="K77" i="5"/>
  <c r="K93" i="5"/>
  <c r="K101" i="5"/>
  <c r="K109" i="5"/>
  <c r="K125" i="5"/>
  <c r="K133" i="5"/>
  <c r="K141" i="5"/>
  <c r="K157" i="5"/>
  <c r="K165" i="5"/>
  <c r="K181" i="5"/>
  <c r="K189" i="5"/>
  <c r="K205" i="5"/>
  <c r="K213" i="5"/>
  <c r="K221" i="5"/>
  <c r="K229" i="5"/>
  <c r="K237" i="5"/>
  <c r="K245" i="5"/>
  <c r="K253" i="5"/>
  <c r="K269" i="5"/>
  <c r="K4" i="5"/>
  <c r="K12" i="5"/>
  <c r="K20" i="5"/>
  <c r="K28" i="5"/>
  <c r="K36" i="5"/>
  <c r="K44" i="5"/>
  <c r="K52" i="5"/>
  <c r="K60" i="5"/>
  <c r="K68" i="5"/>
  <c r="K76" i="5"/>
  <c r="K84" i="5"/>
  <c r="K92" i="5"/>
  <c r="K100" i="5"/>
  <c r="K108" i="5"/>
  <c r="K116" i="5"/>
  <c r="K124" i="5"/>
  <c r="K132" i="5"/>
  <c r="K140" i="5"/>
  <c r="K148" i="5"/>
  <c r="K156" i="5"/>
  <c r="K164" i="5"/>
  <c r="K172" i="5"/>
  <c r="K180" i="5"/>
  <c r="K188" i="5"/>
  <c r="K196" i="5"/>
  <c r="K204" i="5"/>
  <c r="K212" i="5"/>
  <c r="K220" i="5"/>
  <c r="K228" i="5"/>
  <c r="K236" i="5"/>
  <c r="K244" i="5"/>
  <c r="K252" i="5"/>
  <c r="K260" i="5"/>
  <c r="K268" i="5"/>
  <c r="K3" i="5"/>
  <c r="K27" i="5"/>
  <c r="K67" i="5"/>
  <c r="K83" i="5"/>
  <c r="K99" i="5"/>
  <c r="K139" i="5"/>
  <c r="K155" i="5"/>
  <c r="K171" i="5"/>
  <c r="K195" i="5"/>
  <c r="K211" i="5"/>
  <c r="K227" i="5"/>
  <c r="K243" i="5"/>
  <c r="K267" i="5"/>
  <c r="G98" i="5" l="1"/>
  <c r="G256" i="5"/>
  <c r="G130" i="5"/>
  <c r="G245" i="5"/>
  <c r="G146" i="5"/>
  <c r="G217" i="5"/>
  <c r="G194" i="5"/>
  <c r="G89" i="5"/>
  <c r="G83" i="5"/>
  <c r="G44" i="5"/>
  <c r="G164" i="5"/>
  <c r="G110" i="5"/>
  <c r="G63" i="5"/>
  <c r="G7" i="5"/>
  <c r="G242" i="5"/>
  <c r="G66" i="5"/>
  <c r="G147" i="5"/>
  <c r="G156" i="5"/>
  <c r="G19" i="5"/>
  <c r="G135" i="5"/>
  <c r="G219" i="5"/>
  <c r="G189" i="5"/>
  <c r="G125" i="5"/>
  <c r="G61" i="5"/>
  <c r="G11" i="5"/>
  <c r="G211" i="5"/>
  <c r="G41" i="5"/>
  <c r="G114" i="5"/>
  <c r="G91" i="5"/>
  <c r="G236" i="5"/>
  <c r="G108" i="5"/>
  <c r="G48" i="5"/>
  <c r="G209" i="5"/>
  <c r="G10" i="5"/>
  <c r="G155" i="5"/>
  <c r="G166" i="5"/>
  <c r="G55" i="5"/>
  <c r="G72" i="5"/>
  <c r="G27" i="5"/>
  <c r="G172" i="5"/>
  <c r="G237" i="5"/>
  <c r="G37" i="5"/>
  <c r="G238" i="5"/>
  <c r="G174" i="5"/>
  <c r="G191" i="5"/>
  <c r="G127" i="5"/>
  <c r="G272" i="5"/>
  <c r="G16" i="5"/>
  <c r="G177" i="5"/>
  <c r="G183" i="5"/>
  <c r="G33" i="5"/>
  <c r="G165" i="5"/>
  <c r="G253" i="5"/>
  <c r="G24" i="5"/>
  <c r="G9" i="5"/>
  <c r="G38" i="5"/>
  <c r="G200" i="5"/>
  <c r="G273" i="5"/>
  <c r="G67" i="5"/>
  <c r="G169" i="5"/>
  <c r="G101" i="5"/>
  <c r="G246" i="5"/>
  <c r="G118" i="5"/>
  <c r="G263" i="5"/>
  <c r="G152" i="5"/>
  <c r="G82" i="5"/>
  <c r="G201" i="5"/>
  <c r="G73" i="5"/>
  <c r="G203" i="5"/>
  <c r="G75" i="5"/>
  <c r="G181" i="5"/>
  <c r="G117" i="5"/>
  <c r="G53" i="5"/>
  <c r="G190" i="5"/>
  <c r="G126" i="5"/>
  <c r="G271" i="5"/>
  <c r="G207" i="5"/>
  <c r="G15" i="5"/>
  <c r="G160" i="5"/>
  <c r="G17" i="5"/>
  <c r="G122" i="5"/>
  <c r="G250" i="5"/>
  <c r="G28" i="5"/>
  <c r="G115" i="5"/>
  <c r="G260" i="5"/>
  <c r="G132" i="5"/>
  <c r="G266" i="5"/>
  <c r="G138" i="5"/>
  <c r="G267" i="5"/>
  <c r="G139" i="5"/>
  <c r="G149" i="5"/>
  <c r="G85" i="5"/>
  <c r="G21" i="5"/>
  <c r="G226" i="5"/>
  <c r="G161" i="5"/>
  <c r="G244" i="5"/>
  <c r="G52" i="5"/>
  <c r="G5" i="5"/>
  <c r="G150" i="5"/>
  <c r="G22" i="5"/>
  <c r="G167" i="5"/>
  <c r="G39" i="5"/>
  <c r="G184" i="5"/>
  <c r="G56" i="5"/>
  <c r="G227" i="5"/>
  <c r="G116" i="5"/>
  <c r="G210" i="5"/>
  <c r="G145" i="5"/>
  <c r="G259" i="5"/>
  <c r="G265" i="5"/>
  <c r="G137" i="5"/>
  <c r="G268" i="5"/>
  <c r="G140" i="5"/>
  <c r="G60" i="5"/>
  <c r="G221" i="5"/>
  <c r="G158" i="5"/>
  <c r="G94" i="5"/>
  <c r="G30" i="5"/>
  <c r="G239" i="5"/>
  <c r="G175" i="5"/>
  <c r="G111" i="5"/>
  <c r="G192" i="5"/>
  <c r="G128" i="5"/>
  <c r="G208" i="5"/>
  <c r="G162" i="5"/>
  <c r="G113" i="5"/>
  <c r="G249" i="5"/>
  <c r="G121" i="5"/>
  <c r="G251" i="5"/>
  <c r="G123" i="5"/>
  <c r="G252" i="5"/>
  <c r="G124" i="5"/>
  <c r="G213" i="5"/>
  <c r="G141" i="5"/>
  <c r="G77" i="5"/>
  <c r="G214" i="5"/>
  <c r="G86" i="5"/>
  <c r="G231" i="5"/>
  <c r="G103" i="5"/>
  <c r="G248" i="5"/>
  <c r="G120" i="5"/>
  <c r="G185" i="5"/>
  <c r="G57" i="5"/>
  <c r="G173" i="5"/>
  <c r="G109" i="5"/>
  <c r="G45" i="5"/>
  <c r="G92" i="5"/>
  <c r="G228" i="5"/>
  <c r="G100" i="5"/>
  <c r="G36" i="5"/>
  <c r="G274" i="5"/>
  <c r="G220" i="5"/>
  <c r="G262" i="5"/>
  <c r="G134" i="5"/>
  <c r="G6" i="5"/>
  <c r="G151" i="5"/>
  <c r="G23" i="5"/>
  <c r="G234" i="5"/>
  <c r="G106" i="5"/>
  <c r="G206" i="5"/>
  <c r="G159" i="5"/>
  <c r="G240" i="5"/>
  <c r="G64" i="5"/>
  <c r="G241" i="5"/>
  <c r="G178" i="5"/>
  <c r="G148" i="5"/>
  <c r="G153" i="5"/>
  <c r="G229" i="5"/>
  <c r="G157" i="5"/>
  <c r="G93" i="5"/>
  <c r="G29" i="5"/>
  <c r="G230" i="5"/>
  <c r="G102" i="5"/>
  <c r="G247" i="5"/>
  <c r="G119" i="5"/>
  <c r="G264" i="5"/>
  <c r="G136" i="5"/>
  <c r="G8" i="5"/>
  <c r="G257" i="5"/>
  <c r="G131" i="5"/>
  <c r="G3" i="5"/>
  <c r="G212" i="5"/>
  <c r="G84" i="5"/>
  <c r="G218" i="5"/>
  <c r="G90" i="5"/>
  <c r="G20" i="5"/>
  <c r="G129" i="5"/>
  <c r="G195" i="5"/>
  <c r="G18" i="5"/>
  <c r="G193" i="5"/>
  <c r="G34" i="5"/>
  <c r="G50" i="5"/>
  <c r="G188" i="5"/>
  <c r="G54" i="5"/>
  <c r="G199" i="5"/>
  <c r="G71" i="5"/>
  <c r="G216" i="5"/>
  <c r="G88" i="5"/>
  <c r="G13" i="5"/>
  <c r="G179" i="5"/>
  <c r="G170" i="5"/>
  <c r="G46" i="5"/>
  <c r="G225" i="5"/>
  <c r="G99" i="5"/>
  <c r="G51" i="5"/>
  <c r="G187" i="5"/>
  <c r="G59" i="5"/>
  <c r="G65" i="5"/>
  <c r="G196" i="5"/>
  <c r="G202" i="5"/>
  <c r="G204" i="5"/>
  <c r="G76" i="5"/>
  <c r="G261" i="5"/>
  <c r="G254" i="5"/>
  <c r="G62" i="5"/>
  <c r="G143" i="5"/>
  <c r="G79" i="5"/>
  <c r="G224" i="5"/>
  <c r="G96" i="5"/>
  <c r="G32" i="5"/>
  <c r="G222" i="5"/>
  <c r="G26" i="5"/>
  <c r="G35" i="5"/>
  <c r="G255" i="5"/>
  <c r="G80" i="5"/>
  <c r="G180" i="5"/>
  <c r="G186" i="5"/>
  <c r="G58" i="5"/>
  <c r="G182" i="5"/>
  <c r="G243" i="5"/>
  <c r="G258" i="5"/>
  <c r="G68" i="5"/>
  <c r="G74" i="5"/>
  <c r="G4" i="5"/>
  <c r="G97" i="5"/>
  <c r="G42" i="5"/>
  <c r="G163" i="5"/>
  <c r="G269" i="5"/>
  <c r="G198" i="5"/>
  <c r="G70" i="5"/>
  <c r="G215" i="5"/>
  <c r="G87" i="5"/>
  <c r="G232" i="5"/>
  <c r="G168" i="5"/>
  <c r="G104" i="5"/>
  <c r="G40" i="5"/>
  <c r="G47" i="5"/>
  <c r="G154" i="5"/>
  <c r="G43" i="5"/>
  <c r="G171" i="5"/>
  <c r="G197" i="5"/>
  <c r="G144" i="5"/>
  <c r="G25" i="5"/>
  <c r="G49" i="5"/>
  <c r="G81" i="5"/>
  <c r="G233" i="5"/>
  <c r="G105" i="5"/>
  <c r="G235" i="5"/>
  <c r="G107" i="5"/>
  <c r="G12" i="5"/>
  <c r="G205" i="5"/>
  <c r="G133" i="5"/>
  <c r="G69" i="5"/>
  <c r="G270" i="5"/>
  <c r="G142" i="5"/>
  <c r="G78" i="5"/>
  <c r="G14" i="5"/>
  <c r="G223" i="5"/>
  <c r="G95" i="5"/>
  <c r="G31" i="5"/>
  <c r="G176" i="5"/>
  <c r="G112" i="5"/>
  <c r="G27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A14" authorId="0" shapeId="0" xr:uid="{00000000-0006-0000-0200-000001000000}">
      <text>
        <r>
          <rPr>
            <b/>
            <sz val="9"/>
            <color indexed="16"/>
            <rFont val="Tahoma"/>
            <family val="2"/>
          </rPr>
          <t>ExcelApi:
The UTC time represented when the offset is applied must be between year 0 and 10,000._x000D_
Parameter name: offset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A14" authorId="0" shapeId="0" xr:uid="{00000000-0006-0000-0300-000001000000}">
      <text>
        <r>
          <rPr>
            <b/>
            <sz val="9"/>
            <color indexed="16"/>
            <rFont val="Tahoma"/>
            <family val="2"/>
          </rPr>
          <t>ExcelApi:
The UTC time represented when the offset is applied must be between year 0 and 10,000._x000D_
Parameter name: offset</t>
        </r>
      </text>
    </comment>
  </commentList>
</comments>
</file>

<file path=xl/sharedStrings.xml><?xml version="1.0" encoding="utf-8"?>
<sst xmlns="http://schemas.openxmlformats.org/spreadsheetml/2006/main" count="214" uniqueCount="129">
  <si>
    <t>RateCurve</t>
  </si>
  <si>
    <t>Currency</t>
  </si>
  <si>
    <t>AUD</t>
  </si>
  <si>
    <t>IndexName</t>
  </si>
  <si>
    <t>CurveName</t>
  </si>
  <si>
    <t>Algorithm</t>
  </si>
  <si>
    <t>FlatForward</t>
  </si>
  <si>
    <t>Additional</t>
  </si>
  <si>
    <t>H0</t>
  </si>
  <si>
    <t>M0</t>
  </si>
  <si>
    <t>U0</t>
  </si>
  <si>
    <t>Z0</t>
  </si>
  <si>
    <t>6M</t>
  </si>
  <si>
    <t>GBP</t>
  </si>
  <si>
    <t>USD</t>
  </si>
  <si>
    <t>EUR</t>
  </si>
  <si>
    <t>FORMATS for Curves</t>
  </si>
  <si>
    <t>PricingStructureType</t>
  </si>
  <si>
    <t>BuildDateTime</t>
  </si>
  <si>
    <t>BaseDate</t>
  </si>
  <si>
    <t>MarketName</t>
  </si>
  <si>
    <t>AUD-LIBOR-BBA</t>
  </si>
  <si>
    <t>IndexTenor</t>
  </si>
  <si>
    <t>FastLinearZero</t>
  </si>
  <si>
    <t>GBP-LIBOR-ISDA</t>
  </si>
  <si>
    <t>USD-LIBOR-ISDA</t>
  </si>
  <si>
    <t>RateIndex</t>
  </si>
  <si>
    <t>H1</t>
  </si>
  <si>
    <t>LinearZero</t>
  </si>
  <si>
    <t>Algorithms</t>
  </si>
  <si>
    <t>Base algorithm</t>
  </si>
  <si>
    <t>SimpleGapStep</t>
  </si>
  <si>
    <t>EUR-EURIBOR-Telerate</t>
  </si>
  <si>
    <t>M1</t>
  </si>
  <si>
    <t>U1</t>
  </si>
  <si>
    <t>Z1</t>
  </si>
  <si>
    <t>H2</t>
  </si>
  <si>
    <t>UniqueIdentifier</t>
  </si>
  <si>
    <t>TimeToLive</t>
  </si>
  <si>
    <t>M2</t>
  </si>
  <si>
    <t>U2</t>
  </si>
  <si>
    <t>Z2</t>
  </si>
  <si>
    <t>RateBasisCurve</t>
  </si>
  <si>
    <t>AUD-BasisSwap-1Y-6M</t>
  </si>
  <si>
    <t>AUD-BasisSwap-2Y-6M</t>
  </si>
  <si>
    <t>AUD-BasisSwap-3Y-6M</t>
  </si>
  <si>
    <t>AUD-BasisSwap-5Y-6M</t>
  </si>
  <si>
    <t>AUD-BasisSwap-7Y-6M</t>
  </si>
  <si>
    <t>AUD-BasisSwap-10Y-6M</t>
  </si>
  <si>
    <t>AUD-BasisSwap-12Y-6M</t>
  </si>
  <si>
    <t>AUD-BasisSwap-15Y-6M</t>
  </si>
  <si>
    <t>AUD-BasisSwap-20Y-6M</t>
  </si>
  <si>
    <t>AUD-BasisSwap-25Y-6M</t>
  </si>
  <si>
    <t>AUD-BasisSwap-30Y-6M</t>
  </si>
  <si>
    <t>LinearSpreadZero</t>
  </si>
  <si>
    <t>Dates</t>
  </si>
  <si>
    <t>DF2</t>
  </si>
  <si>
    <t>DF1</t>
  </si>
  <si>
    <t>R2</t>
  </si>
  <si>
    <t>R1</t>
  </si>
  <si>
    <t>Version</t>
  </si>
  <si>
    <t>Current version:</t>
  </si>
  <si>
    <t>GetCurves</t>
  </si>
  <si>
    <t>CurveList</t>
  </si>
  <si>
    <t>QR_LIVE</t>
  </si>
  <si>
    <t>AUD-Deposit-1D</t>
  </si>
  <si>
    <t>ReferenceCurveUniqueId</t>
  </si>
  <si>
    <t>1M</t>
  </si>
  <si>
    <t>AUD-BasisSwap-1Y-1M</t>
  </si>
  <si>
    <t>AUD-BasisSwap-2Y-1M</t>
  </si>
  <si>
    <t>AUD-BasisSwap-3Y-1M</t>
  </si>
  <si>
    <t>AUD-BasisSwap-5Y-1M</t>
  </si>
  <si>
    <t>AUD-BasisSwap-7Y-1M</t>
  </si>
  <si>
    <t>AUD-BasisSwap-10Y-1M</t>
  </si>
  <si>
    <t>AUD-BasisSwap-12Y-1M</t>
  </si>
  <si>
    <t>AUD-BasisSwap-15Y-1M</t>
  </si>
  <si>
    <t>AUD-BasisSwap-20Y-1M</t>
  </si>
  <si>
    <t>AUD-BasisSwap-25Y-1M</t>
  </si>
  <si>
    <t>AUD-BasisSwap-30Y-1M</t>
  </si>
  <si>
    <t>DF1=</t>
  </si>
  <si>
    <t>DF2=</t>
  </si>
  <si>
    <t>Spread</t>
  </si>
  <si>
    <t>Spread=</t>
  </si>
  <si>
    <t>R1-R2</t>
  </si>
  <si>
    <t>3M</t>
  </si>
  <si>
    <t>AUD-Deposit-3M</t>
  </si>
  <si>
    <t>AUD-BBR-BBSW</t>
  </si>
  <si>
    <t>NZD</t>
  </si>
  <si>
    <t>NZD-BBR-FRA</t>
  </si>
  <si>
    <t>EUR-LIBOR-BBA</t>
  </si>
  <si>
    <t>EOD_Sydney</t>
  </si>
  <si>
    <t>Market</t>
  </si>
  <si>
    <t>IR Term Structure</t>
  </si>
  <si>
    <t>Instrument</t>
  </si>
  <si>
    <t>Type</t>
  </si>
  <si>
    <t>Maturity</t>
  </si>
  <si>
    <t>HL Instrument Name</t>
  </si>
  <si>
    <t>Rates</t>
  </si>
  <si>
    <t>Deposit</t>
  </si>
  <si>
    <t>1D</t>
  </si>
  <si>
    <t>1W</t>
  </si>
  <si>
    <t>2W</t>
  </si>
  <si>
    <t>2M</t>
  </si>
  <si>
    <t>IRSwap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</si>
  <si>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</si>
  <si>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</si>
  <si>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</si>
  <si>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</si>
  <si>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</si>
  <si>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</si>
  <si>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</si>
  <si>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</si>
  <si>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</si>
  <si>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</si>
  <si>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IRFuture</t>
  </si>
  <si>
    <t>IR</t>
  </si>
  <si>
    <t>Create Curve</t>
  </si>
  <si>
    <t>2Y</t>
  </si>
  <si>
    <t>1Y</t>
  </si>
  <si>
    <t>Function</t>
  </si>
  <si>
    <t>Market.QR_LIVE.RateCurve.GBP-LIBOR-BBA-3M</t>
  </si>
  <si>
    <t>BaseDAte</t>
  </si>
  <si>
    <t>Base</t>
  </si>
  <si>
    <t>Values</t>
  </si>
  <si>
    <t>Diff</t>
  </si>
  <si>
    <t>Curve1</t>
  </si>
  <si>
    <t>Curve2</t>
  </si>
  <si>
    <t>AUD-RepoSpread-1D</t>
  </si>
  <si>
    <t>AUD-RepoSpread-3M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</si>
</sst>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dd/mm/yyyy;@"/>
    <numFmt numFmtId="165" formatCode="0.000%"/>
    <numFmt numFmtId="166" formatCode="&quot;$&quot;#,##0\ ;\(&quot;$&quot;#,##0\)"/>
    <numFmt numFmtId="167" formatCode="0.00_)"/>
    <numFmt numFmtId="168" formatCode="#,##0.0;#,##0.0"/>
    <numFmt numFmtId="169" formatCode="\+#,##0.00;\-#,##0.00"/>
    <numFmt numFmtId="170" formatCode="d/mm/yyyy;@"/>
    <numFmt numFmtId="171" formatCode="0.0000%"/>
  </numFmts>
  <fonts count="33">
    <font>
      <sz val="10"/>
      <name val="Arial"/>
    </font>
    <font>
      <sz val="10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6"/>
      <name val="Arial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0"/>
      <name val="MS Sans Serif"/>
      <family val="2"/>
    </font>
    <font>
      <u/>
      <sz val="10"/>
      <color indexed="12"/>
      <name val="Arial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b/>
      <sz val="9"/>
      <color indexed="16"/>
      <name val="Tahoma"/>
      <family val="2"/>
    </font>
    <font>
      <u/>
      <sz val="8"/>
      <color indexed="12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darkGray"/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medium">
        <color indexed="64"/>
      </left>
      <right style="medium">
        <color indexed="23"/>
      </right>
      <top style="medium">
        <color indexed="9"/>
      </top>
      <bottom style="medium">
        <color indexed="23"/>
      </bottom>
      <diagonal/>
    </border>
  </borders>
  <cellStyleXfs count="65">
    <xf numFmtId="0" fontId="0" fillId="0" borderId="0"/>
    <xf numFmtId="0" fontId="1" fillId="2" borderId="0"/>
    <xf numFmtId="0" fontId="7" fillId="2" borderId="0"/>
    <xf numFmtId="9" fontId="11" fillId="0" borderId="0" applyFont="0" applyFill="0" applyBorder="0" applyAlignment="0" applyProtection="0"/>
    <xf numFmtId="0" fontId="1" fillId="0" borderId="0" applyNumberFormat="0" applyFill="0" applyBorder="0" applyAlignment="0" applyProtection="0">
      <alignment horizontal="left" wrapText="1"/>
    </xf>
    <xf numFmtId="0" fontId="14" fillId="15" borderId="0" applyAlignment="0"/>
    <xf numFmtId="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6" fillId="16" borderId="0" applyNumberFormat="0" applyBorder="0">
      <alignment horizontal="right" vertical="center"/>
    </xf>
    <xf numFmtId="19" fontId="16" fillId="16" borderId="3" applyNumberFormat="0" applyBorder="0">
      <alignment horizontal="left" vertical="center"/>
    </xf>
    <xf numFmtId="2" fontId="17" fillId="17" borderId="0">
      <alignment horizontal="center" vertical="center"/>
    </xf>
    <xf numFmtId="2" fontId="17" fillId="17" borderId="10" applyBorder="0">
      <alignment horizontal="left" vertical="center"/>
    </xf>
    <xf numFmtId="0" fontId="16" fillId="16" borderId="0">
      <alignment horizontal="right" vertical="center"/>
    </xf>
    <xf numFmtId="19" fontId="18" fillId="16" borderId="14" applyNumberFormat="0" applyBorder="0">
      <alignment horizontal="left" vertical="center" indent="1"/>
    </xf>
    <xf numFmtId="2" fontId="19" fillId="17" borderId="18" applyBorder="0">
      <alignment horizontal="left" vertical="center" indent="1"/>
    </xf>
    <xf numFmtId="2" fontId="19" fillId="17" borderId="1" applyBorder="0">
      <alignment horizontal="center" vertical="center"/>
    </xf>
    <xf numFmtId="2" fontId="1" fillId="18" borderId="19" applyBorder="0">
      <alignment horizontal="left" vertical="center" indent="1"/>
    </xf>
    <xf numFmtId="0" fontId="1" fillId="18" borderId="0">
      <alignment horizontal="right" vertical="center"/>
    </xf>
    <xf numFmtId="2" fontId="1" fillId="18" borderId="3" applyNumberFormat="0" applyBorder="0">
      <alignment horizontal="right" vertical="center"/>
    </xf>
    <xf numFmtId="2" fontId="20" fillId="19" borderId="14" applyBorder="0">
      <alignment horizontal="left" vertical="center" indent="1"/>
    </xf>
    <xf numFmtId="2" fontId="20" fillId="19" borderId="0">
      <alignment horizontal="right" vertical="center"/>
    </xf>
    <xf numFmtId="2" fontId="20" fillId="19" borderId="10" applyBorder="0">
      <alignment horizontal="left" vertical="center"/>
    </xf>
    <xf numFmtId="2" fontId="20" fillId="19" borderId="20" applyBorder="0">
      <alignment horizontal="center" vertical="center"/>
    </xf>
    <xf numFmtId="19" fontId="18" fillId="20" borderId="21" applyNumberFormat="0" applyBorder="0">
      <alignment horizontal="left" vertical="center"/>
    </xf>
    <xf numFmtId="15" fontId="18" fillId="20" borderId="1" applyNumberFormat="0" applyBorder="0">
      <alignment horizontal="right" vertical="center"/>
    </xf>
    <xf numFmtId="19" fontId="18" fillId="20" borderId="4" applyNumberFormat="0" applyBorder="0">
      <alignment horizontal="right" vertical="center"/>
    </xf>
    <xf numFmtId="2" fontId="19" fillId="21" borderId="22" applyBorder="0">
      <alignment horizontal="left" vertical="center" indent="1"/>
    </xf>
    <xf numFmtId="2" fontId="19" fillId="21" borderId="10" applyNumberFormat="0">
      <alignment horizontal="center" vertical="center"/>
    </xf>
    <xf numFmtId="2" fontId="19" fillId="21" borderId="10" applyNumberFormat="0" applyBorder="0">
      <alignment horizontal="left" vertical="center"/>
    </xf>
    <xf numFmtId="2" fontId="1" fillId="22" borderId="4" applyNumberFormat="0" applyBorder="0">
      <alignment horizontal="right" vertical="center"/>
    </xf>
    <xf numFmtId="0" fontId="1" fillId="0" borderId="0" applyNumberFormat="0" applyFont="0" applyFill="0" applyBorder="0" applyAlignment="0"/>
    <xf numFmtId="167" fontId="21" fillId="0" borderId="0"/>
    <xf numFmtId="0" fontId="1" fillId="0" borderId="0"/>
    <xf numFmtId="0" fontId="12" fillId="9" borderId="5" applyNumberFormat="0" applyBorder="0">
      <alignment horizontal="left" vertical="center"/>
    </xf>
    <xf numFmtId="2" fontId="12" fillId="9" borderId="10" applyNumberFormat="0" applyBorder="0">
      <alignment horizontal="left" vertical="center"/>
    </xf>
    <xf numFmtId="2" fontId="20" fillId="19" borderId="13" applyNumberFormat="0" applyBorder="0">
      <alignment horizontal="left" vertical="center"/>
    </xf>
    <xf numFmtId="2" fontId="20" fillId="19" borderId="10" applyNumberFormat="0" applyBorder="0">
      <alignment horizontal="left" vertical="center"/>
    </xf>
    <xf numFmtId="19" fontId="1" fillId="23" borderId="15" applyNumberFormat="0" applyBorder="0">
      <alignment horizontal="left" vertical="center" indent="1"/>
    </xf>
    <xf numFmtId="0" fontId="1" fillId="23" borderId="0">
      <alignment horizontal="right" vertical="center"/>
    </xf>
    <xf numFmtId="19" fontId="1" fillId="23" borderId="4" applyNumberFormat="0" applyBorder="0">
      <alignment horizontal="right" vertical="center"/>
    </xf>
    <xf numFmtId="2" fontId="22" fillId="24" borderId="18" applyBorder="0">
      <alignment horizontal="left" vertical="center" indent="1"/>
    </xf>
    <xf numFmtId="2" fontId="22" fillId="24" borderId="0">
      <alignment horizontal="center" vertical="center"/>
    </xf>
    <xf numFmtId="2" fontId="22" fillId="24" borderId="11">
      <alignment horizontal="left" vertical="center"/>
    </xf>
    <xf numFmtId="0" fontId="23" fillId="25" borderId="20">
      <alignment horizontal="center"/>
    </xf>
    <xf numFmtId="9" fontId="1" fillId="0" borderId="0" applyFont="0" applyFill="0" applyBorder="0" applyAlignment="0" applyProtection="0"/>
    <xf numFmtId="165" fontId="24" fillId="26" borderId="0" applyNumberFormat="0" applyBorder="0">
      <alignment horizontal="right" vertical="center"/>
    </xf>
    <xf numFmtId="165" fontId="24" fillId="26" borderId="0" applyNumberFormat="0" applyBorder="0">
      <alignment horizontal="right" vertical="center"/>
    </xf>
    <xf numFmtId="0" fontId="25" fillId="27" borderId="20" applyNumberFormat="0">
      <alignment horizontal="center" vertical="center"/>
    </xf>
    <xf numFmtId="0" fontId="25" fillId="27" borderId="0" applyNumberFormat="0" applyBorder="0">
      <alignment horizontal="left" vertical="center" indent="1"/>
    </xf>
    <xf numFmtId="168" fontId="26" fillId="28" borderId="0">
      <alignment horizontal="center" vertical="center"/>
    </xf>
    <xf numFmtId="169" fontId="27" fillId="29" borderId="0">
      <alignment horizontal="center" vertical="center"/>
      <protection locked="0"/>
    </xf>
    <xf numFmtId="0" fontId="1" fillId="0" borderId="0">
      <alignment horizontal="left" wrapText="1"/>
    </xf>
    <xf numFmtId="2" fontId="28" fillId="30" borderId="5" applyNumberFormat="0" applyFill="0" applyBorder="0" applyAlignment="0">
      <alignment horizontal="center"/>
      <protection locked="0"/>
    </xf>
    <xf numFmtId="2" fontId="1" fillId="31" borderId="10" applyNumberFormat="0" applyBorder="0">
      <alignment horizontal="right" vertical="center"/>
    </xf>
    <xf numFmtId="2" fontId="1" fillId="31" borderId="0">
      <alignment horizontal="right" vertical="center"/>
    </xf>
    <xf numFmtId="2" fontId="20" fillId="32" borderId="20">
      <alignment horizontal="center" vertical="center"/>
    </xf>
    <xf numFmtId="2" fontId="20" fillId="32" borderId="0" applyNumberFormat="0" applyBorder="0">
      <alignment horizontal="left" vertical="center"/>
    </xf>
    <xf numFmtId="2" fontId="20" fillId="32" borderId="20">
      <alignment horizontal="center" vertical="center"/>
    </xf>
    <xf numFmtId="38" fontId="29" fillId="0" borderId="0" applyFont="0" applyFill="0" applyBorder="0" applyAlignment="0" applyProtection="0"/>
    <xf numFmtId="0" fontId="29" fillId="0" borderId="0"/>
    <xf numFmtId="0" fontId="1" fillId="2" borderId="0"/>
    <xf numFmtId="0" fontId="15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3" fillId="4" borderId="3" xfId="0" applyFont="1" applyFill="1" applyBorder="1"/>
    <xf numFmtId="0" fontId="3" fillId="0" borderId="0" xfId="0" applyFont="1"/>
    <xf numFmtId="0" fontId="3" fillId="4" borderId="4" xfId="0" applyFont="1" applyFill="1" applyBorder="1"/>
    <xf numFmtId="0" fontId="3" fillId="4" borderId="0" xfId="0" applyFont="1" applyFill="1" applyBorder="1"/>
    <xf numFmtId="0" fontId="2" fillId="3" borderId="3" xfId="0" applyFont="1" applyFill="1" applyBorder="1"/>
    <xf numFmtId="0" fontId="2" fillId="3" borderId="9" xfId="0" applyFont="1" applyFill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3" fillId="0" borderId="3" xfId="0" applyFont="1" applyBorder="1"/>
    <xf numFmtId="0" fontId="5" fillId="0" borderId="11" xfId="0" applyFont="1" applyFill="1" applyBorder="1" applyAlignment="1">
      <alignment horizontal="center"/>
    </xf>
    <xf numFmtId="10" fontId="3" fillId="0" borderId="11" xfId="0" applyNumberFormat="1" applyFont="1" applyBorder="1"/>
    <xf numFmtId="0" fontId="3" fillId="0" borderId="4" xfId="0" applyFont="1" applyBorder="1"/>
    <xf numFmtId="0" fontId="5" fillId="0" borderId="12" xfId="0" applyFont="1" applyFill="1" applyBorder="1" applyAlignment="1">
      <alignment horizontal="center"/>
    </xf>
    <xf numFmtId="0" fontId="3" fillId="0" borderId="9" xfId="0" applyFont="1" applyBorder="1"/>
    <xf numFmtId="0" fontId="3" fillId="4" borderId="8" xfId="0" applyFont="1" applyFill="1" applyBorder="1"/>
    <xf numFmtId="0" fontId="3" fillId="4" borderId="9" xfId="0" applyFont="1" applyFill="1" applyBorder="1"/>
    <xf numFmtId="0" fontId="8" fillId="5" borderId="13" xfId="2" applyFont="1" applyFill="1" applyBorder="1" applyAlignment="1">
      <alignment horizontal="center"/>
    </xf>
    <xf numFmtId="0" fontId="8" fillId="5" borderId="1" xfId="1" applyFont="1" applyFill="1" applyBorder="1" applyAlignment="1">
      <alignment horizontal="center"/>
    </xf>
    <xf numFmtId="0" fontId="9" fillId="6" borderId="10" xfId="1" applyFont="1" applyFill="1" applyBorder="1" applyAlignment="1">
      <alignment horizontal="center"/>
    </xf>
    <xf numFmtId="0" fontId="9" fillId="6" borderId="11" xfId="1" applyFont="1" applyFill="1" applyBorder="1" applyAlignment="1">
      <alignment horizontal="center"/>
    </xf>
    <xf numFmtId="14" fontId="9" fillId="6" borderId="11" xfId="1" applyNumberFormat="1" applyFont="1" applyFill="1" applyBorder="1" applyAlignment="1">
      <alignment horizontal="center"/>
    </xf>
    <xf numFmtId="0" fontId="9" fillId="6" borderId="12" xfId="2" applyFont="1" applyFill="1" applyBorder="1" applyAlignment="1">
      <alignment horizontal="center"/>
    </xf>
    <xf numFmtId="14" fontId="9" fillId="6" borderId="12" xfId="1" applyNumberFormat="1" applyFont="1" applyFill="1" applyBorder="1" applyAlignment="1">
      <alignment horizontal="center"/>
    </xf>
    <xf numFmtId="164" fontId="9" fillId="7" borderId="5" xfId="1" applyNumberFormat="1" applyFont="1" applyFill="1" applyBorder="1" applyAlignment="1">
      <alignment horizontal="center"/>
    </xf>
    <xf numFmtId="0" fontId="9" fillId="7" borderId="5" xfId="1" applyFont="1" applyFill="1" applyBorder="1" applyAlignment="1">
      <alignment horizontal="center"/>
    </xf>
    <xf numFmtId="22" fontId="9" fillId="7" borderId="5" xfId="1" applyNumberFormat="1" applyFont="1" applyFill="1" applyBorder="1" applyAlignment="1">
      <alignment horizontal="center"/>
    </xf>
    <xf numFmtId="164" fontId="9" fillId="7" borderId="1" xfId="1" applyNumberFormat="1" applyFont="1" applyFill="1" applyBorder="1" applyAlignment="1">
      <alignment horizontal="center"/>
    </xf>
    <xf numFmtId="0" fontId="9" fillId="7" borderId="6" xfId="2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0" xfId="0" applyFill="1" applyAlignment="1">
      <alignment horizontal="left"/>
    </xf>
    <xf numFmtId="0" fontId="8" fillId="5" borderId="7" xfId="1" applyFont="1" applyFill="1" applyBorder="1" applyAlignment="1">
      <alignment horizontal="center"/>
    </xf>
    <xf numFmtId="0" fontId="9" fillId="7" borderId="14" xfId="2" applyFont="1" applyFill="1" applyBorder="1" applyAlignment="1">
      <alignment horizontal="center"/>
    </xf>
    <xf numFmtId="0" fontId="9" fillId="7" borderId="15" xfId="2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9" fillId="7" borderId="16" xfId="2" applyFont="1" applyFill="1" applyBorder="1" applyAlignment="1">
      <alignment horizontal="center"/>
    </xf>
    <xf numFmtId="0" fontId="2" fillId="3" borderId="4" xfId="0" applyFont="1" applyFill="1" applyBorder="1"/>
    <xf numFmtId="0" fontId="2" fillId="3" borderId="4" xfId="0" applyFont="1" applyFill="1" applyBorder="1" applyAlignment="1">
      <alignment horizontal="right"/>
    </xf>
    <xf numFmtId="164" fontId="0" fillId="0" borderId="0" xfId="0" applyNumberFormat="1"/>
    <xf numFmtId="165" fontId="0" fillId="0" borderId="0" xfId="3" applyNumberFormat="1" applyFont="1"/>
    <xf numFmtId="0" fontId="12" fillId="0" borderId="0" xfId="0" applyFont="1"/>
    <xf numFmtId="0" fontId="1" fillId="0" borderId="0" xfId="0" applyFont="1"/>
    <xf numFmtId="0" fontId="0" fillId="10" borderId="0" xfId="0" applyFill="1"/>
    <xf numFmtId="0" fontId="13" fillId="11" borderId="0" xfId="0" applyFont="1" applyFill="1"/>
    <xf numFmtId="0" fontId="13" fillId="12" borderId="17" xfId="0" applyFont="1" applyFill="1" applyBorder="1"/>
    <xf numFmtId="0" fontId="0" fillId="13" borderId="0" xfId="0" applyFill="1"/>
    <xf numFmtId="0" fontId="0" fillId="14" borderId="0" xfId="0" applyFill="1"/>
    <xf numFmtId="164" fontId="0" fillId="10" borderId="0" xfId="0" applyNumberFormat="1" applyFill="1"/>
    <xf numFmtId="165" fontId="0" fillId="10" borderId="0" xfId="3" applyNumberFormat="1" applyFont="1" applyFill="1"/>
    <xf numFmtId="170" fontId="0" fillId="0" borderId="0" xfId="0" applyNumberFormat="1"/>
    <xf numFmtId="171" fontId="0" fillId="0" borderId="0" xfId="3" applyNumberFormat="1" applyFont="1"/>
    <xf numFmtId="0" fontId="8" fillId="5" borderId="13" xfId="63" applyFont="1" applyFill="1" applyBorder="1" applyAlignment="1">
      <alignment horizontal="center"/>
    </xf>
    <xf numFmtId="0" fontId="3" fillId="4" borderId="0" xfId="35" applyFont="1" applyFill="1" applyBorder="1"/>
    <xf numFmtId="0" fontId="3" fillId="4" borderId="3" xfId="35" applyFont="1" applyFill="1" applyBorder="1"/>
    <xf numFmtId="0" fontId="3" fillId="0" borderId="0" xfId="35" applyFont="1"/>
    <xf numFmtId="0" fontId="1" fillId="0" borderId="0" xfId="35"/>
    <xf numFmtId="0" fontId="3" fillId="4" borderId="4" xfId="35" applyFont="1" applyFill="1" applyBorder="1"/>
    <xf numFmtId="0" fontId="9" fillId="6" borderId="12" xfId="63" applyFont="1" applyFill="1" applyBorder="1" applyAlignment="1">
      <alignment horizontal="center"/>
    </xf>
    <xf numFmtId="0" fontId="9" fillId="7" borderId="6" xfId="63" applyFont="1" applyFill="1" applyBorder="1" applyAlignment="1">
      <alignment horizontal="center"/>
    </xf>
    <xf numFmtId="0" fontId="1" fillId="0" borderId="6" xfId="35" applyBorder="1" applyAlignment="1">
      <alignment horizontal="center"/>
    </xf>
    <xf numFmtId="0" fontId="1" fillId="9" borderId="0" xfId="35" applyFill="1" applyAlignment="1">
      <alignment horizontal="left"/>
    </xf>
    <xf numFmtId="0" fontId="1" fillId="8" borderId="2" xfId="35" applyFill="1" applyBorder="1" applyAlignment="1">
      <alignment horizontal="center"/>
    </xf>
    <xf numFmtId="0" fontId="3" fillId="4" borderId="5" xfId="35" applyFont="1" applyFill="1" applyBorder="1"/>
    <xf numFmtId="0" fontId="2" fillId="3" borderId="1" xfId="35" applyFont="1" applyFill="1" applyBorder="1"/>
    <xf numFmtId="0" fontId="2" fillId="3" borderId="2" xfId="35" applyFont="1" applyFill="1" applyBorder="1"/>
    <xf numFmtId="0" fontId="2" fillId="3" borderId="3" xfId="35" applyFont="1" applyFill="1" applyBorder="1"/>
    <xf numFmtId="0" fontId="2" fillId="3" borderId="6" xfId="35" applyFont="1" applyFill="1" applyBorder="1" applyAlignment="1">
      <alignment horizontal="center"/>
    </xf>
    <xf numFmtId="0" fontId="2" fillId="3" borderId="7" xfId="35" applyFont="1" applyFill="1" applyBorder="1" applyAlignment="1">
      <alignment horizontal="center"/>
    </xf>
    <xf numFmtId="0" fontId="2" fillId="3" borderId="8" xfId="35" applyFont="1" applyFill="1" applyBorder="1" applyAlignment="1">
      <alignment horizontal="center"/>
    </xf>
    <xf numFmtId="0" fontId="2" fillId="3" borderId="8" xfId="35" applyFont="1" applyFill="1" applyBorder="1" applyAlignment="1">
      <alignment horizontal="right"/>
    </xf>
    <xf numFmtId="0" fontId="2" fillId="3" borderId="9" xfId="35" applyFont="1" applyFill="1" applyBorder="1" applyAlignment="1">
      <alignment horizontal="right"/>
    </xf>
    <xf numFmtId="0" fontId="5" fillId="0" borderId="5" xfId="35" applyFont="1" applyFill="1" applyBorder="1" applyAlignment="1">
      <alignment horizontal="center"/>
    </xf>
    <xf numFmtId="0" fontId="3" fillId="0" borderId="10" xfId="35" applyFont="1" applyFill="1" applyBorder="1" applyAlignment="1">
      <alignment horizontal="center"/>
    </xf>
    <xf numFmtId="0" fontId="5" fillId="0" borderId="10" xfId="35" applyFont="1" applyFill="1" applyBorder="1" applyAlignment="1">
      <alignment horizontal="center"/>
    </xf>
    <xf numFmtId="0" fontId="6" fillId="0" borderId="0" xfId="35" applyFont="1" applyBorder="1" applyAlignment="1">
      <alignment horizontal="left"/>
    </xf>
    <xf numFmtId="10" fontId="3" fillId="0" borderId="10" xfId="35" applyNumberFormat="1" applyFont="1" applyBorder="1"/>
    <xf numFmtId="0" fontId="3" fillId="0" borderId="11" xfId="35" applyFont="1" applyFill="1" applyBorder="1" applyAlignment="1">
      <alignment horizontal="center"/>
    </xf>
    <xf numFmtId="0" fontId="5" fillId="0" borderId="11" xfId="35" applyFont="1" applyFill="1" applyBorder="1" applyAlignment="1">
      <alignment horizontal="center"/>
    </xf>
    <xf numFmtId="10" fontId="3" fillId="0" borderId="11" xfId="35" applyNumberFormat="1" applyFont="1" applyBorder="1"/>
    <xf numFmtId="0" fontId="5" fillId="0" borderId="12" xfId="35" applyFont="1" applyFill="1" applyBorder="1" applyAlignment="1">
      <alignment horizontal="center"/>
    </xf>
    <xf numFmtId="10" fontId="3" fillId="0" borderId="12" xfId="35" applyNumberFormat="1" applyFont="1" applyBorder="1"/>
    <xf numFmtId="0" fontId="31" fillId="33" borderId="23" xfId="64" applyFont="1" applyFill="1" applyBorder="1" applyAlignment="1" applyProtection="1">
      <alignment horizontal="center"/>
    </xf>
    <xf numFmtId="0" fontId="3" fillId="4" borderId="6" xfId="35" applyFont="1" applyFill="1" applyBorder="1"/>
    <xf numFmtId="0" fontId="3" fillId="4" borderId="8" xfId="35" applyFont="1" applyFill="1" applyBorder="1"/>
    <xf numFmtId="0" fontId="3" fillId="4" borderId="9" xfId="35" applyFont="1" applyFill="1" applyBorder="1"/>
    <xf numFmtId="9" fontId="3" fillId="0" borderId="9" xfId="3" applyFont="1" applyBorder="1"/>
    <xf numFmtId="9" fontId="3" fillId="0" borderId="11" xfId="35" applyNumberFormat="1" applyFont="1" applyBorder="1"/>
    <xf numFmtId="165" fontId="1" fillId="0" borderId="0" xfId="3" applyNumberFormat="1" applyFont="1"/>
    <xf numFmtId="14" fontId="0" fillId="0" borderId="0" xfId="0" applyNumberFormat="1"/>
    <xf numFmtId="10" fontId="0" fillId="0" borderId="0" xfId="3" applyNumberFormat="1" applyFont="1"/>
    <xf numFmtId="10" fontId="32" fillId="34" borderId="0" xfId="0" applyNumberFormat="1" applyFont="1" applyFill="1"/>
    <xf numFmtId="0" fontId="32" fillId="34" borderId="0" xfId="0" applyFont="1" applyFill="1"/>
    <xf numFmtId="170" fontId="0" fillId="0" borderId="0" xfId="0" applyNumberFormat="1" applyAlignment="1">
      <alignment horizontal="center"/>
    </xf>
  </cellXfs>
  <cellStyles count="65">
    <cellStyle name="_Copy of Portfolios to Archeus 6-3-04 (2)" xfId="4" xr:uid="{00000000-0005-0000-0000-000000000000}"/>
    <cellStyle name="back" xfId="5" xr:uid="{00000000-0005-0000-0000-000001000000}"/>
    <cellStyle name="Comma0" xfId="6" xr:uid="{00000000-0005-0000-0000-000002000000}"/>
    <cellStyle name="Currency 2" xfId="7" xr:uid="{00000000-0005-0000-0000-000003000000}"/>
    <cellStyle name="Currency0" xfId="8" xr:uid="{00000000-0005-0000-0000-000004000000}"/>
    <cellStyle name="Date" xfId="9" xr:uid="{00000000-0005-0000-0000-000005000000}"/>
    <cellStyle name="Fixed" xfId="10" xr:uid="{00000000-0005-0000-0000-000006000000}"/>
    <cellStyle name="Hyperlink" xfId="64" builtinId="8"/>
    <cellStyle name="InfoDataColumn" xfId="11" xr:uid="{00000000-0005-0000-0000-000008000000}"/>
    <cellStyle name="InfoDataRow" xfId="12" xr:uid="{00000000-0005-0000-0000-000009000000}"/>
    <cellStyle name="InfoLabelColumn" xfId="13" xr:uid="{00000000-0005-0000-0000-00000A000000}"/>
    <cellStyle name="InfoLabelRow" xfId="14" xr:uid="{00000000-0005-0000-0000-00000B000000}"/>
    <cellStyle name="InfolDataColumn" xfId="15" xr:uid="{00000000-0005-0000-0000-00000C000000}"/>
    <cellStyle name="InformationalData" xfId="16" xr:uid="{00000000-0005-0000-0000-00000D000000}"/>
    <cellStyle name="InformationalLabel" xfId="17" xr:uid="{00000000-0005-0000-0000-00000E000000}"/>
    <cellStyle name="InformationalLabelTop" xfId="18" xr:uid="{00000000-0005-0000-0000-00000F000000}"/>
    <cellStyle name="InputData" xfId="19" xr:uid="{00000000-0005-0000-0000-000010000000}"/>
    <cellStyle name="InputDataColumn" xfId="20" xr:uid="{00000000-0005-0000-0000-000011000000}"/>
    <cellStyle name="InputDataRow" xfId="21" xr:uid="{00000000-0005-0000-0000-000012000000}"/>
    <cellStyle name="InputLabel" xfId="22" xr:uid="{00000000-0005-0000-0000-000013000000}"/>
    <cellStyle name="InputLabelColumn" xfId="23" xr:uid="{00000000-0005-0000-0000-000014000000}"/>
    <cellStyle name="InputLabelRow" xfId="24" xr:uid="{00000000-0005-0000-0000-000015000000}"/>
    <cellStyle name="InputLabelTop" xfId="25" xr:uid="{00000000-0005-0000-0000-000016000000}"/>
    <cellStyle name="IntermediateData" xfId="26" xr:uid="{00000000-0005-0000-0000-000017000000}"/>
    <cellStyle name="IntermediateDataColumn" xfId="27" xr:uid="{00000000-0005-0000-0000-000018000000}"/>
    <cellStyle name="IntermediateDataRow" xfId="28" xr:uid="{00000000-0005-0000-0000-000019000000}"/>
    <cellStyle name="IntermediateLabel" xfId="29" xr:uid="{00000000-0005-0000-0000-00001A000000}"/>
    <cellStyle name="IntermediateLabelColumn" xfId="30" xr:uid="{00000000-0005-0000-0000-00001B000000}"/>
    <cellStyle name="IntermediateLabelRow" xfId="31" xr:uid="{00000000-0005-0000-0000-00001C000000}"/>
    <cellStyle name="InvalidCell" xfId="32" xr:uid="{00000000-0005-0000-0000-00001D000000}"/>
    <cellStyle name="NewSheet" xfId="33" xr:uid="{00000000-0005-0000-0000-00001E000000}"/>
    <cellStyle name="Normal" xfId="0" builtinId="0"/>
    <cellStyle name="Normal - Style1" xfId="34" xr:uid="{00000000-0005-0000-0000-000020000000}"/>
    <cellStyle name="Normal 2" xfId="35" xr:uid="{00000000-0005-0000-0000-000021000000}"/>
    <cellStyle name="Normal_Sheet1" xfId="1" xr:uid="{00000000-0005-0000-0000-000022000000}"/>
    <cellStyle name="Normal_Sheet1 2_RateVols Examples" xfId="2" xr:uid="{00000000-0005-0000-0000-000023000000}"/>
    <cellStyle name="Normal_Sheet1 2_RateVols Examples 2" xfId="63" xr:uid="{00000000-0005-0000-0000-000024000000}"/>
    <cellStyle name="ObjectDataColumn" xfId="36" xr:uid="{00000000-0005-0000-0000-000025000000}"/>
    <cellStyle name="ObjectDataRow" xfId="37" xr:uid="{00000000-0005-0000-0000-000026000000}"/>
    <cellStyle name="ObjectLabelColumn" xfId="38" xr:uid="{00000000-0005-0000-0000-000027000000}"/>
    <cellStyle name="ObjectLabelRow" xfId="39" xr:uid="{00000000-0005-0000-0000-000028000000}"/>
    <cellStyle name="OutputData" xfId="40" xr:uid="{00000000-0005-0000-0000-000029000000}"/>
    <cellStyle name="OutputDataColumn" xfId="41" xr:uid="{00000000-0005-0000-0000-00002A000000}"/>
    <cellStyle name="OutputDataRow" xfId="42" xr:uid="{00000000-0005-0000-0000-00002B000000}"/>
    <cellStyle name="OutputLabel" xfId="43" xr:uid="{00000000-0005-0000-0000-00002C000000}"/>
    <cellStyle name="OutputLabelColumn" xfId="44" xr:uid="{00000000-0005-0000-0000-00002D000000}"/>
    <cellStyle name="OutputLabelRow" xfId="45" xr:uid="{00000000-0005-0000-0000-00002E000000}"/>
    <cellStyle name="PanelLabel" xfId="46" xr:uid="{00000000-0005-0000-0000-00002F000000}"/>
    <cellStyle name="Percent" xfId="3" builtinId="5"/>
    <cellStyle name="Percent 2" xfId="47" xr:uid="{00000000-0005-0000-0000-000031000000}"/>
    <cellStyle name="PersonalDataColumn" xfId="48" xr:uid="{00000000-0005-0000-0000-000032000000}"/>
    <cellStyle name="PersonalDataRow" xfId="49" xr:uid="{00000000-0005-0000-0000-000033000000}"/>
    <cellStyle name="PersonalLabelColumn" xfId="50" xr:uid="{00000000-0005-0000-0000-000034000000}"/>
    <cellStyle name="PersonalLabelRow" xfId="51" xr:uid="{00000000-0005-0000-0000-000035000000}"/>
    <cellStyle name="result" xfId="52" xr:uid="{00000000-0005-0000-0000-000036000000}"/>
    <cellStyle name="spreads" xfId="53" xr:uid="{00000000-0005-0000-0000-000037000000}"/>
    <cellStyle name="Style 1" xfId="54" xr:uid="{00000000-0005-0000-0000-000038000000}"/>
    <cellStyle name="swaptn" xfId="55" xr:uid="{00000000-0005-0000-0000-000039000000}"/>
    <cellStyle name="TableDataColumn" xfId="56" xr:uid="{00000000-0005-0000-0000-00003A000000}"/>
    <cellStyle name="TableDataRow" xfId="57" xr:uid="{00000000-0005-0000-0000-00003B000000}"/>
    <cellStyle name="TableLabelColumn" xfId="58" xr:uid="{00000000-0005-0000-0000-00003C000000}"/>
    <cellStyle name="TableLabelRow" xfId="59" xr:uid="{00000000-0005-0000-0000-00003D000000}"/>
    <cellStyle name="TableLabelTop" xfId="60" xr:uid="{00000000-0005-0000-0000-00003E000000}"/>
    <cellStyle name="桁区切り_NewDemo" xfId="61" xr:uid="{00000000-0005-0000-0000-00003F000000}"/>
    <cellStyle name="標準_NewDemo" xfId="62" xr:uid="{00000000-0005-0000-0000-00004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AUDCurveGeneric!$P$2</c:f>
              <c:strCache>
                <c:ptCount val="1"/>
                <c:pt idx="0">
                  <c:v>Curve1</c:v>
                </c:pt>
              </c:strCache>
            </c:strRef>
          </c:tx>
          <c:marker>
            <c:symbol val="none"/>
          </c:marker>
          <c:val>
            <c:numRef>
              <c:f>AUDCurveGeneric!$P$3:$P$275</c:f>
              <c:numCache>
                <c:formatCode>0.000%</c:formatCode>
                <c:ptCount val="273"/>
                <c:pt idx="0">
                  <c:v>6.6088032451238871E-2</c:v>
                </c:pt>
                <c:pt idx="1">
                  <c:v>6.5934939085465341E-2</c:v>
                </c:pt>
                <c:pt idx="2">
                  <c:v>6.6158375068692571E-2</c:v>
                </c:pt>
                <c:pt idx="3">
                  <c:v>6.6288903914261801E-2</c:v>
                </c:pt>
                <c:pt idx="4">
                  <c:v>6.8053343091668259E-2</c:v>
                </c:pt>
                <c:pt idx="5">
                  <c:v>6.9245502669836284E-2</c:v>
                </c:pt>
                <c:pt idx="6">
                  <c:v>6.9521194149664928E-2</c:v>
                </c:pt>
                <c:pt idx="7">
                  <c:v>6.9527204988520483E-2</c:v>
                </c:pt>
                <c:pt idx="8">
                  <c:v>6.9533215818343139E-2</c:v>
                </c:pt>
                <c:pt idx="9">
                  <c:v>6.9539226639132756E-2</c:v>
                </c:pt>
                <c:pt idx="10">
                  <c:v>6.9545237450890571E-2</c:v>
                </c:pt>
                <c:pt idx="11">
                  <c:v>6.9551248253615999E-2</c:v>
                </c:pt>
                <c:pt idx="12">
                  <c:v>6.9557259047309111E-2</c:v>
                </c:pt>
                <c:pt idx="13">
                  <c:v>6.9563269831969657E-2</c:v>
                </c:pt>
                <c:pt idx="14">
                  <c:v>6.9569280607597997E-2</c:v>
                </c:pt>
                <c:pt idx="15">
                  <c:v>6.9572674251968142E-2</c:v>
                </c:pt>
                <c:pt idx="16">
                  <c:v>6.9573450771742332E-2</c:v>
                </c:pt>
                <c:pt idx="17">
                  <c:v>6.9574227291364948E-2</c:v>
                </c:pt>
                <c:pt idx="18">
                  <c:v>6.9575003810837602E-2</c:v>
                </c:pt>
                <c:pt idx="19">
                  <c:v>6.9575780330159612E-2</c:v>
                </c:pt>
                <c:pt idx="20">
                  <c:v>6.9576556849329993E-2</c:v>
                </c:pt>
                <c:pt idx="21">
                  <c:v>6.9577333368350452E-2</c:v>
                </c:pt>
                <c:pt idx="22">
                  <c:v>6.9578109887220116E-2</c:v>
                </c:pt>
                <c:pt idx="23">
                  <c:v>6.9578886405938262E-2</c:v>
                </c:pt>
                <c:pt idx="24">
                  <c:v>6.9579662924506513E-2</c:v>
                </c:pt>
                <c:pt idx="25">
                  <c:v>6.9580439442923997E-2</c:v>
                </c:pt>
                <c:pt idx="26">
                  <c:v>6.9581215961189893E-2</c:v>
                </c:pt>
                <c:pt idx="27">
                  <c:v>6.9581804579650644E-2</c:v>
                </c:pt>
                <c:pt idx="28">
                  <c:v>6.9582017398744173E-2</c:v>
                </c:pt>
                <c:pt idx="29">
                  <c:v>6.9582230217826349E-2</c:v>
                </c:pt>
                <c:pt idx="30">
                  <c:v>6.9582443036897187E-2</c:v>
                </c:pt>
                <c:pt idx="31">
                  <c:v>6.9582655855956702E-2</c:v>
                </c:pt>
                <c:pt idx="32">
                  <c:v>6.9582868675004877E-2</c:v>
                </c:pt>
                <c:pt idx="33">
                  <c:v>6.9583081494041757E-2</c:v>
                </c:pt>
                <c:pt idx="34">
                  <c:v>6.9583294313067326E-2</c:v>
                </c:pt>
                <c:pt idx="35">
                  <c:v>6.9583507132081571E-2</c:v>
                </c:pt>
                <c:pt idx="36">
                  <c:v>6.9583719951084477E-2</c:v>
                </c:pt>
                <c:pt idx="37">
                  <c:v>6.9583932770076018E-2</c:v>
                </c:pt>
                <c:pt idx="38">
                  <c:v>6.9584145589055429E-2</c:v>
                </c:pt>
                <c:pt idx="39">
                  <c:v>6.9577107856940393E-2</c:v>
                </c:pt>
                <c:pt idx="40">
                  <c:v>6.9522941127120361E-2</c:v>
                </c:pt>
                <c:pt idx="41">
                  <c:v>6.9468773663780889E-2</c:v>
                </c:pt>
                <c:pt idx="42">
                  <c:v>6.9414605466903798E-2</c:v>
                </c:pt>
                <c:pt idx="43">
                  <c:v>6.9360436536468381E-2</c:v>
                </c:pt>
                <c:pt idx="44">
                  <c:v>6.9306266872453906E-2</c:v>
                </c:pt>
                <c:pt idx="45">
                  <c:v>6.9252096474842276E-2</c:v>
                </c:pt>
                <c:pt idx="46">
                  <c:v>6.9197925343612687E-2</c:v>
                </c:pt>
                <c:pt idx="47">
                  <c:v>6.9143753478744435E-2</c:v>
                </c:pt>
                <c:pt idx="48">
                  <c:v>6.9089580880219381E-2</c:v>
                </c:pt>
                <c:pt idx="49">
                  <c:v>6.9035407548016806E-2</c:v>
                </c:pt>
                <c:pt idx="50">
                  <c:v>6.898123348211678E-2</c:v>
                </c:pt>
                <c:pt idx="51">
                  <c:v>6.8927058682498626E-2</c:v>
                </c:pt>
                <c:pt idx="52">
                  <c:v>6.8922789808161258E-2</c:v>
                </c:pt>
                <c:pt idx="53">
                  <c:v>6.8924066081084936E-2</c:v>
                </c:pt>
                <c:pt idx="54">
                  <c:v>6.8925342353601357E-2</c:v>
                </c:pt>
                <c:pt idx="55">
                  <c:v>6.8926618625711408E-2</c:v>
                </c:pt>
                <c:pt idx="56">
                  <c:v>6.8927894897413425E-2</c:v>
                </c:pt>
                <c:pt idx="57">
                  <c:v>6.8929171168708198E-2</c:v>
                </c:pt>
                <c:pt idx="58">
                  <c:v>6.8930447439595741E-2</c:v>
                </c:pt>
                <c:pt idx="59">
                  <c:v>6.8931723710076095E-2</c:v>
                </c:pt>
                <c:pt idx="60">
                  <c:v>6.8932999980149207E-2</c:v>
                </c:pt>
                <c:pt idx="61">
                  <c:v>6.893427624981599E-2</c:v>
                </c:pt>
                <c:pt idx="62">
                  <c:v>6.8935552519074669E-2</c:v>
                </c:pt>
                <c:pt idx="63">
                  <c:v>6.8936828787926147E-2</c:v>
                </c:pt>
                <c:pt idx="64">
                  <c:v>6.8937778103282152E-2</c:v>
                </c:pt>
                <c:pt idx="65">
                  <c:v>6.8938627910969344E-2</c:v>
                </c:pt>
                <c:pt idx="66">
                  <c:v>6.893947771847686E-2</c:v>
                </c:pt>
                <c:pt idx="67">
                  <c:v>6.8940327525802966E-2</c:v>
                </c:pt>
                <c:pt idx="68">
                  <c:v>6.8941177332948494E-2</c:v>
                </c:pt>
                <c:pt idx="69">
                  <c:v>6.89420271399135E-2</c:v>
                </c:pt>
                <c:pt idx="70">
                  <c:v>6.8942876946698858E-2</c:v>
                </c:pt>
                <c:pt idx="71">
                  <c:v>6.8943726753302764E-2</c:v>
                </c:pt>
                <c:pt idx="72">
                  <c:v>6.8944576559726148E-2</c:v>
                </c:pt>
                <c:pt idx="73">
                  <c:v>6.8945426365969883E-2</c:v>
                </c:pt>
                <c:pt idx="74">
                  <c:v>6.8946276172032153E-2</c:v>
                </c:pt>
                <c:pt idx="75">
                  <c:v>6.8947125977913915E-2</c:v>
                </c:pt>
                <c:pt idx="76">
                  <c:v>6.8947775224695765E-2</c:v>
                </c:pt>
                <c:pt idx="77">
                  <c:v>6.8948308358326896E-2</c:v>
                </c:pt>
                <c:pt idx="78">
                  <c:v>6.8948841491887E-2</c:v>
                </c:pt>
                <c:pt idx="79">
                  <c:v>6.8949374625376897E-2</c:v>
                </c:pt>
                <c:pt idx="80">
                  <c:v>6.8949907758794879E-2</c:v>
                </c:pt>
                <c:pt idx="81">
                  <c:v>6.895044089214182E-2</c:v>
                </c:pt>
                <c:pt idx="82">
                  <c:v>6.8950974025418513E-2</c:v>
                </c:pt>
                <c:pt idx="83">
                  <c:v>6.8951507158623318E-2</c:v>
                </c:pt>
                <c:pt idx="84">
                  <c:v>6.8952040291757097E-2</c:v>
                </c:pt>
                <c:pt idx="85">
                  <c:v>6.8952573424819766E-2</c:v>
                </c:pt>
                <c:pt idx="86">
                  <c:v>6.8953106557812283E-2</c:v>
                </c:pt>
                <c:pt idx="87">
                  <c:v>6.8953639690732843E-2</c:v>
                </c:pt>
                <c:pt idx="88">
                  <c:v>6.8954129738965489E-2</c:v>
                </c:pt>
                <c:pt idx="89">
                  <c:v>6.895456344572122E-2</c:v>
                </c:pt>
                <c:pt idx="90">
                  <c:v>6.8954997152429948E-2</c:v>
                </c:pt>
                <c:pt idx="91">
                  <c:v>6.8955430859091629E-2</c:v>
                </c:pt>
                <c:pt idx="92">
                  <c:v>6.8955864565706307E-2</c:v>
                </c:pt>
                <c:pt idx="93">
                  <c:v>6.8956298272273925E-2</c:v>
                </c:pt>
                <c:pt idx="94">
                  <c:v>6.8956731978794553E-2</c:v>
                </c:pt>
                <c:pt idx="95">
                  <c:v>6.8957165685268149E-2</c:v>
                </c:pt>
                <c:pt idx="96">
                  <c:v>6.8957599391695587E-2</c:v>
                </c:pt>
                <c:pt idx="97">
                  <c:v>6.8958033098075106E-2</c:v>
                </c:pt>
                <c:pt idx="98">
                  <c:v>6.8958466804407606E-2</c:v>
                </c:pt>
                <c:pt idx="99">
                  <c:v>6.8958900510693116E-2</c:v>
                </c:pt>
                <c:pt idx="100">
                  <c:v>6.8959308522791779E-2</c:v>
                </c:pt>
                <c:pt idx="101">
                  <c:v>6.8959645875969672E-2</c:v>
                </c:pt>
                <c:pt idx="102">
                  <c:v>6.8959983229119934E-2</c:v>
                </c:pt>
                <c:pt idx="103">
                  <c:v>6.89603205822409E-2</c:v>
                </c:pt>
                <c:pt idx="104">
                  <c:v>6.8960657935334319E-2</c:v>
                </c:pt>
                <c:pt idx="105">
                  <c:v>6.8960995288398372E-2</c:v>
                </c:pt>
                <c:pt idx="106">
                  <c:v>6.8961332641433989E-2</c:v>
                </c:pt>
                <c:pt idx="107">
                  <c:v>6.8961669994442032E-2</c:v>
                </c:pt>
                <c:pt idx="108">
                  <c:v>6.8962007347420737E-2</c:v>
                </c:pt>
                <c:pt idx="109">
                  <c:v>6.896234470037188E-2</c:v>
                </c:pt>
                <c:pt idx="110">
                  <c:v>6.8962682053293672E-2</c:v>
                </c:pt>
                <c:pt idx="111">
                  <c:v>6.8963019406187917E-2</c:v>
                </c:pt>
                <c:pt idx="112">
                  <c:v>6.8963344683171057E-2</c:v>
                </c:pt>
                <c:pt idx="113">
                  <c:v>6.8963561277197313E-2</c:v>
                </c:pt>
                <c:pt idx="114">
                  <c:v>6.8963777871212703E-2</c:v>
                </c:pt>
                <c:pt idx="115">
                  <c:v>6.8963994465215506E-2</c:v>
                </c:pt>
                <c:pt idx="116">
                  <c:v>6.8964211059207456E-2</c:v>
                </c:pt>
                <c:pt idx="117">
                  <c:v>6.8964427653186805E-2</c:v>
                </c:pt>
                <c:pt idx="118">
                  <c:v>6.8964644247155288E-2</c:v>
                </c:pt>
                <c:pt idx="119">
                  <c:v>6.896486084111117E-2</c:v>
                </c:pt>
                <c:pt idx="120">
                  <c:v>6.8965077435056199E-2</c:v>
                </c:pt>
                <c:pt idx="121">
                  <c:v>6.8965294028988627E-2</c:v>
                </c:pt>
                <c:pt idx="122">
                  <c:v>6.8965510622910203E-2</c:v>
                </c:pt>
                <c:pt idx="123">
                  <c:v>6.8965727216819178E-2</c:v>
                </c:pt>
                <c:pt idx="124">
                  <c:v>6.8965943810717301E-2</c:v>
                </c:pt>
                <c:pt idx="125">
                  <c:v>6.8966113570227416E-2</c:v>
                </c:pt>
                <c:pt idx="126">
                  <c:v>6.8966276124442297E-2</c:v>
                </c:pt>
                <c:pt idx="127">
                  <c:v>6.8966438678649683E-2</c:v>
                </c:pt>
                <c:pt idx="128">
                  <c:v>6.8966601232851324E-2</c:v>
                </c:pt>
                <c:pt idx="129">
                  <c:v>6.8966763787046359E-2</c:v>
                </c:pt>
                <c:pt idx="130">
                  <c:v>6.8966926341234816E-2</c:v>
                </c:pt>
                <c:pt idx="131">
                  <c:v>6.8967088895416667E-2</c:v>
                </c:pt>
                <c:pt idx="132">
                  <c:v>6.8967251449591011E-2</c:v>
                </c:pt>
                <c:pt idx="133">
                  <c:v>6.8967414003759636E-2</c:v>
                </c:pt>
                <c:pt idx="134">
                  <c:v>6.8967576557921642E-2</c:v>
                </c:pt>
                <c:pt idx="135">
                  <c:v>6.8967739112077056E-2</c:v>
                </c:pt>
                <c:pt idx="136">
                  <c:v>6.8967901666225878E-2</c:v>
                </c:pt>
                <c:pt idx="137">
                  <c:v>6.8968064220367192E-2</c:v>
                </c:pt>
                <c:pt idx="138">
                  <c:v>6.8968226774502789E-2</c:v>
                </c:pt>
                <c:pt idx="139">
                  <c:v>6.8968389328631766E-2</c:v>
                </c:pt>
                <c:pt idx="140">
                  <c:v>6.8968551882754164E-2</c:v>
                </c:pt>
                <c:pt idx="141">
                  <c:v>6.8968714436869916E-2</c:v>
                </c:pt>
                <c:pt idx="142">
                  <c:v>6.8968876990978228E-2</c:v>
                </c:pt>
                <c:pt idx="143">
                  <c:v>6.8969039545080796E-2</c:v>
                </c:pt>
                <c:pt idx="144">
                  <c:v>6.8969202099176757E-2</c:v>
                </c:pt>
                <c:pt idx="145">
                  <c:v>6.8969364653266113E-2</c:v>
                </c:pt>
                <c:pt idx="146">
                  <c:v>6.8969527207348849E-2</c:v>
                </c:pt>
                <c:pt idx="147">
                  <c:v>6.8969689761424993E-2</c:v>
                </c:pt>
                <c:pt idx="148">
                  <c:v>6.8969852315493643E-2</c:v>
                </c:pt>
                <c:pt idx="149">
                  <c:v>6.8970014869556576E-2</c:v>
                </c:pt>
                <c:pt idx="150">
                  <c:v>6.8970177423612902E-2</c:v>
                </c:pt>
                <c:pt idx="151">
                  <c:v>6.8970339977662595E-2</c:v>
                </c:pt>
                <c:pt idx="152">
                  <c:v>6.8970502531705738E-2</c:v>
                </c:pt>
                <c:pt idx="153">
                  <c:v>6.8970665085741345E-2</c:v>
                </c:pt>
                <c:pt idx="154">
                  <c:v>6.8970827639771248E-2</c:v>
                </c:pt>
                <c:pt idx="155">
                  <c:v>6.8970990193794546E-2</c:v>
                </c:pt>
                <c:pt idx="156">
                  <c:v>6.8971152747811224E-2</c:v>
                </c:pt>
                <c:pt idx="157">
                  <c:v>6.8971315301821323E-2</c:v>
                </c:pt>
                <c:pt idx="158">
                  <c:v>6.8971477855823929E-2</c:v>
                </c:pt>
                <c:pt idx="159">
                  <c:v>6.8971640409820789E-2</c:v>
                </c:pt>
                <c:pt idx="160">
                  <c:v>6.8971802963811044E-2</c:v>
                </c:pt>
                <c:pt idx="161">
                  <c:v>6.8971965517794706E-2</c:v>
                </c:pt>
                <c:pt idx="162">
                  <c:v>6.8972128071771749E-2</c:v>
                </c:pt>
                <c:pt idx="163">
                  <c:v>6.8972290625741325E-2</c:v>
                </c:pt>
                <c:pt idx="164">
                  <c:v>6.8972453179705157E-2</c:v>
                </c:pt>
                <c:pt idx="165">
                  <c:v>6.8972615733662396E-2</c:v>
                </c:pt>
                <c:pt idx="166">
                  <c:v>6.8972778287613029E-2</c:v>
                </c:pt>
                <c:pt idx="167">
                  <c:v>6.8972940841557043E-2</c:v>
                </c:pt>
                <c:pt idx="168">
                  <c:v>6.897310339549359E-2</c:v>
                </c:pt>
                <c:pt idx="169">
                  <c:v>6.8973265949424392E-2</c:v>
                </c:pt>
                <c:pt idx="170">
                  <c:v>6.8973428503348602E-2</c:v>
                </c:pt>
                <c:pt idx="171">
                  <c:v>6.8973591057266193E-2</c:v>
                </c:pt>
                <c:pt idx="172">
                  <c:v>6.8973753611177177E-2</c:v>
                </c:pt>
                <c:pt idx="173">
                  <c:v>6.8973916165080695E-2</c:v>
                </c:pt>
                <c:pt idx="174">
                  <c:v>6.8974078718978482E-2</c:v>
                </c:pt>
                <c:pt idx="175">
                  <c:v>6.8974241272869649E-2</c:v>
                </c:pt>
                <c:pt idx="176">
                  <c:v>6.897440382675421E-2</c:v>
                </c:pt>
                <c:pt idx="177">
                  <c:v>6.897456638063218E-2</c:v>
                </c:pt>
                <c:pt idx="178">
                  <c:v>6.8974728934502655E-2</c:v>
                </c:pt>
                <c:pt idx="179">
                  <c:v>6.8974891488367399E-2</c:v>
                </c:pt>
                <c:pt idx="180">
                  <c:v>6.897505404222555E-2</c:v>
                </c:pt>
                <c:pt idx="181">
                  <c:v>6.8975216596077096E-2</c:v>
                </c:pt>
                <c:pt idx="182">
                  <c:v>6.8975379149922009E-2</c:v>
                </c:pt>
                <c:pt idx="183">
                  <c:v>6.8975541703759483E-2</c:v>
                </c:pt>
                <c:pt idx="184">
                  <c:v>6.8975704257591197E-2</c:v>
                </c:pt>
                <c:pt idx="185">
                  <c:v>6.8975866811416306E-2</c:v>
                </c:pt>
                <c:pt idx="186">
                  <c:v>6.8975956844362571E-2</c:v>
                </c:pt>
                <c:pt idx="187">
                  <c:v>6.8976044376585943E-2</c:v>
                </c:pt>
                <c:pt idx="188">
                  <c:v>6.8976131908808261E-2</c:v>
                </c:pt>
                <c:pt idx="189">
                  <c:v>6.8976219441028691E-2</c:v>
                </c:pt>
                <c:pt idx="190">
                  <c:v>6.8976306973247178E-2</c:v>
                </c:pt>
                <c:pt idx="191">
                  <c:v>6.8976394505463751E-2</c:v>
                </c:pt>
                <c:pt idx="192">
                  <c:v>6.8976482037678422E-2</c:v>
                </c:pt>
                <c:pt idx="193">
                  <c:v>6.8976569569890289E-2</c:v>
                </c:pt>
                <c:pt idx="194">
                  <c:v>6.8976657102101144E-2</c:v>
                </c:pt>
                <c:pt idx="195">
                  <c:v>6.8976744634310042E-2</c:v>
                </c:pt>
                <c:pt idx="196">
                  <c:v>6.8976832166517052E-2</c:v>
                </c:pt>
                <c:pt idx="197">
                  <c:v>6.8976919698722133E-2</c:v>
                </c:pt>
                <c:pt idx="198">
                  <c:v>6.89770072309253E-2</c:v>
                </c:pt>
                <c:pt idx="199">
                  <c:v>6.897709476312569E-2</c:v>
                </c:pt>
                <c:pt idx="200">
                  <c:v>6.8977182295325026E-2</c:v>
                </c:pt>
                <c:pt idx="201">
                  <c:v>6.8977269827522461E-2</c:v>
                </c:pt>
                <c:pt idx="202">
                  <c:v>6.8977357359717967E-2</c:v>
                </c:pt>
                <c:pt idx="203">
                  <c:v>6.8977444891911543E-2</c:v>
                </c:pt>
                <c:pt idx="204">
                  <c:v>6.8977532424103247E-2</c:v>
                </c:pt>
                <c:pt idx="205">
                  <c:v>6.8977619956292133E-2</c:v>
                </c:pt>
                <c:pt idx="206">
                  <c:v>6.8977707488479978E-2</c:v>
                </c:pt>
                <c:pt idx="207">
                  <c:v>6.8977795020665922E-2</c:v>
                </c:pt>
                <c:pt idx="208">
                  <c:v>6.8977882552849937E-2</c:v>
                </c:pt>
                <c:pt idx="209">
                  <c:v>6.8977970085032037E-2</c:v>
                </c:pt>
                <c:pt idx="210">
                  <c:v>6.8978057617212221E-2</c:v>
                </c:pt>
                <c:pt idx="211">
                  <c:v>6.8978145149389616E-2</c:v>
                </c:pt>
                <c:pt idx="212">
                  <c:v>6.8978232681565971E-2</c:v>
                </c:pt>
                <c:pt idx="213">
                  <c:v>6.897832021374041E-2</c:v>
                </c:pt>
                <c:pt idx="214">
                  <c:v>6.8978407745912948E-2</c:v>
                </c:pt>
                <c:pt idx="215">
                  <c:v>6.8978495278083529E-2</c:v>
                </c:pt>
                <c:pt idx="216">
                  <c:v>6.8978582810252237E-2</c:v>
                </c:pt>
                <c:pt idx="217">
                  <c:v>6.8978670342418141E-2</c:v>
                </c:pt>
                <c:pt idx="218">
                  <c:v>6.8978757874582991E-2</c:v>
                </c:pt>
                <c:pt idx="219">
                  <c:v>6.8978845406745953E-2</c:v>
                </c:pt>
                <c:pt idx="220">
                  <c:v>6.8978932938906987E-2</c:v>
                </c:pt>
                <c:pt idx="221">
                  <c:v>6.8979020471066105E-2</c:v>
                </c:pt>
                <c:pt idx="222">
                  <c:v>6.8979108003223294E-2</c:v>
                </c:pt>
                <c:pt idx="223">
                  <c:v>6.8979195535377708E-2</c:v>
                </c:pt>
                <c:pt idx="224">
                  <c:v>6.897928306753108E-2</c:v>
                </c:pt>
                <c:pt idx="225">
                  <c:v>6.8979370599682524E-2</c:v>
                </c:pt>
                <c:pt idx="226">
                  <c:v>6.897945813183208E-2</c:v>
                </c:pt>
                <c:pt idx="227">
                  <c:v>6.897954566397968E-2</c:v>
                </c:pt>
                <c:pt idx="228">
                  <c:v>6.8979633196125392E-2</c:v>
                </c:pt>
                <c:pt idx="229">
                  <c:v>6.8979720728268315E-2</c:v>
                </c:pt>
                <c:pt idx="230">
                  <c:v>6.8979808260410183E-2</c:v>
                </c:pt>
                <c:pt idx="231">
                  <c:v>6.8979895792550164E-2</c:v>
                </c:pt>
                <c:pt idx="232">
                  <c:v>6.8979983324688202E-2</c:v>
                </c:pt>
                <c:pt idx="233">
                  <c:v>6.8980070856824324E-2</c:v>
                </c:pt>
                <c:pt idx="234">
                  <c:v>6.8980158388958532E-2</c:v>
                </c:pt>
                <c:pt idx="235">
                  <c:v>6.8980245921089964E-2</c:v>
                </c:pt>
                <c:pt idx="236">
                  <c:v>6.8980333453220355E-2</c:v>
                </c:pt>
                <c:pt idx="237">
                  <c:v>6.8980420985348831E-2</c:v>
                </c:pt>
                <c:pt idx="238">
                  <c:v>6.8980508517475378E-2</c:v>
                </c:pt>
                <c:pt idx="239">
                  <c:v>6.8980596049600024E-2</c:v>
                </c:pt>
                <c:pt idx="240">
                  <c:v>6.898068358172274E-2</c:v>
                </c:pt>
                <c:pt idx="241">
                  <c:v>6.8980771113842668E-2</c:v>
                </c:pt>
                <c:pt idx="242">
                  <c:v>6.8980858645961568E-2</c:v>
                </c:pt>
                <c:pt idx="243">
                  <c:v>6.8980946178078539E-2</c:v>
                </c:pt>
                <c:pt idx="244">
                  <c:v>6.8981033710193582E-2</c:v>
                </c:pt>
                <c:pt idx="245">
                  <c:v>6.898112124230675E-2</c:v>
                </c:pt>
                <c:pt idx="246">
                  <c:v>6.8981208774417963E-2</c:v>
                </c:pt>
                <c:pt idx="247">
                  <c:v>6.8981296306526413E-2</c:v>
                </c:pt>
                <c:pt idx="248">
                  <c:v>6.8981383838633809E-2</c:v>
                </c:pt>
                <c:pt idx="249">
                  <c:v>6.8981471370739303E-2</c:v>
                </c:pt>
                <c:pt idx="250">
                  <c:v>6.8981558902842854E-2</c:v>
                </c:pt>
                <c:pt idx="251">
                  <c:v>6.8981646434944505E-2</c:v>
                </c:pt>
                <c:pt idx="252">
                  <c:v>6.8981733967044268E-2</c:v>
                </c:pt>
                <c:pt idx="253">
                  <c:v>6.8981821499141185E-2</c:v>
                </c:pt>
                <c:pt idx="254">
                  <c:v>6.8981909031237104E-2</c:v>
                </c:pt>
                <c:pt idx="255">
                  <c:v>6.8981996563331108E-2</c:v>
                </c:pt>
                <c:pt idx="256">
                  <c:v>6.8982084095423168E-2</c:v>
                </c:pt>
                <c:pt idx="257">
                  <c:v>6.8982171627513328E-2</c:v>
                </c:pt>
                <c:pt idx="258">
                  <c:v>6.8982259159601572E-2</c:v>
                </c:pt>
                <c:pt idx="259">
                  <c:v>6.8982346691687027E-2</c:v>
                </c:pt>
                <c:pt idx="260">
                  <c:v>6.8982434223771441E-2</c:v>
                </c:pt>
                <c:pt idx="261">
                  <c:v>6.898252175585394E-2</c:v>
                </c:pt>
                <c:pt idx="262">
                  <c:v>6.898260928793451E-2</c:v>
                </c:pt>
                <c:pt idx="263">
                  <c:v>6.8982696820013178E-2</c:v>
                </c:pt>
                <c:pt idx="264">
                  <c:v>6.8982784352089918E-2</c:v>
                </c:pt>
                <c:pt idx="265">
                  <c:v>6.8982871884164756E-2</c:v>
                </c:pt>
                <c:pt idx="266">
                  <c:v>6.8982959416236805E-2</c:v>
                </c:pt>
                <c:pt idx="267">
                  <c:v>6.89830469483078E-2</c:v>
                </c:pt>
                <c:pt idx="268">
                  <c:v>6.8983134480376906E-2</c:v>
                </c:pt>
                <c:pt idx="269">
                  <c:v>6.8983222012444084E-2</c:v>
                </c:pt>
                <c:pt idx="270">
                  <c:v>6.8983309544509333E-2</c:v>
                </c:pt>
                <c:pt idx="271">
                  <c:v>6.8983397076572681E-2</c:v>
                </c:pt>
                <c:pt idx="272">
                  <c:v>6.8983484608633239E-2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52-48E2-9EA6-F6473B70311D}"/>
            </c:ext>
          </c:extLst>
        </c:ser>
        <c:ser>
          <c:idx val="1"/>
          <c:order val="1"/>
          <c:tx>
            <c:strRef>
              <c:f>AUDCurveGeneric!$Q$2</c:f>
              <c:strCache>
                <c:ptCount val="1"/>
                <c:pt idx="0">
                  <c:v>Curve2</c:v>
                </c:pt>
              </c:strCache>
            </c:strRef>
          </c:tx>
          <c:marker>
            <c:symbol val="none"/>
          </c:marker>
          <c:val>
            <c:numRef>
              <c:f>AUDCurveGeneric!$Q$3:$Q$275</c:f>
              <c:numCache>
                <c:formatCode>0.000%</c:formatCode>
                <c:ptCount val="273"/>
                <c:pt idx="0">
                  <c:v>6.6088032451238871E-2</c:v>
                </c:pt>
                <c:pt idx="1">
                  <c:v>6.5934939085465341E-2</c:v>
                </c:pt>
                <c:pt idx="2">
                  <c:v>6.6158375068692571E-2</c:v>
                </c:pt>
                <c:pt idx="3">
                  <c:v>6.6288903914261801E-2</c:v>
                </c:pt>
                <c:pt idx="4">
                  <c:v>6.8053343091668259E-2</c:v>
                </c:pt>
                <c:pt idx="5">
                  <c:v>6.9245502669836284E-2</c:v>
                </c:pt>
                <c:pt idx="6">
                  <c:v>6.9521194149664928E-2</c:v>
                </c:pt>
                <c:pt idx="7">
                  <c:v>6.9527204988520483E-2</c:v>
                </c:pt>
                <c:pt idx="8">
                  <c:v>6.9533215818343139E-2</c:v>
                </c:pt>
                <c:pt idx="9">
                  <c:v>6.9539226639132756E-2</c:v>
                </c:pt>
                <c:pt idx="10">
                  <c:v>6.9545237450890571E-2</c:v>
                </c:pt>
                <c:pt idx="11">
                  <c:v>6.9551248253615999E-2</c:v>
                </c:pt>
                <c:pt idx="12">
                  <c:v>6.9557259047309111E-2</c:v>
                </c:pt>
                <c:pt idx="13">
                  <c:v>6.9563269831969657E-2</c:v>
                </c:pt>
                <c:pt idx="14">
                  <c:v>6.9569280607597997E-2</c:v>
                </c:pt>
                <c:pt idx="15">
                  <c:v>6.9572674251968142E-2</c:v>
                </c:pt>
                <c:pt idx="16">
                  <c:v>6.9573450771742332E-2</c:v>
                </c:pt>
                <c:pt idx="17">
                  <c:v>6.9574227291364948E-2</c:v>
                </c:pt>
                <c:pt idx="18">
                  <c:v>6.9575003810837602E-2</c:v>
                </c:pt>
                <c:pt idx="19">
                  <c:v>6.9575780330159612E-2</c:v>
                </c:pt>
                <c:pt idx="20">
                  <c:v>6.9576556849329993E-2</c:v>
                </c:pt>
                <c:pt idx="21">
                  <c:v>6.9577333368350452E-2</c:v>
                </c:pt>
                <c:pt idx="22">
                  <c:v>6.9578109887220116E-2</c:v>
                </c:pt>
                <c:pt idx="23">
                  <c:v>6.9578886405938262E-2</c:v>
                </c:pt>
                <c:pt idx="24">
                  <c:v>6.9579662924506513E-2</c:v>
                </c:pt>
                <c:pt idx="25">
                  <c:v>6.9580439442923997E-2</c:v>
                </c:pt>
                <c:pt idx="26">
                  <c:v>6.9581215961189893E-2</c:v>
                </c:pt>
                <c:pt idx="27">
                  <c:v>6.9581804579650644E-2</c:v>
                </c:pt>
                <c:pt idx="28">
                  <c:v>6.9582017398744173E-2</c:v>
                </c:pt>
                <c:pt idx="29">
                  <c:v>6.9582230217826349E-2</c:v>
                </c:pt>
                <c:pt idx="30">
                  <c:v>6.9582443036897187E-2</c:v>
                </c:pt>
                <c:pt idx="31">
                  <c:v>6.9582655855956702E-2</c:v>
                </c:pt>
                <c:pt idx="32">
                  <c:v>6.9582868675004877E-2</c:v>
                </c:pt>
                <c:pt idx="33">
                  <c:v>6.9583081494041757E-2</c:v>
                </c:pt>
                <c:pt idx="34">
                  <c:v>6.9583294313067326E-2</c:v>
                </c:pt>
                <c:pt idx="35">
                  <c:v>6.9583507132081571E-2</c:v>
                </c:pt>
                <c:pt idx="36">
                  <c:v>6.9583719951084477E-2</c:v>
                </c:pt>
                <c:pt idx="37">
                  <c:v>6.9583932770076018E-2</c:v>
                </c:pt>
                <c:pt idx="38">
                  <c:v>6.9584145589055429E-2</c:v>
                </c:pt>
                <c:pt idx="39">
                  <c:v>6.9577107856940393E-2</c:v>
                </c:pt>
                <c:pt idx="40">
                  <c:v>6.9522941127120361E-2</c:v>
                </c:pt>
                <c:pt idx="41">
                  <c:v>6.9468773663780889E-2</c:v>
                </c:pt>
                <c:pt idx="42">
                  <c:v>6.9414605466903798E-2</c:v>
                </c:pt>
                <c:pt idx="43">
                  <c:v>6.9360436536468381E-2</c:v>
                </c:pt>
                <c:pt idx="44">
                  <c:v>6.9306266872453906E-2</c:v>
                </c:pt>
                <c:pt idx="45">
                  <c:v>6.9252096474842276E-2</c:v>
                </c:pt>
                <c:pt idx="46">
                  <c:v>6.9197925343612687E-2</c:v>
                </c:pt>
                <c:pt idx="47">
                  <c:v>6.9143753478744435E-2</c:v>
                </c:pt>
                <c:pt idx="48">
                  <c:v>6.9089580880219381E-2</c:v>
                </c:pt>
                <c:pt idx="49">
                  <c:v>6.9035407548016806E-2</c:v>
                </c:pt>
                <c:pt idx="50">
                  <c:v>6.898123348211678E-2</c:v>
                </c:pt>
                <c:pt idx="51">
                  <c:v>6.8927058682498626E-2</c:v>
                </c:pt>
                <c:pt idx="52">
                  <c:v>6.8922789808161258E-2</c:v>
                </c:pt>
                <c:pt idx="53">
                  <c:v>6.8924066081084936E-2</c:v>
                </c:pt>
                <c:pt idx="54">
                  <c:v>6.8925342353601357E-2</c:v>
                </c:pt>
                <c:pt idx="55">
                  <c:v>6.8926618625711408E-2</c:v>
                </c:pt>
                <c:pt idx="56">
                  <c:v>6.8927894897413425E-2</c:v>
                </c:pt>
                <c:pt idx="57">
                  <c:v>6.8929171168708198E-2</c:v>
                </c:pt>
                <c:pt idx="58">
                  <c:v>6.8930447439595741E-2</c:v>
                </c:pt>
                <c:pt idx="59">
                  <c:v>6.8931723710076095E-2</c:v>
                </c:pt>
                <c:pt idx="60">
                  <c:v>6.8932999980149207E-2</c:v>
                </c:pt>
                <c:pt idx="61">
                  <c:v>6.893427624981599E-2</c:v>
                </c:pt>
                <c:pt idx="62">
                  <c:v>6.8935552519074669E-2</c:v>
                </c:pt>
                <c:pt idx="63">
                  <c:v>6.8936828787926147E-2</c:v>
                </c:pt>
                <c:pt idx="64">
                  <c:v>6.8937778103282152E-2</c:v>
                </c:pt>
                <c:pt idx="65">
                  <c:v>6.8938627910969344E-2</c:v>
                </c:pt>
                <c:pt idx="66">
                  <c:v>6.893947771847686E-2</c:v>
                </c:pt>
                <c:pt idx="67">
                  <c:v>6.8940327525802966E-2</c:v>
                </c:pt>
                <c:pt idx="68">
                  <c:v>6.8941177332948494E-2</c:v>
                </c:pt>
                <c:pt idx="69">
                  <c:v>6.89420271399135E-2</c:v>
                </c:pt>
                <c:pt idx="70">
                  <c:v>6.8942876946698858E-2</c:v>
                </c:pt>
                <c:pt idx="71">
                  <c:v>6.8943726753302764E-2</c:v>
                </c:pt>
                <c:pt idx="72">
                  <c:v>6.8944576559726148E-2</c:v>
                </c:pt>
                <c:pt idx="73">
                  <c:v>6.8945426365969883E-2</c:v>
                </c:pt>
                <c:pt idx="74">
                  <c:v>6.8946276172032153E-2</c:v>
                </c:pt>
                <c:pt idx="75">
                  <c:v>6.8947125977913915E-2</c:v>
                </c:pt>
                <c:pt idx="76">
                  <c:v>6.8947775224695765E-2</c:v>
                </c:pt>
                <c:pt idx="77">
                  <c:v>6.8948308358326896E-2</c:v>
                </c:pt>
                <c:pt idx="78">
                  <c:v>6.8948841491887E-2</c:v>
                </c:pt>
                <c:pt idx="79">
                  <c:v>6.8949374625376897E-2</c:v>
                </c:pt>
                <c:pt idx="80">
                  <c:v>6.8949907758794879E-2</c:v>
                </c:pt>
                <c:pt idx="81">
                  <c:v>6.895044089214182E-2</c:v>
                </c:pt>
                <c:pt idx="82">
                  <c:v>6.8950974025418513E-2</c:v>
                </c:pt>
                <c:pt idx="83">
                  <c:v>6.8951507158623318E-2</c:v>
                </c:pt>
                <c:pt idx="84">
                  <c:v>6.8952040291757097E-2</c:v>
                </c:pt>
                <c:pt idx="85">
                  <c:v>6.8952573424819766E-2</c:v>
                </c:pt>
                <c:pt idx="86">
                  <c:v>6.8953106557812283E-2</c:v>
                </c:pt>
                <c:pt idx="87">
                  <c:v>6.8953639690732843E-2</c:v>
                </c:pt>
                <c:pt idx="88">
                  <c:v>6.8954129738965489E-2</c:v>
                </c:pt>
                <c:pt idx="89">
                  <c:v>6.895456344572122E-2</c:v>
                </c:pt>
                <c:pt idx="90">
                  <c:v>6.8954997152429948E-2</c:v>
                </c:pt>
                <c:pt idx="91">
                  <c:v>6.8955430859091629E-2</c:v>
                </c:pt>
                <c:pt idx="92">
                  <c:v>6.8955864565706307E-2</c:v>
                </c:pt>
                <c:pt idx="93">
                  <c:v>6.8956298272273925E-2</c:v>
                </c:pt>
                <c:pt idx="94">
                  <c:v>6.8956731978794553E-2</c:v>
                </c:pt>
                <c:pt idx="95">
                  <c:v>6.8957165685268149E-2</c:v>
                </c:pt>
                <c:pt idx="96">
                  <c:v>6.8957599391695587E-2</c:v>
                </c:pt>
                <c:pt idx="97">
                  <c:v>6.8958033098075106E-2</c:v>
                </c:pt>
                <c:pt idx="98">
                  <c:v>6.8958466804407606E-2</c:v>
                </c:pt>
                <c:pt idx="99">
                  <c:v>6.8958900510693116E-2</c:v>
                </c:pt>
                <c:pt idx="100">
                  <c:v>6.8959308522791779E-2</c:v>
                </c:pt>
                <c:pt idx="101">
                  <c:v>6.8959645875969672E-2</c:v>
                </c:pt>
                <c:pt idx="102">
                  <c:v>6.8959983229119934E-2</c:v>
                </c:pt>
                <c:pt idx="103">
                  <c:v>6.89603205822409E-2</c:v>
                </c:pt>
                <c:pt idx="104">
                  <c:v>6.8960657935334319E-2</c:v>
                </c:pt>
                <c:pt idx="105">
                  <c:v>6.8960995288398372E-2</c:v>
                </c:pt>
                <c:pt idx="106">
                  <c:v>6.8961332641433989E-2</c:v>
                </c:pt>
                <c:pt idx="107">
                  <c:v>6.8961669994442032E-2</c:v>
                </c:pt>
                <c:pt idx="108">
                  <c:v>6.8962007347420737E-2</c:v>
                </c:pt>
                <c:pt idx="109">
                  <c:v>6.896234470037188E-2</c:v>
                </c:pt>
                <c:pt idx="110">
                  <c:v>6.8962682053293672E-2</c:v>
                </c:pt>
                <c:pt idx="111">
                  <c:v>6.8963019406187917E-2</c:v>
                </c:pt>
                <c:pt idx="112">
                  <c:v>6.8963344683171057E-2</c:v>
                </c:pt>
                <c:pt idx="113">
                  <c:v>6.8963561277197313E-2</c:v>
                </c:pt>
                <c:pt idx="114">
                  <c:v>6.8963777871212703E-2</c:v>
                </c:pt>
                <c:pt idx="115">
                  <c:v>6.8963994465215506E-2</c:v>
                </c:pt>
                <c:pt idx="116">
                  <c:v>6.8964211059207456E-2</c:v>
                </c:pt>
                <c:pt idx="117">
                  <c:v>6.8964427653186805E-2</c:v>
                </c:pt>
                <c:pt idx="118">
                  <c:v>6.8964644247155288E-2</c:v>
                </c:pt>
                <c:pt idx="119">
                  <c:v>6.896486084111117E-2</c:v>
                </c:pt>
                <c:pt idx="120">
                  <c:v>6.8965077435056199E-2</c:v>
                </c:pt>
                <c:pt idx="121">
                  <c:v>6.8965294028988627E-2</c:v>
                </c:pt>
                <c:pt idx="122">
                  <c:v>6.8965510622910203E-2</c:v>
                </c:pt>
                <c:pt idx="123">
                  <c:v>6.8965727216819178E-2</c:v>
                </c:pt>
                <c:pt idx="124">
                  <c:v>6.8965943810717301E-2</c:v>
                </c:pt>
                <c:pt idx="125">
                  <c:v>6.8966113570227416E-2</c:v>
                </c:pt>
                <c:pt idx="126">
                  <c:v>6.8966276124442297E-2</c:v>
                </c:pt>
                <c:pt idx="127">
                  <c:v>6.8966438678649683E-2</c:v>
                </c:pt>
                <c:pt idx="128">
                  <c:v>6.8966601232851324E-2</c:v>
                </c:pt>
                <c:pt idx="129">
                  <c:v>6.8966763787046359E-2</c:v>
                </c:pt>
                <c:pt idx="130">
                  <c:v>6.8966926341234816E-2</c:v>
                </c:pt>
                <c:pt idx="131">
                  <c:v>6.8967088895416667E-2</c:v>
                </c:pt>
                <c:pt idx="132">
                  <c:v>6.8967251449591011E-2</c:v>
                </c:pt>
                <c:pt idx="133">
                  <c:v>6.8967414003759636E-2</c:v>
                </c:pt>
                <c:pt idx="134">
                  <c:v>6.8967576557921642E-2</c:v>
                </c:pt>
                <c:pt idx="135">
                  <c:v>6.8967739112077056E-2</c:v>
                </c:pt>
                <c:pt idx="136">
                  <c:v>6.8967901666225878E-2</c:v>
                </c:pt>
                <c:pt idx="137">
                  <c:v>6.8968064220367192E-2</c:v>
                </c:pt>
                <c:pt idx="138">
                  <c:v>6.8968226774502789E-2</c:v>
                </c:pt>
                <c:pt idx="139">
                  <c:v>6.8968389328631766E-2</c:v>
                </c:pt>
                <c:pt idx="140">
                  <c:v>6.8968551882754164E-2</c:v>
                </c:pt>
                <c:pt idx="141">
                  <c:v>6.8968714436869916E-2</c:v>
                </c:pt>
                <c:pt idx="142">
                  <c:v>6.8968876990978228E-2</c:v>
                </c:pt>
                <c:pt idx="143">
                  <c:v>6.8969039545080796E-2</c:v>
                </c:pt>
                <c:pt idx="144">
                  <c:v>6.8969202099176757E-2</c:v>
                </c:pt>
                <c:pt idx="145">
                  <c:v>6.8969364653266113E-2</c:v>
                </c:pt>
                <c:pt idx="146">
                  <c:v>6.8969527207348849E-2</c:v>
                </c:pt>
                <c:pt idx="147">
                  <c:v>6.8969689761424993E-2</c:v>
                </c:pt>
                <c:pt idx="148">
                  <c:v>6.8969852315493643E-2</c:v>
                </c:pt>
                <c:pt idx="149">
                  <c:v>6.8970014869556576E-2</c:v>
                </c:pt>
                <c:pt idx="150">
                  <c:v>6.8970177423612902E-2</c:v>
                </c:pt>
                <c:pt idx="151">
                  <c:v>6.8970339977662595E-2</c:v>
                </c:pt>
                <c:pt idx="152">
                  <c:v>6.8970502531705738E-2</c:v>
                </c:pt>
                <c:pt idx="153">
                  <c:v>6.8970665085741345E-2</c:v>
                </c:pt>
                <c:pt idx="154">
                  <c:v>6.8970827639771248E-2</c:v>
                </c:pt>
                <c:pt idx="155">
                  <c:v>6.8970990193794546E-2</c:v>
                </c:pt>
                <c:pt idx="156">
                  <c:v>6.8971152747811224E-2</c:v>
                </c:pt>
                <c:pt idx="157">
                  <c:v>6.8971315301821323E-2</c:v>
                </c:pt>
                <c:pt idx="158">
                  <c:v>6.8971477855823929E-2</c:v>
                </c:pt>
                <c:pt idx="159">
                  <c:v>6.8971640409820789E-2</c:v>
                </c:pt>
                <c:pt idx="160">
                  <c:v>6.8971802963811044E-2</c:v>
                </c:pt>
                <c:pt idx="161">
                  <c:v>6.8971965517794706E-2</c:v>
                </c:pt>
                <c:pt idx="162">
                  <c:v>6.8972128071771749E-2</c:v>
                </c:pt>
                <c:pt idx="163">
                  <c:v>6.8972290625741325E-2</c:v>
                </c:pt>
                <c:pt idx="164">
                  <c:v>6.8972453179705157E-2</c:v>
                </c:pt>
                <c:pt idx="165">
                  <c:v>6.8972615733662396E-2</c:v>
                </c:pt>
                <c:pt idx="166">
                  <c:v>6.8972778287613029E-2</c:v>
                </c:pt>
                <c:pt idx="167">
                  <c:v>6.8972940841557043E-2</c:v>
                </c:pt>
                <c:pt idx="168">
                  <c:v>6.897310339549359E-2</c:v>
                </c:pt>
                <c:pt idx="169">
                  <c:v>6.8973265949424392E-2</c:v>
                </c:pt>
                <c:pt idx="170">
                  <c:v>6.8973428503348602E-2</c:v>
                </c:pt>
                <c:pt idx="171">
                  <c:v>6.8973591057266193E-2</c:v>
                </c:pt>
                <c:pt idx="172">
                  <c:v>6.8973753611177177E-2</c:v>
                </c:pt>
                <c:pt idx="173">
                  <c:v>6.8973916165080695E-2</c:v>
                </c:pt>
                <c:pt idx="174">
                  <c:v>6.8974078718978482E-2</c:v>
                </c:pt>
                <c:pt idx="175">
                  <c:v>6.8974241272869649E-2</c:v>
                </c:pt>
                <c:pt idx="176">
                  <c:v>6.897440382675421E-2</c:v>
                </c:pt>
                <c:pt idx="177">
                  <c:v>6.897456638063218E-2</c:v>
                </c:pt>
                <c:pt idx="178">
                  <c:v>6.8974728934502655E-2</c:v>
                </c:pt>
                <c:pt idx="179">
                  <c:v>6.8974891488367399E-2</c:v>
                </c:pt>
                <c:pt idx="180">
                  <c:v>6.897505404222555E-2</c:v>
                </c:pt>
                <c:pt idx="181">
                  <c:v>6.8975216596077096E-2</c:v>
                </c:pt>
                <c:pt idx="182">
                  <c:v>6.8975379149922009E-2</c:v>
                </c:pt>
                <c:pt idx="183">
                  <c:v>6.8975541703759483E-2</c:v>
                </c:pt>
                <c:pt idx="184">
                  <c:v>6.8975704257591197E-2</c:v>
                </c:pt>
                <c:pt idx="185">
                  <c:v>6.8975866811416306E-2</c:v>
                </c:pt>
                <c:pt idx="186">
                  <c:v>6.8975956844362571E-2</c:v>
                </c:pt>
                <c:pt idx="187">
                  <c:v>6.8976044376585943E-2</c:v>
                </c:pt>
                <c:pt idx="188">
                  <c:v>6.8976131908808261E-2</c:v>
                </c:pt>
                <c:pt idx="189">
                  <c:v>6.8976219441028691E-2</c:v>
                </c:pt>
                <c:pt idx="190">
                  <c:v>6.8976306973247178E-2</c:v>
                </c:pt>
                <c:pt idx="191">
                  <c:v>6.8976394505463751E-2</c:v>
                </c:pt>
                <c:pt idx="192">
                  <c:v>6.8976482037678422E-2</c:v>
                </c:pt>
                <c:pt idx="193">
                  <c:v>6.8976569569890289E-2</c:v>
                </c:pt>
                <c:pt idx="194">
                  <c:v>6.8976657102101144E-2</c:v>
                </c:pt>
                <c:pt idx="195">
                  <c:v>6.8976744634310042E-2</c:v>
                </c:pt>
                <c:pt idx="196">
                  <c:v>6.8976832166517052E-2</c:v>
                </c:pt>
                <c:pt idx="197">
                  <c:v>6.8976919698722133E-2</c:v>
                </c:pt>
                <c:pt idx="198">
                  <c:v>6.89770072309253E-2</c:v>
                </c:pt>
                <c:pt idx="199">
                  <c:v>6.897709476312569E-2</c:v>
                </c:pt>
                <c:pt idx="200">
                  <c:v>6.8977182295325026E-2</c:v>
                </c:pt>
                <c:pt idx="201">
                  <c:v>6.8977269827522461E-2</c:v>
                </c:pt>
                <c:pt idx="202">
                  <c:v>6.8977357359717967E-2</c:v>
                </c:pt>
                <c:pt idx="203">
                  <c:v>6.8977444891911543E-2</c:v>
                </c:pt>
                <c:pt idx="204">
                  <c:v>6.8977532424103247E-2</c:v>
                </c:pt>
                <c:pt idx="205">
                  <c:v>6.8977619956292133E-2</c:v>
                </c:pt>
                <c:pt idx="206">
                  <c:v>6.8977707488479978E-2</c:v>
                </c:pt>
                <c:pt idx="207">
                  <c:v>6.8977795020665922E-2</c:v>
                </c:pt>
                <c:pt idx="208">
                  <c:v>6.8977882552849937E-2</c:v>
                </c:pt>
                <c:pt idx="209">
                  <c:v>6.8977970085032037E-2</c:v>
                </c:pt>
                <c:pt idx="210">
                  <c:v>6.8978057617212221E-2</c:v>
                </c:pt>
                <c:pt idx="211">
                  <c:v>6.8978145149389616E-2</c:v>
                </c:pt>
                <c:pt idx="212">
                  <c:v>6.8978232681565971E-2</c:v>
                </c:pt>
                <c:pt idx="213">
                  <c:v>6.897832021374041E-2</c:v>
                </c:pt>
                <c:pt idx="214">
                  <c:v>6.8978407745912948E-2</c:v>
                </c:pt>
                <c:pt idx="215">
                  <c:v>6.8978495278083529E-2</c:v>
                </c:pt>
                <c:pt idx="216">
                  <c:v>6.8978582810252237E-2</c:v>
                </c:pt>
                <c:pt idx="217">
                  <c:v>6.8978670342418141E-2</c:v>
                </c:pt>
                <c:pt idx="218">
                  <c:v>6.8978757874582991E-2</c:v>
                </c:pt>
                <c:pt idx="219">
                  <c:v>6.8978845406745953E-2</c:v>
                </c:pt>
                <c:pt idx="220">
                  <c:v>6.8978932938906987E-2</c:v>
                </c:pt>
                <c:pt idx="221">
                  <c:v>6.8979020471066105E-2</c:v>
                </c:pt>
                <c:pt idx="222">
                  <c:v>6.8979108003223294E-2</c:v>
                </c:pt>
                <c:pt idx="223">
                  <c:v>6.8979195535377708E-2</c:v>
                </c:pt>
                <c:pt idx="224">
                  <c:v>6.897928306753108E-2</c:v>
                </c:pt>
                <c:pt idx="225">
                  <c:v>6.8979370599682524E-2</c:v>
                </c:pt>
                <c:pt idx="226">
                  <c:v>6.897945813183208E-2</c:v>
                </c:pt>
                <c:pt idx="227">
                  <c:v>6.897954566397968E-2</c:v>
                </c:pt>
                <c:pt idx="228">
                  <c:v>6.8979633196125392E-2</c:v>
                </c:pt>
                <c:pt idx="229">
                  <c:v>6.8979720728268315E-2</c:v>
                </c:pt>
                <c:pt idx="230">
                  <c:v>6.8979808260410183E-2</c:v>
                </c:pt>
                <c:pt idx="231">
                  <c:v>6.8979895792550164E-2</c:v>
                </c:pt>
                <c:pt idx="232">
                  <c:v>6.8979983324688202E-2</c:v>
                </c:pt>
                <c:pt idx="233">
                  <c:v>6.8980070856824324E-2</c:v>
                </c:pt>
                <c:pt idx="234">
                  <c:v>6.8980158388958532E-2</c:v>
                </c:pt>
                <c:pt idx="235">
                  <c:v>6.8980245921089964E-2</c:v>
                </c:pt>
                <c:pt idx="236">
                  <c:v>6.8980333453220355E-2</c:v>
                </c:pt>
                <c:pt idx="237">
                  <c:v>6.8980420985348831E-2</c:v>
                </c:pt>
                <c:pt idx="238">
                  <c:v>6.8980508517475378E-2</c:v>
                </c:pt>
                <c:pt idx="239">
                  <c:v>6.8980596049600024E-2</c:v>
                </c:pt>
                <c:pt idx="240">
                  <c:v>6.898068358172274E-2</c:v>
                </c:pt>
                <c:pt idx="241">
                  <c:v>6.8980771113842668E-2</c:v>
                </c:pt>
                <c:pt idx="242">
                  <c:v>6.8980858645961568E-2</c:v>
                </c:pt>
                <c:pt idx="243">
                  <c:v>6.8980946178078539E-2</c:v>
                </c:pt>
                <c:pt idx="244">
                  <c:v>6.8981033710193582E-2</c:v>
                </c:pt>
                <c:pt idx="245">
                  <c:v>6.898112124230675E-2</c:v>
                </c:pt>
                <c:pt idx="246">
                  <c:v>6.8981208774417963E-2</c:v>
                </c:pt>
                <c:pt idx="247">
                  <c:v>6.8981296306526413E-2</c:v>
                </c:pt>
                <c:pt idx="248">
                  <c:v>6.8981383838633809E-2</c:v>
                </c:pt>
                <c:pt idx="249">
                  <c:v>6.8981471370739303E-2</c:v>
                </c:pt>
                <c:pt idx="250">
                  <c:v>6.8981558902842854E-2</c:v>
                </c:pt>
                <c:pt idx="251">
                  <c:v>6.8981646434944505E-2</c:v>
                </c:pt>
                <c:pt idx="252">
                  <c:v>6.8981733967044268E-2</c:v>
                </c:pt>
                <c:pt idx="253">
                  <c:v>6.8981821499141185E-2</c:v>
                </c:pt>
                <c:pt idx="254">
                  <c:v>6.8981909031237104E-2</c:v>
                </c:pt>
                <c:pt idx="255">
                  <c:v>6.8981996563331108E-2</c:v>
                </c:pt>
                <c:pt idx="256">
                  <c:v>6.8982084095423168E-2</c:v>
                </c:pt>
                <c:pt idx="257">
                  <c:v>6.8982171627513328E-2</c:v>
                </c:pt>
                <c:pt idx="258">
                  <c:v>6.8982259159601572E-2</c:v>
                </c:pt>
                <c:pt idx="259">
                  <c:v>6.8982346691687027E-2</c:v>
                </c:pt>
                <c:pt idx="260">
                  <c:v>6.8982434223771441E-2</c:v>
                </c:pt>
                <c:pt idx="261">
                  <c:v>6.898252175585394E-2</c:v>
                </c:pt>
                <c:pt idx="262">
                  <c:v>6.898260928793451E-2</c:v>
                </c:pt>
                <c:pt idx="263">
                  <c:v>6.8982696820013178E-2</c:v>
                </c:pt>
                <c:pt idx="264">
                  <c:v>6.8982784352089918E-2</c:v>
                </c:pt>
                <c:pt idx="265">
                  <c:v>6.8982871884164756E-2</c:v>
                </c:pt>
                <c:pt idx="266">
                  <c:v>6.8982959416236805E-2</c:v>
                </c:pt>
                <c:pt idx="267">
                  <c:v>6.89830469483078E-2</c:v>
                </c:pt>
                <c:pt idx="268">
                  <c:v>6.8983134480376906E-2</c:v>
                </c:pt>
                <c:pt idx="269">
                  <c:v>6.8983222012444084E-2</c:v>
                </c:pt>
                <c:pt idx="270">
                  <c:v>6.8983309544509333E-2</c:v>
                </c:pt>
                <c:pt idx="271">
                  <c:v>6.8983397076572681E-2</c:v>
                </c:pt>
                <c:pt idx="272">
                  <c:v>6.8983484608633239E-2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52-48E2-9EA6-F6473B70311D}"/>
            </c:ext>
          </c:extLst>
        </c:ser>
        <c:ser>
          <c:idx val="2"/>
          <c:order val="2"/>
          <c:tx>
            <c:strRef>
              <c:f>AUDCurveGeneric!$R$2</c:f>
              <c:strCache>
                <c:ptCount val="1"/>
                <c:pt idx="0">
                  <c:v>Diff</c:v>
                </c:pt>
              </c:strCache>
            </c:strRef>
          </c:tx>
          <c:marker>
            <c:symbol val="none"/>
          </c:marker>
          <c:val>
            <c:numRef>
              <c:f>AUDCurveGeneric!$R$3:$R$275</c:f>
              <c:numCache>
                <c:formatCode>General</c:formatCode>
                <c:ptCount val="2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52-48E2-9EA6-F6473B703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49248"/>
        <c:axId val="121350784"/>
      </c:lineChart>
      <c:catAx>
        <c:axId val="121349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21350784"/>
        <c:crosses val="autoZero"/>
        <c:auto val="1"/>
        <c:lblAlgn val="ctr"/>
        <c:lblOffset val="100"/>
        <c:noMultiLvlLbl val="0"/>
      </c:catAx>
      <c:valAx>
        <c:axId val="121350784"/>
        <c:scaling>
          <c:orientation val="minMax"/>
        </c:scaling>
        <c:delete val="0"/>
        <c:axPos val="l"/>
        <c:majorGridlines/>
        <c:numFmt formatCode="0.000%" sourceLinked="1"/>
        <c:majorTickMark val="out"/>
        <c:minorTickMark val="none"/>
        <c:tickLblPos val="nextTo"/>
        <c:crossAx val="121349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AUDCurve6M!$G$1</c:f>
              <c:strCache>
                <c:ptCount val="1"/>
                <c:pt idx="0">
                  <c:v>Spread</c:v>
                </c:pt>
              </c:strCache>
            </c:strRef>
          </c:tx>
          <c:marker>
            <c:symbol val="none"/>
          </c:marker>
          <c:cat>
            <c:numRef>
              <c:f>AUDCurve6M!$F$2:$F$275</c:f>
              <c:numCache>
                <c:formatCode>dd/mm/yyyy;@</c:formatCode>
                <c:ptCount val="274"/>
                <c:pt idx="0">
                  <c:v>43134</c:v>
                </c:pt>
                <c:pt idx="1">
                  <c:v>43135</c:v>
                </c:pt>
                <c:pt idx="2">
                  <c:v>43142</c:v>
                </c:pt>
                <c:pt idx="3">
                  <c:v>43149</c:v>
                </c:pt>
                <c:pt idx="4">
                  <c:v>43156</c:v>
                </c:pt>
                <c:pt idx="5">
                  <c:v>43186</c:v>
                </c:pt>
                <c:pt idx="6">
                  <c:v>43216</c:v>
                </c:pt>
                <c:pt idx="7">
                  <c:v>43246</c:v>
                </c:pt>
                <c:pt idx="8">
                  <c:v>43276</c:v>
                </c:pt>
                <c:pt idx="9">
                  <c:v>43306</c:v>
                </c:pt>
                <c:pt idx="10">
                  <c:v>43336</c:v>
                </c:pt>
                <c:pt idx="11">
                  <c:v>43366</c:v>
                </c:pt>
                <c:pt idx="12">
                  <c:v>43396</c:v>
                </c:pt>
                <c:pt idx="13">
                  <c:v>43426</c:v>
                </c:pt>
                <c:pt idx="14">
                  <c:v>43456</c:v>
                </c:pt>
                <c:pt idx="15">
                  <c:v>43486</c:v>
                </c:pt>
                <c:pt idx="16">
                  <c:v>43516</c:v>
                </c:pt>
                <c:pt idx="17">
                  <c:v>43546</c:v>
                </c:pt>
                <c:pt idx="18">
                  <c:v>43576</c:v>
                </c:pt>
                <c:pt idx="19">
                  <c:v>43606</c:v>
                </c:pt>
                <c:pt idx="20">
                  <c:v>43636</c:v>
                </c:pt>
                <c:pt idx="21">
                  <c:v>43666</c:v>
                </c:pt>
                <c:pt idx="22">
                  <c:v>43696</c:v>
                </c:pt>
                <c:pt idx="23">
                  <c:v>43726</c:v>
                </c:pt>
                <c:pt idx="24">
                  <c:v>43756</c:v>
                </c:pt>
                <c:pt idx="25">
                  <c:v>43786</c:v>
                </c:pt>
                <c:pt idx="26">
                  <c:v>43816</c:v>
                </c:pt>
                <c:pt idx="27">
                  <c:v>43846</c:v>
                </c:pt>
                <c:pt idx="28">
                  <c:v>43876</c:v>
                </c:pt>
                <c:pt idx="29">
                  <c:v>43906</c:v>
                </c:pt>
                <c:pt idx="30">
                  <c:v>43936</c:v>
                </c:pt>
                <c:pt idx="31">
                  <c:v>43966</c:v>
                </c:pt>
                <c:pt idx="32">
                  <c:v>43996</c:v>
                </c:pt>
                <c:pt idx="33">
                  <c:v>44026</c:v>
                </c:pt>
                <c:pt idx="34">
                  <c:v>44056</c:v>
                </c:pt>
                <c:pt idx="35">
                  <c:v>44086</c:v>
                </c:pt>
                <c:pt idx="36">
                  <c:v>44116</c:v>
                </c:pt>
                <c:pt idx="37">
                  <c:v>44146</c:v>
                </c:pt>
                <c:pt idx="38">
                  <c:v>44176</c:v>
                </c:pt>
                <c:pt idx="39">
                  <c:v>44206</c:v>
                </c:pt>
                <c:pt idx="40">
                  <c:v>44236</c:v>
                </c:pt>
                <c:pt idx="41">
                  <c:v>44266</c:v>
                </c:pt>
                <c:pt idx="42">
                  <c:v>44296</c:v>
                </c:pt>
                <c:pt idx="43">
                  <c:v>44326</c:v>
                </c:pt>
                <c:pt idx="44">
                  <c:v>44356</c:v>
                </c:pt>
                <c:pt idx="45">
                  <c:v>44386</c:v>
                </c:pt>
                <c:pt idx="46">
                  <c:v>44416</c:v>
                </c:pt>
                <c:pt idx="47">
                  <c:v>44446</c:v>
                </c:pt>
                <c:pt idx="48">
                  <c:v>44476</c:v>
                </c:pt>
                <c:pt idx="49">
                  <c:v>44506</c:v>
                </c:pt>
                <c:pt idx="50">
                  <c:v>44536</c:v>
                </c:pt>
                <c:pt idx="51">
                  <c:v>44566</c:v>
                </c:pt>
                <c:pt idx="52">
                  <c:v>44596</c:v>
                </c:pt>
                <c:pt idx="53">
                  <c:v>44626</c:v>
                </c:pt>
                <c:pt idx="54">
                  <c:v>44656</c:v>
                </c:pt>
                <c:pt idx="55">
                  <c:v>44686</c:v>
                </c:pt>
                <c:pt idx="56">
                  <c:v>44716</c:v>
                </c:pt>
                <c:pt idx="57">
                  <c:v>44746</c:v>
                </c:pt>
                <c:pt idx="58">
                  <c:v>44776</c:v>
                </c:pt>
                <c:pt idx="59">
                  <c:v>44806</c:v>
                </c:pt>
                <c:pt idx="60">
                  <c:v>44836</c:v>
                </c:pt>
                <c:pt idx="61">
                  <c:v>44866</c:v>
                </c:pt>
                <c:pt idx="62">
                  <c:v>44896</c:v>
                </c:pt>
                <c:pt idx="63">
                  <c:v>44926</c:v>
                </c:pt>
                <c:pt idx="64">
                  <c:v>44956</c:v>
                </c:pt>
                <c:pt idx="65">
                  <c:v>44986</c:v>
                </c:pt>
                <c:pt idx="66">
                  <c:v>45016</c:v>
                </c:pt>
                <c:pt idx="67">
                  <c:v>45046</c:v>
                </c:pt>
                <c:pt idx="68">
                  <c:v>45076</c:v>
                </c:pt>
                <c:pt idx="69">
                  <c:v>45106</c:v>
                </c:pt>
                <c:pt idx="70">
                  <c:v>45136</c:v>
                </c:pt>
                <c:pt idx="71">
                  <c:v>45166</c:v>
                </c:pt>
                <c:pt idx="72">
                  <c:v>45196</c:v>
                </c:pt>
                <c:pt idx="73">
                  <c:v>45226</c:v>
                </c:pt>
                <c:pt idx="74">
                  <c:v>45256</c:v>
                </c:pt>
                <c:pt idx="75">
                  <c:v>45286</c:v>
                </c:pt>
                <c:pt idx="76">
                  <c:v>45316</c:v>
                </c:pt>
                <c:pt idx="77">
                  <c:v>45346</c:v>
                </c:pt>
                <c:pt idx="78">
                  <c:v>45376</c:v>
                </c:pt>
                <c:pt idx="79">
                  <c:v>45406</c:v>
                </c:pt>
                <c:pt idx="80">
                  <c:v>45436</c:v>
                </c:pt>
                <c:pt idx="81">
                  <c:v>45466</c:v>
                </c:pt>
                <c:pt idx="82">
                  <c:v>45496</c:v>
                </c:pt>
                <c:pt idx="83">
                  <c:v>45526</c:v>
                </c:pt>
                <c:pt idx="84">
                  <c:v>45556</c:v>
                </c:pt>
                <c:pt idx="85">
                  <c:v>45586</c:v>
                </c:pt>
                <c:pt idx="86">
                  <c:v>45616</c:v>
                </c:pt>
                <c:pt idx="87">
                  <c:v>45646</c:v>
                </c:pt>
                <c:pt idx="88">
                  <c:v>45676</c:v>
                </c:pt>
                <c:pt idx="89">
                  <c:v>45706</c:v>
                </c:pt>
                <c:pt idx="90">
                  <c:v>45736</c:v>
                </c:pt>
                <c:pt idx="91">
                  <c:v>45766</c:v>
                </c:pt>
                <c:pt idx="92">
                  <c:v>45796</c:v>
                </c:pt>
                <c:pt idx="93">
                  <c:v>45826</c:v>
                </c:pt>
                <c:pt idx="94">
                  <c:v>45856</c:v>
                </c:pt>
                <c:pt idx="95">
                  <c:v>45886</c:v>
                </c:pt>
                <c:pt idx="96">
                  <c:v>45916</c:v>
                </c:pt>
                <c:pt idx="97">
                  <c:v>45946</c:v>
                </c:pt>
                <c:pt idx="98">
                  <c:v>45976</c:v>
                </c:pt>
                <c:pt idx="99">
                  <c:v>46006</c:v>
                </c:pt>
                <c:pt idx="100">
                  <c:v>46036</c:v>
                </c:pt>
                <c:pt idx="101">
                  <c:v>46066</c:v>
                </c:pt>
                <c:pt idx="102">
                  <c:v>46096</c:v>
                </c:pt>
                <c:pt idx="103">
                  <c:v>46126</c:v>
                </c:pt>
                <c:pt idx="104">
                  <c:v>46156</c:v>
                </c:pt>
                <c:pt idx="105">
                  <c:v>46186</c:v>
                </c:pt>
                <c:pt idx="106">
                  <c:v>46216</c:v>
                </c:pt>
                <c:pt idx="107">
                  <c:v>46246</c:v>
                </c:pt>
                <c:pt idx="108">
                  <c:v>46276</c:v>
                </c:pt>
                <c:pt idx="109">
                  <c:v>46306</c:v>
                </c:pt>
                <c:pt idx="110">
                  <c:v>46336</c:v>
                </c:pt>
                <c:pt idx="111">
                  <c:v>46366</c:v>
                </c:pt>
                <c:pt idx="112">
                  <c:v>46396</c:v>
                </c:pt>
                <c:pt idx="113">
                  <c:v>46426</c:v>
                </c:pt>
                <c:pt idx="114">
                  <c:v>46456</c:v>
                </c:pt>
                <c:pt idx="115">
                  <c:v>46486</c:v>
                </c:pt>
                <c:pt idx="116">
                  <c:v>46516</c:v>
                </c:pt>
                <c:pt idx="117">
                  <c:v>46546</c:v>
                </c:pt>
                <c:pt idx="118">
                  <c:v>46576</c:v>
                </c:pt>
                <c:pt idx="119">
                  <c:v>46606</c:v>
                </c:pt>
                <c:pt idx="120">
                  <c:v>46636</c:v>
                </c:pt>
                <c:pt idx="121">
                  <c:v>46666</c:v>
                </c:pt>
                <c:pt idx="122">
                  <c:v>46696</c:v>
                </c:pt>
                <c:pt idx="123">
                  <c:v>46726</c:v>
                </c:pt>
                <c:pt idx="124">
                  <c:v>46756</c:v>
                </c:pt>
                <c:pt idx="125">
                  <c:v>46786</c:v>
                </c:pt>
                <c:pt idx="126">
                  <c:v>46816</c:v>
                </c:pt>
                <c:pt idx="127">
                  <c:v>46846</c:v>
                </c:pt>
                <c:pt idx="128">
                  <c:v>46876</c:v>
                </c:pt>
                <c:pt idx="129">
                  <c:v>46906</c:v>
                </c:pt>
                <c:pt idx="130">
                  <c:v>46936</c:v>
                </c:pt>
                <c:pt idx="131">
                  <c:v>46966</c:v>
                </c:pt>
                <c:pt idx="132">
                  <c:v>46996</c:v>
                </c:pt>
                <c:pt idx="133">
                  <c:v>47026</c:v>
                </c:pt>
                <c:pt idx="134">
                  <c:v>47056</c:v>
                </c:pt>
                <c:pt idx="135">
                  <c:v>47086</c:v>
                </c:pt>
                <c:pt idx="136">
                  <c:v>47116</c:v>
                </c:pt>
                <c:pt idx="137">
                  <c:v>47146</c:v>
                </c:pt>
                <c:pt idx="138">
                  <c:v>47176</c:v>
                </c:pt>
                <c:pt idx="139">
                  <c:v>47206</c:v>
                </c:pt>
                <c:pt idx="140">
                  <c:v>47236</c:v>
                </c:pt>
                <c:pt idx="141">
                  <c:v>47266</c:v>
                </c:pt>
                <c:pt idx="142">
                  <c:v>47296</c:v>
                </c:pt>
                <c:pt idx="143">
                  <c:v>47326</c:v>
                </c:pt>
                <c:pt idx="144">
                  <c:v>47356</c:v>
                </c:pt>
                <c:pt idx="145">
                  <c:v>47386</c:v>
                </c:pt>
                <c:pt idx="146">
                  <c:v>47416</c:v>
                </c:pt>
                <c:pt idx="147">
                  <c:v>47446</c:v>
                </c:pt>
                <c:pt idx="148">
                  <c:v>47476</c:v>
                </c:pt>
                <c:pt idx="149">
                  <c:v>47506</c:v>
                </c:pt>
                <c:pt idx="150">
                  <c:v>47536</c:v>
                </c:pt>
                <c:pt idx="151">
                  <c:v>47566</c:v>
                </c:pt>
                <c:pt idx="152">
                  <c:v>47596</c:v>
                </c:pt>
                <c:pt idx="153">
                  <c:v>47626</c:v>
                </c:pt>
                <c:pt idx="154">
                  <c:v>47656</c:v>
                </c:pt>
                <c:pt idx="155">
                  <c:v>47686</c:v>
                </c:pt>
                <c:pt idx="156">
                  <c:v>47716</c:v>
                </c:pt>
                <c:pt idx="157">
                  <c:v>47746</c:v>
                </c:pt>
                <c:pt idx="158">
                  <c:v>47776</c:v>
                </c:pt>
                <c:pt idx="159">
                  <c:v>47806</c:v>
                </c:pt>
                <c:pt idx="160">
                  <c:v>47836</c:v>
                </c:pt>
                <c:pt idx="161">
                  <c:v>47866</c:v>
                </c:pt>
                <c:pt idx="162">
                  <c:v>47896</c:v>
                </c:pt>
                <c:pt idx="163">
                  <c:v>47926</c:v>
                </c:pt>
                <c:pt idx="164">
                  <c:v>47956</c:v>
                </c:pt>
                <c:pt idx="165">
                  <c:v>47986</c:v>
                </c:pt>
                <c:pt idx="166">
                  <c:v>48016</c:v>
                </c:pt>
                <c:pt idx="167">
                  <c:v>48046</c:v>
                </c:pt>
                <c:pt idx="168">
                  <c:v>48076</c:v>
                </c:pt>
                <c:pt idx="169">
                  <c:v>48106</c:v>
                </c:pt>
                <c:pt idx="170">
                  <c:v>48136</c:v>
                </c:pt>
                <c:pt idx="171">
                  <c:v>48166</c:v>
                </c:pt>
                <c:pt idx="172">
                  <c:v>48196</c:v>
                </c:pt>
                <c:pt idx="173">
                  <c:v>48226</c:v>
                </c:pt>
                <c:pt idx="174">
                  <c:v>48256</c:v>
                </c:pt>
                <c:pt idx="175">
                  <c:v>48286</c:v>
                </c:pt>
                <c:pt idx="176">
                  <c:v>48316</c:v>
                </c:pt>
                <c:pt idx="177">
                  <c:v>48346</c:v>
                </c:pt>
                <c:pt idx="178">
                  <c:v>48376</c:v>
                </c:pt>
                <c:pt idx="179">
                  <c:v>48406</c:v>
                </c:pt>
                <c:pt idx="180">
                  <c:v>48436</c:v>
                </c:pt>
                <c:pt idx="181">
                  <c:v>48466</c:v>
                </c:pt>
                <c:pt idx="182">
                  <c:v>48496</c:v>
                </c:pt>
                <c:pt idx="183">
                  <c:v>48526</c:v>
                </c:pt>
                <c:pt idx="184">
                  <c:v>48556</c:v>
                </c:pt>
                <c:pt idx="185">
                  <c:v>48586</c:v>
                </c:pt>
                <c:pt idx="186">
                  <c:v>48616</c:v>
                </c:pt>
                <c:pt idx="187">
                  <c:v>48646</c:v>
                </c:pt>
                <c:pt idx="188">
                  <c:v>48676</c:v>
                </c:pt>
                <c:pt idx="189">
                  <c:v>48706</c:v>
                </c:pt>
                <c:pt idx="190">
                  <c:v>48736</c:v>
                </c:pt>
                <c:pt idx="191">
                  <c:v>48766</c:v>
                </c:pt>
                <c:pt idx="192">
                  <c:v>48796</c:v>
                </c:pt>
                <c:pt idx="193">
                  <c:v>48826</c:v>
                </c:pt>
                <c:pt idx="194">
                  <c:v>48856</c:v>
                </c:pt>
                <c:pt idx="195">
                  <c:v>48886</c:v>
                </c:pt>
                <c:pt idx="196">
                  <c:v>48916</c:v>
                </c:pt>
                <c:pt idx="197">
                  <c:v>48946</c:v>
                </c:pt>
                <c:pt idx="198">
                  <c:v>48976</c:v>
                </c:pt>
                <c:pt idx="199">
                  <c:v>49006</c:v>
                </c:pt>
                <c:pt idx="200">
                  <c:v>49036</c:v>
                </c:pt>
                <c:pt idx="201">
                  <c:v>49066</c:v>
                </c:pt>
                <c:pt idx="202">
                  <c:v>49096</c:v>
                </c:pt>
                <c:pt idx="203">
                  <c:v>49126</c:v>
                </c:pt>
                <c:pt idx="204">
                  <c:v>49156</c:v>
                </c:pt>
                <c:pt idx="205">
                  <c:v>49186</c:v>
                </c:pt>
                <c:pt idx="206">
                  <c:v>49216</c:v>
                </c:pt>
                <c:pt idx="207">
                  <c:v>49246</c:v>
                </c:pt>
                <c:pt idx="208">
                  <c:v>49276</c:v>
                </c:pt>
                <c:pt idx="209">
                  <c:v>49306</c:v>
                </c:pt>
                <c:pt idx="210">
                  <c:v>49336</c:v>
                </c:pt>
                <c:pt idx="211">
                  <c:v>49366</c:v>
                </c:pt>
                <c:pt idx="212">
                  <c:v>49396</c:v>
                </c:pt>
                <c:pt idx="213">
                  <c:v>49426</c:v>
                </c:pt>
                <c:pt idx="214">
                  <c:v>49456</c:v>
                </c:pt>
                <c:pt idx="215">
                  <c:v>49486</c:v>
                </c:pt>
                <c:pt idx="216">
                  <c:v>49516</c:v>
                </c:pt>
                <c:pt idx="217">
                  <c:v>49546</c:v>
                </c:pt>
                <c:pt idx="218">
                  <c:v>49576</c:v>
                </c:pt>
                <c:pt idx="219">
                  <c:v>49606</c:v>
                </c:pt>
                <c:pt idx="220">
                  <c:v>49636</c:v>
                </c:pt>
                <c:pt idx="221">
                  <c:v>49666</c:v>
                </c:pt>
                <c:pt idx="222">
                  <c:v>49696</c:v>
                </c:pt>
                <c:pt idx="223">
                  <c:v>49726</c:v>
                </c:pt>
                <c:pt idx="224">
                  <c:v>49756</c:v>
                </c:pt>
                <c:pt idx="225">
                  <c:v>49786</c:v>
                </c:pt>
                <c:pt idx="226">
                  <c:v>49816</c:v>
                </c:pt>
                <c:pt idx="227">
                  <c:v>49846</c:v>
                </c:pt>
                <c:pt idx="228">
                  <c:v>49876</c:v>
                </c:pt>
                <c:pt idx="229">
                  <c:v>49906</c:v>
                </c:pt>
                <c:pt idx="230">
                  <c:v>49936</c:v>
                </c:pt>
                <c:pt idx="231">
                  <c:v>49966</c:v>
                </c:pt>
                <c:pt idx="232">
                  <c:v>49996</c:v>
                </c:pt>
                <c:pt idx="233">
                  <c:v>50026</c:v>
                </c:pt>
                <c:pt idx="234">
                  <c:v>50056</c:v>
                </c:pt>
                <c:pt idx="235">
                  <c:v>50086</c:v>
                </c:pt>
                <c:pt idx="236">
                  <c:v>50116</c:v>
                </c:pt>
                <c:pt idx="237">
                  <c:v>50146</c:v>
                </c:pt>
                <c:pt idx="238">
                  <c:v>50176</c:v>
                </c:pt>
                <c:pt idx="239">
                  <c:v>50206</c:v>
                </c:pt>
                <c:pt idx="240">
                  <c:v>50236</c:v>
                </c:pt>
                <c:pt idx="241">
                  <c:v>50266</c:v>
                </c:pt>
                <c:pt idx="242">
                  <c:v>50296</c:v>
                </c:pt>
                <c:pt idx="243">
                  <c:v>50326</c:v>
                </c:pt>
                <c:pt idx="244">
                  <c:v>50356</c:v>
                </c:pt>
                <c:pt idx="245">
                  <c:v>50386</c:v>
                </c:pt>
                <c:pt idx="246">
                  <c:v>50416</c:v>
                </c:pt>
                <c:pt idx="247">
                  <c:v>50446</c:v>
                </c:pt>
                <c:pt idx="248">
                  <c:v>50476</c:v>
                </c:pt>
                <c:pt idx="249">
                  <c:v>50506</c:v>
                </c:pt>
                <c:pt idx="250">
                  <c:v>50536</c:v>
                </c:pt>
                <c:pt idx="251">
                  <c:v>50566</c:v>
                </c:pt>
                <c:pt idx="252">
                  <c:v>50596</c:v>
                </c:pt>
                <c:pt idx="253">
                  <c:v>50626</c:v>
                </c:pt>
                <c:pt idx="254">
                  <c:v>50656</c:v>
                </c:pt>
                <c:pt idx="255">
                  <c:v>50686</c:v>
                </c:pt>
                <c:pt idx="256">
                  <c:v>50716</c:v>
                </c:pt>
                <c:pt idx="257">
                  <c:v>50746</c:v>
                </c:pt>
                <c:pt idx="258">
                  <c:v>50776</c:v>
                </c:pt>
                <c:pt idx="259">
                  <c:v>50806</c:v>
                </c:pt>
                <c:pt idx="260">
                  <c:v>50836</c:v>
                </c:pt>
                <c:pt idx="261">
                  <c:v>50866</c:v>
                </c:pt>
                <c:pt idx="262">
                  <c:v>50896</c:v>
                </c:pt>
                <c:pt idx="263">
                  <c:v>50926</c:v>
                </c:pt>
                <c:pt idx="264">
                  <c:v>50956</c:v>
                </c:pt>
                <c:pt idx="265">
                  <c:v>50986</c:v>
                </c:pt>
                <c:pt idx="266">
                  <c:v>51016</c:v>
                </c:pt>
                <c:pt idx="267">
                  <c:v>51046</c:v>
                </c:pt>
                <c:pt idx="268">
                  <c:v>51076</c:v>
                </c:pt>
                <c:pt idx="269">
                  <c:v>51106</c:v>
                </c:pt>
                <c:pt idx="270">
                  <c:v>51136</c:v>
                </c:pt>
                <c:pt idx="271">
                  <c:v>51166</c:v>
                </c:pt>
                <c:pt idx="272">
                  <c:v>51196</c:v>
                </c:pt>
                <c:pt idx="273">
                  <c:v>51226</c:v>
                </c:pt>
              </c:numCache>
            </c:numRef>
          </c:cat>
          <c:val>
            <c:numRef>
              <c:f>AUDCurve6M!$G$2:$G$275</c:f>
              <c:numCache>
                <c:formatCode>General</c:formatCode>
                <c:ptCount val="274"/>
                <c:pt idx="1">
                  <c:v>0</c:v>
                </c:pt>
                <c:pt idx="2">
                  <c:v>0.31701255882823909</c:v>
                </c:pt>
                <c:pt idx="3">
                  <c:v>0.68686054410391217</c:v>
                </c:pt>
                <c:pt idx="4">
                  <c:v>1.0567085293937406</c:v>
                </c:pt>
                <c:pt idx="5">
                  <c:v>2.6417713234577755</c:v>
                </c:pt>
                <c:pt idx="6">
                  <c:v>4.2268341175319417</c:v>
                </c:pt>
                <c:pt idx="7">
                  <c:v>4.8135114351867401</c:v>
                </c:pt>
                <c:pt idx="8">
                  <c:v>4.8221761085907868</c:v>
                </c:pt>
                <c:pt idx="9">
                  <c:v>4.8308407819944161</c:v>
                </c:pt>
                <c:pt idx="10">
                  <c:v>4.8395054553983243</c:v>
                </c:pt>
                <c:pt idx="11">
                  <c:v>4.8481701288048686</c:v>
                </c:pt>
                <c:pt idx="12">
                  <c:v>4.8568348022098862</c:v>
                </c:pt>
                <c:pt idx="13">
                  <c:v>4.865499475614488</c:v>
                </c:pt>
                <c:pt idx="14">
                  <c:v>4.8741641490197827</c:v>
                </c:pt>
                <c:pt idx="15">
                  <c:v>4.8828288224243845</c:v>
                </c:pt>
                <c:pt idx="16">
                  <c:v>4.9716359720158865</c:v>
                </c:pt>
                <c:pt idx="17">
                  <c:v>5.1405855977941508</c:v>
                </c:pt>
                <c:pt idx="18">
                  <c:v>5.3095352235726923</c:v>
                </c:pt>
                <c:pt idx="19">
                  <c:v>5.4784848493501235</c:v>
                </c:pt>
                <c:pt idx="20">
                  <c:v>5.6474344751289429</c:v>
                </c:pt>
                <c:pt idx="21">
                  <c:v>5.816384100906097</c:v>
                </c:pt>
                <c:pt idx="22">
                  <c:v>5.9853337266843614</c:v>
                </c:pt>
                <c:pt idx="23">
                  <c:v>6.1542833524633185</c:v>
                </c:pt>
                <c:pt idx="24">
                  <c:v>6.3232329782404726</c:v>
                </c:pt>
                <c:pt idx="25">
                  <c:v>6.4921826040184598</c:v>
                </c:pt>
                <c:pt idx="26">
                  <c:v>6.6611322297971398</c:v>
                </c:pt>
                <c:pt idx="27">
                  <c:v>6.830081855574849</c:v>
                </c:pt>
                <c:pt idx="28">
                  <c:v>7.028863854472295</c:v>
                </c:pt>
                <c:pt idx="29">
                  <c:v>7.2873105996065775</c:v>
                </c:pt>
                <c:pt idx="30">
                  <c:v>7.5457573447411388</c:v>
                </c:pt>
                <c:pt idx="31">
                  <c:v>7.8042040898765315</c:v>
                </c:pt>
                <c:pt idx="32">
                  <c:v>8.0626508350109543</c:v>
                </c:pt>
                <c:pt idx="33">
                  <c:v>8.3210975801455138</c:v>
                </c:pt>
                <c:pt idx="34">
                  <c:v>8.5795443252806294</c:v>
                </c:pt>
                <c:pt idx="35">
                  <c:v>8.8379910704151907</c:v>
                </c:pt>
                <c:pt idx="36">
                  <c:v>9.0964378155497521</c:v>
                </c:pt>
                <c:pt idx="37">
                  <c:v>9.3548845606845905</c:v>
                </c:pt>
                <c:pt idx="38">
                  <c:v>9.6133313058197061</c:v>
                </c:pt>
                <c:pt idx="39">
                  <c:v>9.8717780509542656</c:v>
                </c:pt>
                <c:pt idx="40">
                  <c:v>10.125362688635231</c:v>
                </c:pt>
                <c:pt idx="41">
                  <c:v>10.347343627870181</c:v>
                </c:pt>
                <c:pt idx="42">
                  <c:v>10.569324567104299</c:v>
                </c:pt>
                <c:pt idx="43">
                  <c:v>10.791305506339249</c:v>
                </c:pt>
                <c:pt idx="44">
                  <c:v>11.013286445573922</c:v>
                </c:pt>
                <c:pt idx="45">
                  <c:v>11.235267384808456</c:v>
                </c:pt>
                <c:pt idx="46">
                  <c:v>11.457248324043407</c:v>
                </c:pt>
                <c:pt idx="47">
                  <c:v>11.679229263277801</c:v>
                </c:pt>
                <c:pt idx="48">
                  <c:v>11.901210202512196</c:v>
                </c:pt>
                <c:pt idx="49">
                  <c:v>12.123191141747286</c:v>
                </c:pt>
                <c:pt idx="50">
                  <c:v>12.345172080981959</c:v>
                </c:pt>
                <c:pt idx="51">
                  <c:v>12.567153020216354</c:v>
                </c:pt>
                <c:pt idx="52">
                  <c:v>12.789133959451027</c:v>
                </c:pt>
                <c:pt idx="53">
                  <c:v>13.011114898686117</c:v>
                </c:pt>
                <c:pt idx="54">
                  <c:v>13.233095837920651</c:v>
                </c:pt>
                <c:pt idx="55">
                  <c:v>13.455076777155044</c:v>
                </c:pt>
                <c:pt idx="56">
                  <c:v>13.677057716389719</c:v>
                </c:pt>
                <c:pt idx="57">
                  <c:v>13.899038655624253</c:v>
                </c:pt>
                <c:pt idx="58">
                  <c:v>14.121019594859202</c:v>
                </c:pt>
                <c:pt idx="59">
                  <c:v>14.343000534093736</c:v>
                </c:pt>
                <c:pt idx="60">
                  <c:v>14.564981473328547</c:v>
                </c:pt>
                <c:pt idx="61">
                  <c:v>14.786962412563081</c:v>
                </c:pt>
                <c:pt idx="62">
                  <c:v>15.008943351797615</c:v>
                </c:pt>
                <c:pt idx="63">
                  <c:v>15.230924291032288</c:v>
                </c:pt>
                <c:pt idx="64">
                  <c:v>15.452905230267099</c:v>
                </c:pt>
                <c:pt idx="65">
                  <c:v>15.685585052718359</c:v>
                </c:pt>
                <c:pt idx="66">
                  <c:v>15.921521057018634</c:v>
                </c:pt>
                <c:pt idx="67">
                  <c:v>16.15745706131877</c:v>
                </c:pt>
                <c:pt idx="68">
                  <c:v>16.393393065618628</c:v>
                </c:pt>
                <c:pt idx="69">
                  <c:v>16.629329069918626</c:v>
                </c:pt>
                <c:pt idx="70">
                  <c:v>16.8652650742189</c:v>
                </c:pt>
                <c:pt idx="71">
                  <c:v>17.101201078519036</c:v>
                </c:pt>
                <c:pt idx="72">
                  <c:v>17.337137082819034</c:v>
                </c:pt>
                <c:pt idx="73">
                  <c:v>17.573073087119027</c:v>
                </c:pt>
                <c:pt idx="74">
                  <c:v>17.809009091419163</c:v>
                </c:pt>
                <c:pt idx="75">
                  <c:v>18.044945095719161</c:v>
                </c:pt>
                <c:pt idx="76">
                  <c:v>18.280881100019158</c:v>
                </c:pt>
                <c:pt idx="77">
                  <c:v>18.516817104319433</c:v>
                </c:pt>
                <c:pt idx="78">
                  <c:v>18.75275310861943</c:v>
                </c:pt>
                <c:pt idx="79">
                  <c:v>18.988689112919289</c:v>
                </c:pt>
                <c:pt idx="80">
                  <c:v>19.224625117219702</c:v>
                </c:pt>
                <c:pt idx="81">
                  <c:v>19.460561121519838</c:v>
                </c:pt>
                <c:pt idx="82">
                  <c:v>19.696497125819697</c:v>
                </c:pt>
                <c:pt idx="83">
                  <c:v>19.932433130119833</c:v>
                </c:pt>
                <c:pt idx="84">
                  <c:v>20.168369134420246</c:v>
                </c:pt>
                <c:pt idx="85">
                  <c:v>20.404305138720101</c:v>
                </c:pt>
                <c:pt idx="86">
                  <c:v>20.640241143020098</c:v>
                </c:pt>
                <c:pt idx="87">
                  <c:v>20.876177147320234</c:v>
                </c:pt>
                <c:pt idx="88">
                  <c:v>21.112113151620509</c:v>
                </c:pt>
                <c:pt idx="89">
                  <c:v>21.270901744357833</c:v>
                </c:pt>
                <c:pt idx="90">
                  <c:v>21.328805260436983</c:v>
                </c:pt>
                <c:pt idx="91">
                  <c:v>21.386708776515995</c:v>
                </c:pt>
                <c:pt idx="92">
                  <c:v>21.444612292594869</c:v>
                </c:pt>
                <c:pt idx="93">
                  <c:v>21.502515808674016</c:v>
                </c:pt>
                <c:pt idx="94">
                  <c:v>21.560419324752889</c:v>
                </c:pt>
                <c:pt idx="95">
                  <c:v>21.618322840831901</c:v>
                </c:pt>
                <c:pt idx="96">
                  <c:v>21.676226356911187</c:v>
                </c:pt>
                <c:pt idx="97">
                  <c:v>21.734129872989921</c:v>
                </c:pt>
                <c:pt idx="98">
                  <c:v>21.792033389069211</c:v>
                </c:pt>
                <c:pt idx="99">
                  <c:v>21.849936905148081</c:v>
                </c:pt>
                <c:pt idx="100">
                  <c:v>21.907840421226954</c:v>
                </c:pt>
                <c:pt idx="101">
                  <c:v>21.965743937306105</c:v>
                </c:pt>
                <c:pt idx="102">
                  <c:v>22.023647453384974</c:v>
                </c:pt>
                <c:pt idx="103">
                  <c:v>22.081550969464125</c:v>
                </c:pt>
                <c:pt idx="104">
                  <c:v>22.139454485543137</c:v>
                </c:pt>
                <c:pt idx="105">
                  <c:v>22.197358001622149</c:v>
                </c:pt>
                <c:pt idx="106">
                  <c:v>22.255261517701019</c:v>
                </c:pt>
                <c:pt idx="107">
                  <c:v>22.313165033780031</c:v>
                </c:pt>
                <c:pt idx="108">
                  <c:v>22.371068549859039</c:v>
                </c:pt>
                <c:pt idx="109">
                  <c:v>22.428972065938051</c:v>
                </c:pt>
                <c:pt idx="110">
                  <c:v>22.486875582017063</c:v>
                </c:pt>
                <c:pt idx="111">
                  <c:v>22.544779098096214</c:v>
                </c:pt>
                <c:pt idx="112">
                  <c:v>22.602682614175084</c:v>
                </c:pt>
                <c:pt idx="113">
                  <c:v>22.660586130253819</c:v>
                </c:pt>
                <c:pt idx="114">
                  <c:v>22.718489646333108</c:v>
                </c:pt>
                <c:pt idx="115">
                  <c:v>22.776393162412116</c:v>
                </c:pt>
                <c:pt idx="116">
                  <c:v>22.83429667849099</c:v>
                </c:pt>
                <c:pt idx="117">
                  <c:v>22.89220019457014</c:v>
                </c:pt>
                <c:pt idx="118">
                  <c:v>22.950103710649287</c:v>
                </c:pt>
                <c:pt idx="119">
                  <c:v>23.008007226728161</c:v>
                </c:pt>
                <c:pt idx="120">
                  <c:v>23.065910742806896</c:v>
                </c:pt>
                <c:pt idx="121">
                  <c:v>23.123814258886181</c:v>
                </c:pt>
                <c:pt idx="122">
                  <c:v>23.181717774965055</c:v>
                </c:pt>
                <c:pt idx="123">
                  <c:v>23.239621291044067</c:v>
                </c:pt>
                <c:pt idx="124">
                  <c:v>23.297524807123217</c:v>
                </c:pt>
                <c:pt idx="125">
                  <c:v>23.355428323202087</c:v>
                </c:pt>
                <c:pt idx="126">
                  <c:v>23.508596094859307</c:v>
                </c:pt>
                <c:pt idx="127">
                  <c:v>23.676419905836603</c:v>
                </c:pt>
                <c:pt idx="128">
                  <c:v>23.844243716813345</c:v>
                </c:pt>
                <c:pt idx="129">
                  <c:v>24.012067527790364</c:v>
                </c:pt>
                <c:pt idx="130">
                  <c:v>24.179891338767661</c:v>
                </c:pt>
                <c:pt idx="131">
                  <c:v>24.34771514974468</c:v>
                </c:pt>
                <c:pt idx="132">
                  <c:v>24.515538960721422</c:v>
                </c:pt>
                <c:pt idx="133">
                  <c:v>24.68336277169858</c:v>
                </c:pt>
                <c:pt idx="134">
                  <c:v>24.851186582675599</c:v>
                </c:pt>
                <c:pt idx="135">
                  <c:v>25.019010393652756</c:v>
                </c:pt>
                <c:pt idx="136">
                  <c:v>25.186834204629776</c:v>
                </c:pt>
                <c:pt idx="137">
                  <c:v>25.354658015606656</c:v>
                </c:pt>
                <c:pt idx="138">
                  <c:v>25.522481826583537</c:v>
                </c:pt>
                <c:pt idx="139">
                  <c:v>25.690305637560694</c:v>
                </c:pt>
                <c:pt idx="140">
                  <c:v>25.858129448537852</c:v>
                </c:pt>
                <c:pt idx="141">
                  <c:v>26.025953259514733</c:v>
                </c:pt>
                <c:pt idx="142">
                  <c:v>26.19377707049189</c:v>
                </c:pt>
                <c:pt idx="143">
                  <c:v>26.36160088146891</c:v>
                </c:pt>
                <c:pt idx="144">
                  <c:v>26.529424692445929</c:v>
                </c:pt>
                <c:pt idx="145">
                  <c:v>26.697248503422671</c:v>
                </c:pt>
                <c:pt idx="146">
                  <c:v>26.865072314399828</c:v>
                </c:pt>
                <c:pt idx="147">
                  <c:v>27.032896125376986</c:v>
                </c:pt>
                <c:pt idx="148">
                  <c:v>27.200719936353867</c:v>
                </c:pt>
                <c:pt idx="149">
                  <c:v>27.368543747330886</c:v>
                </c:pt>
                <c:pt idx="150">
                  <c:v>27.43228682024673</c:v>
                </c:pt>
                <c:pt idx="151">
                  <c:v>27.416438740527628</c:v>
                </c:pt>
                <c:pt idx="152">
                  <c:v>27.400590660808522</c:v>
                </c:pt>
                <c:pt idx="153">
                  <c:v>27.384742581089</c:v>
                </c:pt>
                <c:pt idx="154">
                  <c:v>27.368894501370033</c:v>
                </c:pt>
                <c:pt idx="155">
                  <c:v>27.35304642165093</c:v>
                </c:pt>
                <c:pt idx="156">
                  <c:v>27.337198341931824</c:v>
                </c:pt>
                <c:pt idx="157">
                  <c:v>27.321350262212579</c:v>
                </c:pt>
                <c:pt idx="158">
                  <c:v>27.305502182493473</c:v>
                </c:pt>
                <c:pt idx="159">
                  <c:v>27.289654102774229</c:v>
                </c:pt>
                <c:pt idx="160">
                  <c:v>27.273806023055265</c:v>
                </c:pt>
                <c:pt idx="161">
                  <c:v>27.25795794333602</c:v>
                </c:pt>
                <c:pt idx="162">
                  <c:v>27.242109863616776</c:v>
                </c:pt>
                <c:pt idx="163">
                  <c:v>27.226261783897669</c:v>
                </c:pt>
                <c:pt idx="164">
                  <c:v>27.210413704178428</c:v>
                </c:pt>
                <c:pt idx="165">
                  <c:v>27.194565624459461</c:v>
                </c:pt>
                <c:pt idx="166">
                  <c:v>27.178717544740216</c:v>
                </c:pt>
                <c:pt idx="167">
                  <c:v>27.162869465020833</c:v>
                </c:pt>
                <c:pt idx="168">
                  <c:v>27.147021385301727</c:v>
                </c:pt>
                <c:pt idx="169">
                  <c:v>27.131173305582763</c:v>
                </c:pt>
                <c:pt idx="170">
                  <c:v>27.115325225863518</c:v>
                </c:pt>
                <c:pt idx="171">
                  <c:v>27.099477146144135</c:v>
                </c:pt>
                <c:pt idx="172">
                  <c:v>27.083629066425306</c:v>
                </c:pt>
                <c:pt idx="173">
                  <c:v>27.067780986706065</c:v>
                </c:pt>
                <c:pt idx="174">
                  <c:v>27.051932906986959</c:v>
                </c:pt>
                <c:pt idx="175">
                  <c:v>27.036084827267715</c:v>
                </c:pt>
                <c:pt idx="176">
                  <c:v>27.02023674754847</c:v>
                </c:pt>
                <c:pt idx="177">
                  <c:v>27.004388667829364</c:v>
                </c:pt>
                <c:pt idx="178">
                  <c:v>26.988540588110261</c:v>
                </c:pt>
                <c:pt idx="179">
                  <c:v>26.972692508390878</c:v>
                </c:pt>
                <c:pt idx="180">
                  <c:v>26.956844428671911</c:v>
                </c:pt>
                <c:pt idx="181">
                  <c:v>26.940996348952943</c:v>
                </c:pt>
                <c:pt idx="182">
                  <c:v>26.925148269233425</c:v>
                </c:pt>
                <c:pt idx="183">
                  <c:v>26.909300189514596</c:v>
                </c:pt>
                <c:pt idx="184">
                  <c:v>26.893452109795074</c:v>
                </c:pt>
                <c:pt idx="185">
                  <c:v>26.877604030076107</c:v>
                </c:pt>
                <c:pt idx="186">
                  <c:v>26.861755950356862</c:v>
                </c:pt>
                <c:pt idx="187">
                  <c:v>26.85197988983909</c:v>
                </c:pt>
                <c:pt idx="188">
                  <c:v>26.84241320929398</c:v>
                </c:pt>
                <c:pt idx="189">
                  <c:v>26.832846528748593</c:v>
                </c:pt>
                <c:pt idx="190">
                  <c:v>26.823279848203207</c:v>
                </c:pt>
                <c:pt idx="191">
                  <c:v>26.813713167657959</c:v>
                </c:pt>
                <c:pt idx="192">
                  <c:v>26.804146487112853</c:v>
                </c:pt>
                <c:pt idx="193">
                  <c:v>26.794579806567466</c:v>
                </c:pt>
                <c:pt idx="194">
                  <c:v>26.785013126022218</c:v>
                </c:pt>
                <c:pt idx="195">
                  <c:v>26.775446445476831</c:v>
                </c:pt>
                <c:pt idx="196">
                  <c:v>26.765879764931583</c:v>
                </c:pt>
                <c:pt idx="197">
                  <c:v>26.756313084386335</c:v>
                </c:pt>
                <c:pt idx="198">
                  <c:v>26.746746403841225</c:v>
                </c:pt>
                <c:pt idx="199">
                  <c:v>26.7371797232957</c:v>
                </c:pt>
                <c:pt idx="200">
                  <c:v>26.72761304275059</c:v>
                </c:pt>
                <c:pt idx="201">
                  <c:v>26.718046362205207</c:v>
                </c:pt>
                <c:pt idx="202">
                  <c:v>26.708479681659821</c:v>
                </c:pt>
                <c:pt idx="203">
                  <c:v>26.698913001114711</c:v>
                </c:pt>
                <c:pt idx="204">
                  <c:v>26.689346320569324</c:v>
                </c:pt>
                <c:pt idx="205">
                  <c:v>26.679779640023938</c:v>
                </c:pt>
                <c:pt idx="206">
                  <c:v>26.670212959478828</c:v>
                </c:pt>
                <c:pt idx="207">
                  <c:v>26.660646278933442</c:v>
                </c:pt>
                <c:pt idx="208">
                  <c:v>26.651079598388055</c:v>
                </c:pt>
                <c:pt idx="209">
                  <c:v>26.641512917842807</c:v>
                </c:pt>
                <c:pt idx="210">
                  <c:v>26.631946237297559</c:v>
                </c:pt>
                <c:pt idx="211">
                  <c:v>26.622379556752314</c:v>
                </c:pt>
                <c:pt idx="212">
                  <c:v>26.612812876206927</c:v>
                </c:pt>
                <c:pt idx="213">
                  <c:v>26.603246195661541</c:v>
                </c:pt>
                <c:pt idx="214">
                  <c:v>26.593679515116431</c:v>
                </c:pt>
                <c:pt idx="215">
                  <c:v>26.584112834571044</c:v>
                </c:pt>
                <c:pt idx="216">
                  <c:v>26.574546154025935</c:v>
                </c:pt>
                <c:pt idx="217">
                  <c:v>26.564979473480548</c:v>
                </c:pt>
                <c:pt idx="218">
                  <c:v>26.5554127929353</c:v>
                </c:pt>
                <c:pt idx="219">
                  <c:v>26.545846112390052</c:v>
                </c:pt>
                <c:pt idx="220">
                  <c:v>26.536279431844669</c:v>
                </c:pt>
                <c:pt idx="221">
                  <c:v>26.526712751299282</c:v>
                </c:pt>
                <c:pt idx="222">
                  <c:v>26.517146070754034</c:v>
                </c:pt>
                <c:pt idx="223">
                  <c:v>26.507579390208786</c:v>
                </c:pt>
                <c:pt idx="224">
                  <c:v>26.498012709663538</c:v>
                </c:pt>
                <c:pt idx="225">
                  <c:v>26.488446029118151</c:v>
                </c:pt>
                <c:pt idx="226">
                  <c:v>26.478879348573042</c:v>
                </c:pt>
                <c:pt idx="227">
                  <c:v>26.469312668027655</c:v>
                </c:pt>
                <c:pt idx="228">
                  <c:v>26.459745987482407</c:v>
                </c:pt>
                <c:pt idx="229">
                  <c:v>26.450179306937159</c:v>
                </c:pt>
                <c:pt idx="230">
                  <c:v>26.440612626391776</c:v>
                </c:pt>
                <c:pt idx="231">
                  <c:v>26.431045945846527</c:v>
                </c:pt>
                <c:pt idx="232">
                  <c:v>26.421479265301141</c:v>
                </c:pt>
                <c:pt idx="233">
                  <c:v>26.411912584755893</c:v>
                </c:pt>
                <c:pt idx="234">
                  <c:v>26.402345904210645</c:v>
                </c:pt>
                <c:pt idx="235">
                  <c:v>26.392779223665535</c:v>
                </c:pt>
                <c:pt idx="236">
                  <c:v>26.38321254312001</c:v>
                </c:pt>
                <c:pt idx="237">
                  <c:v>26.3736458625749</c:v>
                </c:pt>
                <c:pt idx="238">
                  <c:v>26.364079182029375</c:v>
                </c:pt>
                <c:pt idx="239">
                  <c:v>26.354512501483988</c:v>
                </c:pt>
                <c:pt idx="240">
                  <c:v>26.344945820938882</c:v>
                </c:pt>
                <c:pt idx="241">
                  <c:v>26.335379140393634</c:v>
                </c:pt>
                <c:pt idx="242">
                  <c:v>26.325812459848386</c:v>
                </c:pt>
                <c:pt idx="243">
                  <c:v>26.316245779302999</c:v>
                </c:pt>
                <c:pt idx="244">
                  <c:v>26.30667909875789</c:v>
                </c:pt>
                <c:pt idx="245">
                  <c:v>26.297112418212503</c:v>
                </c:pt>
                <c:pt idx="246">
                  <c:v>26.287545737667116</c:v>
                </c:pt>
                <c:pt idx="247">
                  <c:v>26.278625909043342</c:v>
                </c:pt>
                <c:pt idx="248">
                  <c:v>26.272940340026778</c:v>
                </c:pt>
                <c:pt idx="249">
                  <c:v>26.267254771010496</c:v>
                </c:pt>
                <c:pt idx="250">
                  <c:v>26.261569201994071</c:v>
                </c:pt>
                <c:pt idx="251">
                  <c:v>26.255883632977788</c:v>
                </c:pt>
                <c:pt idx="252">
                  <c:v>26.250198063961644</c:v>
                </c:pt>
                <c:pt idx="253">
                  <c:v>26.244512494945084</c:v>
                </c:pt>
                <c:pt idx="254">
                  <c:v>26.238826925928798</c:v>
                </c:pt>
                <c:pt idx="255">
                  <c:v>26.233141356912515</c:v>
                </c:pt>
                <c:pt idx="256">
                  <c:v>26.227455787895952</c:v>
                </c:pt>
                <c:pt idx="257">
                  <c:v>26.221770218879669</c:v>
                </c:pt>
                <c:pt idx="258">
                  <c:v>26.216084649863248</c:v>
                </c:pt>
                <c:pt idx="259">
                  <c:v>26.210399080846962</c:v>
                </c:pt>
                <c:pt idx="260">
                  <c:v>26.204713511830541</c:v>
                </c:pt>
                <c:pt idx="261">
                  <c:v>26.199027942814258</c:v>
                </c:pt>
                <c:pt idx="262">
                  <c:v>26.193342373797972</c:v>
                </c:pt>
                <c:pt idx="263">
                  <c:v>26.18765680478155</c:v>
                </c:pt>
                <c:pt idx="264">
                  <c:v>26.181971235765268</c:v>
                </c:pt>
                <c:pt idx="265">
                  <c:v>26.176285666748981</c:v>
                </c:pt>
                <c:pt idx="266">
                  <c:v>26.170600097732422</c:v>
                </c:pt>
                <c:pt idx="267">
                  <c:v>26.164914528716277</c:v>
                </c:pt>
                <c:pt idx="268">
                  <c:v>26.159228959699853</c:v>
                </c:pt>
                <c:pt idx="269">
                  <c:v>26.153543390683293</c:v>
                </c:pt>
                <c:pt idx="270">
                  <c:v>26.147857821666872</c:v>
                </c:pt>
                <c:pt idx="271">
                  <c:v>26.142172252650585</c:v>
                </c:pt>
                <c:pt idx="272">
                  <c:v>26.136486683634164</c:v>
                </c:pt>
                <c:pt idx="273">
                  <c:v>26.130801114617739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C8-4EE6-9F06-6E68C2B99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909440"/>
        <c:axId val="255533824"/>
      </c:lineChart>
      <c:dateAx>
        <c:axId val="126909440"/>
        <c:scaling>
          <c:orientation val="minMax"/>
        </c:scaling>
        <c:delete val="0"/>
        <c:axPos val="b"/>
        <c:numFmt formatCode="dd/mm/yyyy;@" sourceLinked="1"/>
        <c:majorTickMark val="out"/>
        <c:minorTickMark val="none"/>
        <c:tickLblPos val="nextTo"/>
        <c:crossAx val="255533824"/>
        <c:crosses val="autoZero"/>
        <c:auto val="1"/>
        <c:lblOffset val="100"/>
        <c:baseTimeUnit val="days"/>
      </c:dateAx>
      <c:valAx>
        <c:axId val="255533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909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AUDCurve1M!$F$3:$F$275</c:f>
              <c:numCache>
                <c:formatCode>dd/mm/yyyy;@</c:formatCode>
                <c:ptCount val="273"/>
                <c:pt idx="0">
                  <c:v>43135</c:v>
                </c:pt>
                <c:pt idx="1">
                  <c:v>43142</c:v>
                </c:pt>
                <c:pt idx="2">
                  <c:v>43149</c:v>
                </c:pt>
                <c:pt idx="3">
                  <c:v>43156</c:v>
                </c:pt>
                <c:pt idx="4">
                  <c:v>43186</c:v>
                </c:pt>
                <c:pt idx="5">
                  <c:v>43216</c:v>
                </c:pt>
                <c:pt idx="6">
                  <c:v>43246</c:v>
                </c:pt>
                <c:pt idx="7">
                  <c:v>43276</c:v>
                </c:pt>
                <c:pt idx="8">
                  <c:v>43306</c:v>
                </c:pt>
                <c:pt idx="9">
                  <c:v>43336</c:v>
                </c:pt>
                <c:pt idx="10">
                  <c:v>43366</c:v>
                </c:pt>
                <c:pt idx="11">
                  <c:v>43396</c:v>
                </c:pt>
                <c:pt idx="12">
                  <c:v>43426</c:v>
                </c:pt>
                <c:pt idx="13">
                  <c:v>43456</c:v>
                </c:pt>
                <c:pt idx="14">
                  <c:v>43486</c:v>
                </c:pt>
                <c:pt idx="15">
                  <c:v>43516</c:v>
                </c:pt>
                <c:pt idx="16">
                  <c:v>43546</c:v>
                </c:pt>
                <c:pt idx="17">
                  <c:v>43576</c:v>
                </c:pt>
                <c:pt idx="18">
                  <c:v>43606</c:v>
                </c:pt>
                <c:pt idx="19">
                  <c:v>43636</c:v>
                </c:pt>
                <c:pt idx="20">
                  <c:v>43666</c:v>
                </c:pt>
                <c:pt idx="21">
                  <c:v>43696</c:v>
                </c:pt>
                <c:pt idx="22">
                  <c:v>43726</c:v>
                </c:pt>
                <c:pt idx="23">
                  <c:v>43756</c:v>
                </c:pt>
                <c:pt idx="24">
                  <c:v>43786</c:v>
                </c:pt>
                <c:pt idx="25">
                  <c:v>43816</c:v>
                </c:pt>
                <c:pt idx="26">
                  <c:v>43846</c:v>
                </c:pt>
                <c:pt idx="27">
                  <c:v>43876</c:v>
                </c:pt>
                <c:pt idx="28">
                  <c:v>43906</c:v>
                </c:pt>
                <c:pt idx="29">
                  <c:v>43936</c:v>
                </c:pt>
                <c:pt idx="30">
                  <c:v>43966</c:v>
                </c:pt>
                <c:pt idx="31">
                  <c:v>43996</c:v>
                </c:pt>
                <c:pt idx="32">
                  <c:v>44026</c:v>
                </c:pt>
                <c:pt idx="33">
                  <c:v>44056</c:v>
                </c:pt>
                <c:pt idx="34">
                  <c:v>44086</c:v>
                </c:pt>
                <c:pt idx="35">
                  <c:v>44116</c:v>
                </c:pt>
                <c:pt idx="36">
                  <c:v>44146</c:v>
                </c:pt>
                <c:pt idx="37">
                  <c:v>44176</c:v>
                </c:pt>
                <c:pt idx="38">
                  <c:v>44206</c:v>
                </c:pt>
                <c:pt idx="39">
                  <c:v>44236</c:v>
                </c:pt>
                <c:pt idx="40">
                  <c:v>44266</c:v>
                </c:pt>
                <c:pt idx="41">
                  <c:v>44296</c:v>
                </c:pt>
                <c:pt idx="42">
                  <c:v>44326</c:v>
                </c:pt>
                <c:pt idx="43">
                  <c:v>44356</c:v>
                </c:pt>
                <c:pt idx="44">
                  <c:v>44386</c:v>
                </c:pt>
                <c:pt idx="45">
                  <c:v>44416</c:v>
                </c:pt>
                <c:pt idx="46">
                  <c:v>44446</c:v>
                </c:pt>
                <c:pt idx="47">
                  <c:v>44476</c:v>
                </c:pt>
                <c:pt idx="48">
                  <c:v>44506</c:v>
                </c:pt>
                <c:pt idx="49">
                  <c:v>44536</c:v>
                </c:pt>
                <c:pt idx="50">
                  <c:v>44566</c:v>
                </c:pt>
                <c:pt idx="51">
                  <c:v>44596</c:v>
                </c:pt>
                <c:pt idx="52">
                  <c:v>44626</c:v>
                </c:pt>
                <c:pt idx="53">
                  <c:v>44656</c:v>
                </c:pt>
                <c:pt idx="54">
                  <c:v>44686</c:v>
                </c:pt>
                <c:pt idx="55">
                  <c:v>44716</c:v>
                </c:pt>
                <c:pt idx="56">
                  <c:v>44746</c:v>
                </c:pt>
                <c:pt idx="57">
                  <c:v>44776</c:v>
                </c:pt>
                <c:pt idx="58">
                  <c:v>44806</c:v>
                </c:pt>
                <c:pt idx="59">
                  <c:v>44836</c:v>
                </c:pt>
                <c:pt idx="60">
                  <c:v>44866</c:v>
                </c:pt>
                <c:pt idx="61">
                  <c:v>44896</c:v>
                </c:pt>
                <c:pt idx="62">
                  <c:v>44926</c:v>
                </c:pt>
                <c:pt idx="63">
                  <c:v>44956</c:v>
                </c:pt>
                <c:pt idx="64">
                  <c:v>44986</c:v>
                </c:pt>
                <c:pt idx="65">
                  <c:v>45016</c:v>
                </c:pt>
                <c:pt idx="66">
                  <c:v>45046</c:v>
                </c:pt>
                <c:pt idx="67">
                  <c:v>45076</c:v>
                </c:pt>
                <c:pt idx="68">
                  <c:v>45106</c:v>
                </c:pt>
                <c:pt idx="69">
                  <c:v>45136</c:v>
                </c:pt>
                <c:pt idx="70">
                  <c:v>45166</c:v>
                </c:pt>
                <c:pt idx="71">
                  <c:v>45196</c:v>
                </c:pt>
                <c:pt idx="72">
                  <c:v>45226</c:v>
                </c:pt>
                <c:pt idx="73">
                  <c:v>45256</c:v>
                </c:pt>
                <c:pt idx="74">
                  <c:v>45286</c:v>
                </c:pt>
                <c:pt idx="75">
                  <c:v>45316</c:v>
                </c:pt>
                <c:pt idx="76">
                  <c:v>45346</c:v>
                </c:pt>
                <c:pt idx="77">
                  <c:v>45376</c:v>
                </c:pt>
                <c:pt idx="78">
                  <c:v>45406</c:v>
                </c:pt>
                <c:pt idx="79">
                  <c:v>45436</c:v>
                </c:pt>
                <c:pt idx="80">
                  <c:v>45466</c:v>
                </c:pt>
                <c:pt idx="81">
                  <c:v>45496</c:v>
                </c:pt>
                <c:pt idx="82">
                  <c:v>45526</c:v>
                </c:pt>
                <c:pt idx="83">
                  <c:v>45556</c:v>
                </c:pt>
                <c:pt idx="84">
                  <c:v>45586</c:v>
                </c:pt>
                <c:pt idx="85">
                  <c:v>45616</c:v>
                </c:pt>
                <c:pt idx="86">
                  <c:v>45646</c:v>
                </c:pt>
                <c:pt idx="87">
                  <c:v>45676</c:v>
                </c:pt>
                <c:pt idx="88">
                  <c:v>45706</c:v>
                </c:pt>
                <c:pt idx="89">
                  <c:v>45736</c:v>
                </c:pt>
                <c:pt idx="90">
                  <c:v>45766</c:v>
                </c:pt>
                <c:pt idx="91">
                  <c:v>45796</c:v>
                </c:pt>
                <c:pt idx="92">
                  <c:v>45826</c:v>
                </c:pt>
                <c:pt idx="93">
                  <c:v>45856</c:v>
                </c:pt>
                <c:pt idx="94">
                  <c:v>45886</c:v>
                </c:pt>
                <c:pt idx="95">
                  <c:v>45916</c:v>
                </c:pt>
                <c:pt idx="96">
                  <c:v>45946</c:v>
                </c:pt>
                <c:pt idx="97">
                  <c:v>45976</c:v>
                </c:pt>
                <c:pt idx="98">
                  <c:v>46006</c:v>
                </c:pt>
                <c:pt idx="99">
                  <c:v>46036</c:v>
                </c:pt>
                <c:pt idx="100">
                  <c:v>46066</c:v>
                </c:pt>
                <c:pt idx="101">
                  <c:v>46096</c:v>
                </c:pt>
                <c:pt idx="102">
                  <c:v>46126</c:v>
                </c:pt>
                <c:pt idx="103">
                  <c:v>46156</c:v>
                </c:pt>
                <c:pt idx="104">
                  <c:v>46186</c:v>
                </c:pt>
                <c:pt idx="105">
                  <c:v>46216</c:v>
                </c:pt>
                <c:pt idx="106">
                  <c:v>46246</c:v>
                </c:pt>
                <c:pt idx="107">
                  <c:v>46276</c:v>
                </c:pt>
                <c:pt idx="108">
                  <c:v>46306</c:v>
                </c:pt>
                <c:pt idx="109">
                  <c:v>46336</c:v>
                </c:pt>
                <c:pt idx="110">
                  <c:v>46366</c:v>
                </c:pt>
                <c:pt idx="111">
                  <c:v>46396</c:v>
                </c:pt>
                <c:pt idx="112">
                  <c:v>46426</c:v>
                </c:pt>
                <c:pt idx="113">
                  <c:v>46456</c:v>
                </c:pt>
                <c:pt idx="114">
                  <c:v>46486</c:v>
                </c:pt>
                <c:pt idx="115">
                  <c:v>46516</c:v>
                </c:pt>
                <c:pt idx="116">
                  <c:v>46546</c:v>
                </c:pt>
                <c:pt idx="117">
                  <c:v>46576</c:v>
                </c:pt>
                <c:pt idx="118">
                  <c:v>46606</c:v>
                </c:pt>
                <c:pt idx="119">
                  <c:v>46636</c:v>
                </c:pt>
                <c:pt idx="120">
                  <c:v>46666</c:v>
                </c:pt>
                <c:pt idx="121">
                  <c:v>46696</c:v>
                </c:pt>
                <c:pt idx="122">
                  <c:v>46726</c:v>
                </c:pt>
                <c:pt idx="123">
                  <c:v>46756</c:v>
                </c:pt>
                <c:pt idx="124">
                  <c:v>46786</c:v>
                </c:pt>
                <c:pt idx="125">
                  <c:v>46816</c:v>
                </c:pt>
                <c:pt idx="126">
                  <c:v>46846</c:v>
                </c:pt>
                <c:pt idx="127">
                  <c:v>46876</c:v>
                </c:pt>
                <c:pt idx="128">
                  <c:v>46906</c:v>
                </c:pt>
                <c:pt idx="129">
                  <c:v>46936</c:v>
                </c:pt>
                <c:pt idx="130">
                  <c:v>46966</c:v>
                </c:pt>
                <c:pt idx="131">
                  <c:v>46996</c:v>
                </c:pt>
                <c:pt idx="132">
                  <c:v>47026</c:v>
                </c:pt>
                <c:pt idx="133">
                  <c:v>47056</c:v>
                </c:pt>
                <c:pt idx="134">
                  <c:v>47086</c:v>
                </c:pt>
                <c:pt idx="135">
                  <c:v>47116</c:v>
                </c:pt>
                <c:pt idx="136">
                  <c:v>47146</c:v>
                </c:pt>
                <c:pt idx="137">
                  <c:v>47176</c:v>
                </c:pt>
                <c:pt idx="138">
                  <c:v>47206</c:v>
                </c:pt>
                <c:pt idx="139">
                  <c:v>47236</c:v>
                </c:pt>
                <c:pt idx="140">
                  <c:v>47266</c:v>
                </c:pt>
                <c:pt idx="141">
                  <c:v>47296</c:v>
                </c:pt>
                <c:pt idx="142">
                  <c:v>47326</c:v>
                </c:pt>
                <c:pt idx="143">
                  <c:v>47356</c:v>
                </c:pt>
                <c:pt idx="144">
                  <c:v>47386</c:v>
                </c:pt>
                <c:pt idx="145">
                  <c:v>47416</c:v>
                </c:pt>
                <c:pt idx="146">
                  <c:v>47446</c:v>
                </c:pt>
                <c:pt idx="147">
                  <c:v>47476</c:v>
                </c:pt>
                <c:pt idx="148">
                  <c:v>47506</c:v>
                </c:pt>
                <c:pt idx="149">
                  <c:v>47536</c:v>
                </c:pt>
                <c:pt idx="150">
                  <c:v>47566</c:v>
                </c:pt>
                <c:pt idx="151">
                  <c:v>47596</c:v>
                </c:pt>
                <c:pt idx="152">
                  <c:v>47626</c:v>
                </c:pt>
                <c:pt idx="153">
                  <c:v>47656</c:v>
                </c:pt>
                <c:pt idx="154">
                  <c:v>47686</c:v>
                </c:pt>
                <c:pt idx="155">
                  <c:v>47716</c:v>
                </c:pt>
                <c:pt idx="156">
                  <c:v>47746</c:v>
                </c:pt>
                <c:pt idx="157">
                  <c:v>47776</c:v>
                </c:pt>
                <c:pt idx="158">
                  <c:v>47806</c:v>
                </c:pt>
                <c:pt idx="159">
                  <c:v>47836</c:v>
                </c:pt>
                <c:pt idx="160">
                  <c:v>47866</c:v>
                </c:pt>
                <c:pt idx="161">
                  <c:v>47896</c:v>
                </c:pt>
                <c:pt idx="162">
                  <c:v>47926</c:v>
                </c:pt>
                <c:pt idx="163">
                  <c:v>47956</c:v>
                </c:pt>
                <c:pt idx="164">
                  <c:v>47986</c:v>
                </c:pt>
                <c:pt idx="165">
                  <c:v>48016</c:v>
                </c:pt>
                <c:pt idx="166">
                  <c:v>48046</c:v>
                </c:pt>
                <c:pt idx="167">
                  <c:v>48076</c:v>
                </c:pt>
                <c:pt idx="168">
                  <c:v>48106</c:v>
                </c:pt>
                <c:pt idx="169">
                  <c:v>48136</c:v>
                </c:pt>
                <c:pt idx="170">
                  <c:v>48166</c:v>
                </c:pt>
                <c:pt idx="171">
                  <c:v>48196</c:v>
                </c:pt>
                <c:pt idx="172">
                  <c:v>48226</c:v>
                </c:pt>
                <c:pt idx="173">
                  <c:v>48256</c:v>
                </c:pt>
                <c:pt idx="174">
                  <c:v>48286</c:v>
                </c:pt>
                <c:pt idx="175">
                  <c:v>48316</c:v>
                </c:pt>
                <c:pt idx="176">
                  <c:v>48346</c:v>
                </c:pt>
                <c:pt idx="177">
                  <c:v>48376</c:v>
                </c:pt>
                <c:pt idx="178">
                  <c:v>48406</c:v>
                </c:pt>
                <c:pt idx="179">
                  <c:v>48436</c:v>
                </c:pt>
                <c:pt idx="180">
                  <c:v>48466</c:v>
                </c:pt>
                <c:pt idx="181">
                  <c:v>48496</c:v>
                </c:pt>
                <c:pt idx="182">
                  <c:v>48526</c:v>
                </c:pt>
                <c:pt idx="183">
                  <c:v>48556</c:v>
                </c:pt>
                <c:pt idx="184">
                  <c:v>48586</c:v>
                </c:pt>
                <c:pt idx="185">
                  <c:v>48616</c:v>
                </c:pt>
                <c:pt idx="186">
                  <c:v>48646</c:v>
                </c:pt>
                <c:pt idx="187">
                  <c:v>48676</c:v>
                </c:pt>
                <c:pt idx="188">
                  <c:v>48706</c:v>
                </c:pt>
                <c:pt idx="189">
                  <c:v>48736</c:v>
                </c:pt>
                <c:pt idx="190">
                  <c:v>48766</c:v>
                </c:pt>
                <c:pt idx="191">
                  <c:v>48796</c:v>
                </c:pt>
                <c:pt idx="192">
                  <c:v>48826</c:v>
                </c:pt>
                <c:pt idx="193">
                  <c:v>48856</c:v>
                </c:pt>
                <c:pt idx="194">
                  <c:v>48886</c:v>
                </c:pt>
                <c:pt idx="195">
                  <c:v>48916</c:v>
                </c:pt>
                <c:pt idx="196">
                  <c:v>48946</c:v>
                </c:pt>
                <c:pt idx="197">
                  <c:v>48976</c:v>
                </c:pt>
                <c:pt idx="198">
                  <c:v>49006</c:v>
                </c:pt>
                <c:pt idx="199">
                  <c:v>49036</c:v>
                </c:pt>
                <c:pt idx="200">
                  <c:v>49066</c:v>
                </c:pt>
                <c:pt idx="201">
                  <c:v>49096</c:v>
                </c:pt>
                <c:pt idx="202">
                  <c:v>49126</c:v>
                </c:pt>
                <c:pt idx="203">
                  <c:v>49156</c:v>
                </c:pt>
                <c:pt idx="204">
                  <c:v>49186</c:v>
                </c:pt>
                <c:pt idx="205">
                  <c:v>49216</c:v>
                </c:pt>
                <c:pt idx="206">
                  <c:v>49246</c:v>
                </c:pt>
                <c:pt idx="207">
                  <c:v>49276</c:v>
                </c:pt>
                <c:pt idx="208">
                  <c:v>49306</c:v>
                </c:pt>
                <c:pt idx="209">
                  <c:v>49336</c:v>
                </c:pt>
                <c:pt idx="210">
                  <c:v>49366</c:v>
                </c:pt>
                <c:pt idx="211">
                  <c:v>49396</c:v>
                </c:pt>
                <c:pt idx="212">
                  <c:v>49426</c:v>
                </c:pt>
                <c:pt idx="213">
                  <c:v>49456</c:v>
                </c:pt>
                <c:pt idx="214">
                  <c:v>49486</c:v>
                </c:pt>
                <c:pt idx="215">
                  <c:v>49516</c:v>
                </c:pt>
                <c:pt idx="216">
                  <c:v>49546</c:v>
                </c:pt>
                <c:pt idx="217">
                  <c:v>49576</c:v>
                </c:pt>
                <c:pt idx="218">
                  <c:v>49606</c:v>
                </c:pt>
                <c:pt idx="219">
                  <c:v>49636</c:v>
                </c:pt>
                <c:pt idx="220">
                  <c:v>49666</c:v>
                </c:pt>
                <c:pt idx="221">
                  <c:v>49696</c:v>
                </c:pt>
                <c:pt idx="222">
                  <c:v>49726</c:v>
                </c:pt>
                <c:pt idx="223">
                  <c:v>49756</c:v>
                </c:pt>
                <c:pt idx="224">
                  <c:v>49786</c:v>
                </c:pt>
                <c:pt idx="225">
                  <c:v>49816</c:v>
                </c:pt>
                <c:pt idx="226">
                  <c:v>49846</c:v>
                </c:pt>
                <c:pt idx="227">
                  <c:v>49876</c:v>
                </c:pt>
                <c:pt idx="228">
                  <c:v>49906</c:v>
                </c:pt>
                <c:pt idx="229">
                  <c:v>49936</c:v>
                </c:pt>
                <c:pt idx="230">
                  <c:v>49966</c:v>
                </c:pt>
                <c:pt idx="231">
                  <c:v>49996</c:v>
                </c:pt>
                <c:pt idx="232">
                  <c:v>50026</c:v>
                </c:pt>
                <c:pt idx="233">
                  <c:v>50056</c:v>
                </c:pt>
                <c:pt idx="234">
                  <c:v>50086</c:v>
                </c:pt>
                <c:pt idx="235">
                  <c:v>50116</c:v>
                </c:pt>
                <c:pt idx="236">
                  <c:v>50146</c:v>
                </c:pt>
                <c:pt idx="237">
                  <c:v>50176</c:v>
                </c:pt>
                <c:pt idx="238">
                  <c:v>50206</c:v>
                </c:pt>
                <c:pt idx="239">
                  <c:v>50236</c:v>
                </c:pt>
                <c:pt idx="240">
                  <c:v>50266</c:v>
                </c:pt>
                <c:pt idx="241">
                  <c:v>50296</c:v>
                </c:pt>
                <c:pt idx="242">
                  <c:v>50326</c:v>
                </c:pt>
                <c:pt idx="243">
                  <c:v>50356</c:v>
                </c:pt>
                <c:pt idx="244">
                  <c:v>50386</c:v>
                </c:pt>
                <c:pt idx="245">
                  <c:v>50416</c:v>
                </c:pt>
                <c:pt idx="246">
                  <c:v>50446</c:v>
                </c:pt>
                <c:pt idx="247">
                  <c:v>50476</c:v>
                </c:pt>
                <c:pt idx="248">
                  <c:v>50506</c:v>
                </c:pt>
                <c:pt idx="249">
                  <c:v>50536</c:v>
                </c:pt>
                <c:pt idx="250">
                  <c:v>50566</c:v>
                </c:pt>
                <c:pt idx="251">
                  <c:v>50596</c:v>
                </c:pt>
                <c:pt idx="252">
                  <c:v>50626</c:v>
                </c:pt>
                <c:pt idx="253">
                  <c:v>50656</c:v>
                </c:pt>
                <c:pt idx="254">
                  <c:v>50686</c:v>
                </c:pt>
                <c:pt idx="255">
                  <c:v>50716</c:v>
                </c:pt>
                <c:pt idx="256">
                  <c:v>50746</c:v>
                </c:pt>
                <c:pt idx="257">
                  <c:v>50776</c:v>
                </c:pt>
                <c:pt idx="258">
                  <c:v>50806</c:v>
                </c:pt>
                <c:pt idx="259">
                  <c:v>50836</c:v>
                </c:pt>
                <c:pt idx="260">
                  <c:v>50866</c:v>
                </c:pt>
                <c:pt idx="261">
                  <c:v>50896</c:v>
                </c:pt>
                <c:pt idx="262">
                  <c:v>50926</c:v>
                </c:pt>
                <c:pt idx="263">
                  <c:v>50956</c:v>
                </c:pt>
                <c:pt idx="264">
                  <c:v>50986</c:v>
                </c:pt>
                <c:pt idx="265">
                  <c:v>51016</c:v>
                </c:pt>
                <c:pt idx="266">
                  <c:v>51046</c:v>
                </c:pt>
                <c:pt idx="267">
                  <c:v>51076</c:v>
                </c:pt>
                <c:pt idx="268">
                  <c:v>51106</c:v>
                </c:pt>
                <c:pt idx="269">
                  <c:v>51136</c:v>
                </c:pt>
                <c:pt idx="270">
                  <c:v>51166</c:v>
                </c:pt>
                <c:pt idx="271">
                  <c:v>51196</c:v>
                </c:pt>
                <c:pt idx="272">
                  <c:v>51226</c:v>
                </c:pt>
              </c:numCache>
            </c:numRef>
          </c:cat>
          <c:val>
            <c:numRef>
              <c:f>AUDCurve1M!$G$3:$G$275</c:f>
              <c:numCache>
                <c:formatCode>General</c:formatCode>
                <c:ptCount val="273"/>
                <c:pt idx="0">
                  <c:v>0</c:v>
                </c:pt>
                <c:pt idx="1">
                  <c:v>-0.19022617815431242</c:v>
                </c:pt>
                <c:pt idx="2">
                  <c:v>-0.41215671940930676</c:v>
                </c:pt>
                <c:pt idx="3">
                  <c:v>-0.6340872606172554</c:v>
                </c:pt>
                <c:pt idx="4">
                  <c:v>-1.5852181515629837</c:v>
                </c:pt>
                <c:pt idx="5">
                  <c:v>-2.5363490424841482</c:v>
                </c:pt>
                <c:pt idx="6">
                  <c:v>-3.0301506248771313</c:v>
                </c:pt>
                <c:pt idx="7">
                  <c:v>-3.2591826075818728</c:v>
                </c:pt>
                <c:pt idx="8">
                  <c:v>-3.488214590289529</c:v>
                </c:pt>
                <c:pt idx="9">
                  <c:v>-3.7172465729938544</c:v>
                </c:pt>
                <c:pt idx="10">
                  <c:v>-3.9462785556963755</c:v>
                </c:pt>
                <c:pt idx="11">
                  <c:v>-4.1753105384038927</c:v>
                </c:pt>
                <c:pt idx="12">
                  <c:v>-4.4043425211079406</c:v>
                </c:pt>
                <c:pt idx="13">
                  <c:v>-4.6333745038154568</c:v>
                </c:pt>
                <c:pt idx="14">
                  <c:v>-4.8624064865190881</c:v>
                </c:pt>
                <c:pt idx="15">
                  <c:v>-5.0616872808562086</c:v>
                </c:pt>
                <c:pt idx="16">
                  <c:v>-5.2312168868212661</c:v>
                </c:pt>
                <c:pt idx="17">
                  <c:v>-5.4007464927906259</c:v>
                </c:pt>
                <c:pt idx="18">
                  <c:v>-5.5702760987563771</c:v>
                </c:pt>
                <c:pt idx="19">
                  <c:v>-5.7398057047221283</c:v>
                </c:pt>
                <c:pt idx="20">
                  <c:v>-5.9093353106900999</c:v>
                </c:pt>
                <c:pt idx="21">
                  <c:v>-6.0788649166565456</c:v>
                </c:pt>
                <c:pt idx="22">
                  <c:v>-6.2483945226229913</c:v>
                </c:pt>
                <c:pt idx="23">
                  <c:v>-6.4179241285908244</c:v>
                </c:pt>
                <c:pt idx="24">
                  <c:v>-6.5874537345567141</c:v>
                </c:pt>
                <c:pt idx="25">
                  <c:v>-6.756983340523437</c:v>
                </c:pt>
                <c:pt idx="26">
                  <c:v>-6.9265129464907149</c:v>
                </c:pt>
                <c:pt idx="27">
                  <c:v>-7.1263858367096038</c:v>
                </c:pt>
                <c:pt idx="28">
                  <c:v>-7.3869452954337946</c:v>
                </c:pt>
                <c:pt idx="29">
                  <c:v>-7.647504754158402</c:v>
                </c:pt>
                <c:pt idx="30">
                  <c:v>-7.9080642128825929</c:v>
                </c:pt>
                <c:pt idx="31">
                  <c:v>-8.1686236716065057</c:v>
                </c:pt>
                <c:pt idx="32">
                  <c:v>-8.4291831303306974</c:v>
                </c:pt>
                <c:pt idx="33">
                  <c:v>-8.6897425890553048</c:v>
                </c:pt>
                <c:pt idx="34">
                  <c:v>-8.9503020477789406</c:v>
                </c:pt>
                <c:pt idx="35">
                  <c:v>-9.2108615065034094</c:v>
                </c:pt>
                <c:pt idx="36">
                  <c:v>-9.4714209652273222</c:v>
                </c:pt>
                <c:pt idx="37">
                  <c:v>-9.7319804239510983</c:v>
                </c:pt>
                <c:pt idx="38">
                  <c:v>-9.9925398826758443</c:v>
                </c:pt>
                <c:pt idx="39">
                  <c:v>-10.248120853756371</c:v>
                </c:pt>
                <c:pt idx="40">
                  <c:v>-10.471341655151068</c:v>
                </c:pt>
                <c:pt idx="41">
                  <c:v>-10.694562456546318</c:v>
                </c:pt>
                <c:pt idx="42">
                  <c:v>-10.917783257941293</c:v>
                </c:pt>
                <c:pt idx="43">
                  <c:v>-11.141004059335991</c:v>
                </c:pt>
                <c:pt idx="44">
                  <c:v>-11.364224860731658</c:v>
                </c:pt>
                <c:pt idx="45">
                  <c:v>-11.587445662126633</c:v>
                </c:pt>
                <c:pt idx="46">
                  <c:v>-11.810666463521885</c:v>
                </c:pt>
                <c:pt idx="47">
                  <c:v>-12.033887264916304</c:v>
                </c:pt>
                <c:pt idx="48">
                  <c:v>-12.257108066311694</c:v>
                </c:pt>
                <c:pt idx="49">
                  <c:v>-12.480328867706808</c:v>
                </c:pt>
                <c:pt idx="50">
                  <c:v>-12.703549669102198</c:v>
                </c:pt>
                <c:pt idx="51">
                  <c:v>-12.926770470497312</c:v>
                </c:pt>
                <c:pt idx="52">
                  <c:v>-13.149991271892009</c:v>
                </c:pt>
                <c:pt idx="53">
                  <c:v>-13.373212073287677</c:v>
                </c:pt>
                <c:pt idx="54">
                  <c:v>-13.596432874682234</c:v>
                </c:pt>
                <c:pt idx="55">
                  <c:v>-13.819653676077625</c:v>
                </c:pt>
                <c:pt idx="56">
                  <c:v>-14.042874477472878</c:v>
                </c:pt>
                <c:pt idx="57">
                  <c:v>-14.266095278867574</c:v>
                </c:pt>
                <c:pt idx="58">
                  <c:v>-14.489316080262826</c:v>
                </c:pt>
                <c:pt idx="59">
                  <c:v>-14.712536881657662</c:v>
                </c:pt>
                <c:pt idx="60">
                  <c:v>-14.93575768305333</c:v>
                </c:pt>
                <c:pt idx="61">
                  <c:v>-15.158978484448305</c:v>
                </c:pt>
                <c:pt idx="62">
                  <c:v>-15.382199285843001</c:v>
                </c:pt>
                <c:pt idx="63">
                  <c:v>-15.605420087238253</c:v>
                </c:pt>
                <c:pt idx="64">
                  <c:v>-15.838294624651445</c:v>
                </c:pt>
                <c:pt idx="65">
                  <c:v>-16.074107255635155</c:v>
                </c:pt>
                <c:pt idx="66">
                  <c:v>-16.309919886619145</c:v>
                </c:pt>
                <c:pt idx="67">
                  <c:v>-16.545732517602996</c:v>
                </c:pt>
                <c:pt idx="68">
                  <c:v>-16.781545148586432</c:v>
                </c:pt>
                <c:pt idx="69">
                  <c:v>-17.017357779570556</c:v>
                </c:pt>
                <c:pt idx="70">
                  <c:v>-17.253170410554546</c:v>
                </c:pt>
                <c:pt idx="71">
                  <c:v>-17.48898304153812</c:v>
                </c:pt>
                <c:pt idx="72">
                  <c:v>-17.724795672522109</c:v>
                </c:pt>
                <c:pt idx="73">
                  <c:v>-17.960608303505822</c:v>
                </c:pt>
                <c:pt idx="74">
                  <c:v>-18.19642093448995</c:v>
                </c:pt>
                <c:pt idx="75">
                  <c:v>-18.432233565473243</c:v>
                </c:pt>
                <c:pt idx="76">
                  <c:v>-18.668046196457095</c:v>
                </c:pt>
                <c:pt idx="77">
                  <c:v>-18.903858827440946</c:v>
                </c:pt>
                <c:pt idx="78">
                  <c:v>-19.139671458424935</c:v>
                </c:pt>
                <c:pt idx="79">
                  <c:v>-19.375484089408921</c:v>
                </c:pt>
                <c:pt idx="80">
                  <c:v>-19.611296720392495</c:v>
                </c:pt>
                <c:pt idx="81">
                  <c:v>-19.847109351376346</c:v>
                </c:pt>
                <c:pt idx="82">
                  <c:v>-20.082921982360197</c:v>
                </c:pt>
                <c:pt idx="83">
                  <c:v>-20.318734613344187</c:v>
                </c:pt>
                <c:pt idx="84">
                  <c:v>-20.554547244327757</c:v>
                </c:pt>
                <c:pt idx="85">
                  <c:v>-20.790359875311609</c:v>
                </c:pt>
                <c:pt idx="86">
                  <c:v>-21.026172506295321</c:v>
                </c:pt>
                <c:pt idx="87">
                  <c:v>-21.261985137279172</c:v>
                </c:pt>
                <c:pt idx="88">
                  <c:v>-21.420682966581257</c:v>
                </c:pt>
                <c:pt idx="89">
                  <c:v>-21.478538362914858</c:v>
                </c:pt>
                <c:pt idx="90">
                  <c:v>-21.536393759248597</c:v>
                </c:pt>
                <c:pt idx="91">
                  <c:v>-21.594249155582197</c:v>
                </c:pt>
                <c:pt idx="92">
                  <c:v>-21.652104551915517</c:v>
                </c:pt>
                <c:pt idx="93">
                  <c:v>-21.709959948249395</c:v>
                </c:pt>
                <c:pt idx="94">
                  <c:v>-21.767815344582857</c:v>
                </c:pt>
                <c:pt idx="95">
                  <c:v>-21.825670740916319</c:v>
                </c:pt>
                <c:pt idx="96">
                  <c:v>-21.883526137250058</c:v>
                </c:pt>
                <c:pt idx="97">
                  <c:v>-21.941381533583659</c:v>
                </c:pt>
                <c:pt idx="98">
                  <c:v>-21.999236929917259</c:v>
                </c:pt>
                <c:pt idx="99">
                  <c:v>-22.05709232625086</c:v>
                </c:pt>
                <c:pt idx="100">
                  <c:v>-22.114947722584461</c:v>
                </c:pt>
                <c:pt idx="101">
                  <c:v>-22.1728031189182</c:v>
                </c:pt>
                <c:pt idx="102">
                  <c:v>-22.230658515251523</c:v>
                </c:pt>
                <c:pt idx="103">
                  <c:v>-22.288513911585262</c:v>
                </c:pt>
                <c:pt idx="104">
                  <c:v>-22.346369307918724</c:v>
                </c:pt>
                <c:pt idx="105">
                  <c:v>-22.404224704252325</c:v>
                </c:pt>
                <c:pt idx="106">
                  <c:v>-22.462080100585922</c:v>
                </c:pt>
                <c:pt idx="107">
                  <c:v>-22.519935496919665</c:v>
                </c:pt>
                <c:pt idx="108">
                  <c:v>-22.577790893253123</c:v>
                </c:pt>
                <c:pt idx="109">
                  <c:v>-22.635646289586862</c:v>
                </c:pt>
                <c:pt idx="110">
                  <c:v>-22.693501685920463</c:v>
                </c:pt>
                <c:pt idx="111">
                  <c:v>-22.751357082254064</c:v>
                </c:pt>
                <c:pt idx="112">
                  <c:v>-22.809212478587664</c:v>
                </c:pt>
                <c:pt idx="113">
                  <c:v>-22.867067874921265</c:v>
                </c:pt>
                <c:pt idx="114">
                  <c:v>-22.924923271254727</c:v>
                </c:pt>
                <c:pt idx="115">
                  <c:v>-22.982778667588327</c:v>
                </c:pt>
                <c:pt idx="116">
                  <c:v>-23.040634063921928</c:v>
                </c:pt>
                <c:pt idx="117">
                  <c:v>-23.098489460255529</c:v>
                </c:pt>
                <c:pt idx="118">
                  <c:v>-23.156344856588991</c:v>
                </c:pt>
                <c:pt idx="119">
                  <c:v>-23.214200252922868</c:v>
                </c:pt>
                <c:pt idx="120">
                  <c:v>-23.272055649256192</c:v>
                </c:pt>
                <c:pt idx="121">
                  <c:v>-23.32991104559007</c:v>
                </c:pt>
                <c:pt idx="122">
                  <c:v>-23.387766441923532</c:v>
                </c:pt>
                <c:pt idx="123">
                  <c:v>-23.445621838257129</c:v>
                </c:pt>
                <c:pt idx="124">
                  <c:v>-23.503477234590591</c:v>
                </c:pt>
                <c:pt idx="125">
                  <c:v>-23.653634117958429</c:v>
                </c:pt>
                <c:pt idx="126">
                  <c:v>-23.817991230100645</c:v>
                </c:pt>
                <c:pt idx="127">
                  <c:v>-23.982348342242581</c:v>
                </c:pt>
                <c:pt idx="128">
                  <c:v>-24.146705454384659</c:v>
                </c:pt>
                <c:pt idx="129">
                  <c:v>-24.311062566526736</c:v>
                </c:pt>
                <c:pt idx="130">
                  <c:v>-24.475419678668814</c:v>
                </c:pt>
                <c:pt idx="131">
                  <c:v>-24.639776790810892</c:v>
                </c:pt>
                <c:pt idx="132">
                  <c:v>-24.804133902952969</c:v>
                </c:pt>
                <c:pt idx="133">
                  <c:v>-24.968491015095047</c:v>
                </c:pt>
                <c:pt idx="134">
                  <c:v>-25.132848127236844</c:v>
                </c:pt>
                <c:pt idx="135">
                  <c:v>-25.297205239379061</c:v>
                </c:pt>
                <c:pt idx="136">
                  <c:v>-25.461562351521415</c:v>
                </c:pt>
                <c:pt idx="137">
                  <c:v>-25.625919463663354</c:v>
                </c:pt>
                <c:pt idx="138">
                  <c:v>-25.790276575805294</c:v>
                </c:pt>
                <c:pt idx="139">
                  <c:v>-25.954633687947233</c:v>
                </c:pt>
                <c:pt idx="140">
                  <c:v>-26.118990800089588</c:v>
                </c:pt>
                <c:pt idx="141">
                  <c:v>-26.283347912231527</c:v>
                </c:pt>
                <c:pt idx="142">
                  <c:v>-26.447705024373601</c:v>
                </c:pt>
                <c:pt idx="143">
                  <c:v>-26.612062136515817</c:v>
                </c:pt>
                <c:pt idx="144">
                  <c:v>-26.776419248658033</c:v>
                </c:pt>
                <c:pt idx="145">
                  <c:v>-26.940776360800111</c:v>
                </c:pt>
                <c:pt idx="146">
                  <c:v>-27.105133472941773</c:v>
                </c:pt>
                <c:pt idx="147">
                  <c:v>-27.269490585084128</c:v>
                </c:pt>
                <c:pt idx="148">
                  <c:v>-27.433847697226206</c:v>
                </c:pt>
                <c:pt idx="149">
                  <c:v>-27.496812820868715</c:v>
                </c:pt>
                <c:pt idx="150">
                  <c:v>-27.482242894482368</c:v>
                </c:pt>
                <c:pt idx="151">
                  <c:v>-27.467672968095879</c:v>
                </c:pt>
                <c:pt idx="152">
                  <c:v>-27.453103041709671</c:v>
                </c:pt>
                <c:pt idx="153">
                  <c:v>-27.438533115323182</c:v>
                </c:pt>
                <c:pt idx="154">
                  <c:v>-27.423963188936835</c:v>
                </c:pt>
                <c:pt idx="155">
                  <c:v>-27.409393262550484</c:v>
                </c:pt>
                <c:pt idx="156">
                  <c:v>-27.394823336163999</c:v>
                </c:pt>
                <c:pt idx="157">
                  <c:v>-27.380253409778067</c:v>
                </c:pt>
                <c:pt idx="158">
                  <c:v>-27.365683483391717</c:v>
                </c:pt>
                <c:pt idx="159">
                  <c:v>-27.351113557005093</c:v>
                </c:pt>
                <c:pt idx="160">
                  <c:v>-27.336543630618742</c:v>
                </c:pt>
                <c:pt idx="161">
                  <c:v>-27.321973704232256</c:v>
                </c:pt>
                <c:pt idx="162">
                  <c:v>-27.307403777845906</c:v>
                </c:pt>
                <c:pt idx="163">
                  <c:v>-27.292833851459836</c:v>
                </c:pt>
                <c:pt idx="164">
                  <c:v>-27.278263925073208</c:v>
                </c:pt>
                <c:pt idx="165">
                  <c:v>-27.263693998686861</c:v>
                </c:pt>
                <c:pt idx="166">
                  <c:v>-27.249124072300511</c:v>
                </c:pt>
                <c:pt idx="167">
                  <c:v>-27.234554145914164</c:v>
                </c:pt>
                <c:pt idx="168">
                  <c:v>-27.219984219527817</c:v>
                </c:pt>
                <c:pt idx="169">
                  <c:v>-27.205414293141327</c:v>
                </c:pt>
                <c:pt idx="170">
                  <c:v>-27.190844366755258</c:v>
                </c:pt>
                <c:pt idx="171">
                  <c:v>-27.176274440368768</c:v>
                </c:pt>
                <c:pt idx="172">
                  <c:v>-27.161704513982283</c:v>
                </c:pt>
                <c:pt idx="173">
                  <c:v>-27.147134587596071</c:v>
                </c:pt>
                <c:pt idx="174">
                  <c:v>-27.132564661209585</c:v>
                </c:pt>
                <c:pt idx="175">
                  <c:v>-27.117994734823235</c:v>
                </c:pt>
                <c:pt idx="176">
                  <c:v>-27.103424808436888</c:v>
                </c:pt>
                <c:pt idx="177">
                  <c:v>-27.088854882050541</c:v>
                </c:pt>
                <c:pt idx="178">
                  <c:v>-27.074284955664051</c:v>
                </c:pt>
                <c:pt idx="179">
                  <c:v>-27.059715029277704</c:v>
                </c:pt>
                <c:pt idx="180">
                  <c:v>-27.045145102891215</c:v>
                </c:pt>
                <c:pt idx="181">
                  <c:v>-27.030575176505145</c:v>
                </c:pt>
                <c:pt idx="182">
                  <c:v>-27.016005250118518</c:v>
                </c:pt>
                <c:pt idx="183">
                  <c:v>-27.001435323732448</c:v>
                </c:pt>
                <c:pt idx="184">
                  <c:v>-26.986865397345959</c:v>
                </c:pt>
                <c:pt idx="185">
                  <c:v>-26.972295470959473</c:v>
                </c:pt>
                <c:pt idx="186">
                  <c:v>-26.963309614889546</c:v>
                </c:pt>
                <c:pt idx="187">
                  <c:v>-26.95451631296822</c:v>
                </c:pt>
                <c:pt idx="188">
                  <c:v>-26.945723011047168</c:v>
                </c:pt>
                <c:pt idx="189">
                  <c:v>-26.936929709126119</c:v>
                </c:pt>
                <c:pt idx="190">
                  <c:v>-26.928136407204928</c:v>
                </c:pt>
                <c:pt idx="191">
                  <c:v>-26.919343105283737</c:v>
                </c:pt>
                <c:pt idx="192">
                  <c:v>-26.910549803362411</c:v>
                </c:pt>
                <c:pt idx="193">
                  <c:v>-26.90175650144122</c:v>
                </c:pt>
                <c:pt idx="194">
                  <c:v>-26.89296319952031</c:v>
                </c:pt>
                <c:pt idx="195">
                  <c:v>-26.884169897598841</c:v>
                </c:pt>
                <c:pt idx="196">
                  <c:v>-26.875376595677654</c:v>
                </c:pt>
                <c:pt idx="197">
                  <c:v>-26.866583293756602</c:v>
                </c:pt>
                <c:pt idx="198">
                  <c:v>-26.857789991835411</c:v>
                </c:pt>
                <c:pt idx="199">
                  <c:v>-26.848996689914223</c:v>
                </c:pt>
                <c:pt idx="200">
                  <c:v>-26.840203387993032</c:v>
                </c:pt>
                <c:pt idx="201">
                  <c:v>-26.831410086071845</c:v>
                </c:pt>
                <c:pt idx="202">
                  <c:v>-26.822616784150515</c:v>
                </c:pt>
                <c:pt idx="203">
                  <c:v>-26.813823482229466</c:v>
                </c:pt>
                <c:pt idx="204">
                  <c:v>-26.805030180308275</c:v>
                </c:pt>
                <c:pt idx="205">
                  <c:v>-26.796236878386949</c:v>
                </c:pt>
                <c:pt idx="206">
                  <c:v>-26.787443576465897</c:v>
                </c:pt>
                <c:pt idx="207">
                  <c:v>-26.778650274544844</c:v>
                </c:pt>
                <c:pt idx="208">
                  <c:v>-26.76985697262338</c:v>
                </c:pt>
                <c:pt idx="209">
                  <c:v>-26.761063670702466</c:v>
                </c:pt>
                <c:pt idx="210">
                  <c:v>-26.752270368781279</c:v>
                </c:pt>
                <c:pt idx="211">
                  <c:v>-26.743477066859949</c:v>
                </c:pt>
                <c:pt idx="212">
                  <c:v>-26.7346837649389</c:v>
                </c:pt>
                <c:pt idx="213">
                  <c:v>-26.725890463017709</c:v>
                </c:pt>
                <c:pt idx="214">
                  <c:v>-26.717097161096522</c:v>
                </c:pt>
                <c:pt idx="215">
                  <c:v>-26.708303859175192</c:v>
                </c:pt>
                <c:pt idx="216">
                  <c:v>-26.69951055725414</c:v>
                </c:pt>
                <c:pt idx="217">
                  <c:v>-26.690717255332952</c:v>
                </c:pt>
                <c:pt idx="218">
                  <c:v>-26.681923953411623</c:v>
                </c:pt>
                <c:pt idx="219">
                  <c:v>-26.673130651490574</c:v>
                </c:pt>
                <c:pt idx="220">
                  <c:v>-26.664337349569383</c:v>
                </c:pt>
                <c:pt idx="221">
                  <c:v>-26.655544047648196</c:v>
                </c:pt>
                <c:pt idx="222">
                  <c:v>-26.646750745727005</c:v>
                </c:pt>
                <c:pt idx="223">
                  <c:v>-26.637957443805675</c:v>
                </c:pt>
                <c:pt idx="224">
                  <c:v>-26.629164141884626</c:v>
                </c:pt>
                <c:pt idx="225">
                  <c:v>-26.620370839963297</c:v>
                </c:pt>
                <c:pt idx="226">
                  <c:v>-26.611577538042109</c:v>
                </c:pt>
                <c:pt idx="227">
                  <c:v>-26.602784236120918</c:v>
                </c:pt>
                <c:pt idx="228">
                  <c:v>-26.593990934199731</c:v>
                </c:pt>
                <c:pt idx="229">
                  <c:v>-26.585197632278678</c:v>
                </c:pt>
                <c:pt idx="230">
                  <c:v>-26.576404330357491</c:v>
                </c:pt>
                <c:pt idx="231">
                  <c:v>-26.567611028436438</c:v>
                </c:pt>
                <c:pt idx="232">
                  <c:v>-26.558817726515109</c:v>
                </c:pt>
                <c:pt idx="233">
                  <c:v>-26.550024424593921</c:v>
                </c:pt>
                <c:pt idx="234">
                  <c:v>-26.54123112267273</c:v>
                </c:pt>
                <c:pt idx="235">
                  <c:v>-26.532437820751682</c:v>
                </c:pt>
                <c:pt idx="236">
                  <c:v>-26.523644518830352</c:v>
                </c:pt>
                <c:pt idx="237">
                  <c:v>-26.514851216909303</c:v>
                </c:pt>
                <c:pt idx="238">
                  <c:v>-26.506057914988112</c:v>
                </c:pt>
                <c:pt idx="239">
                  <c:v>-26.497264613066783</c:v>
                </c:pt>
                <c:pt idx="240">
                  <c:v>-26.488471311145595</c:v>
                </c:pt>
                <c:pt idx="241">
                  <c:v>-26.479678009224543</c:v>
                </c:pt>
                <c:pt idx="242">
                  <c:v>-26.470884707303217</c:v>
                </c:pt>
                <c:pt idx="243">
                  <c:v>-26.462091405382164</c:v>
                </c:pt>
                <c:pt idx="244">
                  <c:v>-26.453298103460838</c:v>
                </c:pt>
                <c:pt idx="245">
                  <c:v>-26.444504801539786</c:v>
                </c:pt>
                <c:pt idx="246">
                  <c:v>-26.436305810122324</c:v>
                </c:pt>
                <c:pt idx="247">
                  <c:v>-26.431078371224881</c:v>
                </c:pt>
                <c:pt idx="248">
                  <c:v>-26.4258509323273</c:v>
                </c:pt>
                <c:pt idx="249">
                  <c:v>-26.420623493429719</c:v>
                </c:pt>
                <c:pt idx="250">
                  <c:v>-26.415396054532138</c:v>
                </c:pt>
                <c:pt idx="251">
                  <c:v>-26.410168615634415</c:v>
                </c:pt>
                <c:pt idx="252">
                  <c:v>-26.404941176737111</c:v>
                </c:pt>
                <c:pt idx="253">
                  <c:v>-26.399713737839253</c:v>
                </c:pt>
                <c:pt idx="254">
                  <c:v>-26.394486298941811</c:v>
                </c:pt>
                <c:pt idx="255">
                  <c:v>-26.389258860044229</c:v>
                </c:pt>
                <c:pt idx="256">
                  <c:v>-26.38403142114651</c:v>
                </c:pt>
                <c:pt idx="257">
                  <c:v>-26.378803982248929</c:v>
                </c:pt>
                <c:pt idx="258">
                  <c:v>-26.373576543351206</c:v>
                </c:pt>
                <c:pt idx="259">
                  <c:v>-26.368349104453763</c:v>
                </c:pt>
                <c:pt idx="260">
                  <c:v>-26.363121665556044</c:v>
                </c:pt>
                <c:pt idx="261">
                  <c:v>-26.357894226658463</c:v>
                </c:pt>
                <c:pt idx="262">
                  <c:v>-26.352666787760882</c:v>
                </c:pt>
                <c:pt idx="263">
                  <c:v>-26.347439348863301</c:v>
                </c:pt>
                <c:pt idx="264">
                  <c:v>-26.342211909965719</c:v>
                </c:pt>
                <c:pt idx="265">
                  <c:v>-26.336984471067996</c:v>
                </c:pt>
                <c:pt idx="266">
                  <c:v>-26.331757032170415</c:v>
                </c:pt>
                <c:pt idx="267">
                  <c:v>-26.326529593272696</c:v>
                </c:pt>
                <c:pt idx="268">
                  <c:v>-26.321302154375392</c:v>
                </c:pt>
                <c:pt idx="269">
                  <c:v>-26.316074715477811</c:v>
                </c:pt>
                <c:pt idx="270">
                  <c:v>-26.310847276580091</c:v>
                </c:pt>
                <c:pt idx="271">
                  <c:v>-26.30561983768251</c:v>
                </c:pt>
                <c:pt idx="272">
                  <c:v>-26.300392398784929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D6-4281-B975-8555DD50D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1930496"/>
        <c:axId val="251932032"/>
      </c:lineChart>
      <c:dateAx>
        <c:axId val="251930496"/>
        <c:scaling>
          <c:orientation val="minMax"/>
        </c:scaling>
        <c:delete val="0"/>
        <c:axPos val="b"/>
        <c:numFmt formatCode="dd/mm/yyyy;@" sourceLinked="1"/>
        <c:majorTickMark val="out"/>
        <c:minorTickMark val="none"/>
        <c:tickLblPos val="nextTo"/>
        <c:crossAx val="251932032"/>
        <c:crosses val="autoZero"/>
        <c:auto val="1"/>
        <c:lblOffset val="100"/>
        <c:baseTimeUnit val="days"/>
      </c:dateAx>
      <c:valAx>
        <c:axId val="251932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1930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AUDCurve6M!$F$3:$F$275</c:f>
              <c:numCache>
                <c:formatCode>dd/mm/yyyy;@</c:formatCode>
                <c:ptCount val="273"/>
                <c:pt idx="0">
                  <c:v>43135</c:v>
                </c:pt>
                <c:pt idx="1">
                  <c:v>43142</c:v>
                </c:pt>
                <c:pt idx="2">
                  <c:v>43149</c:v>
                </c:pt>
                <c:pt idx="3">
                  <c:v>43156</c:v>
                </c:pt>
                <c:pt idx="4">
                  <c:v>43186</c:v>
                </c:pt>
                <c:pt idx="5">
                  <c:v>43216</c:v>
                </c:pt>
                <c:pt idx="6">
                  <c:v>43246</c:v>
                </c:pt>
                <c:pt idx="7">
                  <c:v>43276</c:v>
                </c:pt>
                <c:pt idx="8">
                  <c:v>43306</c:v>
                </c:pt>
                <c:pt idx="9">
                  <c:v>43336</c:v>
                </c:pt>
                <c:pt idx="10">
                  <c:v>43366</c:v>
                </c:pt>
                <c:pt idx="11">
                  <c:v>43396</c:v>
                </c:pt>
                <c:pt idx="12">
                  <c:v>43426</c:v>
                </c:pt>
                <c:pt idx="13">
                  <c:v>43456</c:v>
                </c:pt>
                <c:pt idx="14">
                  <c:v>43486</c:v>
                </c:pt>
                <c:pt idx="15">
                  <c:v>43516</c:v>
                </c:pt>
                <c:pt idx="16">
                  <c:v>43546</c:v>
                </c:pt>
                <c:pt idx="17">
                  <c:v>43576</c:v>
                </c:pt>
                <c:pt idx="18">
                  <c:v>43606</c:v>
                </c:pt>
                <c:pt idx="19">
                  <c:v>43636</c:v>
                </c:pt>
                <c:pt idx="20">
                  <c:v>43666</c:v>
                </c:pt>
                <c:pt idx="21">
                  <c:v>43696</c:v>
                </c:pt>
                <c:pt idx="22">
                  <c:v>43726</c:v>
                </c:pt>
                <c:pt idx="23">
                  <c:v>43756</c:v>
                </c:pt>
                <c:pt idx="24">
                  <c:v>43786</c:v>
                </c:pt>
                <c:pt idx="25">
                  <c:v>43816</c:v>
                </c:pt>
                <c:pt idx="26">
                  <c:v>43846</c:v>
                </c:pt>
                <c:pt idx="27">
                  <c:v>43876</c:v>
                </c:pt>
                <c:pt idx="28">
                  <c:v>43906</c:v>
                </c:pt>
                <c:pt idx="29">
                  <c:v>43936</c:v>
                </c:pt>
                <c:pt idx="30">
                  <c:v>43966</c:v>
                </c:pt>
                <c:pt idx="31">
                  <c:v>43996</c:v>
                </c:pt>
                <c:pt idx="32">
                  <c:v>44026</c:v>
                </c:pt>
                <c:pt idx="33">
                  <c:v>44056</c:v>
                </c:pt>
                <c:pt idx="34">
                  <c:v>44086</c:v>
                </c:pt>
                <c:pt idx="35">
                  <c:v>44116</c:v>
                </c:pt>
                <c:pt idx="36">
                  <c:v>44146</c:v>
                </c:pt>
                <c:pt idx="37">
                  <c:v>44176</c:v>
                </c:pt>
                <c:pt idx="38">
                  <c:v>44206</c:v>
                </c:pt>
                <c:pt idx="39">
                  <c:v>44236</c:v>
                </c:pt>
                <c:pt idx="40">
                  <c:v>44266</c:v>
                </c:pt>
                <c:pt idx="41">
                  <c:v>44296</c:v>
                </c:pt>
                <c:pt idx="42">
                  <c:v>44326</c:v>
                </c:pt>
                <c:pt idx="43">
                  <c:v>44356</c:v>
                </c:pt>
                <c:pt idx="44">
                  <c:v>44386</c:v>
                </c:pt>
                <c:pt idx="45">
                  <c:v>44416</c:v>
                </c:pt>
                <c:pt idx="46">
                  <c:v>44446</c:v>
                </c:pt>
                <c:pt idx="47">
                  <c:v>44476</c:v>
                </c:pt>
                <c:pt idx="48">
                  <c:v>44506</c:v>
                </c:pt>
                <c:pt idx="49">
                  <c:v>44536</c:v>
                </c:pt>
                <c:pt idx="50">
                  <c:v>44566</c:v>
                </c:pt>
                <c:pt idx="51">
                  <c:v>44596</c:v>
                </c:pt>
                <c:pt idx="52">
                  <c:v>44626</c:v>
                </c:pt>
                <c:pt idx="53">
                  <c:v>44656</c:v>
                </c:pt>
                <c:pt idx="54">
                  <c:v>44686</c:v>
                </c:pt>
                <c:pt idx="55">
                  <c:v>44716</c:v>
                </c:pt>
                <c:pt idx="56">
                  <c:v>44746</c:v>
                </c:pt>
                <c:pt idx="57">
                  <c:v>44776</c:v>
                </c:pt>
                <c:pt idx="58">
                  <c:v>44806</c:v>
                </c:pt>
                <c:pt idx="59">
                  <c:v>44836</c:v>
                </c:pt>
                <c:pt idx="60">
                  <c:v>44866</c:v>
                </c:pt>
                <c:pt idx="61">
                  <c:v>44896</c:v>
                </c:pt>
                <c:pt idx="62">
                  <c:v>44926</c:v>
                </c:pt>
                <c:pt idx="63">
                  <c:v>44956</c:v>
                </c:pt>
                <c:pt idx="64">
                  <c:v>44986</c:v>
                </c:pt>
                <c:pt idx="65">
                  <c:v>45016</c:v>
                </c:pt>
                <c:pt idx="66">
                  <c:v>45046</c:v>
                </c:pt>
                <c:pt idx="67">
                  <c:v>45076</c:v>
                </c:pt>
                <c:pt idx="68">
                  <c:v>45106</c:v>
                </c:pt>
                <c:pt idx="69">
                  <c:v>45136</c:v>
                </c:pt>
                <c:pt idx="70">
                  <c:v>45166</c:v>
                </c:pt>
                <c:pt idx="71">
                  <c:v>45196</c:v>
                </c:pt>
                <c:pt idx="72">
                  <c:v>45226</c:v>
                </c:pt>
                <c:pt idx="73">
                  <c:v>45256</c:v>
                </c:pt>
                <c:pt idx="74">
                  <c:v>45286</c:v>
                </c:pt>
                <c:pt idx="75">
                  <c:v>45316</c:v>
                </c:pt>
                <c:pt idx="76">
                  <c:v>45346</c:v>
                </c:pt>
                <c:pt idx="77">
                  <c:v>45376</c:v>
                </c:pt>
                <c:pt idx="78">
                  <c:v>45406</c:v>
                </c:pt>
                <c:pt idx="79">
                  <c:v>45436</c:v>
                </c:pt>
                <c:pt idx="80">
                  <c:v>45466</c:v>
                </c:pt>
                <c:pt idx="81">
                  <c:v>45496</c:v>
                </c:pt>
                <c:pt idx="82">
                  <c:v>45526</c:v>
                </c:pt>
                <c:pt idx="83">
                  <c:v>45556</c:v>
                </c:pt>
                <c:pt idx="84">
                  <c:v>45586</c:v>
                </c:pt>
                <c:pt idx="85">
                  <c:v>45616</c:v>
                </c:pt>
                <c:pt idx="86">
                  <c:v>45646</c:v>
                </c:pt>
                <c:pt idx="87">
                  <c:v>45676</c:v>
                </c:pt>
                <c:pt idx="88">
                  <c:v>45706</c:v>
                </c:pt>
                <c:pt idx="89">
                  <c:v>45736</c:v>
                </c:pt>
                <c:pt idx="90">
                  <c:v>45766</c:v>
                </c:pt>
                <c:pt idx="91">
                  <c:v>45796</c:v>
                </c:pt>
                <c:pt idx="92">
                  <c:v>45826</c:v>
                </c:pt>
                <c:pt idx="93">
                  <c:v>45856</c:v>
                </c:pt>
                <c:pt idx="94">
                  <c:v>45886</c:v>
                </c:pt>
                <c:pt idx="95">
                  <c:v>45916</c:v>
                </c:pt>
                <c:pt idx="96">
                  <c:v>45946</c:v>
                </c:pt>
                <c:pt idx="97">
                  <c:v>45976</c:v>
                </c:pt>
                <c:pt idx="98">
                  <c:v>46006</c:v>
                </c:pt>
                <c:pt idx="99">
                  <c:v>46036</c:v>
                </c:pt>
                <c:pt idx="100">
                  <c:v>46066</c:v>
                </c:pt>
                <c:pt idx="101">
                  <c:v>46096</c:v>
                </c:pt>
                <c:pt idx="102">
                  <c:v>46126</c:v>
                </c:pt>
                <c:pt idx="103">
                  <c:v>46156</c:v>
                </c:pt>
                <c:pt idx="104">
                  <c:v>46186</c:v>
                </c:pt>
                <c:pt idx="105">
                  <c:v>46216</c:v>
                </c:pt>
                <c:pt idx="106">
                  <c:v>46246</c:v>
                </c:pt>
                <c:pt idx="107">
                  <c:v>46276</c:v>
                </c:pt>
                <c:pt idx="108">
                  <c:v>46306</c:v>
                </c:pt>
                <c:pt idx="109">
                  <c:v>46336</c:v>
                </c:pt>
                <c:pt idx="110">
                  <c:v>46366</c:v>
                </c:pt>
                <c:pt idx="111">
                  <c:v>46396</c:v>
                </c:pt>
                <c:pt idx="112">
                  <c:v>46426</c:v>
                </c:pt>
                <c:pt idx="113">
                  <c:v>46456</c:v>
                </c:pt>
                <c:pt idx="114">
                  <c:v>46486</c:v>
                </c:pt>
                <c:pt idx="115">
                  <c:v>46516</c:v>
                </c:pt>
                <c:pt idx="116">
                  <c:v>46546</c:v>
                </c:pt>
                <c:pt idx="117">
                  <c:v>46576</c:v>
                </c:pt>
                <c:pt idx="118">
                  <c:v>46606</c:v>
                </c:pt>
                <c:pt idx="119">
                  <c:v>46636</c:v>
                </c:pt>
                <c:pt idx="120">
                  <c:v>46666</c:v>
                </c:pt>
                <c:pt idx="121">
                  <c:v>46696</c:v>
                </c:pt>
                <c:pt idx="122">
                  <c:v>46726</c:v>
                </c:pt>
                <c:pt idx="123">
                  <c:v>46756</c:v>
                </c:pt>
                <c:pt idx="124">
                  <c:v>46786</c:v>
                </c:pt>
                <c:pt idx="125">
                  <c:v>46816</c:v>
                </c:pt>
                <c:pt idx="126">
                  <c:v>46846</c:v>
                </c:pt>
                <c:pt idx="127">
                  <c:v>46876</c:v>
                </c:pt>
                <c:pt idx="128">
                  <c:v>46906</c:v>
                </c:pt>
                <c:pt idx="129">
                  <c:v>46936</c:v>
                </c:pt>
                <c:pt idx="130">
                  <c:v>46966</c:v>
                </c:pt>
                <c:pt idx="131">
                  <c:v>46996</c:v>
                </c:pt>
                <c:pt idx="132">
                  <c:v>47026</c:v>
                </c:pt>
                <c:pt idx="133">
                  <c:v>47056</c:v>
                </c:pt>
                <c:pt idx="134">
                  <c:v>47086</c:v>
                </c:pt>
                <c:pt idx="135">
                  <c:v>47116</c:v>
                </c:pt>
                <c:pt idx="136">
                  <c:v>47146</c:v>
                </c:pt>
                <c:pt idx="137">
                  <c:v>47176</c:v>
                </c:pt>
                <c:pt idx="138">
                  <c:v>47206</c:v>
                </c:pt>
                <c:pt idx="139">
                  <c:v>47236</c:v>
                </c:pt>
                <c:pt idx="140">
                  <c:v>47266</c:v>
                </c:pt>
                <c:pt idx="141">
                  <c:v>47296</c:v>
                </c:pt>
                <c:pt idx="142">
                  <c:v>47326</c:v>
                </c:pt>
                <c:pt idx="143">
                  <c:v>47356</c:v>
                </c:pt>
                <c:pt idx="144">
                  <c:v>47386</c:v>
                </c:pt>
                <c:pt idx="145">
                  <c:v>47416</c:v>
                </c:pt>
                <c:pt idx="146">
                  <c:v>47446</c:v>
                </c:pt>
                <c:pt idx="147">
                  <c:v>47476</c:v>
                </c:pt>
                <c:pt idx="148">
                  <c:v>47506</c:v>
                </c:pt>
                <c:pt idx="149">
                  <c:v>47536</c:v>
                </c:pt>
                <c:pt idx="150">
                  <c:v>47566</c:v>
                </c:pt>
                <c:pt idx="151">
                  <c:v>47596</c:v>
                </c:pt>
                <c:pt idx="152">
                  <c:v>47626</c:v>
                </c:pt>
                <c:pt idx="153">
                  <c:v>47656</c:v>
                </c:pt>
                <c:pt idx="154">
                  <c:v>47686</c:v>
                </c:pt>
                <c:pt idx="155">
                  <c:v>47716</c:v>
                </c:pt>
                <c:pt idx="156">
                  <c:v>47746</c:v>
                </c:pt>
                <c:pt idx="157">
                  <c:v>47776</c:v>
                </c:pt>
                <c:pt idx="158">
                  <c:v>47806</c:v>
                </c:pt>
                <c:pt idx="159">
                  <c:v>47836</c:v>
                </c:pt>
                <c:pt idx="160">
                  <c:v>47866</c:v>
                </c:pt>
                <c:pt idx="161">
                  <c:v>47896</c:v>
                </c:pt>
                <c:pt idx="162">
                  <c:v>47926</c:v>
                </c:pt>
                <c:pt idx="163">
                  <c:v>47956</c:v>
                </c:pt>
                <c:pt idx="164">
                  <c:v>47986</c:v>
                </c:pt>
                <c:pt idx="165">
                  <c:v>48016</c:v>
                </c:pt>
                <c:pt idx="166">
                  <c:v>48046</c:v>
                </c:pt>
                <c:pt idx="167">
                  <c:v>48076</c:v>
                </c:pt>
                <c:pt idx="168">
                  <c:v>48106</c:v>
                </c:pt>
                <c:pt idx="169">
                  <c:v>48136</c:v>
                </c:pt>
                <c:pt idx="170">
                  <c:v>48166</c:v>
                </c:pt>
                <c:pt idx="171">
                  <c:v>48196</c:v>
                </c:pt>
                <c:pt idx="172">
                  <c:v>48226</c:v>
                </c:pt>
                <c:pt idx="173">
                  <c:v>48256</c:v>
                </c:pt>
                <c:pt idx="174">
                  <c:v>48286</c:v>
                </c:pt>
                <c:pt idx="175">
                  <c:v>48316</c:v>
                </c:pt>
                <c:pt idx="176">
                  <c:v>48346</c:v>
                </c:pt>
                <c:pt idx="177">
                  <c:v>48376</c:v>
                </c:pt>
                <c:pt idx="178">
                  <c:v>48406</c:v>
                </c:pt>
                <c:pt idx="179">
                  <c:v>48436</c:v>
                </c:pt>
                <c:pt idx="180">
                  <c:v>48466</c:v>
                </c:pt>
                <c:pt idx="181">
                  <c:v>48496</c:v>
                </c:pt>
                <c:pt idx="182">
                  <c:v>48526</c:v>
                </c:pt>
                <c:pt idx="183">
                  <c:v>48556</c:v>
                </c:pt>
                <c:pt idx="184">
                  <c:v>48586</c:v>
                </c:pt>
                <c:pt idx="185">
                  <c:v>48616</c:v>
                </c:pt>
                <c:pt idx="186">
                  <c:v>48646</c:v>
                </c:pt>
                <c:pt idx="187">
                  <c:v>48676</c:v>
                </c:pt>
                <c:pt idx="188">
                  <c:v>48706</c:v>
                </c:pt>
                <c:pt idx="189">
                  <c:v>48736</c:v>
                </c:pt>
                <c:pt idx="190">
                  <c:v>48766</c:v>
                </c:pt>
                <c:pt idx="191">
                  <c:v>48796</c:v>
                </c:pt>
                <c:pt idx="192">
                  <c:v>48826</c:v>
                </c:pt>
                <c:pt idx="193">
                  <c:v>48856</c:v>
                </c:pt>
                <c:pt idx="194">
                  <c:v>48886</c:v>
                </c:pt>
                <c:pt idx="195">
                  <c:v>48916</c:v>
                </c:pt>
                <c:pt idx="196">
                  <c:v>48946</c:v>
                </c:pt>
                <c:pt idx="197">
                  <c:v>48976</c:v>
                </c:pt>
                <c:pt idx="198">
                  <c:v>49006</c:v>
                </c:pt>
                <c:pt idx="199">
                  <c:v>49036</c:v>
                </c:pt>
                <c:pt idx="200">
                  <c:v>49066</c:v>
                </c:pt>
                <c:pt idx="201">
                  <c:v>49096</c:v>
                </c:pt>
                <c:pt idx="202">
                  <c:v>49126</c:v>
                </c:pt>
                <c:pt idx="203">
                  <c:v>49156</c:v>
                </c:pt>
                <c:pt idx="204">
                  <c:v>49186</c:v>
                </c:pt>
                <c:pt idx="205">
                  <c:v>49216</c:v>
                </c:pt>
                <c:pt idx="206">
                  <c:v>49246</c:v>
                </c:pt>
                <c:pt idx="207">
                  <c:v>49276</c:v>
                </c:pt>
                <c:pt idx="208">
                  <c:v>49306</c:v>
                </c:pt>
                <c:pt idx="209">
                  <c:v>49336</c:v>
                </c:pt>
                <c:pt idx="210">
                  <c:v>49366</c:v>
                </c:pt>
                <c:pt idx="211">
                  <c:v>49396</c:v>
                </c:pt>
                <c:pt idx="212">
                  <c:v>49426</c:v>
                </c:pt>
                <c:pt idx="213">
                  <c:v>49456</c:v>
                </c:pt>
                <c:pt idx="214">
                  <c:v>49486</c:v>
                </c:pt>
                <c:pt idx="215">
                  <c:v>49516</c:v>
                </c:pt>
                <c:pt idx="216">
                  <c:v>49546</c:v>
                </c:pt>
                <c:pt idx="217">
                  <c:v>49576</c:v>
                </c:pt>
                <c:pt idx="218">
                  <c:v>49606</c:v>
                </c:pt>
                <c:pt idx="219">
                  <c:v>49636</c:v>
                </c:pt>
                <c:pt idx="220">
                  <c:v>49666</c:v>
                </c:pt>
                <c:pt idx="221">
                  <c:v>49696</c:v>
                </c:pt>
                <c:pt idx="222">
                  <c:v>49726</c:v>
                </c:pt>
                <c:pt idx="223">
                  <c:v>49756</c:v>
                </c:pt>
                <c:pt idx="224">
                  <c:v>49786</c:v>
                </c:pt>
                <c:pt idx="225">
                  <c:v>49816</c:v>
                </c:pt>
                <c:pt idx="226">
                  <c:v>49846</c:v>
                </c:pt>
                <c:pt idx="227">
                  <c:v>49876</c:v>
                </c:pt>
                <c:pt idx="228">
                  <c:v>49906</c:v>
                </c:pt>
                <c:pt idx="229">
                  <c:v>49936</c:v>
                </c:pt>
                <c:pt idx="230">
                  <c:v>49966</c:v>
                </c:pt>
                <c:pt idx="231">
                  <c:v>49996</c:v>
                </c:pt>
                <c:pt idx="232">
                  <c:v>50026</c:v>
                </c:pt>
                <c:pt idx="233">
                  <c:v>50056</c:v>
                </c:pt>
                <c:pt idx="234">
                  <c:v>50086</c:v>
                </c:pt>
                <c:pt idx="235">
                  <c:v>50116</c:v>
                </c:pt>
                <c:pt idx="236">
                  <c:v>50146</c:v>
                </c:pt>
                <c:pt idx="237">
                  <c:v>50176</c:v>
                </c:pt>
                <c:pt idx="238">
                  <c:v>50206</c:v>
                </c:pt>
                <c:pt idx="239">
                  <c:v>50236</c:v>
                </c:pt>
                <c:pt idx="240">
                  <c:v>50266</c:v>
                </c:pt>
                <c:pt idx="241">
                  <c:v>50296</c:v>
                </c:pt>
                <c:pt idx="242">
                  <c:v>50326</c:v>
                </c:pt>
                <c:pt idx="243">
                  <c:v>50356</c:v>
                </c:pt>
                <c:pt idx="244">
                  <c:v>50386</c:v>
                </c:pt>
                <c:pt idx="245">
                  <c:v>50416</c:v>
                </c:pt>
                <c:pt idx="246">
                  <c:v>50446</c:v>
                </c:pt>
                <c:pt idx="247">
                  <c:v>50476</c:v>
                </c:pt>
                <c:pt idx="248">
                  <c:v>50506</c:v>
                </c:pt>
                <c:pt idx="249">
                  <c:v>50536</c:v>
                </c:pt>
                <c:pt idx="250">
                  <c:v>50566</c:v>
                </c:pt>
                <c:pt idx="251">
                  <c:v>50596</c:v>
                </c:pt>
                <c:pt idx="252">
                  <c:v>50626</c:v>
                </c:pt>
                <c:pt idx="253">
                  <c:v>50656</c:v>
                </c:pt>
                <c:pt idx="254">
                  <c:v>50686</c:v>
                </c:pt>
                <c:pt idx="255">
                  <c:v>50716</c:v>
                </c:pt>
                <c:pt idx="256">
                  <c:v>50746</c:v>
                </c:pt>
                <c:pt idx="257">
                  <c:v>50776</c:v>
                </c:pt>
                <c:pt idx="258">
                  <c:v>50806</c:v>
                </c:pt>
                <c:pt idx="259">
                  <c:v>50836</c:v>
                </c:pt>
                <c:pt idx="260">
                  <c:v>50866</c:v>
                </c:pt>
                <c:pt idx="261">
                  <c:v>50896</c:v>
                </c:pt>
                <c:pt idx="262">
                  <c:v>50926</c:v>
                </c:pt>
                <c:pt idx="263">
                  <c:v>50956</c:v>
                </c:pt>
                <c:pt idx="264">
                  <c:v>50986</c:v>
                </c:pt>
                <c:pt idx="265">
                  <c:v>51016</c:v>
                </c:pt>
                <c:pt idx="266">
                  <c:v>51046</c:v>
                </c:pt>
                <c:pt idx="267">
                  <c:v>51076</c:v>
                </c:pt>
                <c:pt idx="268">
                  <c:v>51106</c:v>
                </c:pt>
                <c:pt idx="269">
                  <c:v>51136</c:v>
                </c:pt>
                <c:pt idx="270">
                  <c:v>51166</c:v>
                </c:pt>
                <c:pt idx="271">
                  <c:v>51196</c:v>
                </c:pt>
                <c:pt idx="272">
                  <c:v>51226</c:v>
                </c:pt>
              </c:numCache>
            </c:numRef>
          </c:cat>
          <c:val>
            <c:numRef>
              <c:f>AUDCurve6M!$G$3:$G$275</c:f>
              <c:numCache>
                <c:formatCode>General</c:formatCode>
                <c:ptCount val="273"/>
                <c:pt idx="0">
                  <c:v>0</c:v>
                </c:pt>
                <c:pt idx="1">
                  <c:v>0.31701255882823909</c:v>
                </c:pt>
                <c:pt idx="2">
                  <c:v>0.68686054410391217</c:v>
                </c:pt>
                <c:pt idx="3">
                  <c:v>1.0567085293937406</c:v>
                </c:pt>
                <c:pt idx="4">
                  <c:v>2.6417713234577755</c:v>
                </c:pt>
                <c:pt idx="5">
                  <c:v>4.2268341175319417</c:v>
                </c:pt>
                <c:pt idx="6">
                  <c:v>4.8135114351867401</c:v>
                </c:pt>
                <c:pt idx="7">
                  <c:v>4.8221761085907868</c:v>
                </c:pt>
                <c:pt idx="8">
                  <c:v>4.8308407819944161</c:v>
                </c:pt>
                <c:pt idx="9">
                  <c:v>4.8395054553983243</c:v>
                </c:pt>
                <c:pt idx="10">
                  <c:v>4.8481701288048686</c:v>
                </c:pt>
                <c:pt idx="11">
                  <c:v>4.8568348022098862</c:v>
                </c:pt>
                <c:pt idx="12">
                  <c:v>4.865499475614488</c:v>
                </c:pt>
                <c:pt idx="13">
                  <c:v>4.8741641490197827</c:v>
                </c:pt>
                <c:pt idx="14">
                  <c:v>4.8828288224243845</c:v>
                </c:pt>
                <c:pt idx="15">
                  <c:v>4.9716359720158865</c:v>
                </c:pt>
                <c:pt idx="16">
                  <c:v>5.1405855977941508</c:v>
                </c:pt>
                <c:pt idx="17">
                  <c:v>5.3095352235726923</c:v>
                </c:pt>
                <c:pt idx="18">
                  <c:v>5.4784848493501235</c:v>
                </c:pt>
                <c:pt idx="19">
                  <c:v>5.6474344751289429</c:v>
                </c:pt>
                <c:pt idx="20">
                  <c:v>5.816384100906097</c:v>
                </c:pt>
                <c:pt idx="21">
                  <c:v>5.9853337266843614</c:v>
                </c:pt>
                <c:pt idx="22">
                  <c:v>6.1542833524633185</c:v>
                </c:pt>
                <c:pt idx="23">
                  <c:v>6.3232329782404726</c:v>
                </c:pt>
                <c:pt idx="24">
                  <c:v>6.4921826040184598</c:v>
                </c:pt>
                <c:pt idx="25">
                  <c:v>6.6611322297971398</c:v>
                </c:pt>
                <c:pt idx="26">
                  <c:v>6.830081855574849</c:v>
                </c:pt>
                <c:pt idx="27">
                  <c:v>7.028863854472295</c:v>
                </c:pt>
                <c:pt idx="28">
                  <c:v>7.2873105996065775</c:v>
                </c:pt>
                <c:pt idx="29">
                  <c:v>7.5457573447411388</c:v>
                </c:pt>
                <c:pt idx="30">
                  <c:v>7.8042040898765315</c:v>
                </c:pt>
                <c:pt idx="31">
                  <c:v>8.0626508350109543</c:v>
                </c:pt>
                <c:pt idx="32">
                  <c:v>8.3210975801455138</c:v>
                </c:pt>
                <c:pt idx="33">
                  <c:v>8.5795443252806294</c:v>
                </c:pt>
                <c:pt idx="34">
                  <c:v>8.8379910704151907</c:v>
                </c:pt>
                <c:pt idx="35">
                  <c:v>9.0964378155497521</c:v>
                </c:pt>
                <c:pt idx="36">
                  <c:v>9.3548845606845905</c:v>
                </c:pt>
                <c:pt idx="37">
                  <c:v>9.6133313058197061</c:v>
                </c:pt>
                <c:pt idx="38">
                  <c:v>9.8717780509542656</c:v>
                </c:pt>
                <c:pt idx="39">
                  <c:v>10.125362688635231</c:v>
                </c:pt>
                <c:pt idx="40">
                  <c:v>10.347343627870181</c:v>
                </c:pt>
                <c:pt idx="41">
                  <c:v>10.569324567104299</c:v>
                </c:pt>
                <c:pt idx="42">
                  <c:v>10.791305506339249</c:v>
                </c:pt>
                <c:pt idx="43">
                  <c:v>11.013286445573922</c:v>
                </c:pt>
                <c:pt idx="44">
                  <c:v>11.235267384808456</c:v>
                </c:pt>
                <c:pt idx="45">
                  <c:v>11.457248324043407</c:v>
                </c:pt>
                <c:pt idx="46">
                  <c:v>11.679229263277801</c:v>
                </c:pt>
                <c:pt idx="47">
                  <c:v>11.901210202512196</c:v>
                </c:pt>
                <c:pt idx="48">
                  <c:v>12.123191141747286</c:v>
                </c:pt>
                <c:pt idx="49">
                  <c:v>12.345172080981959</c:v>
                </c:pt>
                <c:pt idx="50">
                  <c:v>12.567153020216354</c:v>
                </c:pt>
                <c:pt idx="51">
                  <c:v>12.789133959451027</c:v>
                </c:pt>
                <c:pt idx="52">
                  <c:v>13.011114898686117</c:v>
                </c:pt>
                <c:pt idx="53">
                  <c:v>13.233095837920651</c:v>
                </c:pt>
                <c:pt idx="54">
                  <c:v>13.455076777155044</c:v>
                </c:pt>
                <c:pt idx="55">
                  <c:v>13.677057716389719</c:v>
                </c:pt>
                <c:pt idx="56">
                  <c:v>13.899038655624253</c:v>
                </c:pt>
                <c:pt idx="57">
                  <c:v>14.121019594859202</c:v>
                </c:pt>
                <c:pt idx="58">
                  <c:v>14.343000534093736</c:v>
                </c:pt>
                <c:pt idx="59">
                  <c:v>14.564981473328547</c:v>
                </c:pt>
                <c:pt idx="60">
                  <c:v>14.786962412563081</c:v>
                </c:pt>
                <c:pt idx="61">
                  <c:v>15.008943351797615</c:v>
                </c:pt>
                <c:pt idx="62">
                  <c:v>15.230924291032288</c:v>
                </c:pt>
                <c:pt idx="63">
                  <c:v>15.452905230267099</c:v>
                </c:pt>
                <c:pt idx="64">
                  <c:v>15.685585052718359</c:v>
                </c:pt>
                <c:pt idx="65">
                  <c:v>15.921521057018634</c:v>
                </c:pt>
                <c:pt idx="66">
                  <c:v>16.15745706131877</c:v>
                </c:pt>
                <c:pt idx="67">
                  <c:v>16.393393065618628</c:v>
                </c:pt>
                <c:pt idx="68">
                  <c:v>16.629329069918626</c:v>
                </c:pt>
                <c:pt idx="69">
                  <c:v>16.8652650742189</c:v>
                </c:pt>
                <c:pt idx="70">
                  <c:v>17.101201078519036</c:v>
                </c:pt>
                <c:pt idx="71">
                  <c:v>17.337137082819034</c:v>
                </c:pt>
                <c:pt idx="72">
                  <c:v>17.573073087119027</c:v>
                </c:pt>
                <c:pt idx="73">
                  <c:v>17.809009091419163</c:v>
                </c:pt>
                <c:pt idx="74">
                  <c:v>18.044945095719161</c:v>
                </c:pt>
                <c:pt idx="75">
                  <c:v>18.280881100019158</c:v>
                </c:pt>
                <c:pt idx="76">
                  <c:v>18.516817104319433</c:v>
                </c:pt>
                <c:pt idx="77">
                  <c:v>18.75275310861943</c:v>
                </c:pt>
                <c:pt idx="78">
                  <c:v>18.988689112919289</c:v>
                </c:pt>
                <c:pt idx="79">
                  <c:v>19.224625117219702</c:v>
                </c:pt>
                <c:pt idx="80">
                  <c:v>19.460561121519838</c:v>
                </c:pt>
                <c:pt idx="81">
                  <c:v>19.696497125819697</c:v>
                </c:pt>
                <c:pt idx="82">
                  <c:v>19.932433130119833</c:v>
                </c:pt>
                <c:pt idx="83">
                  <c:v>20.168369134420246</c:v>
                </c:pt>
                <c:pt idx="84">
                  <c:v>20.404305138720101</c:v>
                </c:pt>
                <c:pt idx="85">
                  <c:v>20.640241143020098</c:v>
                </c:pt>
                <c:pt idx="86">
                  <c:v>20.876177147320234</c:v>
                </c:pt>
                <c:pt idx="87">
                  <c:v>21.112113151620509</c:v>
                </c:pt>
                <c:pt idx="88">
                  <c:v>21.270901744357833</c:v>
                </c:pt>
                <c:pt idx="89">
                  <c:v>21.328805260436983</c:v>
                </c:pt>
                <c:pt idx="90">
                  <c:v>21.386708776515995</c:v>
                </c:pt>
                <c:pt idx="91">
                  <c:v>21.444612292594869</c:v>
                </c:pt>
                <c:pt idx="92">
                  <c:v>21.502515808674016</c:v>
                </c:pt>
                <c:pt idx="93">
                  <c:v>21.560419324752889</c:v>
                </c:pt>
                <c:pt idx="94">
                  <c:v>21.618322840831901</c:v>
                </c:pt>
                <c:pt idx="95">
                  <c:v>21.676226356911187</c:v>
                </c:pt>
                <c:pt idx="96">
                  <c:v>21.734129872989921</c:v>
                </c:pt>
                <c:pt idx="97">
                  <c:v>21.792033389069211</c:v>
                </c:pt>
                <c:pt idx="98">
                  <c:v>21.849936905148081</c:v>
                </c:pt>
                <c:pt idx="99">
                  <c:v>21.907840421226954</c:v>
                </c:pt>
                <c:pt idx="100">
                  <c:v>21.965743937306105</c:v>
                </c:pt>
                <c:pt idx="101">
                  <c:v>22.023647453384974</c:v>
                </c:pt>
                <c:pt idx="102">
                  <c:v>22.081550969464125</c:v>
                </c:pt>
                <c:pt idx="103">
                  <c:v>22.139454485543137</c:v>
                </c:pt>
                <c:pt idx="104">
                  <c:v>22.197358001622149</c:v>
                </c:pt>
                <c:pt idx="105">
                  <c:v>22.255261517701019</c:v>
                </c:pt>
                <c:pt idx="106">
                  <c:v>22.313165033780031</c:v>
                </c:pt>
                <c:pt idx="107">
                  <c:v>22.371068549859039</c:v>
                </c:pt>
                <c:pt idx="108">
                  <c:v>22.428972065938051</c:v>
                </c:pt>
                <c:pt idx="109">
                  <c:v>22.486875582017063</c:v>
                </c:pt>
                <c:pt idx="110">
                  <c:v>22.544779098096214</c:v>
                </c:pt>
                <c:pt idx="111">
                  <c:v>22.602682614175084</c:v>
                </c:pt>
                <c:pt idx="112">
                  <c:v>22.660586130253819</c:v>
                </c:pt>
                <c:pt idx="113">
                  <c:v>22.718489646333108</c:v>
                </c:pt>
                <c:pt idx="114">
                  <c:v>22.776393162412116</c:v>
                </c:pt>
                <c:pt idx="115">
                  <c:v>22.83429667849099</c:v>
                </c:pt>
                <c:pt idx="116">
                  <c:v>22.89220019457014</c:v>
                </c:pt>
                <c:pt idx="117">
                  <c:v>22.950103710649287</c:v>
                </c:pt>
                <c:pt idx="118">
                  <c:v>23.008007226728161</c:v>
                </c:pt>
                <c:pt idx="119">
                  <c:v>23.065910742806896</c:v>
                </c:pt>
                <c:pt idx="120">
                  <c:v>23.123814258886181</c:v>
                </c:pt>
                <c:pt idx="121">
                  <c:v>23.181717774965055</c:v>
                </c:pt>
                <c:pt idx="122">
                  <c:v>23.239621291044067</c:v>
                </c:pt>
                <c:pt idx="123">
                  <c:v>23.297524807123217</c:v>
                </c:pt>
                <c:pt idx="124">
                  <c:v>23.355428323202087</c:v>
                </c:pt>
                <c:pt idx="125">
                  <c:v>23.508596094859307</c:v>
                </c:pt>
                <c:pt idx="126">
                  <c:v>23.676419905836603</c:v>
                </c:pt>
                <c:pt idx="127">
                  <c:v>23.844243716813345</c:v>
                </c:pt>
                <c:pt idx="128">
                  <c:v>24.012067527790364</c:v>
                </c:pt>
                <c:pt idx="129">
                  <c:v>24.179891338767661</c:v>
                </c:pt>
                <c:pt idx="130">
                  <c:v>24.34771514974468</c:v>
                </c:pt>
                <c:pt idx="131">
                  <c:v>24.515538960721422</c:v>
                </c:pt>
                <c:pt idx="132">
                  <c:v>24.68336277169858</c:v>
                </c:pt>
                <c:pt idx="133">
                  <c:v>24.851186582675599</c:v>
                </c:pt>
                <c:pt idx="134">
                  <c:v>25.019010393652756</c:v>
                </c:pt>
                <c:pt idx="135">
                  <c:v>25.186834204629776</c:v>
                </c:pt>
                <c:pt idx="136">
                  <c:v>25.354658015606656</c:v>
                </c:pt>
                <c:pt idx="137">
                  <c:v>25.522481826583537</c:v>
                </c:pt>
                <c:pt idx="138">
                  <c:v>25.690305637560694</c:v>
                </c:pt>
                <c:pt idx="139">
                  <c:v>25.858129448537852</c:v>
                </c:pt>
                <c:pt idx="140">
                  <c:v>26.025953259514733</c:v>
                </c:pt>
                <c:pt idx="141">
                  <c:v>26.19377707049189</c:v>
                </c:pt>
                <c:pt idx="142">
                  <c:v>26.36160088146891</c:v>
                </c:pt>
                <c:pt idx="143">
                  <c:v>26.529424692445929</c:v>
                </c:pt>
                <c:pt idx="144">
                  <c:v>26.697248503422671</c:v>
                </c:pt>
                <c:pt idx="145">
                  <c:v>26.865072314399828</c:v>
                </c:pt>
                <c:pt idx="146">
                  <c:v>27.032896125376986</c:v>
                </c:pt>
                <c:pt idx="147">
                  <c:v>27.200719936353867</c:v>
                </c:pt>
                <c:pt idx="148">
                  <c:v>27.368543747330886</c:v>
                </c:pt>
                <c:pt idx="149">
                  <c:v>27.43228682024673</c:v>
                </c:pt>
                <c:pt idx="150">
                  <c:v>27.416438740527628</c:v>
                </c:pt>
                <c:pt idx="151">
                  <c:v>27.400590660808522</c:v>
                </c:pt>
                <c:pt idx="152">
                  <c:v>27.384742581089</c:v>
                </c:pt>
                <c:pt idx="153">
                  <c:v>27.368894501370033</c:v>
                </c:pt>
                <c:pt idx="154">
                  <c:v>27.35304642165093</c:v>
                </c:pt>
                <c:pt idx="155">
                  <c:v>27.337198341931824</c:v>
                </c:pt>
                <c:pt idx="156">
                  <c:v>27.321350262212579</c:v>
                </c:pt>
                <c:pt idx="157">
                  <c:v>27.305502182493473</c:v>
                </c:pt>
                <c:pt idx="158">
                  <c:v>27.289654102774229</c:v>
                </c:pt>
                <c:pt idx="159">
                  <c:v>27.273806023055265</c:v>
                </c:pt>
                <c:pt idx="160">
                  <c:v>27.25795794333602</c:v>
                </c:pt>
                <c:pt idx="161">
                  <c:v>27.242109863616776</c:v>
                </c:pt>
                <c:pt idx="162">
                  <c:v>27.226261783897669</c:v>
                </c:pt>
                <c:pt idx="163">
                  <c:v>27.210413704178428</c:v>
                </c:pt>
                <c:pt idx="164">
                  <c:v>27.194565624459461</c:v>
                </c:pt>
                <c:pt idx="165">
                  <c:v>27.178717544740216</c:v>
                </c:pt>
                <c:pt idx="166">
                  <c:v>27.162869465020833</c:v>
                </c:pt>
                <c:pt idx="167">
                  <c:v>27.147021385301727</c:v>
                </c:pt>
                <c:pt idx="168">
                  <c:v>27.131173305582763</c:v>
                </c:pt>
                <c:pt idx="169">
                  <c:v>27.115325225863518</c:v>
                </c:pt>
                <c:pt idx="170">
                  <c:v>27.099477146144135</c:v>
                </c:pt>
                <c:pt idx="171">
                  <c:v>27.083629066425306</c:v>
                </c:pt>
                <c:pt idx="172">
                  <c:v>27.067780986706065</c:v>
                </c:pt>
                <c:pt idx="173">
                  <c:v>27.051932906986959</c:v>
                </c:pt>
                <c:pt idx="174">
                  <c:v>27.036084827267715</c:v>
                </c:pt>
                <c:pt idx="175">
                  <c:v>27.02023674754847</c:v>
                </c:pt>
                <c:pt idx="176">
                  <c:v>27.004388667829364</c:v>
                </c:pt>
                <c:pt idx="177">
                  <c:v>26.988540588110261</c:v>
                </c:pt>
                <c:pt idx="178">
                  <c:v>26.972692508390878</c:v>
                </c:pt>
                <c:pt idx="179">
                  <c:v>26.956844428671911</c:v>
                </c:pt>
                <c:pt idx="180">
                  <c:v>26.940996348952943</c:v>
                </c:pt>
                <c:pt idx="181">
                  <c:v>26.925148269233425</c:v>
                </c:pt>
                <c:pt idx="182">
                  <c:v>26.909300189514596</c:v>
                </c:pt>
                <c:pt idx="183">
                  <c:v>26.893452109795074</c:v>
                </c:pt>
                <c:pt idx="184">
                  <c:v>26.877604030076107</c:v>
                </c:pt>
                <c:pt idx="185">
                  <c:v>26.861755950356862</c:v>
                </c:pt>
                <c:pt idx="186">
                  <c:v>26.85197988983909</c:v>
                </c:pt>
                <c:pt idx="187">
                  <c:v>26.84241320929398</c:v>
                </c:pt>
                <c:pt idx="188">
                  <c:v>26.832846528748593</c:v>
                </c:pt>
                <c:pt idx="189">
                  <c:v>26.823279848203207</c:v>
                </c:pt>
                <c:pt idx="190">
                  <c:v>26.813713167657959</c:v>
                </c:pt>
                <c:pt idx="191">
                  <c:v>26.804146487112853</c:v>
                </c:pt>
                <c:pt idx="192">
                  <c:v>26.794579806567466</c:v>
                </c:pt>
                <c:pt idx="193">
                  <c:v>26.785013126022218</c:v>
                </c:pt>
                <c:pt idx="194">
                  <c:v>26.775446445476831</c:v>
                </c:pt>
                <c:pt idx="195">
                  <c:v>26.765879764931583</c:v>
                </c:pt>
                <c:pt idx="196">
                  <c:v>26.756313084386335</c:v>
                </c:pt>
                <c:pt idx="197">
                  <c:v>26.746746403841225</c:v>
                </c:pt>
                <c:pt idx="198">
                  <c:v>26.7371797232957</c:v>
                </c:pt>
                <c:pt idx="199">
                  <c:v>26.72761304275059</c:v>
                </c:pt>
                <c:pt idx="200">
                  <c:v>26.718046362205207</c:v>
                </c:pt>
                <c:pt idx="201">
                  <c:v>26.708479681659821</c:v>
                </c:pt>
                <c:pt idx="202">
                  <c:v>26.698913001114711</c:v>
                </c:pt>
                <c:pt idx="203">
                  <c:v>26.689346320569324</c:v>
                </c:pt>
                <c:pt idx="204">
                  <c:v>26.679779640023938</c:v>
                </c:pt>
                <c:pt idx="205">
                  <c:v>26.670212959478828</c:v>
                </c:pt>
                <c:pt idx="206">
                  <c:v>26.660646278933442</c:v>
                </c:pt>
                <c:pt idx="207">
                  <c:v>26.651079598388055</c:v>
                </c:pt>
                <c:pt idx="208">
                  <c:v>26.641512917842807</c:v>
                </c:pt>
                <c:pt idx="209">
                  <c:v>26.631946237297559</c:v>
                </c:pt>
                <c:pt idx="210">
                  <c:v>26.622379556752314</c:v>
                </c:pt>
                <c:pt idx="211">
                  <c:v>26.612812876206927</c:v>
                </c:pt>
                <c:pt idx="212">
                  <c:v>26.603246195661541</c:v>
                </c:pt>
                <c:pt idx="213">
                  <c:v>26.593679515116431</c:v>
                </c:pt>
                <c:pt idx="214">
                  <c:v>26.584112834571044</c:v>
                </c:pt>
                <c:pt idx="215">
                  <c:v>26.574546154025935</c:v>
                </c:pt>
                <c:pt idx="216">
                  <c:v>26.564979473480548</c:v>
                </c:pt>
                <c:pt idx="217">
                  <c:v>26.5554127929353</c:v>
                </c:pt>
                <c:pt idx="218">
                  <c:v>26.545846112390052</c:v>
                </c:pt>
                <c:pt idx="219">
                  <c:v>26.536279431844669</c:v>
                </c:pt>
                <c:pt idx="220">
                  <c:v>26.526712751299282</c:v>
                </c:pt>
                <c:pt idx="221">
                  <c:v>26.517146070754034</c:v>
                </c:pt>
                <c:pt idx="222">
                  <c:v>26.507579390208786</c:v>
                </c:pt>
                <c:pt idx="223">
                  <c:v>26.498012709663538</c:v>
                </c:pt>
                <c:pt idx="224">
                  <c:v>26.488446029118151</c:v>
                </c:pt>
                <c:pt idx="225">
                  <c:v>26.478879348573042</c:v>
                </c:pt>
                <c:pt idx="226">
                  <c:v>26.469312668027655</c:v>
                </c:pt>
                <c:pt idx="227">
                  <c:v>26.459745987482407</c:v>
                </c:pt>
                <c:pt idx="228">
                  <c:v>26.450179306937159</c:v>
                </c:pt>
                <c:pt idx="229">
                  <c:v>26.440612626391776</c:v>
                </c:pt>
                <c:pt idx="230">
                  <c:v>26.431045945846527</c:v>
                </c:pt>
                <c:pt idx="231">
                  <c:v>26.421479265301141</c:v>
                </c:pt>
                <c:pt idx="232">
                  <c:v>26.411912584755893</c:v>
                </c:pt>
                <c:pt idx="233">
                  <c:v>26.402345904210645</c:v>
                </c:pt>
                <c:pt idx="234">
                  <c:v>26.392779223665535</c:v>
                </c:pt>
                <c:pt idx="235">
                  <c:v>26.38321254312001</c:v>
                </c:pt>
                <c:pt idx="236">
                  <c:v>26.3736458625749</c:v>
                </c:pt>
                <c:pt idx="237">
                  <c:v>26.364079182029375</c:v>
                </c:pt>
                <c:pt idx="238">
                  <c:v>26.354512501483988</c:v>
                </c:pt>
                <c:pt idx="239">
                  <c:v>26.344945820938882</c:v>
                </c:pt>
                <c:pt idx="240">
                  <c:v>26.335379140393634</c:v>
                </c:pt>
                <c:pt idx="241">
                  <c:v>26.325812459848386</c:v>
                </c:pt>
                <c:pt idx="242">
                  <c:v>26.316245779302999</c:v>
                </c:pt>
                <c:pt idx="243">
                  <c:v>26.30667909875789</c:v>
                </c:pt>
                <c:pt idx="244">
                  <c:v>26.297112418212503</c:v>
                </c:pt>
                <c:pt idx="245">
                  <c:v>26.287545737667116</c:v>
                </c:pt>
                <c:pt idx="246">
                  <c:v>26.278625909043342</c:v>
                </c:pt>
                <c:pt idx="247">
                  <c:v>26.272940340026778</c:v>
                </c:pt>
                <c:pt idx="248">
                  <c:v>26.267254771010496</c:v>
                </c:pt>
                <c:pt idx="249">
                  <c:v>26.261569201994071</c:v>
                </c:pt>
                <c:pt idx="250">
                  <c:v>26.255883632977788</c:v>
                </c:pt>
                <c:pt idx="251">
                  <c:v>26.250198063961644</c:v>
                </c:pt>
                <c:pt idx="252">
                  <c:v>26.244512494945084</c:v>
                </c:pt>
                <c:pt idx="253">
                  <c:v>26.238826925928798</c:v>
                </c:pt>
                <c:pt idx="254">
                  <c:v>26.233141356912515</c:v>
                </c:pt>
                <c:pt idx="255">
                  <c:v>26.227455787895952</c:v>
                </c:pt>
                <c:pt idx="256">
                  <c:v>26.221770218879669</c:v>
                </c:pt>
                <c:pt idx="257">
                  <c:v>26.216084649863248</c:v>
                </c:pt>
                <c:pt idx="258">
                  <c:v>26.210399080846962</c:v>
                </c:pt>
                <c:pt idx="259">
                  <c:v>26.204713511830541</c:v>
                </c:pt>
                <c:pt idx="260">
                  <c:v>26.199027942814258</c:v>
                </c:pt>
                <c:pt idx="261">
                  <c:v>26.193342373797972</c:v>
                </c:pt>
                <c:pt idx="262">
                  <c:v>26.18765680478155</c:v>
                </c:pt>
                <c:pt idx="263">
                  <c:v>26.181971235765268</c:v>
                </c:pt>
                <c:pt idx="264">
                  <c:v>26.176285666748981</c:v>
                </c:pt>
                <c:pt idx="265">
                  <c:v>26.170600097732422</c:v>
                </c:pt>
                <c:pt idx="266">
                  <c:v>26.164914528716277</c:v>
                </c:pt>
                <c:pt idx="267">
                  <c:v>26.159228959699853</c:v>
                </c:pt>
                <c:pt idx="268">
                  <c:v>26.153543390683293</c:v>
                </c:pt>
                <c:pt idx="269">
                  <c:v>26.147857821666872</c:v>
                </c:pt>
                <c:pt idx="270">
                  <c:v>26.142172252650585</c:v>
                </c:pt>
                <c:pt idx="271">
                  <c:v>26.136486683634164</c:v>
                </c:pt>
                <c:pt idx="272">
                  <c:v>26.130801114617739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7E-44DC-8EB8-BB0AB2FD7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1968512"/>
        <c:axId val="251970304"/>
      </c:lineChart>
      <c:dateAx>
        <c:axId val="251968512"/>
        <c:scaling>
          <c:orientation val="minMax"/>
        </c:scaling>
        <c:delete val="0"/>
        <c:axPos val="b"/>
        <c:numFmt formatCode="dd/mm/yyyy;@" sourceLinked="1"/>
        <c:majorTickMark val="out"/>
        <c:minorTickMark val="none"/>
        <c:tickLblPos val="nextTo"/>
        <c:crossAx val="251970304"/>
        <c:crosses val="autoZero"/>
        <c:auto val="1"/>
        <c:lblOffset val="100"/>
        <c:baseTimeUnit val="days"/>
      </c:dateAx>
      <c:valAx>
        <c:axId val="251970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1968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15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23</xdr:row>
      <xdr:rowOff>142875</xdr:rowOff>
    </xdr:from>
    <xdr:to>
      <xdr:col>20</xdr:col>
      <xdr:colOff>190500</xdr:colOff>
      <xdr:row>47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539750</xdr:colOff>
      <xdr:row>5</xdr:row>
      <xdr:rowOff>88900</xdr:rowOff>
    </xdr:from>
    <xdr:to>
      <xdr:col>13</xdr:col>
      <xdr:colOff>581025</xdr:colOff>
      <xdr:row>22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18</xdr:col>
      <xdr:colOff>304800</xdr:colOff>
      <xdr:row>17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129"/>
  <sheetViews>
    <sheetView tabSelected="1" workbookViewId="0">
      <selection activeCell="J15" sqref="J15"/>
    </sheetView>
  </sheetViews>
  <sheetFormatPr defaultRowHeight="12.75"/>
  <cols>
    <col min="1" max="1" width="15.5703125" bestFit="1" customWidth="1"/>
    <col min="2" max="2" width="67.7109375" bestFit="1" customWidth="1"/>
    <col min="3" max="3" width="10.5703125" bestFit="1" customWidth="1"/>
    <col min="4" max="4" width="43.28515625" bestFit="1" customWidth="1"/>
    <col min="5" max="5" width="10.5703125" bestFit="1" customWidth="1"/>
    <col min="7" max="7" width="18.5703125" bestFit="1" customWidth="1"/>
    <col min="8" max="8" width="48.5703125" bestFit="1" customWidth="1"/>
    <col min="9" max="9" width="4.42578125" customWidth="1"/>
    <col min="11" max="11" width="12" bestFit="1" customWidth="1"/>
  </cols>
  <sheetData>
    <row r="1" spans="1:11">
      <c r="B1" s="40" t="s">
        <v>60</v>
      </c>
    </row>
    <row r="2" spans="1:11">
      <c r="A2" s="40" t="s">
        <v>61</v>
      </c>
      <c r="B2" t="str">
        <f>_xll.HLV5r3.Utility.Utilities.GetCurveEngineVersionInfo()</f>
        <v>Version: 1.0 Built on : 13/01/2018, 10:15 AM</v>
      </c>
    </row>
    <row r="4" spans="1:11">
      <c r="B4" s="40" t="s">
        <v>62</v>
      </c>
      <c r="D4" s="41" t="s">
        <v>121</v>
      </c>
      <c r="E4" s="88">
        <f ca="1">TODAY()</f>
        <v>43134</v>
      </c>
    </row>
    <row r="5" spans="1:11">
      <c r="B5" s="42"/>
      <c r="D5" s="43" t="s">
        <v>17</v>
      </c>
      <c r="E5" s="43" t="s">
        <v>0</v>
      </c>
    </row>
    <row r="6" spans="1:11">
      <c r="D6" s="43" t="s">
        <v>119</v>
      </c>
      <c r="E6" s="43" t="s">
        <v>91</v>
      </c>
    </row>
    <row r="7" spans="1:11">
      <c r="B7" s="44" t="s">
        <v>63</v>
      </c>
      <c r="C7" s="41"/>
      <c r="D7" s="43" t="s">
        <v>20</v>
      </c>
      <c r="E7" s="43" t="s">
        <v>64</v>
      </c>
    </row>
    <row r="8" spans="1:11">
      <c r="B8" s="45" t="str">
        <f t="array" ref="B8:B129">_xll.HLV5r3.Financial.Cache.ListUpTo100PricingStructures(D6:E7)</f>
        <v>Market.QR_LIVE.RateCurve.USD-LIBOR-BBA-3M</v>
      </c>
    </row>
    <row r="9" spans="1:11">
      <c r="B9" s="45" t="str">
        <v>Market.QR_LIVE.DiscountCurve.EUR-LIBOR-SENIOR</v>
      </c>
      <c r="D9" s="46" t="s">
        <v>120</v>
      </c>
      <c r="E9" s="46"/>
    </row>
    <row r="10" spans="1:11">
      <c r="B10" s="45" t="str">
        <v>Market.QR_LIVE.DiscountCurve.GBP-LIBOR-SENIOR</v>
      </c>
    </row>
    <row r="11" spans="1:11">
      <c r="B11" s="45" t="str">
        <v>Market.QR_LIVE.DiscountCurve.JPY-LIBOR-SENIOR</v>
      </c>
    </row>
    <row r="12" spans="1:11">
      <c r="B12" s="45" t="str">
        <v>Market.QR_LIVE.DiscountCurve.NZD-LIBOR-SENIOR</v>
      </c>
    </row>
    <row r="13" spans="1:11">
      <c r="B13" s="45" t="str">
        <v>Market.QR_LIVE.DiscountCurve.USD-LIBOR-SENIOR</v>
      </c>
    </row>
    <row r="14" spans="1:11">
      <c r="B14" s="45" t="str">
        <v>Market.QR_LIVE.FxCurve.AUD-EUR</v>
      </c>
    </row>
    <row r="15" spans="1:11">
      <c r="B15" s="45" t="str">
        <v>Market.QR_LIVE.FxCurve.AUD-GBP</v>
      </c>
      <c r="D15" t="str">
        <f t="array" ref="D15:E56">_xll.HLV5r3.Financial.Cache.GetQuotedAssetSet( D9)</f>
        <v>GBP-Deposit-1D</v>
      </c>
      <c r="E15" s="50">
        <v>5.0000000000000001E-3</v>
      </c>
      <c r="G15" t="str">
        <f t="array" ref="G15:H56">_xll.HLV5r3.Financial.Cache.DisplayPricingStructureProperties( D9)</f>
        <v>Market</v>
      </c>
      <c r="H15" t="str">
        <v>QR_LIVE</v>
      </c>
      <c r="J15">
        <f t="array" aca="1" ref="J15:K51" ca="1">_xll.HLV5r3.Financial.Cache.GetDaysAndZeroRates(D9,E4,"Quarterly")</f>
        <v>-2714</v>
      </c>
      <c r="K15" s="50">
        <f ca="1"/>
        <v>0</v>
      </c>
    </row>
    <row r="16" spans="1:11">
      <c r="B16" s="45" t="str">
        <v>Market.QR_LIVE.FxCurve.AUD-JPY</v>
      </c>
      <c r="D16" t="str">
        <v>GBP-Deposit-1W</v>
      </c>
      <c r="E16" s="50">
        <v>5.3499999999999997E-3</v>
      </c>
      <c r="G16" t="str">
        <v>PricingStructureType</v>
      </c>
      <c r="H16" s="49" t="str">
        <v>RateCurve</v>
      </c>
      <c r="J16">
        <f ca="1"/>
        <v>-2713</v>
      </c>
      <c r="K16" s="50">
        <f ca="1"/>
        <v>-1.8429652053342238E-6</v>
      </c>
    </row>
    <row r="17" spans="2:11">
      <c r="B17" s="45" t="str">
        <v>Market.QR_LIVE.FxCurve.AUD-NZD</v>
      </c>
      <c r="D17" t="str">
        <v>GBP-Deposit-1M</v>
      </c>
      <c r="E17" s="50">
        <v>5.7499999999999999E-3</v>
      </c>
      <c r="G17" t="str">
        <v>IndexName</v>
      </c>
      <c r="H17" s="49" t="str">
        <v>GBP-LIBOR-BBA</v>
      </c>
      <c r="J17">
        <f ca="1"/>
        <v>-2707</v>
      </c>
      <c r="K17" s="50">
        <f ca="1"/>
        <v>-1.3833769537896501E-5</v>
      </c>
    </row>
    <row r="18" spans="2:11">
      <c r="B18" s="45" t="str">
        <v>Market.QR_LIVE.FxCurve.AUD-USD</v>
      </c>
      <c r="D18" t="str">
        <v>GBP-Deposit-2M</v>
      </c>
      <c r="E18" s="50">
        <v>7.2500000000000004E-3</v>
      </c>
      <c r="G18" t="str">
        <v>IndexTenor</v>
      </c>
      <c r="H18" t="str">
        <v>3M</v>
      </c>
      <c r="J18">
        <f ca="1"/>
        <v>-2683</v>
      </c>
      <c r="K18" s="50">
        <f ca="1"/>
        <v>-6.642005585444366E-5</v>
      </c>
    </row>
    <row r="19" spans="2:11">
      <c r="B19" s="45" t="str">
        <v>Market.QR_LIVE.FxCurve.EUR-USD</v>
      </c>
      <c r="D19" t="str">
        <v>GBP-Deposit-3M</v>
      </c>
      <c r="E19" s="50">
        <v>7.2500000000000004E-3</v>
      </c>
      <c r="G19" t="str">
        <v>CurveName</v>
      </c>
      <c r="H19" t="str">
        <v>GBP-LIBOR-BBA-3M</v>
      </c>
      <c r="J19">
        <f ca="1"/>
        <v>-2654</v>
      </c>
      <c r="K19" s="50">
        <f ca="1"/>
        <v>-1.638025968020429E-4</v>
      </c>
    </row>
    <row r="20" spans="2:11">
      <c r="B20" s="45" t="str">
        <v>Market.QR_LIVE.FxCurve.GBP-USD</v>
      </c>
      <c r="D20" t="str">
        <v>GBP-IRSwap-3Y</v>
      </c>
      <c r="E20" s="50">
        <v>1.5375E-2</v>
      </c>
      <c r="G20" t="str">
        <v>DependencyDepth</v>
      </c>
      <c r="H20">
        <v>0</v>
      </c>
      <c r="J20">
        <f ca="1"/>
        <v>-2622</v>
      </c>
      <c r="K20" s="50">
        <f ca="1"/>
        <v>-2.5414574148152624E-4</v>
      </c>
    </row>
    <row r="21" spans="2:11">
      <c r="B21" s="45" t="str">
        <v>Market.QR_LIVE.FxCurve.JPY-USD</v>
      </c>
      <c r="D21" t="str">
        <v>GBP-IRSwap-4Y</v>
      </c>
      <c r="E21" s="50">
        <v>1.8175E-2</v>
      </c>
      <c r="G21" t="str">
        <v>Algorithm</v>
      </c>
      <c r="H21" t="str">
        <v>CalypsoAlgo4</v>
      </c>
      <c r="J21">
        <f ca="1"/>
        <v>-2607</v>
      </c>
      <c r="K21" s="50">
        <f ca="1"/>
        <v>-2.8832246861920652E-4</v>
      </c>
    </row>
    <row r="22" spans="2:11">
      <c r="B22" s="45" t="str">
        <v>Market.QR_LIVE.FxCurve.NZD-USD</v>
      </c>
      <c r="D22" t="str">
        <v>GBP-IRSwap-5Y</v>
      </c>
      <c r="E22" s="50">
        <v>2.0750000000000001E-2</v>
      </c>
      <c r="G22" t="str">
        <v>Currency</v>
      </c>
      <c r="H22" t="str">
        <v>GBP</v>
      </c>
      <c r="J22">
        <f ca="1"/>
        <v>-2517</v>
      </c>
      <c r="K22" s="50">
        <f ca="1"/>
        <v>-5.8436718068621829E-4</v>
      </c>
    </row>
    <row r="23" spans="2:11">
      <c r="B23" s="45" t="str">
        <v>Market.QR_LIVE.RateCurve.AUD-AONIA-OIS-COMPOUND</v>
      </c>
      <c r="D23" t="str">
        <v>GBP-IRSwap-7Y</v>
      </c>
      <c r="E23" s="50">
        <v>2.512E-2</v>
      </c>
      <c r="G23" t="str">
        <v>UniqueIdentifier</v>
      </c>
      <c r="H23" t="str">
        <v>Market.QR_LIVE.RateCurve.GBP-LIBOR-BBA-3M</v>
      </c>
      <c r="J23">
        <f ca="1"/>
        <v>-2424</v>
      </c>
      <c r="K23" s="50">
        <f ca="1"/>
        <v>-9.3233522408153746E-4</v>
      </c>
    </row>
    <row r="24" spans="2:11">
      <c r="B24" s="45" t="str">
        <v>Market.QR_LIVE.RateCurve.AUD-BBR-BBSW-2M</v>
      </c>
      <c r="D24" t="str">
        <v>GBP-IRSwap-10Y</v>
      </c>
      <c r="E24" s="50">
        <v>2.98E-2</v>
      </c>
      <c r="G24" t="str">
        <v>SourceSystem</v>
      </c>
      <c r="H24" t="str">
        <v>Orion</v>
      </c>
      <c r="J24">
        <f ca="1"/>
        <v>-2333</v>
      </c>
      <c r="K24" s="50">
        <f ca="1"/>
        <v>-1.3271538873613764E-3</v>
      </c>
    </row>
    <row r="25" spans="2:11">
      <c r="B25" s="45" t="str">
        <v>Market.QR_LIVE.RateCurve.EUR-EURIBOR-Reuters-1M</v>
      </c>
      <c r="D25" t="str">
        <v>GBP-IRSwap-12Y</v>
      </c>
      <c r="E25" s="50">
        <v>3.1879999999999999E-2</v>
      </c>
      <c r="G25" t="str">
        <v>Domain</v>
      </c>
      <c r="H25" t="str">
        <v>Orion.Market</v>
      </c>
      <c r="J25">
        <f ca="1"/>
        <v>-2236</v>
      </c>
      <c r="K25" s="50">
        <f ca="1"/>
        <v>-1.8295450617564768E-3</v>
      </c>
    </row>
    <row r="26" spans="2:11">
      <c r="B26" s="45" t="str">
        <v>Market.QR_LIVE.RateCurve.EUR-EURIBOR-Reuters-3M</v>
      </c>
      <c r="D26" t="str">
        <v>GBP-IRSwap-15Y</v>
      </c>
      <c r="E26" s="50">
        <v>3.3849999999999998E-2</v>
      </c>
      <c r="G26" t="str">
        <v>Type</v>
      </c>
      <c r="H26" t="str">
        <v>PricingStructures</v>
      </c>
      <c r="J26">
        <f ca="1"/>
        <v>-2145</v>
      </c>
      <c r="K26" s="50">
        <f ca="1"/>
        <v>-2.4108133079612237E-3</v>
      </c>
    </row>
    <row r="27" spans="2:11">
      <c r="B27" s="45" t="str">
        <v>Market.QR_LIVE.RateCurve.EUR-EURIBOR-Reuters-6M</v>
      </c>
      <c r="D27" t="str">
        <v>GBP-IRSwap-20Y</v>
      </c>
      <c r="E27" s="50">
        <v>3.5400000000000001E-2</v>
      </c>
      <c r="G27" t="str">
        <v>MarketName</v>
      </c>
      <c r="H27" t="str">
        <v>QR_LIVE</v>
      </c>
      <c r="J27">
        <f ca="1"/>
        <v>-2053</v>
      </c>
      <c r="K27" s="50">
        <f ca="1"/>
        <v>-3.1264944642339643E-3</v>
      </c>
    </row>
    <row r="28" spans="2:11">
      <c r="B28" s="45" t="str">
        <v>Market.QR_LIVE.RateCurve.EUR-LIBOR-BBA-1M</v>
      </c>
      <c r="D28" t="str">
        <v>GBP-IRSwap-25Y</v>
      </c>
      <c r="E28" s="50">
        <v>3.5950000000000003E-2</v>
      </c>
      <c r="G28" t="str">
        <v>BootStrap</v>
      </c>
      <c r="H28" t="b">
        <v>1</v>
      </c>
      <c r="J28">
        <f ca="1"/>
        <v>-1962</v>
      </c>
      <c r="K28" s="50">
        <f ca="1"/>
        <v>-3.9837741315085218E-3</v>
      </c>
    </row>
    <row r="29" spans="2:11">
      <c r="B29" s="45" t="str">
        <v>Market.QR_LIVE.RateCurve.EUR-LIBOR-BBA-3M</v>
      </c>
      <c r="D29" t="str">
        <v>GBP-IRSwap-30Y</v>
      </c>
      <c r="E29" s="50">
        <v>3.6124999999999997E-2</v>
      </c>
      <c r="G29" t="str">
        <v>BaseDate</v>
      </c>
      <c r="H29" s="49">
        <v>40420</v>
      </c>
      <c r="J29">
        <f ca="1"/>
        <v>-1618</v>
      </c>
      <c r="K29" s="50">
        <f ca="1"/>
        <v>-1.0420831201463532E-2</v>
      </c>
    </row>
    <row r="30" spans="2:11">
      <c r="B30" s="45" t="str">
        <v>Market.QR_LIVE.RateCurve.EUR-LIBOR-BBA-6M</v>
      </c>
      <c r="D30" t="str">
        <v>GBP-IRFuture-L-1</v>
      </c>
      <c r="E30" s="50">
        <v>7.3000000000000001E-3</v>
      </c>
      <c r="G30" t="str">
        <v>NameSpace</v>
      </c>
      <c r="H30" t="str">
        <v>Orion.V5r3</v>
      </c>
      <c r="J30">
        <f ca="1"/>
        <v>-1254</v>
      </c>
      <c r="K30" s="50">
        <f ca="1"/>
        <v>-2.1191471135121542E-2</v>
      </c>
    </row>
    <row r="31" spans="2:11">
      <c r="B31" s="45" t="str">
        <v>Market.QR_LIVE.RateCurve.GBP-LIBOR-BBA-3M</v>
      </c>
      <c r="D31" t="str">
        <v>GBP-IRFuture-L-2</v>
      </c>
      <c r="E31" s="50">
        <v>8.0000000000000002E-3</v>
      </c>
      <c r="G31" t="str">
        <v>Function</v>
      </c>
      <c r="H31" t="str">
        <v>Market</v>
      </c>
      <c r="J31">
        <f ca="1"/>
        <v>-890</v>
      </c>
      <c r="K31" s="50">
        <f ca="1"/>
        <v>-4.26007413555336E-2</v>
      </c>
    </row>
    <row r="32" spans="2:11">
      <c r="B32" s="45" t="str">
        <v>Market.QR_LIVE.RateCurve.JPY-LIBOR-BBA-1M</v>
      </c>
      <c r="D32" t="str">
        <v>GBP-IRFuture-L-3</v>
      </c>
      <c r="E32" s="50">
        <v>8.5000000000000006E-3</v>
      </c>
      <c r="G32" t="e">
        <v>#N/A</v>
      </c>
      <c r="H32" t="e">
        <v>#N/A</v>
      </c>
      <c r="J32">
        <f ca="1"/>
        <v>-157</v>
      </c>
      <c r="K32" s="50">
        <f ca="1"/>
        <v>-0.3942611122400681</v>
      </c>
    </row>
    <row r="33" spans="2:11">
      <c r="B33" s="45" t="str">
        <v>Market.QR_LIVE.RateCurve.JPY-LIBOR-BBA-3M</v>
      </c>
      <c r="D33" t="str">
        <v>GBP-IRFuture-L-4</v>
      </c>
      <c r="E33" s="50">
        <v>9.1999999999999998E-3</v>
      </c>
      <c r="G33" t="e">
        <v>#N/A</v>
      </c>
      <c r="H33" t="e">
        <v>#N/A</v>
      </c>
      <c r="J33">
        <f ca="1"/>
        <v>937</v>
      </c>
      <c r="K33" s="50">
        <f ca="1"/>
        <v>0.12095828748686621</v>
      </c>
    </row>
    <row r="34" spans="2:11">
      <c r="B34" s="45" t="str">
        <v>Market.QR_LIVE.RateCurve.JPY-LIBOR-BBA-6M</v>
      </c>
      <c r="D34" t="str">
        <v>GBP-IRFuture-L-5</v>
      </c>
      <c r="E34" s="50">
        <v>1.03E-2</v>
      </c>
      <c r="G34" t="e">
        <v>#N/A</v>
      </c>
      <c r="H34" t="e">
        <v>#N/A</v>
      </c>
      <c r="J34">
        <f ca="1"/>
        <v>1669</v>
      </c>
      <c r="K34" s="50">
        <f ca="1"/>
        <v>8.738888285991564E-2</v>
      </c>
    </row>
    <row r="35" spans="2:11">
      <c r="B35" s="45" t="str">
        <v>Market.QR_LIVE.RateCurve.JPY-LIBOR-ISDA-1M</v>
      </c>
      <c r="D35" t="str">
        <v>GBP-IRFuture-L-6</v>
      </c>
      <c r="E35" s="50">
        <v>1.1900000000000001E-2</v>
      </c>
      <c r="G35" t="e">
        <v>#N/A</v>
      </c>
      <c r="H35" t="e">
        <v>#N/A</v>
      </c>
      <c r="J35">
        <f ca="1"/>
        <v>2764</v>
      </c>
      <c r="K35" s="50">
        <f ca="1"/>
        <v>7.0312710050022709E-2</v>
      </c>
    </row>
    <row r="36" spans="2:11">
      <c r="B36" s="45" t="str">
        <v>Market.QR_LIVE.RateCurve.JPY-LIBOR-ISDA-3M</v>
      </c>
      <c r="D36" t="str">
        <v>GBP-IRFuture-L-7</v>
      </c>
      <c r="E36" s="50">
        <v>1.3599999999999999E-2</v>
      </c>
      <c r="G36" t="e">
        <v>#N/A</v>
      </c>
      <c r="H36" t="e">
        <v>#N/A</v>
      </c>
      <c r="J36">
        <f ca="1"/>
        <v>4591</v>
      </c>
      <c r="K36" s="50">
        <f ca="1"/>
        <v>5.9164185687754056E-2</v>
      </c>
    </row>
    <row r="37" spans="2:11">
      <c r="B37" s="45" t="str">
        <v>Market.QR_LIVE.RateCurve.JPY-LIBOR-ISDA-6M</v>
      </c>
      <c r="D37" t="str">
        <v>GBP-IRFuture-L-8</v>
      </c>
      <c r="E37" s="50">
        <v>1.54E-2</v>
      </c>
      <c r="G37" t="e">
        <v>#N/A</v>
      </c>
      <c r="H37" t="e">
        <v>#N/A</v>
      </c>
      <c r="J37">
        <f ca="1"/>
        <v>6417</v>
      </c>
      <c r="K37" s="50">
        <f ca="1"/>
        <v>5.3572075539705999E-2</v>
      </c>
    </row>
    <row r="38" spans="2:11">
      <c r="B38" s="45" t="str">
        <v>Market.QR_LIVE.RateCurve.NZD-BBR-FRA-1M</v>
      </c>
      <c r="D38" t="e">
        <v>#N/A</v>
      </c>
      <c r="E38" s="50" t="e">
        <v>#N/A</v>
      </c>
      <c r="G38" t="e">
        <v>#N/A</v>
      </c>
      <c r="H38" t="e">
        <v>#N/A</v>
      </c>
      <c r="J38">
        <f ca="1"/>
        <v>8244</v>
      </c>
      <c r="K38" s="50">
        <f ca="1"/>
        <v>5.0030315671914849E-2</v>
      </c>
    </row>
    <row r="39" spans="2:11">
      <c r="B39" s="45" t="str">
        <v>Market.QR_LIVE.RateCurve.NZD-BBR-FRA-3M</v>
      </c>
      <c r="D39" t="e">
        <v>#N/A</v>
      </c>
      <c r="E39" s="50" t="e">
        <v>#N/A</v>
      </c>
      <c r="G39" t="e">
        <v>#N/A</v>
      </c>
      <c r="H39" t="e">
        <v>#N/A</v>
      </c>
      <c r="J39" t="e">
        <f ca="1"/>
        <v>#N/A</v>
      </c>
      <c r="K39" t="e">
        <f ca="1"/>
        <v>#N/A</v>
      </c>
    </row>
    <row r="40" spans="2:11">
      <c r="B40" s="45" t="str">
        <v>Market.QR_LIVE.RateCurve.NZD-BBR-FRA-6M</v>
      </c>
      <c r="D40" t="e">
        <v>#N/A</v>
      </c>
      <c r="E40" s="50" t="e">
        <v>#N/A</v>
      </c>
      <c r="G40" t="e">
        <v>#N/A</v>
      </c>
      <c r="H40" t="e">
        <v>#N/A</v>
      </c>
      <c r="J40" t="e">
        <f ca="1"/>
        <v>#N/A</v>
      </c>
      <c r="K40" t="e">
        <f ca="1"/>
        <v>#N/A</v>
      </c>
    </row>
    <row r="41" spans="2:11">
      <c r="B41" s="45" t="str">
        <v>Market.QR_LIVE.RateCurve.USD-LIBOR-BBA-1M</v>
      </c>
      <c r="D41" t="e">
        <v>#N/A</v>
      </c>
      <c r="E41" s="50" t="e">
        <v>#N/A</v>
      </c>
      <c r="G41" t="e">
        <v>#N/A</v>
      </c>
      <c r="H41" t="e">
        <v>#N/A</v>
      </c>
      <c r="J41" t="e">
        <f ca="1"/>
        <v>#N/A</v>
      </c>
      <c r="K41" t="e">
        <f ca="1"/>
        <v>#N/A</v>
      </c>
    </row>
    <row r="42" spans="2:11">
      <c r="B42" s="45" t="str">
        <v>Market.QR_LIVE.DiscountCurve.CHF-LIBOR-SENIOR</v>
      </c>
      <c r="D42" t="e">
        <v>#N/A</v>
      </c>
      <c r="E42" s="50" t="e">
        <v>#N/A</v>
      </c>
      <c r="G42" t="e">
        <v>#N/A</v>
      </c>
      <c r="H42" t="e">
        <v>#N/A</v>
      </c>
      <c r="J42" t="e">
        <f ca="1"/>
        <v>#N/A</v>
      </c>
      <c r="K42" t="e">
        <f ca="1"/>
        <v>#N/A</v>
      </c>
    </row>
    <row r="43" spans="2:11">
      <c r="B43" s="45" t="str">
        <v>Market.QR_LIVE.RateCurve.USD-LIBOR-BBA-6M</v>
      </c>
      <c r="D43" t="e">
        <v>#N/A</v>
      </c>
      <c r="E43" s="50" t="e">
        <v>#N/A</v>
      </c>
      <c r="G43" t="e">
        <v>#N/A</v>
      </c>
      <c r="H43" t="e">
        <v>#N/A</v>
      </c>
      <c r="J43" t="e">
        <f ca="1"/>
        <v>#N/A</v>
      </c>
      <c r="K43" t="e">
        <f ca="1"/>
        <v>#N/A</v>
      </c>
    </row>
    <row r="44" spans="2:11">
      <c r="B44" s="45" t="str">
        <v>Market.QR_LIVE.RateCurve.GBP-LIBOR-BBA-1M</v>
      </c>
      <c r="D44" t="e">
        <v>#N/A</v>
      </c>
      <c r="E44" s="50" t="e">
        <v>#N/A</v>
      </c>
      <c r="G44" t="e">
        <v>#N/A</v>
      </c>
      <c r="H44" t="e">
        <v>#N/A</v>
      </c>
      <c r="J44" t="e">
        <f ca="1"/>
        <v>#N/A</v>
      </c>
      <c r="K44" t="e">
        <f ca="1"/>
        <v>#N/A</v>
      </c>
    </row>
    <row r="45" spans="2:11">
      <c r="B45" s="45" t="str">
        <v>Market.QR_LIVE.RateCurve.GBP-LIBOR-BBA-6M</v>
      </c>
      <c r="D45" t="e">
        <v>#N/A</v>
      </c>
      <c r="E45" s="50" t="e">
        <v>#N/A</v>
      </c>
      <c r="G45" t="e">
        <v>#N/A</v>
      </c>
      <c r="H45" t="e">
        <v>#N/A</v>
      </c>
      <c r="J45" t="e">
        <f ca="1"/>
        <v>#N/A</v>
      </c>
      <c r="K45" t="e">
        <f ca="1"/>
        <v>#N/A</v>
      </c>
    </row>
    <row r="46" spans="2:11">
      <c r="B46" s="45" t="str">
        <v>Market.QR_LIVE.FxCurve.CHF-USD</v>
      </c>
      <c r="D46" t="e">
        <v>#N/A</v>
      </c>
      <c r="E46" t="e">
        <v>#N/A</v>
      </c>
      <c r="G46" t="e">
        <v>#N/A</v>
      </c>
      <c r="H46" t="e">
        <v>#N/A</v>
      </c>
      <c r="J46" t="e">
        <f ca="1"/>
        <v>#N/A</v>
      </c>
      <c r="K46" t="e">
        <f ca="1"/>
        <v>#N/A</v>
      </c>
    </row>
    <row r="47" spans="2:11">
      <c r="B47" s="45" t="str">
        <v>Market.QR_LIVE.RateVolatilityMatrix.AUD-BBR-BBSW-3M</v>
      </c>
      <c r="D47" t="e">
        <v>#N/A</v>
      </c>
      <c r="E47" t="e">
        <v>#N/A</v>
      </c>
      <c r="G47" t="e">
        <v>#N/A</v>
      </c>
      <c r="H47" t="e">
        <v>#N/A</v>
      </c>
      <c r="J47" t="e">
        <f ca="1"/>
        <v>#N/A</v>
      </c>
      <c r="K47" t="e">
        <f ca="1"/>
        <v>#N/A</v>
      </c>
    </row>
    <row r="48" spans="2:11">
      <c r="B48" s="45" t="str">
        <v>Market.QR_LIVE.RateVolatilityMatrix.AUD-BBR-BBSW-1M</v>
      </c>
      <c r="D48" t="e">
        <v>#N/A</v>
      </c>
      <c r="E48" t="e">
        <v>#N/A</v>
      </c>
      <c r="G48" t="e">
        <v>#N/A</v>
      </c>
      <c r="H48" t="e">
        <v>#N/A</v>
      </c>
      <c r="J48" t="e">
        <f ca="1"/>
        <v>#N/A</v>
      </c>
      <c r="K48" t="e">
        <f ca="1"/>
        <v>#N/A</v>
      </c>
    </row>
    <row r="49" spans="2:11">
      <c r="B49" s="45" t="str">
        <v>Market.QR_LIVE.RateVolatilityMatrix.AUD-BBR-BBSW-6M</v>
      </c>
      <c r="D49" t="e">
        <v>#N/A</v>
      </c>
      <c r="E49" t="e">
        <v>#N/A</v>
      </c>
      <c r="G49" t="e">
        <v>#N/A</v>
      </c>
      <c r="H49" t="e">
        <v>#N/A</v>
      </c>
      <c r="J49" t="e">
        <f ca="1"/>
        <v>#N/A</v>
      </c>
      <c r="K49" t="e">
        <f ca="1"/>
        <v>#N/A</v>
      </c>
    </row>
    <row r="50" spans="2:11">
      <c r="B50" s="45" t="str">
        <v>Market.QR_LIVE.RateVolatilityMatrix.AUD-IRSwap-5Y</v>
      </c>
      <c r="D50" t="e">
        <v>#N/A</v>
      </c>
      <c r="E50" t="e">
        <v>#N/A</v>
      </c>
      <c r="G50" t="e">
        <v>#N/A</v>
      </c>
      <c r="H50" t="e">
        <v>#N/A</v>
      </c>
      <c r="J50" t="e">
        <f ca="1"/>
        <v>#N/A</v>
      </c>
      <c r="K50" t="e">
        <f ca="1"/>
        <v>#N/A</v>
      </c>
    </row>
    <row r="51" spans="2:11">
      <c r="B51" s="45" t="str">
        <v>Market.QR_LIVE.RateVolatilityMatrix.AUD-IRSwap-10Y</v>
      </c>
      <c r="D51" t="e">
        <v>#N/A</v>
      </c>
      <c r="E51" t="e">
        <v>#N/A</v>
      </c>
      <c r="G51" t="e">
        <v>#N/A</v>
      </c>
      <c r="H51" t="e">
        <v>#N/A</v>
      </c>
      <c r="J51" t="e">
        <f ca="1"/>
        <v>#N/A</v>
      </c>
      <c r="K51" t="e">
        <f ca="1"/>
        <v>#N/A</v>
      </c>
    </row>
    <row r="52" spans="2:11">
      <c r="B52" s="45" t="str">
        <v>Market.QR_LIVE.RateCurve.CHF-LIBOR-BBA-1M</v>
      </c>
      <c r="D52" t="e">
        <v>#N/A</v>
      </c>
      <c r="E52" t="e">
        <v>#N/A</v>
      </c>
      <c r="G52" t="e">
        <v>#N/A</v>
      </c>
      <c r="H52" t="e">
        <v>#N/A</v>
      </c>
    </row>
    <row r="53" spans="2:11">
      <c r="B53" s="45" t="str">
        <v>Market.QR_LIVE.RateCurve.CHF-LIBOR-BBA-6M</v>
      </c>
      <c r="D53" t="e">
        <v>#N/A</v>
      </c>
      <c r="E53" t="e">
        <v>#N/A</v>
      </c>
      <c r="G53" t="e">
        <v>#N/A</v>
      </c>
      <c r="H53" t="e">
        <v>#N/A</v>
      </c>
    </row>
    <row r="54" spans="2:11">
      <c r="B54" s="45" t="str">
        <v>Market.QR_LIVE.RateCurve.CHF-LIBOR-BBA-3M</v>
      </c>
      <c r="D54" t="e">
        <v>#N/A</v>
      </c>
      <c r="E54" t="e">
        <v>#N/A</v>
      </c>
      <c r="G54" t="e">
        <v>#N/A</v>
      </c>
      <c r="H54" t="e">
        <v>#N/A</v>
      </c>
    </row>
    <row r="55" spans="2:11">
      <c r="B55" s="45" t="str">
        <v>Market.QR_LIVE.RateCurve.EUR-EURIBOR-Telerate-6M</v>
      </c>
      <c r="D55" t="e">
        <v>#N/A</v>
      </c>
      <c r="E55" t="e">
        <v>#N/A</v>
      </c>
      <c r="G55" t="e">
        <v>#N/A</v>
      </c>
      <c r="H55" t="e">
        <v>#N/A</v>
      </c>
    </row>
    <row r="56" spans="2:11">
      <c r="B56" s="45" t="str">
        <v>Market.QR_LIVE.RateCurve.EUR-EURIBOR-Telerate-3M</v>
      </c>
      <c r="D56" t="e">
        <v>#N/A</v>
      </c>
      <c r="E56" t="e">
        <v>#N/A</v>
      </c>
      <c r="G56" t="e">
        <v>#N/A</v>
      </c>
      <c r="H56" t="e">
        <v>#N/A</v>
      </c>
    </row>
    <row r="57" spans="2:11">
      <c r="B57" s="45" t="str">
        <v>Market.QR_LIVE.RateCurve.EUR-EURIBOR-Telerate-1M</v>
      </c>
    </row>
    <row r="58" spans="2:11">
      <c r="B58" s="45" t="str">
        <v>Market.QR_LIVE.RateVolatilityMatrix.EUR-IRSwap-5Y</v>
      </c>
    </row>
    <row r="59" spans="2:11">
      <c r="B59" s="45" t="str">
        <v>Market.QR_LIVE.RateVolatilityMatrix.AUD-Xibor-3M</v>
      </c>
    </row>
    <row r="60" spans="2:11">
      <c r="B60" s="45" t="str">
        <v>Market.QR_LIVE.RateATMVolatilityMatrix.AUD-IRSwap-SydneySwapDesk</v>
      </c>
    </row>
    <row r="61" spans="2:11">
      <c r="B61" s="45" t="str">
        <v>Market.QR_LIVE.RateVolatilityMatrix.AUD-BBR-BBSW-6M-SydneySwapDesk</v>
      </c>
    </row>
    <row r="62" spans="2:11">
      <c r="B62" s="45" t="str">
        <v>Market.QR_LIVE.RateCurve.AUD-LIBOR-BBA-3M.AUD-Deposit-1D</v>
      </c>
    </row>
    <row r="63" spans="2:11">
      <c r="B63" s="45" t="str">
        <v>Market.QR_LIVE.RateCurve.AUD-LIBOR-BBA-3M.AUD-Deposit-1W</v>
      </c>
    </row>
    <row r="64" spans="2:11">
      <c r="B64" s="45" t="str">
        <v>Market.QR_LIVE.RateCurve.AUD-LIBOR-BBA-3M.AUD-Deposit-2W</v>
      </c>
    </row>
    <row r="65" spans="2:2">
      <c r="B65" s="45" t="str">
        <v>Market.QR_LIVE.RateCurve.AUD-LIBOR-BBA-3M.AUD-Deposit-1M</v>
      </c>
    </row>
    <row r="66" spans="2:2">
      <c r="B66" s="45" t="str">
        <v>Market.QR_LIVE.RateCurve.AUD-LIBOR-BBA-3M.AUD-Deposit-2M</v>
      </c>
    </row>
    <row r="67" spans="2:2">
      <c r="B67" s="45" t="str">
        <v>Market.QR_LIVE.RateCurve.AUD-LIBOR-BBA-3M.AUD-Deposit-3M</v>
      </c>
    </row>
    <row r="68" spans="2:2">
      <c r="B68" s="45" t="str">
        <v>Market.QR_LIVE.RateCurve.AUD-LIBOR-BBA-3M.AUD-IRFuture-IR-1</v>
      </c>
    </row>
    <row r="69" spans="2:2">
      <c r="B69" s="45" t="str">
        <v>Market.QR_LIVE.RateCurve.AUD-LIBOR-BBA-3M.AUD-IRFuture-IR-2</v>
      </c>
    </row>
    <row r="70" spans="2:2">
      <c r="B70" s="45" t="str">
        <v>Market.QR_LIVE.RateCurve.AUD-LIBOR-BBA-3M.AUD-IRFuture-IR-3</v>
      </c>
    </row>
    <row r="71" spans="2:2">
      <c r="B71" s="45" t="str">
        <v>Market.QR_LIVE.RateCurve.AUD-LIBOR-BBA-3M.AUD-IRFuture-IR-4</v>
      </c>
    </row>
    <row r="72" spans="2:2">
      <c r="B72" s="45" t="str">
        <v>Market.QR_LIVE.RateCurve.AUD-LIBOR-BBA-3M.AUD-IRFuture-IR-5</v>
      </c>
    </row>
    <row r="73" spans="2:2">
      <c r="B73" s="45" t="str">
        <v>Market.QR_LIVE.RateCurve.AUD-LIBOR-BBA-3M.AUD-IRFuture-IR-6</v>
      </c>
    </row>
    <row r="74" spans="2:2">
      <c r="B74" s="45" t="str">
        <v>Market.QR_LIVE.RateCurve.AUD-LIBOR-BBA-3M.AUD-IRFuture-IR-7</v>
      </c>
    </row>
    <row r="75" spans="2:2">
      <c r="B75" s="45" t="str">
        <v>Market.QR_LIVE.RateCurve.AUD-LIBOR-BBA-3M.AUD-IRFuture-IR-8</v>
      </c>
    </row>
    <row r="76" spans="2:2">
      <c r="B76" s="45" t="str">
        <v>Market.QR_LIVE.RateCurve.AUD-LIBOR-BBA-3M.AUD-IRSwap-3Y</v>
      </c>
    </row>
    <row r="77" spans="2:2">
      <c r="B77" s="45" t="str">
        <v>Market.QR_LIVE.RateCurve.AUD-LIBOR-BBA-3M.AUD-IRSwap-4Y</v>
      </c>
    </row>
    <row r="78" spans="2:2">
      <c r="B78" s="45" t="str">
        <v>Market.QR_LIVE.RateCurve.AUD-LIBOR-BBA-3M.AUD-IRSwap-5Y</v>
      </c>
    </row>
    <row r="79" spans="2:2">
      <c r="B79" s="45" t="str">
        <v>Market.QR_LIVE.RateCurve.AUD-LIBOR-BBA-3M.AUD-IRSwap-6Y</v>
      </c>
    </row>
    <row r="80" spans="2:2">
      <c r="B80" s="45" t="str">
        <v>Market.QR_LIVE.RateCurve.AUD-LIBOR-BBA-3M.AUD-IRSwap-7Y</v>
      </c>
    </row>
    <row r="81" spans="2:2">
      <c r="B81" s="45" t="str">
        <v>Market.QR_LIVE.RateCurve.AUD-LIBOR-BBA-3M.AUD-IRSwap-8Y</v>
      </c>
    </row>
    <row r="82" spans="2:2">
      <c r="B82" s="45" t="str">
        <v>Market.QR_LIVE.RateCurve.AUD-LIBOR-BBA-3M.AUD-IRSwap-9Y</v>
      </c>
    </row>
    <row r="83" spans="2:2">
      <c r="B83" s="45" t="str">
        <v>Market.QR_LIVE.RateCurve.AUD-LIBOR-BBA-3M.AUD-IRSwap-10Y</v>
      </c>
    </row>
    <row r="84" spans="2:2">
      <c r="B84" s="45" t="str">
        <v>Market.QR_LIVE.RateCurve.AUD-LIBOR-BBA-3M.AUD-IRSwap-15Y</v>
      </c>
    </row>
    <row r="85" spans="2:2">
      <c r="B85" s="45" t="str">
        <v>Market.QR_LIVE.RateCurve.AUD-LIBOR-BBA-3M.AUD-IRSwap-20Y</v>
      </c>
    </row>
    <row r="86" spans="2:2">
      <c r="B86" s="45" t="str">
        <v>Market.QR_LIVE.RateCurve.GBP-LIBOR-ISDA-3M</v>
      </c>
    </row>
    <row r="87" spans="2:2">
      <c r="B87" s="45" t="str">
        <v>Market.QR_LIVE.RateCurve.GBP-LIBOR-ISDA-1M</v>
      </c>
    </row>
    <row r="88" spans="2:2">
      <c r="B88" s="45" t="str">
        <v>Market.QR_LIVE.ClearedRateCurve.USD-LIBOR-ISDA-6M</v>
      </c>
    </row>
    <row r="89" spans="2:2">
      <c r="B89" s="45" t="str">
        <v>Market.QR_LIVE.RateCurve.USD-Federal Funds-H15-OIS-COMPOUND-1D</v>
      </c>
    </row>
    <row r="90" spans="2:2">
      <c r="B90" s="45" t="str">
        <v>Market.QR_LIVE.DiscountCurve.USD-OIS-SENIOR</v>
      </c>
    </row>
    <row r="91" spans="2:2">
      <c r="B91" s="45" t="str">
        <v>Market.QR_LIVE.RateCurve.USD-LIBOR-ISDA-6M</v>
      </c>
    </row>
    <row r="92" spans="2:2">
      <c r="B92" s="45" t="str">
        <v>Market.QR_LIVE.RateBasisCurve.AUD-LIBOR-BBA-1M</v>
      </c>
    </row>
    <row r="93" spans="2:2">
      <c r="B93" s="45" t="str">
        <v>Market.QR_LIVE.RateCurve.AUD-LIBOR-BBA-3M</v>
      </c>
    </row>
    <row r="94" spans="2:2">
      <c r="B94" s="45" t="str">
        <v>Market.QR_LIVE.RateCurve.GBP-LIBOR-ISDA-6M</v>
      </c>
    </row>
    <row r="95" spans="2:2">
      <c r="B95" s="45" t="str">
        <v>Market.QR_LIVE.EquityCurve.AUD-AAD.AU</v>
      </c>
    </row>
    <row r="96" spans="2:2">
      <c r="B96" s="45" t="str">
        <v>Market.QR_LIVE.RateCurve.AUD-LIBOR-BBA-6M</v>
      </c>
    </row>
    <row r="97" spans="2:2">
      <c r="B97" s="45" t="str">
        <v>Market.QR_LIVE.RateCurve.AUD-LIBOR-BBA-1M</v>
      </c>
    </row>
    <row r="98" spans="2:2">
      <c r="B98" s="45" t="str">
        <v>Market.QR_LIVE.CommodityCurve.USD-LME_Aluminium2</v>
      </c>
    </row>
    <row r="99" spans="2:2">
      <c r="B99" s="45" t="str">
        <v>Market.QR_LIVE.CommodityCurve.USD-LME_Aluminium</v>
      </c>
    </row>
    <row r="100" spans="2:2">
      <c r="B100" s="45" t="str">
        <v>Market.QR_LIVE.CommodityCurve.USD-ICE_Brent</v>
      </c>
    </row>
    <row r="101" spans="2:2">
      <c r="B101" s="45" t="str">
        <v>Market.QR_LIVE.CommodityCurve.USD-Platts_Brent</v>
      </c>
    </row>
    <row r="102" spans="2:2">
      <c r="B102" s="45" t="str">
        <v>Market.QR_LIVE.CommodityCurve.USD-Townsville-AW2-ICE_Brent</v>
      </c>
    </row>
    <row r="103" spans="2:2">
      <c r="B103" s="45" t="str">
        <v>Market.QR_LIVE.CommodityCurve.USD-Townsville-AW2-LME_Aluminium</v>
      </c>
    </row>
    <row r="104" spans="2:2">
      <c r="B104" s="45" t="str">
        <v>Market.QR_LIVE.CommodityCurve.USD-Cairns-AW2-LME_Aluminium</v>
      </c>
    </row>
    <row r="105" spans="2:2">
      <c r="B105" s="45" t="str">
        <v>Market.QR_LIVE.CommodityCurve.USD-Cairns-AW2-ICE_Brent</v>
      </c>
    </row>
    <row r="106" spans="2:2">
      <c r="B106" s="45" t="str">
        <v>Market.QR_LIVE.CommodityCurve.USD-Mossman-AW2-LME_Aluminium</v>
      </c>
    </row>
    <row r="107" spans="2:2">
      <c r="B107" s="45" t="str">
        <v>Market.QR_LIVE.CommodityCurve.AUD-ASX_Wheat</v>
      </c>
    </row>
    <row r="108" spans="2:2">
      <c r="B108" s="45" t="e">
        <v>#N/A</v>
      </c>
    </row>
    <row r="109" spans="2:2">
      <c r="B109" s="45" t="e">
        <v>#N/A</v>
      </c>
    </row>
    <row r="110" spans="2:2">
      <c r="B110" s="45" t="e">
        <v>#N/A</v>
      </c>
    </row>
    <row r="111" spans="2:2">
      <c r="B111" s="45" t="e">
        <v>#N/A</v>
      </c>
    </row>
    <row r="112" spans="2:2">
      <c r="B112" s="45" t="e">
        <v>#N/A</v>
      </c>
    </row>
    <row r="113" spans="2:2">
      <c r="B113" s="45" t="e">
        <v>#N/A</v>
      </c>
    </row>
    <row r="114" spans="2:2">
      <c r="B114" s="45" t="e">
        <v>#N/A</v>
      </c>
    </row>
    <row r="115" spans="2:2">
      <c r="B115" s="45" t="e">
        <v>#N/A</v>
      </c>
    </row>
    <row r="116" spans="2:2">
      <c r="B116" s="45" t="e">
        <v>#N/A</v>
      </c>
    </row>
    <row r="117" spans="2:2">
      <c r="B117" s="45" t="e">
        <v>#N/A</v>
      </c>
    </row>
    <row r="118" spans="2:2">
      <c r="B118" s="45" t="e">
        <v>#N/A</v>
      </c>
    </row>
    <row r="119" spans="2:2">
      <c r="B119" s="45" t="e">
        <v>#N/A</v>
      </c>
    </row>
    <row r="120" spans="2:2">
      <c r="B120" s="45" t="e">
        <v>#N/A</v>
      </c>
    </row>
    <row r="121" spans="2:2">
      <c r="B121" s="45" t="e">
        <v>#N/A</v>
      </c>
    </row>
    <row r="122" spans="2:2">
      <c r="B122" s="45" t="e">
        <v>#N/A</v>
      </c>
    </row>
    <row r="123" spans="2:2">
      <c r="B123" t="e">
        <v>#N/A</v>
      </c>
    </row>
    <row r="124" spans="2:2">
      <c r="B124" t="e">
        <v>#N/A</v>
      </c>
    </row>
    <row r="125" spans="2:2">
      <c r="B125" t="e">
        <v>#N/A</v>
      </c>
    </row>
    <row r="126" spans="2:2">
      <c r="B126" t="e">
        <v>#N/A</v>
      </c>
    </row>
    <row r="127" spans="2:2">
      <c r="B127" t="e">
        <v>#N/A</v>
      </c>
    </row>
    <row r="128" spans="2:2">
      <c r="B128" t="e">
        <v>#N/A</v>
      </c>
    </row>
    <row r="129" spans="2:2">
      <c r="B129" t="e">
        <v>#N/A</v>
      </c>
    </row>
  </sheetData>
  <dataValidations count="1">
    <dataValidation type="list" allowBlank="1" showInputMessage="1" showErrorMessage="1" sqref="D9" xr:uid="{00000000-0002-0000-0000-000000000000}">
      <formula1>CurveList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5"/>
  <sheetViews>
    <sheetView workbookViewId="0">
      <selection activeCell="T3" sqref="T3"/>
    </sheetView>
  </sheetViews>
  <sheetFormatPr defaultColWidth="9.140625" defaultRowHeight="12.75"/>
  <cols>
    <col min="1" max="1" width="21" style="55" bestFit="1" customWidth="1"/>
    <col min="2" max="2" width="45.140625" style="55" bestFit="1" customWidth="1"/>
    <col min="3" max="3" width="9.140625" style="55"/>
    <col min="4" max="4" width="17.42578125" style="55" bestFit="1" customWidth="1"/>
    <col min="5" max="8" width="9.140625" style="55"/>
    <col min="9" max="9" width="9.5703125" style="55" customWidth="1"/>
    <col min="10" max="12" width="12.42578125" style="55" customWidth="1"/>
    <col min="13" max="18" width="9.140625" style="55"/>
    <col min="19" max="19" width="2.5703125" style="55" customWidth="1"/>
    <col min="20" max="20" width="10.140625" style="55" bestFit="1" customWidth="1"/>
    <col min="21" max="22" width="10.28515625" style="55" bestFit="1" customWidth="1"/>
    <col min="23" max="16384" width="9.140625" style="55"/>
  </cols>
  <sheetData>
    <row r="1" spans="1:23" ht="13.5" thickBot="1">
      <c r="A1" s="51" t="s">
        <v>16</v>
      </c>
      <c r="B1" s="51" t="str">
        <f ca="1">_xll.HLV5r3.Financial.Cache.CreateCurve_Old(  A2:B10, D17:D34, E17:E34, F17:F34)</f>
        <v>Market.QR_LIVE.RateCurve.AUD-BBR-BBSW-3M</v>
      </c>
      <c r="C1" s="52"/>
      <c r="D1" s="52"/>
      <c r="E1" s="52"/>
      <c r="F1" s="52"/>
      <c r="G1" s="53"/>
      <c r="H1" s="54"/>
      <c r="L1" t="s">
        <v>55</v>
      </c>
      <c r="M1" s="55" t="s">
        <v>122</v>
      </c>
      <c r="N1" s="55" t="s">
        <v>123</v>
      </c>
      <c r="O1" s="55" t="s">
        <v>124</v>
      </c>
    </row>
    <row r="2" spans="1:23" ht="13.5" thickBot="1">
      <c r="A2" s="17" t="s">
        <v>17</v>
      </c>
      <c r="B2" s="31" t="s">
        <v>0</v>
      </c>
      <c r="C2" s="52"/>
      <c r="D2" s="52"/>
      <c r="E2" s="52"/>
      <c r="F2" s="52"/>
      <c r="G2" s="56"/>
      <c r="H2" s="54"/>
      <c r="L2" s="38">
        <f ca="1">B4</f>
        <v>43134</v>
      </c>
      <c r="M2" s="55">
        <f t="array" aca="1" ref="M2:M275" ca="1">_xll.HLV5r3.Financial.Cache.GetValuesFromBase($B$1,$B$4,$L$2:$L$275)</f>
        <v>1</v>
      </c>
      <c r="N2" s="55">
        <f t="array" aca="1" ref="N2:N275" ca="1">_xll.HLV5r3.Financial.Cache.GetValues($B$1,$L$2:$L$275)</f>
        <v>1</v>
      </c>
      <c r="O2" s="55">
        <f t="shared" ref="O2:O33" ca="1" si="0">N2-M2</f>
        <v>0</v>
      </c>
      <c r="P2" s="55" t="s">
        <v>125</v>
      </c>
      <c r="Q2" s="55" t="s">
        <v>126</v>
      </c>
      <c r="R2" s="55" t="s">
        <v>124</v>
      </c>
      <c r="W2" s="55" t="s">
        <v>124</v>
      </c>
    </row>
    <row r="3" spans="1:23">
      <c r="A3" s="18" t="s">
        <v>18</v>
      </c>
      <c r="B3" s="26">
        <f ca="1">TODAY()</f>
        <v>43134</v>
      </c>
      <c r="C3" s="52"/>
      <c r="D3" s="52"/>
      <c r="E3" s="52"/>
      <c r="F3" s="52"/>
      <c r="G3" s="56"/>
      <c r="I3" s="55" t="s">
        <v>84</v>
      </c>
      <c r="K3" s="55" t="s">
        <v>124</v>
      </c>
      <c r="L3" s="38">
        <f ca="1">L2+1</f>
        <v>43135</v>
      </c>
      <c r="M3" s="55">
        <f ca="1"/>
        <v>0.99981895328832815</v>
      </c>
      <c r="N3" s="55">
        <f ca="1"/>
        <v>0.99981895328832815</v>
      </c>
      <c r="O3" s="55">
        <f t="shared" ca="1" si="0"/>
        <v>0</v>
      </c>
      <c r="P3" s="39">
        <f t="shared" ref="P3:P66" ca="1" si="1">LN(M3)*-365/($L3-$L$2)</f>
        <v>6.6088032451238871E-2</v>
      </c>
      <c r="Q3" s="39">
        <f t="shared" ref="Q3:Q66" ca="1" si="2">LN(N3)*-365/($L3-$L$2)</f>
        <v>6.6088032451238871E-2</v>
      </c>
      <c r="R3" s="55">
        <f t="shared" ref="R3:R34" ca="1" si="3">Q3-P3</f>
        <v>0</v>
      </c>
      <c r="T3" s="92">
        <f t="array" aca="1" ref="T3:U22" ca="1">_xll.HLV5r3.Financial.Cache.GetTermCurve(B1)</f>
        <v>43134</v>
      </c>
      <c r="U3" s="50">
        <f ca="1"/>
        <v>1</v>
      </c>
      <c r="V3" s="50">
        <f ca="1">VLOOKUP(T3,AUDCurve6M!$N$30:O43, 2, FALSE)</f>
        <v>1</v>
      </c>
      <c r="W3" s="87">
        <f ca="1">IF(ISERROR(V3), "", V3-U3)</f>
        <v>0</v>
      </c>
    </row>
    <row r="4" spans="1:23">
      <c r="A4" s="19" t="s">
        <v>19</v>
      </c>
      <c r="B4" s="23">
        <f ca="1">B3</f>
        <v>43134</v>
      </c>
      <c r="C4" s="52"/>
      <c r="D4" s="52"/>
      <c r="E4" s="52"/>
      <c r="F4" s="52"/>
      <c r="G4" s="56"/>
      <c r="H4" s="55">
        <f t="array" aca="1" ref="H4:I37" ca="1">_xll.HLV5r3.Financial.Cache.GetDaysAndRates($B$1,$B$4,"Quarterly")</f>
        <v>0</v>
      </c>
      <c r="I4" s="87">
        <f ca="1"/>
        <v>6.6637005165359753E-2</v>
      </c>
      <c r="J4" s="87">
        <f ca="1">VLOOKUP(H4,AUDCurve6M!$A$47:$B$60, 2, FALSE)</f>
        <v>6.6637005165359753E-2</v>
      </c>
      <c r="K4" s="87">
        <f ca="1">IF(ISERROR(J4), "", J4-I4)</f>
        <v>0</v>
      </c>
      <c r="L4" s="47">
        <f ca="1">L3+7</f>
        <v>43142</v>
      </c>
      <c r="M4" s="55">
        <f ca="1"/>
        <v>0.99855589437566294</v>
      </c>
      <c r="N4" s="55">
        <f ca="1"/>
        <v>0.99855589437566294</v>
      </c>
      <c r="O4" s="55">
        <f t="shared" ca="1" si="0"/>
        <v>0</v>
      </c>
      <c r="P4" s="39">
        <f t="shared" ca="1" si="1"/>
        <v>6.5934939085465341E-2</v>
      </c>
      <c r="Q4" s="39">
        <f t="shared" ca="1" si="2"/>
        <v>6.5934939085465341E-2</v>
      </c>
      <c r="R4" s="55">
        <f t="shared" ca="1" si="3"/>
        <v>0</v>
      </c>
      <c r="T4" s="92">
        <f ca="1"/>
        <v>43136</v>
      </c>
      <c r="U4" s="50">
        <f ca="1"/>
        <v>0.99963793935456802</v>
      </c>
      <c r="V4" s="50">
        <f ca="1">VLOOKUP(T4,AUDCurve6M!$N$30:O44, 2, FALSE)</f>
        <v>0.99963793935456802</v>
      </c>
      <c r="W4" s="87">
        <f t="shared" ref="W4:W21" ca="1" si="4">IF(ISERROR(V4), "", V4-U4)</f>
        <v>0</v>
      </c>
    </row>
    <row r="5" spans="1:23">
      <c r="A5" s="20" t="s">
        <v>91</v>
      </c>
      <c r="B5" s="24" t="s">
        <v>64</v>
      </c>
      <c r="C5" s="52"/>
      <c r="D5" s="52"/>
      <c r="E5" s="52"/>
      <c r="F5" s="52"/>
      <c r="G5" s="56"/>
      <c r="H5" s="55">
        <f ca="1"/>
        <v>2</v>
      </c>
      <c r="I5" s="87">
        <f ca="1"/>
        <v>6.6637005165359753E-2</v>
      </c>
      <c r="J5" s="87">
        <f ca="1">VLOOKUP(H5,AUDCurve6M!$A$47:$B$60, 2, FALSE)</f>
        <v>6.6637005165359753E-2</v>
      </c>
      <c r="K5" s="87">
        <f t="shared" ref="K5:K22" ca="1" si="5">IF(ISERROR(J5), "", J5-I5)</f>
        <v>0</v>
      </c>
      <c r="L5" s="47">
        <f ca="1">L4+7</f>
        <v>43149</v>
      </c>
      <c r="M5" s="55">
        <f ca="1"/>
        <v>0.99728485535926104</v>
      </c>
      <c r="N5" s="55">
        <f ca="1"/>
        <v>0.99728485535926104</v>
      </c>
      <c r="O5" s="55">
        <f t="shared" ca="1" si="0"/>
        <v>0</v>
      </c>
      <c r="P5" s="39">
        <f t="shared" ca="1" si="1"/>
        <v>6.6158375068692571E-2</v>
      </c>
      <c r="Q5" s="39">
        <f t="shared" ca="1" si="2"/>
        <v>6.6158375068692571E-2</v>
      </c>
      <c r="R5" s="55">
        <f t="shared" ca="1" si="3"/>
        <v>0</v>
      </c>
      <c r="T5" s="92">
        <f ca="1"/>
        <v>43143</v>
      </c>
      <c r="U5" s="50">
        <f ca="1"/>
        <v>0.99837615600999996</v>
      </c>
      <c r="V5" s="50" t="e">
        <f ca="1">VLOOKUP(T5,AUDCurve6M!$N$30:O45, 2, FALSE)</f>
        <v>#N/A</v>
      </c>
      <c r="W5" s="87" t="str">
        <f t="shared" ca="1" si="4"/>
        <v/>
      </c>
    </row>
    <row r="6" spans="1:23">
      <c r="A6" s="19" t="s">
        <v>3</v>
      </c>
      <c r="B6" s="25" t="s">
        <v>86</v>
      </c>
      <c r="C6" s="52"/>
      <c r="D6" s="52"/>
      <c r="E6" s="52"/>
      <c r="F6" s="52"/>
      <c r="G6" s="56"/>
      <c r="H6" s="55">
        <f ca="1"/>
        <v>9</v>
      </c>
      <c r="I6" s="87">
        <f ca="1"/>
        <v>6.6455424222485959E-2</v>
      </c>
      <c r="J6" s="87" t="e">
        <f ca="1">VLOOKUP(H6,AUDCurve6M!$A$47:$B$60, 2, FALSE)</f>
        <v>#N/A</v>
      </c>
      <c r="K6" s="87" t="str">
        <f t="shared" ca="1" si="5"/>
        <v/>
      </c>
      <c r="L6" s="47">
        <f ca="1">L5+7</f>
        <v>43156</v>
      </c>
      <c r="M6" s="55">
        <f ca="1"/>
        <v>0.99601247579400298</v>
      </c>
      <c r="N6" s="55">
        <f ca="1"/>
        <v>0.99601247579400298</v>
      </c>
      <c r="O6" s="55">
        <f t="shared" ca="1" si="0"/>
        <v>0</v>
      </c>
      <c r="P6" s="39">
        <f t="shared" ca="1" si="1"/>
        <v>6.6288903914261801E-2</v>
      </c>
      <c r="Q6" s="39">
        <f t="shared" ca="1" si="2"/>
        <v>6.6288903914261801E-2</v>
      </c>
      <c r="R6" s="55">
        <f t="shared" ca="1" si="3"/>
        <v>0</v>
      </c>
      <c r="T6" s="92">
        <f ca="1"/>
        <v>43150</v>
      </c>
      <c r="U6" s="50">
        <f ca="1"/>
        <v>0.99710229456056498</v>
      </c>
      <c r="V6" s="50" t="e">
        <f ca="1">VLOOKUP(T6,AUDCurve6M!$N$30:O46, 2, FALSE)</f>
        <v>#N/A</v>
      </c>
      <c r="W6" s="87" t="str">
        <f t="shared" ca="1" si="4"/>
        <v/>
      </c>
    </row>
    <row r="7" spans="1:23">
      <c r="A7" s="19" t="s">
        <v>22</v>
      </c>
      <c r="B7" s="24" t="s">
        <v>84</v>
      </c>
      <c r="C7" s="52"/>
      <c r="D7" s="52"/>
      <c r="E7" s="52"/>
      <c r="F7" s="52"/>
      <c r="G7" s="56"/>
      <c r="H7" s="55">
        <f ca="1"/>
        <v>16</v>
      </c>
      <c r="I7" s="87">
        <f ca="1"/>
        <v>6.6750702941035023E-2</v>
      </c>
      <c r="J7" s="87" t="e">
        <f ca="1">VLOOKUP(H7,AUDCurve6M!$A$47:$B$60, 2, FALSE)</f>
        <v>#N/A</v>
      </c>
      <c r="K7" s="87" t="str">
        <f t="shared" ca="1" si="5"/>
        <v/>
      </c>
      <c r="L7" s="47">
        <f t="shared" ref="L7:L38" ca="1" si="6">L6+30</f>
        <v>43186</v>
      </c>
      <c r="M7" s="55">
        <f ca="1"/>
        <v>0.99035157681893937</v>
      </c>
      <c r="N7" s="55">
        <f ca="1"/>
        <v>0.99035157681893937</v>
      </c>
      <c r="O7" s="55">
        <f t="shared" ca="1" si="0"/>
        <v>0</v>
      </c>
      <c r="P7" s="39">
        <f t="shared" ca="1" si="1"/>
        <v>6.8053343091668259E-2</v>
      </c>
      <c r="Q7" s="39">
        <f t="shared" ca="1" si="2"/>
        <v>6.8053343091668259E-2</v>
      </c>
      <c r="R7" s="55">
        <f t="shared" ca="1" si="3"/>
        <v>0</v>
      </c>
      <c r="T7" s="92">
        <f ca="1"/>
        <v>43164</v>
      </c>
      <c r="U7" s="50">
        <f ca="1"/>
        <v>0.99455670825987497</v>
      </c>
      <c r="V7" s="50" t="e">
        <f ca="1">VLOOKUP(T7,AUDCurve6M!$N$30:O47, 2, FALSE)</f>
        <v>#N/A</v>
      </c>
      <c r="W7" s="87" t="str">
        <f t="shared" ca="1" si="4"/>
        <v/>
      </c>
    </row>
    <row r="8" spans="1:23">
      <c r="A8" s="19" t="s">
        <v>4</v>
      </c>
      <c r="B8" s="24" t="str">
        <f>B6&amp;"-"&amp;B7</f>
        <v>AUD-BBR-BBSW-3M</v>
      </c>
      <c r="C8" s="52"/>
      <c r="D8" s="52"/>
      <c r="E8" s="52"/>
      <c r="F8" s="52"/>
      <c r="G8" s="56"/>
      <c r="H8" s="55">
        <f ca="1"/>
        <v>30</v>
      </c>
      <c r="I8" s="87">
        <f ca="1"/>
        <v>6.6961928368707291E-2</v>
      </c>
      <c r="J8" s="87" t="e">
        <f ca="1">VLOOKUP(H8,AUDCurve6M!$A$47:$B$60, 2, FALSE)</f>
        <v>#N/A</v>
      </c>
      <c r="K8" s="87" t="str">
        <f t="shared" ca="1" si="5"/>
        <v/>
      </c>
      <c r="L8" s="47">
        <f t="shared" ca="1" si="6"/>
        <v>43216</v>
      </c>
      <c r="M8" s="55">
        <f ca="1"/>
        <v>0.98456385380240785</v>
      </c>
      <c r="N8" s="55">
        <f ca="1"/>
        <v>0.98456385380240785</v>
      </c>
      <c r="O8" s="55">
        <f t="shared" ca="1" si="0"/>
        <v>0</v>
      </c>
      <c r="P8" s="39">
        <f t="shared" ca="1" si="1"/>
        <v>6.9245502669836284E-2</v>
      </c>
      <c r="Q8" s="39">
        <f t="shared" ca="1" si="2"/>
        <v>6.9245502669836284E-2</v>
      </c>
      <c r="R8" s="55">
        <f t="shared" ca="1" si="3"/>
        <v>0</v>
      </c>
      <c r="T8" s="92">
        <f ca="1"/>
        <v>43195</v>
      </c>
      <c r="U8" s="50">
        <f ca="1"/>
        <v>0.988579928038959</v>
      </c>
      <c r="V8" s="50" t="e">
        <f ca="1">VLOOKUP(T8,AUDCurve6M!$N$30:O48, 2, FALSE)</f>
        <v>#N/A</v>
      </c>
      <c r="W8" s="87" t="str">
        <f t="shared" ca="1" si="4"/>
        <v/>
      </c>
    </row>
    <row r="9" spans="1:23">
      <c r="A9" s="19" t="s">
        <v>5</v>
      </c>
      <c r="B9" s="24" t="s">
        <v>23</v>
      </c>
      <c r="C9" s="52"/>
      <c r="D9" s="52"/>
      <c r="E9" s="52"/>
      <c r="F9" s="52"/>
      <c r="G9" s="56"/>
      <c r="H9" s="55">
        <f ca="1"/>
        <v>61</v>
      </c>
      <c r="I9" s="87">
        <f ca="1"/>
        <v>6.9320209644913255E-2</v>
      </c>
      <c r="J9" s="87" t="e">
        <f ca="1">VLOOKUP(H9,AUDCurve6M!$A$47:$B$60, 2, FALSE)</f>
        <v>#N/A</v>
      </c>
      <c r="K9" s="87" t="str">
        <f t="shared" ca="1" si="5"/>
        <v/>
      </c>
      <c r="L9" s="47">
        <f t="shared" ca="1" si="6"/>
        <v>43246</v>
      </c>
      <c r="M9" s="55">
        <f ca="1"/>
        <v>0.97889339822980392</v>
      </c>
      <c r="N9" s="55">
        <f ca="1"/>
        <v>0.97889339822980392</v>
      </c>
      <c r="O9" s="55">
        <f t="shared" ca="1" si="0"/>
        <v>0</v>
      </c>
      <c r="P9" s="39">
        <f t="shared" ca="1" si="1"/>
        <v>6.9521194149664928E-2</v>
      </c>
      <c r="Q9" s="39">
        <f t="shared" ca="1" si="2"/>
        <v>6.9521194149664928E-2</v>
      </c>
      <c r="R9" s="55">
        <f t="shared" ca="1" si="3"/>
        <v>0</v>
      </c>
      <c r="T9" s="92">
        <f ca="1"/>
        <v>43227</v>
      </c>
      <c r="U9" s="50">
        <f ca="1"/>
        <v>0.98244329751030701</v>
      </c>
      <c r="V9" s="50">
        <f ca="1">VLOOKUP(T9,AUDCurve6M!$N$30:O49, 2, FALSE)</f>
        <v>0.98232294986808499</v>
      </c>
      <c r="W9" s="87">
        <f t="shared" ca="1" si="4"/>
        <v>-1.2034764222201844E-4</v>
      </c>
    </row>
    <row r="10" spans="1:23" ht="13.5" thickBot="1">
      <c r="A10" s="57" t="s">
        <v>1</v>
      </c>
      <c r="B10" s="58" t="str">
        <f>MID(B6,1,3)</f>
        <v>AUD</v>
      </c>
      <c r="C10" s="52"/>
      <c r="D10" s="52"/>
      <c r="E10" s="52"/>
      <c r="F10" s="52"/>
      <c r="G10" s="56"/>
      <c r="H10" s="55">
        <f ca="1"/>
        <v>93</v>
      </c>
      <c r="I10" s="87">
        <f ca="1"/>
        <v>7.0124985454963706E-2</v>
      </c>
      <c r="J10" s="87">
        <f ca="1">VLOOKUP(H10,AUDCurve6M!$A$47:$B$60, 2, FALSE)</f>
        <v>7.0614246304957717E-2</v>
      </c>
      <c r="K10" s="87">
        <f t="shared" ca="1" si="5"/>
        <v>4.8926084999401098E-4</v>
      </c>
      <c r="L10" s="47">
        <f t="shared" ca="1" si="6"/>
        <v>43276</v>
      </c>
      <c r="M10" s="55">
        <f ca="1"/>
        <v>0.97331360636849851</v>
      </c>
      <c r="N10" s="55">
        <f ca="1"/>
        <v>0.97331360636849851</v>
      </c>
      <c r="O10" s="55">
        <f t="shared" ca="1" si="0"/>
        <v>0</v>
      </c>
      <c r="P10" s="39">
        <f t="shared" ca="1" si="1"/>
        <v>6.9527204988520483E-2</v>
      </c>
      <c r="Q10" s="39">
        <f t="shared" ca="1" si="2"/>
        <v>6.9527204988520483E-2</v>
      </c>
      <c r="R10" s="55">
        <f t="shared" ca="1" si="3"/>
        <v>0</v>
      </c>
      <c r="T10" s="92">
        <f ca="1"/>
        <v>43501</v>
      </c>
      <c r="U10" s="50">
        <f ca="1"/>
        <v>0.93243717349924304</v>
      </c>
      <c r="V10" s="50">
        <f ca="1">VLOOKUP(T10,AUDCurve6M!$N$30:O50, 2, FALSE)</f>
        <v>0.93197909201367801</v>
      </c>
      <c r="W10" s="87">
        <f t="shared" ca="1" si="4"/>
        <v>-4.580814855650317E-4</v>
      </c>
    </row>
    <row r="11" spans="1:23">
      <c r="A11" s="20" t="s">
        <v>38</v>
      </c>
      <c r="B11" s="24">
        <v>7200</v>
      </c>
      <c r="C11" s="52"/>
      <c r="D11" s="52"/>
      <c r="E11" s="52"/>
      <c r="F11" s="52"/>
      <c r="G11" s="56"/>
      <c r="H11" s="55">
        <f ca="1"/>
        <v>367</v>
      </c>
      <c r="I11" s="87">
        <f ca="1"/>
        <v>7.0180846992782264E-2</v>
      </c>
      <c r="J11" s="87">
        <f ca="1">VLOOKUP(H11,AUDCurve6M!$A$47:$B$60, 2, FALSE)</f>
        <v>7.0678168116921292E-2</v>
      </c>
      <c r="K11" s="87">
        <f t="shared" ca="1" si="5"/>
        <v>4.973211241390274E-4</v>
      </c>
      <c r="L11" s="47">
        <f t="shared" ca="1" si="6"/>
        <v>43306</v>
      </c>
      <c r="M11" s="55">
        <f ca="1"/>
        <v>0.96776466365965208</v>
      </c>
      <c r="N11" s="55">
        <f ca="1"/>
        <v>0.96776466365965208</v>
      </c>
      <c r="O11" s="55">
        <f t="shared" ca="1" si="0"/>
        <v>0</v>
      </c>
      <c r="P11" s="39">
        <f t="shared" ca="1" si="1"/>
        <v>6.9533215818343139E-2</v>
      </c>
      <c r="Q11" s="39">
        <f t="shared" ca="1" si="2"/>
        <v>6.9533215818343139E-2</v>
      </c>
      <c r="R11" s="55">
        <f t="shared" ca="1" si="3"/>
        <v>0</v>
      </c>
      <c r="T11" s="92">
        <f ca="1"/>
        <v>43866</v>
      </c>
      <c r="U11" s="50">
        <f ca="1"/>
        <v>0.86975411209797504</v>
      </c>
      <c r="V11" s="50">
        <f ca="1">VLOOKUP(T11,AUDCurve6M!$N$30:O51, 2, FALSE)</f>
        <v>0.86854395505694104</v>
      </c>
      <c r="W11" s="87">
        <f t="shared" ca="1" si="4"/>
        <v>-1.210157041033999E-3</v>
      </c>
    </row>
    <row r="12" spans="1:23" ht="13.5" thickBot="1">
      <c r="A12" s="22" t="s">
        <v>37</v>
      </c>
      <c r="B12" s="59" t="str">
        <f ca="1">B1</f>
        <v>Market.QR_LIVE.RateCurve.AUD-BBR-BBSW-3M</v>
      </c>
      <c r="C12" s="52"/>
      <c r="D12" s="52"/>
      <c r="E12" s="52"/>
      <c r="F12" s="52"/>
      <c r="G12" s="56"/>
      <c r="H12" s="55">
        <f ca="1"/>
        <v>732</v>
      </c>
      <c r="I12" s="87">
        <f ca="1"/>
        <v>7.0190460413044775E-2</v>
      </c>
      <c r="J12" s="87">
        <f ca="1">VLOOKUP(H12,AUDCurve6M!$A$47:$B$60, 2, FALSE)</f>
        <v>7.0896976028373082E-2</v>
      </c>
      <c r="K12" s="87">
        <f t="shared" ca="1" si="5"/>
        <v>7.0651561532830698E-4</v>
      </c>
      <c r="L12" s="47">
        <f t="shared" ca="1" si="6"/>
        <v>43336</v>
      </c>
      <c r="M12" s="55">
        <f ca="1"/>
        <v>0.96224640516611837</v>
      </c>
      <c r="N12" s="55">
        <f ca="1"/>
        <v>0.96224640516611837</v>
      </c>
      <c r="O12" s="55">
        <f t="shared" ca="1" si="0"/>
        <v>0</v>
      </c>
      <c r="P12" s="39">
        <f t="shared" ca="1" si="1"/>
        <v>6.9539226639132756E-2</v>
      </c>
      <c r="Q12" s="39">
        <f t="shared" ca="1" si="2"/>
        <v>6.9539226639132756E-2</v>
      </c>
      <c r="R12" s="55">
        <f t="shared" ca="1" si="3"/>
        <v>0</v>
      </c>
      <c r="T12" s="92">
        <f ca="1"/>
        <v>44232</v>
      </c>
      <c r="U12" s="50">
        <f ca="1"/>
        <v>0.81113164309557295</v>
      </c>
      <c r="V12" s="50">
        <f ca="1">VLOOKUP(T12,AUDCurve6M!$N$30:O52, 2, FALSE)</f>
        <v>0.80867195099005396</v>
      </c>
      <c r="W12" s="87">
        <f t="shared" ca="1" si="4"/>
        <v>-2.4596921055189958E-3</v>
      </c>
    </row>
    <row r="13" spans="1:23">
      <c r="A13" s="60"/>
      <c r="B13" s="61"/>
      <c r="C13" s="52"/>
      <c r="D13" s="52"/>
      <c r="E13" s="52"/>
      <c r="F13" s="52"/>
      <c r="G13" s="56"/>
      <c r="H13" s="55">
        <f ca="1"/>
        <v>1098</v>
      </c>
      <c r="I13" s="87">
        <f ca="1"/>
        <v>7.0193102366605586E-2</v>
      </c>
      <c r="J13" s="87">
        <f ca="1">VLOOKUP(H13,AUDCurve6M!$A$47:$B$60, 2, FALSE)</f>
        <v>7.1220524868920165E-2</v>
      </c>
      <c r="K13" s="87">
        <f t="shared" ca="1" si="5"/>
        <v>1.0274225023145789E-3</v>
      </c>
      <c r="L13" s="47">
        <f t="shared" ca="1" si="6"/>
        <v>43366</v>
      </c>
      <c r="M13" s="55">
        <f ca="1"/>
        <v>0.95675866680041932</v>
      </c>
      <c r="N13" s="55">
        <f ca="1"/>
        <v>0.95675866680041932</v>
      </c>
      <c r="O13" s="55">
        <f t="shared" ca="1" si="0"/>
        <v>0</v>
      </c>
      <c r="P13" s="39">
        <f t="shared" ca="1" si="1"/>
        <v>6.9545237450890571E-2</v>
      </c>
      <c r="Q13" s="39">
        <f t="shared" ca="1" si="2"/>
        <v>6.9545237450890571E-2</v>
      </c>
      <c r="R13" s="55">
        <f t="shared" ca="1" si="3"/>
        <v>0</v>
      </c>
      <c r="T13" s="92">
        <f ca="1"/>
        <v>44599</v>
      </c>
      <c r="U13" s="50">
        <f ca="1"/>
        <v>0.75833450082309495</v>
      </c>
      <c r="V13" s="50" t="e">
        <f ca="1">VLOOKUP(T13,AUDCurve6M!$N$30:O53, 2, FALSE)</f>
        <v>#N/A</v>
      </c>
      <c r="W13" s="87" t="str">
        <f t="shared" ca="1" si="4"/>
        <v/>
      </c>
    </row>
    <row r="14" spans="1:23" ht="13.5" thickBot="1">
      <c r="A14" s="62"/>
      <c r="B14" s="52"/>
      <c r="C14" s="52"/>
      <c r="D14" s="52"/>
      <c r="E14" s="52"/>
      <c r="F14" s="52"/>
      <c r="G14" s="56"/>
      <c r="H14" s="55">
        <f ca="1"/>
        <v>1465</v>
      </c>
      <c r="I14" s="87">
        <f ca="1"/>
        <v>6.9518840304490404E-2</v>
      </c>
      <c r="J14" s="87" t="e">
        <f ca="1">VLOOKUP(H14,AUDCurve6M!$A$47:$B$60, 2, FALSE)</f>
        <v>#N/A</v>
      </c>
      <c r="K14" s="87" t="str">
        <f t="shared" ca="1" si="5"/>
        <v/>
      </c>
      <c r="L14" s="47">
        <f t="shared" ca="1" si="6"/>
        <v>43396</v>
      </c>
      <c r="M14" s="55">
        <f ca="1"/>
        <v>0.95130128532054892</v>
      </c>
      <c r="N14" s="55">
        <f ca="1"/>
        <v>0.95130128532054892</v>
      </c>
      <c r="O14" s="55">
        <f t="shared" ca="1" si="0"/>
        <v>0</v>
      </c>
      <c r="P14" s="39">
        <f t="shared" ca="1" si="1"/>
        <v>6.9551248253615999E-2</v>
      </c>
      <c r="Q14" s="39">
        <f t="shared" ca="1" si="2"/>
        <v>6.9551248253615999E-2</v>
      </c>
      <c r="R14" s="55">
        <f t="shared" ca="1" si="3"/>
        <v>0</v>
      </c>
      <c r="T14" s="92">
        <f ca="1"/>
        <v>44963</v>
      </c>
      <c r="U14" s="50">
        <f ca="1"/>
        <v>0.70790802049757595</v>
      </c>
      <c r="V14" s="50">
        <f ca="1">VLOOKUP(T14,AUDCurve6M!$N$30:O54, 2, FALSE)</f>
        <v>0.70242935147715002</v>
      </c>
      <c r="W14" s="87">
        <f t="shared" ca="1" si="4"/>
        <v>-5.4786690204259303E-3</v>
      </c>
    </row>
    <row r="15" spans="1:23" ht="13.5" thickBot="1">
      <c r="A15" s="63" t="s">
        <v>92</v>
      </c>
      <c r="B15" s="64"/>
      <c r="C15" s="64"/>
      <c r="D15" s="64"/>
      <c r="E15" s="64"/>
      <c r="F15" s="65"/>
      <c r="G15" s="56"/>
      <c r="H15" s="55">
        <f ca="1"/>
        <v>1829</v>
      </c>
      <c r="I15" s="87">
        <f ca="1"/>
        <v>6.9534594888877699E-2</v>
      </c>
      <c r="J15" s="87">
        <f ca="1">VLOOKUP(H15,AUDCurve6M!$A$47:$B$60, 2, FALSE)</f>
        <v>7.1112323552229739E-2</v>
      </c>
      <c r="K15" s="87">
        <f t="shared" ca="1" si="5"/>
        <v>1.5777286633520404E-3</v>
      </c>
      <c r="L15" s="47">
        <f t="shared" ca="1" si="6"/>
        <v>43426</v>
      </c>
      <c r="M15" s="55">
        <f ca="1"/>
        <v>0.94587409832579405</v>
      </c>
      <c r="N15" s="55">
        <f ca="1"/>
        <v>0.94587409832579405</v>
      </c>
      <c r="O15" s="55">
        <f t="shared" ca="1" si="0"/>
        <v>0</v>
      </c>
      <c r="P15" s="39">
        <f t="shared" ca="1" si="1"/>
        <v>6.9557259047309111E-2</v>
      </c>
      <c r="Q15" s="39">
        <f t="shared" ca="1" si="2"/>
        <v>6.9557259047309111E-2</v>
      </c>
      <c r="R15" s="55">
        <f t="shared" ca="1" si="3"/>
        <v>0</v>
      </c>
      <c r="T15" s="92">
        <f ca="1"/>
        <v>45327</v>
      </c>
      <c r="U15" s="50">
        <f ca="1"/>
        <v>0.66083485155562705</v>
      </c>
      <c r="V15" s="50" t="e">
        <f ca="1">VLOOKUP(T15,AUDCurve6M!$N$30:O55, 2, FALSE)</f>
        <v>#N/A</v>
      </c>
      <c r="W15" s="87" t="str">
        <f t="shared" ca="1" si="4"/>
        <v/>
      </c>
    </row>
    <row r="16" spans="1:23" ht="13.5" thickBot="1">
      <c r="A16" s="66" t="s">
        <v>93</v>
      </c>
      <c r="B16" s="67" t="s">
        <v>94</v>
      </c>
      <c r="C16" s="68" t="s">
        <v>95</v>
      </c>
      <c r="D16" s="68" t="s">
        <v>96</v>
      </c>
      <c r="E16" s="69" t="s">
        <v>97</v>
      </c>
      <c r="F16" s="70" t="s">
        <v>7</v>
      </c>
      <c r="G16" s="56"/>
      <c r="H16" s="55">
        <f ca="1"/>
        <v>2193</v>
      </c>
      <c r="I16" s="87">
        <f ca="1"/>
        <v>6.9545085134442353E-2</v>
      </c>
      <c r="J16" s="87" t="e">
        <f ca="1">VLOOKUP(H16,AUDCurve6M!$A$47:$B$60, 2, FALSE)</f>
        <v>#N/A</v>
      </c>
      <c r="K16" s="87" t="str">
        <f t="shared" ca="1" si="5"/>
        <v/>
      </c>
      <c r="L16" s="47">
        <f t="shared" ca="1" si="6"/>
        <v>43456</v>
      </c>
      <c r="M16" s="55">
        <f ca="1"/>
        <v>0.94047694425257666</v>
      </c>
      <c r="N16" s="55">
        <f ca="1"/>
        <v>0.94047694425257666</v>
      </c>
      <c r="O16" s="55">
        <f t="shared" ca="1" si="0"/>
        <v>0</v>
      </c>
      <c r="P16" s="39">
        <f t="shared" ca="1" si="1"/>
        <v>6.9563269831969657E-2</v>
      </c>
      <c r="Q16" s="39">
        <f t="shared" ca="1" si="2"/>
        <v>6.9563269831969657E-2</v>
      </c>
      <c r="R16" s="55">
        <f t="shared" ca="1" si="3"/>
        <v>0</v>
      </c>
      <c r="T16" s="92">
        <f ca="1"/>
        <v>45693</v>
      </c>
      <c r="U16" s="50">
        <f ca="1"/>
        <v>0.61666259504361098</v>
      </c>
      <c r="V16" s="50">
        <f ca="1">VLOOKUP(T16,AUDCurve6M!$N$30:O56, 2, FALSE)</f>
        <v>0.60754526122669905</v>
      </c>
      <c r="W16" s="87">
        <f t="shared" ca="1" si="4"/>
        <v>-9.1173338169119322E-3</v>
      </c>
    </row>
    <row r="17" spans="1:23">
      <c r="A17" s="71" t="s">
        <v>98</v>
      </c>
      <c r="B17" s="72"/>
      <c r="C17" s="73" t="s">
        <v>99</v>
      </c>
      <c r="D17" s="74" t="str">
        <f t="shared" ref="D17:D42" si="7">$B$10&amp;"-"&amp;A17&amp;"-"&amp;IF(B17="","",B17&amp;"-")&amp;C17</f>
        <v>AUD-Deposit-1D</v>
      </c>
      <c r="E17" s="75">
        <v>6.6100000000000006E-2</v>
      </c>
      <c r="F17" s="75">
        <v>0</v>
      </c>
      <c r="G17" s="56"/>
      <c r="H17" s="55">
        <f ca="1"/>
        <v>2559</v>
      </c>
      <c r="I17" s="87">
        <f ca="1"/>
        <v>6.9551702450057817E-2</v>
      </c>
      <c r="J17" s="87">
        <f ca="1">VLOOKUP(H17,AUDCurve6M!$A$47:$B$60, 2, FALSE)</f>
        <v>7.1713799671909939E-2</v>
      </c>
      <c r="K17" s="87">
        <f t="shared" ca="1" si="5"/>
        <v>2.1620972218521217E-3</v>
      </c>
      <c r="L17" s="47">
        <f t="shared" ca="1" si="6"/>
        <v>43486</v>
      </c>
      <c r="M17" s="55">
        <f ca="1"/>
        <v>0.93510966237031434</v>
      </c>
      <c r="N17" s="55">
        <f ca="1"/>
        <v>0.93510966237031434</v>
      </c>
      <c r="O17" s="55">
        <f t="shared" ca="1" si="0"/>
        <v>0</v>
      </c>
      <c r="P17" s="39">
        <f t="shared" ca="1" si="1"/>
        <v>6.9569280607597997E-2</v>
      </c>
      <c r="Q17" s="39">
        <f t="shared" ca="1" si="2"/>
        <v>6.9569280607597997E-2</v>
      </c>
      <c r="R17" s="55">
        <f t="shared" ca="1" si="3"/>
        <v>0</v>
      </c>
      <c r="T17" s="92">
        <f ca="1"/>
        <v>46058</v>
      </c>
      <c r="U17" s="50">
        <f ca="1"/>
        <v>0.57554983174480701</v>
      </c>
      <c r="V17" s="50" t="e">
        <f ca="1">VLOOKUP(T17,AUDCurve6M!$N$30:O57, 2, FALSE)</f>
        <v>#N/A</v>
      </c>
      <c r="W17" s="87" t="str">
        <f t="shared" ca="1" si="4"/>
        <v/>
      </c>
    </row>
    <row r="18" spans="1:23">
      <c r="A18" s="71" t="s">
        <v>98</v>
      </c>
      <c r="B18" s="76"/>
      <c r="C18" s="77" t="s">
        <v>100</v>
      </c>
      <c r="D18" s="74" t="str">
        <f t="shared" si="7"/>
        <v>AUD-Deposit-1W</v>
      </c>
      <c r="E18" s="78">
        <v>6.59E-2</v>
      </c>
      <c r="F18" s="78">
        <v>0</v>
      </c>
      <c r="G18" s="56"/>
      <c r="H18" s="55">
        <f ca="1"/>
        <v>2924</v>
      </c>
      <c r="I18" s="87">
        <f ca="1"/>
        <v>6.9557070968136792E-2</v>
      </c>
      <c r="J18" s="87" t="e">
        <f ca="1">VLOOKUP(H18,AUDCurve6M!$A$47:$B$60, 2, FALSE)</f>
        <v>#N/A</v>
      </c>
      <c r="K18" s="87" t="str">
        <f t="shared" ca="1" si="5"/>
        <v/>
      </c>
      <c r="L18" s="47">
        <f t="shared" ca="1" si="6"/>
        <v>43516</v>
      </c>
      <c r="M18" s="55">
        <f ca="1"/>
        <v>0.92977463944104666</v>
      </c>
      <c r="N18" s="55">
        <f ca="1"/>
        <v>0.92977463944104666</v>
      </c>
      <c r="O18" s="55">
        <f t="shared" ca="1" si="0"/>
        <v>0</v>
      </c>
      <c r="P18" s="39">
        <f t="shared" ca="1" si="1"/>
        <v>6.9572674251968142E-2</v>
      </c>
      <c r="Q18" s="39">
        <f t="shared" ca="1" si="2"/>
        <v>6.9572674251968142E-2</v>
      </c>
      <c r="R18" s="55">
        <f t="shared" ca="1" si="3"/>
        <v>0</v>
      </c>
      <c r="T18" s="92">
        <f ca="1"/>
        <v>46423</v>
      </c>
      <c r="U18" s="50">
        <f ca="1"/>
        <v>0.537178052967765</v>
      </c>
      <c r="V18" s="50" t="e">
        <f ca="1">VLOOKUP(T18,AUDCurve6M!$N$30:O58, 2, FALSE)</f>
        <v>#N/A</v>
      </c>
      <c r="W18" s="87" t="str">
        <f t="shared" ca="1" si="4"/>
        <v/>
      </c>
    </row>
    <row r="19" spans="1:23">
      <c r="A19" s="71" t="s">
        <v>98</v>
      </c>
      <c r="B19" s="76"/>
      <c r="C19" s="77" t="s">
        <v>101</v>
      </c>
      <c r="D19" s="74" t="str">
        <f t="shared" si="7"/>
        <v>AUD-Deposit-2W</v>
      </c>
      <c r="E19" s="78">
        <v>6.6299999999999998E-2</v>
      </c>
      <c r="F19" s="78">
        <v>0</v>
      </c>
      <c r="G19" s="56"/>
      <c r="H19" s="55">
        <f ca="1"/>
        <v>3289</v>
      </c>
      <c r="I19" s="87">
        <f ca="1"/>
        <v>6.9561246805693422E-2</v>
      </c>
      <c r="J19" s="87" t="e">
        <f ca="1">VLOOKUP(H19,AUDCurve6M!$A$47:$B$60, 2, FALSE)</f>
        <v>#N/A</v>
      </c>
      <c r="K19" s="87" t="str">
        <f t="shared" ca="1" si="5"/>
        <v/>
      </c>
      <c r="L19" s="47">
        <f t="shared" ca="1" si="6"/>
        <v>43546</v>
      </c>
      <c r="M19" s="55">
        <f ca="1"/>
        <v>0.92447226936364824</v>
      </c>
      <c r="N19" s="55">
        <f ca="1"/>
        <v>0.92447226936364824</v>
      </c>
      <c r="O19" s="55">
        <f t="shared" ca="1" si="0"/>
        <v>0</v>
      </c>
      <c r="P19" s="39">
        <f t="shared" ca="1" si="1"/>
        <v>6.9573450771742332E-2</v>
      </c>
      <c r="Q19" s="39">
        <f t="shared" ca="1" si="2"/>
        <v>6.9573450771742332E-2</v>
      </c>
      <c r="R19" s="55">
        <f t="shared" ca="1" si="3"/>
        <v>0</v>
      </c>
      <c r="T19" s="92">
        <f ca="1"/>
        <v>46790</v>
      </c>
      <c r="U19" s="50">
        <f ca="1"/>
        <v>0.50117826936076104</v>
      </c>
      <c r="V19" s="50">
        <f ca="1">VLOOKUP(T19,AUDCurve6M!$N$30:O59, 2, FALSE)</f>
        <v>0.48958608561619599</v>
      </c>
      <c r="W19" s="87">
        <f t="shared" ca="1" si="4"/>
        <v>-1.1592183744565054E-2</v>
      </c>
    </row>
    <row r="20" spans="1:23">
      <c r="A20" s="71" t="s">
        <v>98</v>
      </c>
      <c r="B20" s="76"/>
      <c r="C20" s="77" t="s">
        <v>67</v>
      </c>
      <c r="D20" s="74" t="str">
        <f t="shared" si="7"/>
        <v>AUD-Deposit-1M</v>
      </c>
      <c r="E20" s="78">
        <v>6.6600000000000006E-2</v>
      </c>
      <c r="F20" s="78">
        <v>0</v>
      </c>
      <c r="G20" s="56"/>
      <c r="H20" s="55">
        <f ca="1"/>
        <v>3656</v>
      </c>
      <c r="I20" s="87">
        <f ca="1"/>
        <v>6.9563942551241098E-2</v>
      </c>
      <c r="J20" s="87">
        <f ca="1">VLOOKUP(H20,AUDCurve6M!$A$47:$B$60, 2, FALSE)</f>
        <v>7.1941582545820282E-2</v>
      </c>
      <c r="K20" s="87">
        <f t="shared" ca="1" si="5"/>
        <v>2.3776399945791837E-3</v>
      </c>
      <c r="L20" s="38">
        <f t="shared" ca="1" si="6"/>
        <v>43576</v>
      </c>
      <c r="M20" s="55">
        <f ca="1"/>
        <v>0.91920002060163308</v>
      </c>
      <c r="N20" s="55">
        <f ca="1"/>
        <v>0.91920002060163308</v>
      </c>
      <c r="O20" s="55">
        <f t="shared" ca="1" si="0"/>
        <v>0</v>
      </c>
      <c r="P20" s="39">
        <f t="shared" ca="1" si="1"/>
        <v>6.9574227291364948E-2</v>
      </c>
      <c r="Q20" s="39">
        <f t="shared" ca="1" si="2"/>
        <v>6.9574227291364948E-2</v>
      </c>
      <c r="R20" s="55">
        <f t="shared" ca="1" si="3"/>
        <v>0</v>
      </c>
      <c r="T20" s="92">
        <f ca="1"/>
        <v>48617</v>
      </c>
      <c r="U20" s="50">
        <f ca="1"/>
        <v>0.35481814676656498</v>
      </c>
      <c r="V20" s="50">
        <f ca="1">VLOOKUP(T20,AUDCurve6M!$N$30:O60, 2, FALSE)</f>
        <v>0.34078598836226298</v>
      </c>
      <c r="W20" s="87">
        <f t="shared" ca="1" si="4"/>
        <v>-1.4032158404301998E-2</v>
      </c>
    </row>
    <row r="21" spans="1:23">
      <c r="A21" s="71" t="s">
        <v>98</v>
      </c>
      <c r="B21" s="76"/>
      <c r="C21" s="77" t="s">
        <v>102</v>
      </c>
      <c r="D21" s="74" t="str">
        <f t="shared" si="7"/>
        <v>AUD-Deposit-2M</v>
      </c>
      <c r="E21" s="78">
        <v>6.9199999999999998E-2</v>
      </c>
      <c r="F21" s="78">
        <v>0</v>
      </c>
      <c r="G21" s="56"/>
      <c r="H21" s="55">
        <f ca="1"/>
        <v>5483</v>
      </c>
      <c r="I21" s="87">
        <f ca="1"/>
        <v>6.9574014266436279E-2</v>
      </c>
      <c r="J21" s="87">
        <f ca="1">VLOOKUP(H21,AUDCurve6M!$A$47:$B$60, 2, FALSE)</f>
        <v>7.2307775920180895E-2</v>
      </c>
      <c r="K21" s="87">
        <f t="shared" ca="1" si="5"/>
        <v>2.7337616537446152E-3</v>
      </c>
      <c r="L21" s="38">
        <f t="shared" ca="1" si="6"/>
        <v>43606</v>
      </c>
      <c r="M21" s="55">
        <f ca="1"/>
        <v>0.91395772271584663</v>
      </c>
      <c r="N21" s="55">
        <f ca="1"/>
        <v>0.91395772271584663</v>
      </c>
      <c r="O21" s="55">
        <f t="shared" ca="1" si="0"/>
        <v>0</v>
      </c>
      <c r="P21" s="39">
        <f t="shared" ca="1" si="1"/>
        <v>6.9575003810837602E-2</v>
      </c>
      <c r="Q21" s="39">
        <f t="shared" ca="1" si="2"/>
        <v>6.9575003810837602E-2</v>
      </c>
      <c r="R21" s="55">
        <f t="shared" ca="1" si="3"/>
        <v>0</v>
      </c>
      <c r="T21" s="92">
        <f ca="1"/>
        <v>50441</v>
      </c>
      <c r="U21" s="50">
        <f ca="1"/>
        <v>0.25134046851546699</v>
      </c>
      <c r="V21" s="50">
        <f ca="1">VLOOKUP(T21,AUDCurve6M!$N$30:O61, 2, FALSE)</f>
        <v>0.238459365861279</v>
      </c>
      <c r="W21" s="87">
        <f t="shared" ca="1" si="4"/>
        <v>-1.2881102654187987E-2</v>
      </c>
    </row>
    <row r="22" spans="1:23">
      <c r="A22" s="71" t="s">
        <v>98</v>
      </c>
      <c r="B22" s="76"/>
      <c r="C22" s="77" t="s">
        <v>84</v>
      </c>
      <c r="D22" s="74" t="str">
        <f t="shared" si="7"/>
        <v>AUD-Deposit-3M</v>
      </c>
      <c r="E22" s="78">
        <v>7.0199999999999999E-2</v>
      </c>
      <c r="F22" s="78">
        <v>0</v>
      </c>
      <c r="G22" s="56"/>
      <c r="H22" s="55">
        <f ca="1"/>
        <v>7307</v>
      </c>
      <c r="I22" s="87">
        <f ca="1"/>
        <v>6.9579428793351994E-2</v>
      </c>
      <c r="J22" s="87">
        <f ca="1">VLOOKUP(H22,AUDCurve6M!$A$47:$B$60, 2, FALSE)</f>
        <v>7.2253977565384098E-2</v>
      </c>
      <c r="K22" s="87">
        <f t="shared" ca="1" si="5"/>
        <v>2.6745487720321037E-3</v>
      </c>
      <c r="L22" s="38">
        <f t="shared" ca="1" si="6"/>
        <v>43636</v>
      </c>
      <c r="M22" s="55">
        <f ca="1"/>
        <v>0.90874520622772181</v>
      </c>
      <c r="N22" s="55">
        <f ca="1"/>
        <v>0.90874520622772181</v>
      </c>
      <c r="O22" s="55">
        <f t="shared" ca="1" si="0"/>
        <v>0</v>
      </c>
      <c r="P22" s="39">
        <f t="shared" ca="1" si="1"/>
        <v>6.9575780330159612E-2</v>
      </c>
      <c r="Q22" s="39">
        <f t="shared" ca="1" si="2"/>
        <v>6.9575780330159612E-2</v>
      </c>
      <c r="R22" s="55">
        <f t="shared" ca="1" si="3"/>
        <v>0</v>
      </c>
      <c r="T22" t="e">
        <f ca="1"/>
        <v>#N/A</v>
      </c>
      <c r="U22" s="50" t="e">
        <f ca="1"/>
        <v>#N/A</v>
      </c>
      <c r="V22" s="50"/>
    </row>
    <row r="23" spans="1:23">
      <c r="A23" s="71" t="s">
        <v>103</v>
      </c>
      <c r="B23" s="76"/>
      <c r="C23" s="77" t="s">
        <v>118</v>
      </c>
      <c r="D23" s="74" t="str">
        <f t="shared" si="7"/>
        <v>AUD-IRSwap-1Y</v>
      </c>
      <c r="E23" s="78">
        <v>7.0199999999999999E-2</v>
      </c>
      <c r="F23" s="78">
        <v>0</v>
      </c>
      <c r="G23" s="56"/>
      <c r="H23" s="55" t="e">
        <f ca="1"/>
        <v>#N/A</v>
      </c>
      <c r="I23" s="87" t="e">
        <f ca="1"/>
        <v>#N/A</v>
      </c>
      <c r="L23" s="38">
        <f t="shared" ca="1" si="6"/>
        <v>43666</v>
      </c>
      <c r="M23" s="55">
        <f ca="1"/>
        <v>0.90356230261388504</v>
      </c>
      <c r="N23" s="55">
        <f ca="1"/>
        <v>0.90356230261388504</v>
      </c>
      <c r="O23" s="55">
        <f t="shared" ca="1" si="0"/>
        <v>0</v>
      </c>
      <c r="P23" s="39">
        <f t="shared" ca="1" si="1"/>
        <v>6.9576556849329993E-2</v>
      </c>
      <c r="Q23" s="39">
        <f t="shared" ca="1" si="2"/>
        <v>6.9576556849329993E-2</v>
      </c>
      <c r="R23" s="55">
        <f t="shared" ca="1" si="3"/>
        <v>0</v>
      </c>
    </row>
    <row r="24" spans="1:23">
      <c r="A24" s="71" t="s">
        <v>103</v>
      </c>
      <c r="B24" s="76"/>
      <c r="C24" s="77" t="s">
        <v>117</v>
      </c>
      <c r="D24" s="74" t="str">
        <f t="shared" si="7"/>
        <v>AUD-IRSwap-2Y</v>
      </c>
      <c r="E24" s="78">
        <v>7.0199999999999999E-2</v>
      </c>
      <c r="F24" s="78">
        <v>0</v>
      </c>
      <c r="G24" s="56"/>
      <c r="H24" s="55" t="e">
        <f ca="1"/>
        <v>#N/A</v>
      </c>
      <c r="I24" s="87" t="e">
        <f ca="1"/>
        <v>#N/A</v>
      </c>
      <c r="L24" s="38">
        <f t="shared" ca="1" si="6"/>
        <v>43696</v>
      </c>
      <c r="M24" s="55">
        <f ca="1"/>
        <v>0.89840884430079027</v>
      </c>
      <c r="N24" s="55">
        <f ca="1"/>
        <v>0.89840884430079027</v>
      </c>
      <c r="O24" s="55">
        <f t="shared" ca="1" si="0"/>
        <v>0</v>
      </c>
      <c r="P24" s="39">
        <f t="shared" ca="1" si="1"/>
        <v>6.9577333368350452E-2</v>
      </c>
      <c r="Q24" s="39">
        <f t="shared" ca="1" si="2"/>
        <v>6.9577333368350452E-2</v>
      </c>
      <c r="R24" s="55">
        <f t="shared" ca="1" si="3"/>
        <v>0</v>
      </c>
    </row>
    <row r="25" spans="1:23">
      <c r="A25" s="71" t="s">
        <v>103</v>
      </c>
      <c r="B25" s="76"/>
      <c r="C25" s="77" t="s">
        <v>104</v>
      </c>
      <c r="D25" s="74" t="str">
        <f t="shared" si="7"/>
        <v>AUD-IRSwap-3Y</v>
      </c>
      <c r="E25" s="78">
        <v>7.0199999999999999E-2</v>
      </c>
      <c r="F25" s="78">
        <v>0</v>
      </c>
      <c r="G25" s="56"/>
      <c r="H25" s="55" t="e">
        <f ca="1"/>
        <v>#N/A</v>
      </c>
      <c r="I25" s="87" t="e">
        <f ca="1"/>
        <v>#N/A</v>
      </c>
      <c r="L25" s="38">
        <f t="shared" ca="1" si="6"/>
        <v>43726</v>
      </c>
      <c r="M25" s="55">
        <f ca="1"/>
        <v>0.89328466465939393</v>
      </c>
      <c r="N25" s="55">
        <f ca="1"/>
        <v>0.89328466465939393</v>
      </c>
      <c r="O25" s="55">
        <f t="shared" ca="1" si="0"/>
        <v>0</v>
      </c>
      <c r="P25" s="39">
        <f t="shared" ca="1" si="1"/>
        <v>6.9578109887220116E-2</v>
      </c>
      <c r="Q25" s="39">
        <f t="shared" ca="1" si="2"/>
        <v>6.9578109887220116E-2</v>
      </c>
      <c r="R25" s="55">
        <f t="shared" ca="1" si="3"/>
        <v>0</v>
      </c>
    </row>
    <row r="26" spans="1:23">
      <c r="A26" s="71" t="s">
        <v>103</v>
      </c>
      <c r="B26" s="76"/>
      <c r="C26" s="77" t="s">
        <v>105</v>
      </c>
      <c r="D26" s="74" t="str">
        <f t="shared" si="7"/>
        <v>AUD-IRSwap-4Y</v>
      </c>
      <c r="E26" s="78">
        <v>7.0199999999999999E-2</v>
      </c>
      <c r="F26" s="78">
        <v>0</v>
      </c>
      <c r="G26" s="56"/>
      <c r="H26" s="55" t="e">
        <f ca="1"/>
        <v>#N/A</v>
      </c>
      <c r="I26" s="87" t="e">
        <f ca="1"/>
        <v>#N/A</v>
      </c>
      <c r="L26" s="38">
        <f t="shared" ca="1" si="6"/>
        <v>43756</v>
      </c>
      <c r="M26" s="55">
        <f ca="1"/>
        <v>0.88818959799984953</v>
      </c>
      <c r="N26" s="55">
        <f ca="1"/>
        <v>0.88818959799984953</v>
      </c>
      <c r="O26" s="55">
        <f t="shared" ca="1" si="0"/>
        <v>0</v>
      </c>
      <c r="P26" s="39">
        <f t="shared" ca="1" si="1"/>
        <v>6.9578886405938262E-2</v>
      </c>
      <c r="Q26" s="39">
        <f t="shared" ca="1" si="2"/>
        <v>6.9578886405938262E-2</v>
      </c>
      <c r="R26" s="55">
        <f t="shared" ca="1" si="3"/>
        <v>0</v>
      </c>
    </row>
    <row r="27" spans="1:23">
      <c r="A27" s="71" t="s">
        <v>103</v>
      </c>
      <c r="B27" s="76"/>
      <c r="C27" s="77" t="s">
        <v>106</v>
      </c>
      <c r="D27" s="74" t="str">
        <f t="shared" si="7"/>
        <v>AUD-IRSwap-5Y</v>
      </c>
      <c r="E27" s="78">
        <v>7.0199999999999999E-2</v>
      </c>
      <c r="F27" s="78">
        <v>0</v>
      </c>
      <c r="G27" s="56"/>
      <c r="H27" s="55" t="e">
        <f ca="1"/>
        <v>#N/A</v>
      </c>
      <c r="I27" s="87" t="e">
        <f ca="1"/>
        <v>#N/A</v>
      </c>
      <c r="L27" s="38">
        <f t="shared" ca="1" si="6"/>
        <v>43786</v>
      </c>
      <c r="M27" s="55">
        <f ca="1"/>
        <v>0.88312347956623161</v>
      </c>
      <c r="N27" s="55">
        <f ca="1"/>
        <v>0.88312347956623161</v>
      </c>
      <c r="O27" s="55">
        <f t="shared" ca="1" si="0"/>
        <v>0</v>
      </c>
      <c r="P27" s="39">
        <f t="shared" ca="1" si="1"/>
        <v>6.9579662924506513E-2</v>
      </c>
      <c r="Q27" s="39">
        <f t="shared" ca="1" si="2"/>
        <v>6.9579662924506513E-2</v>
      </c>
      <c r="R27" s="55">
        <f t="shared" ca="1" si="3"/>
        <v>0</v>
      </c>
    </row>
    <row r="28" spans="1:23">
      <c r="A28" s="71" t="s">
        <v>103</v>
      </c>
      <c r="B28" s="76"/>
      <c r="C28" s="77" t="s">
        <v>107</v>
      </c>
      <c r="D28" s="74" t="str">
        <f t="shared" si="7"/>
        <v>AUD-IRSwap-6Y</v>
      </c>
      <c r="E28" s="78">
        <v>7.0199999999999999E-2</v>
      </c>
      <c r="F28" s="78">
        <v>0</v>
      </c>
      <c r="G28" s="56"/>
      <c r="H28" s="55" t="e">
        <f ca="1"/>
        <v>#N/A</v>
      </c>
      <c r="I28" s="87" t="e">
        <f ca="1"/>
        <v>#N/A</v>
      </c>
      <c r="L28" s="38">
        <f t="shared" ca="1" si="6"/>
        <v>43816</v>
      </c>
      <c r="M28" s="55">
        <f ca="1"/>
        <v>0.87808614553129993</v>
      </c>
      <c r="N28" s="55">
        <f ca="1"/>
        <v>0.87808614553129993</v>
      </c>
      <c r="O28" s="55">
        <f t="shared" ca="1" si="0"/>
        <v>0</v>
      </c>
      <c r="P28" s="39">
        <f t="shared" ca="1" si="1"/>
        <v>6.9580439442923997E-2</v>
      </c>
      <c r="Q28" s="39">
        <f t="shared" ca="1" si="2"/>
        <v>6.9580439442923997E-2</v>
      </c>
      <c r="R28" s="55">
        <f t="shared" ca="1" si="3"/>
        <v>0</v>
      </c>
    </row>
    <row r="29" spans="1:23">
      <c r="A29" s="71" t="s">
        <v>103</v>
      </c>
      <c r="B29" s="76"/>
      <c r="C29" s="77" t="s">
        <v>108</v>
      </c>
      <c r="D29" s="74" t="str">
        <f t="shared" si="7"/>
        <v>AUD-IRSwap-7Y</v>
      </c>
      <c r="E29" s="78">
        <v>7.0199999999999999E-2</v>
      </c>
      <c r="F29" s="78">
        <v>0</v>
      </c>
      <c r="G29" s="56"/>
      <c r="H29" s="55" t="e">
        <f ca="1"/>
        <v>#N/A</v>
      </c>
      <c r="I29" s="55" t="e">
        <f ca="1"/>
        <v>#N/A</v>
      </c>
      <c r="L29" s="38">
        <f t="shared" ca="1" si="6"/>
        <v>43846</v>
      </c>
      <c r="M29" s="55">
        <f ca="1"/>
        <v>0.87307743299128249</v>
      </c>
      <c r="N29" s="55">
        <f ca="1"/>
        <v>0.87307743299128249</v>
      </c>
      <c r="O29" s="55">
        <f t="shared" ca="1" si="0"/>
        <v>0</v>
      </c>
      <c r="P29" s="39">
        <f t="shared" ca="1" si="1"/>
        <v>6.9581215961189893E-2</v>
      </c>
      <c r="Q29" s="39">
        <f t="shared" ca="1" si="2"/>
        <v>6.9581215961189893E-2</v>
      </c>
      <c r="R29" s="55">
        <f t="shared" ca="1" si="3"/>
        <v>0</v>
      </c>
    </row>
    <row r="30" spans="1:23">
      <c r="A30" s="71" t="s">
        <v>103</v>
      </c>
      <c r="B30" s="76"/>
      <c r="C30" s="77" t="s">
        <v>109</v>
      </c>
      <c r="D30" s="74" t="str">
        <f t="shared" si="7"/>
        <v>AUD-IRSwap-8Y</v>
      </c>
      <c r="E30" s="78">
        <v>7.0199999999999999E-2</v>
      </c>
      <c r="F30" s="78">
        <v>0</v>
      </c>
      <c r="G30" s="56"/>
      <c r="H30" s="55" t="e">
        <f ca="1"/>
        <v>#N/A</v>
      </c>
      <c r="I30" s="55" t="e">
        <f ca="1"/>
        <v>#N/A</v>
      </c>
      <c r="L30" s="38">
        <f t="shared" ca="1" si="6"/>
        <v>43876</v>
      </c>
      <c r="M30" s="55">
        <f ca="1"/>
        <v>0.86809751155376158</v>
      </c>
      <c r="N30" s="55">
        <f ca="1"/>
        <v>0.86809751155376158</v>
      </c>
      <c r="O30" s="55">
        <f t="shared" ca="1" si="0"/>
        <v>0</v>
      </c>
      <c r="P30" s="39">
        <f t="shared" ca="1" si="1"/>
        <v>6.9581804579650644E-2</v>
      </c>
      <c r="Q30" s="39">
        <f t="shared" ca="1" si="2"/>
        <v>6.9581804579650644E-2</v>
      </c>
      <c r="R30" s="55">
        <f t="shared" ca="1" si="3"/>
        <v>0</v>
      </c>
    </row>
    <row r="31" spans="1:23">
      <c r="A31" s="71" t="s">
        <v>103</v>
      </c>
      <c r="B31" s="76"/>
      <c r="C31" s="77" t="s">
        <v>110</v>
      </c>
      <c r="D31" s="74" t="str">
        <f t="shared" si="7"/>
        <v>AUD-IRSwap-9Y</v>
      </c>
      <c r="E31" s="78">
        <v>7.0199999999999999E-2</v>
      </c>
      <c r="F31" s="78">
        <v>0</v>
      </c>
      <c r="G31" s="56"/>
      <c r="H31" s="55" t="e">
        <f ca="1"/>
        <v>#N/A</v>
      </c>
      <c r="I31" s="55" t="e">
        <f ca="1"/>
        <v>#N/A</v>
      </c>
      <c r="L31" s="38">
        <f t="shared" ca="1" si="6"/>
        <v>43906</v>
      </c>
      <c r="M31" s="55">
        <f ca="1"/>
        <v>0.86314659749498368</v>
      </c>
      <c r="N31" s="55">
        <f ca="1"/>
        <v>0.86314659749498368</v>
      </c>
      <c r="O31" s="55">
        <f t="shared" ca="1" si="0"/>
        <v>0</v>
      </c>
      <c r="P31" s="39">
        <f t="shared" ca="1" si="1"/>
        <v>6.9582017398744173E-2</v>
      </c>
      <c r="Q31" s="39">
        <f t="shared" ca="1" si="2"/>
        <v>6.9582017398744173E-2</v>
      </c>
      <c r="R31" s="55">
        <f t="shared" ca="1" si="3"/>
        <v>0</v>
      </c>
    </row>
    <row r="32" spans="1:23">
      <c r="A32" s="71" t="s">
        <v>103</v>
      </c>
      <c r="B32" s="76"/>
      <c r="C32" s="77" t="s">
        <v>111</v>
      </c>
      <c r="D32" s="74" t="str">
        <f t="shared" si="7"/>
        <v>AUD-IRSwap-10Y</v>
      </c>
      <c r="E32" s="78">
        <v>7.0199999999999999E-2</v>
      </c>
      <c r="F32" s="78">
        <v>0</v>
      </c>
      <c r="G32" s="56"/>
      <c r="H32" s="55" t="e">
        <f ca="1"/>
        <v>#N/A</v>
      </c>
      <c r="I32" s="55" t="e">
        <f ca="1"/>
        <v>#N/A</v>
      </c>
      <c r="L32" s="38">
        <f t="shared" ca="1" si="6"/>
        <v>43936</v>
      </c>
      <c r="M32" s="55">
        <f ca="1"/>
        <v>0.8582238893530395</v>
      </c>
      <c r="N32" s="55">
        <f ca="1"/>
        <v>0.8582238893530395</v>
      </c>
      <c r="O32" s="55">
        <f t="shared" ca="1" si="0"/>
        <v>0</v>
      </c>
      <c r="P32" s="39">
        <f t="shared" ca="1" si="1"/>
        <v>6.9582230217826349E-2</v>
      </c>
      <c r="Q32" s="39">
        <f t="shared" ca="1" si="2"/>
        <v>6.9582230217826349E-2</v>
      </c>
      <c r="R32" s="55">
        <f t="shared" ca="1" si="3"/>
        <v>0</v>
      </c>
    </row>
    <row r="33" spans="1:18">
      <c r="A33" s="71" t="s">
        <v>103</v>
      </c>
      <c r="B33" s="76"/>
      <c r="C33" s="77" t="s">
        <v>112</v>
      </c>
      <c r="D33" s="74" t="str">
        <f t="shared" si="7"/>
        <v>AUD-IRSwap-15Y</v>
      </c>
      <c r="E33" s="78">
        <v>7.0199999999999999E-2</v>
      </c>
      <c r="F33" s="78">
        <v>0</v>
      </c>
      <c r="G33" s="56"/>
      <c r="H33" s="55" t="e">
        <f ca="1"/>
        <v>#N/A</v>
      </c>
      <c r="I33" s="55" t="e">
        <f ca="1"/>
        <v>#N/A</v>
      </c>
      <c r="L33" s="38">
        <f t="shared" ca="1" si="6"/>
        <v>43966</v>
      </c>
      <c r="M33" s="55">
        <f ca="1"/>
        <v>0.85332922660705368</v>
      </c>
      <c r="N33" s="55">
        <f ca="1"/>
        <v>0.85332922660705368</v>
      </c>
      <c r="O33" s="55">
        <f t="shared" ca="1" si="0"/>
        <v>0</v>
      </c>
      <c r="P33" s="39">
        <f t="shared" ca="1" si="1"/>
        <v>6.9582443036897187E-2</v>
      </c>
      <c r="Q33" s="39">
        <f t="shared" ca="1" si="2"/>
        <v>6.9582443036897187E-2</v>
      </c>
      <c r="R33" s="55">
        <f t="shared" ca="1" si="3"/>
        <v>0</v>
      </c>
    </row>
    <row r="34" spans="1:18">
      <c r="A34" s="71" t="s">
        <v>103</v>
      </c>
      <c r="B34" s="76"/>
      <c r="C34" s="77" t="s">
        <v>113</v>
      </c>
      <c r="D34" s="74" t="str">
        <f t="shared" si="7"/>
        <v>AUD-IRSwap-20Y</v>
      </c>
      <c r="E34" s="78">
        <v>7.0199999999999999E-2</v>
      </c>
      <c r="F34" s="78">
        <v>0</v>
      </c>
      <c r="G34" s="56"/>
      <c r="H34" s="55" t="e">
        <f ca="1"/>
        <v>#N/A</v>
      </c>
      <c r="I34" s="55" t="e">
        <f ca="1"/>
        <v>#N/A</v>
      </c>
      <c r="L34" s="38">
        <f t="shared" ca="1" si="6"/>
        <v>43996</v>
      </c>
      <c r="M34" s="55">
        <f ca="1"/>
        <v>0.84846244964870332</v>
      </c>
      <c r="N34" s="55">
        <f ca="1"/>
        <v>0.84846244964870332</v>
      </c>
      <c r="O34" s="55">
        <f t="shared" ref="O34:O65" ca="1" si="8">N34-M34</f>
        <v>0</v>
      </c>
      <c r="P34" s="39">
        <f t="shared" ca="1" si="1"/>
        <v>6.9582655855956702E-2</v>
      </c>
      <c r="Q34" s="39">
        <f t="shared" ca="1" si="2"/>
        <v>6.9582655855956702E-2</v>
      </c>
      <c r="R34" s="55">
        <f t="shared" ca="1" si="3"/>
        <v>0</v>
      </c>
    </row>
    <row r="35" spans="1:18">
      <c r="A35" s="71" t="s">
        <v>114</v>
      </c>
      <c r="B35" s="77" t="s">
        <v>115</v>
      </c>
      <c r="C35" s="77">
        <v>1</v>
      </c>
      <c r="D35" s="74" t="str">
        <f t="shared" si="7"/>
        <v>AUD-IRFuture-IR-1</v>
      </c>
      <c r="E35" s="78">
        <v>6.6600000000000006E-2</v>
      </c>
      <c r="F35" s="86">
        <v>0.2</v>
      </c>
      <c r="G35" s="56"/>
      <c r="H35" s="55" t="e">
        <f ca="1"/>
        <v>#N/A</v>
      </c>
      <c r="I35" s="55" t="e">
        <f ca="1"/>
        <v>#N/A</v>
      </c>
      <c r="L35" s="38">
        <f t="shared" ca="1" si="6"/>
        <v>44026</v>
      </c>
      <c r="M35" s="55">
        <f ca="1"/>
        <v>0.84362339977703538</v>
      </c>
      <c r="N35" s="55">
        <f ca="1"/>
        <v>0.84362339977703538</v>
      </c>
      <c r="O35" s="55">
        <f t="shared" ca="1" si="8"/>
        <v>0</v>
      </c>
      <c r="P35" s="39">
        <f t="shared" ca="1" si="1"/>
        <v>6.9582868675004877E-2</v>
      </c>
      <c r="Q35" s="39">
        <f t="shared" ca="1" si="2"/>
        <v>6.9582868675004877E-2</v>
      </c>
      <c r="R35" s="55">
        <f t="shared" ref="R35:R66" ca="1" si="9">Q35-P35</f>
        <v>0</v>
      </c>
    </row>
    <row r="36" spans="1:18">
      <c r="A36" s="71" t="s">
        <v>114</v>
      </c>
      <c r="B36" s="77" t="s">
        <v>115</v>
      </c>
      <c r="C36" s="77">
        <v>2</v>
      </c>
      <c r="D36" s="74" t="str">
        <f t="shared" si="7"/>
        <v>AUD-IRFuture-IR-2</v>
      </c>
      <c r="E36" s="78">
        <v>6.5600000000000006E-2</v>
      </c>
      <c r="F36" s="86">
        <v>0.2</v>
      </c>
      <c r="G36" s="56"/>
      <c r="H36" s="55" t="e">
        <f ca="1"/>
        <v>#N/A</v>
      </c>
      <c r="I36" s="55" t="e">
        <f ca="1"/>
        <v>#N/A</v>
      </c>
      <c r="L36" s="38">
        <f t="shared" ca="1" si="6"/>
        <v>44056</v>
      </c>
      <c r="M36" s="55">
        <f ca="1"/>
        <v>0.83881191919331421</v>
      </c>
      <c r="N36" s="55">
        <f ca="1"/>
        <v>0.83881191919331421</v>
      </c>
      <c r="O36" s="55">
        <f t="shared" ca="1" si="8"/>
        <v>0</v>
      </c>
      <c r="P36" s="39">
        <f t="shared" ca="1" si="1"/>
        <v>6.9583081494041757E-2</v>
      </c>
      <c r="Q36" s="39">
        <f t="shared" ca="1" si="2"/>
        <v>6.9583081494041757E-2</v>
      </c>
      <c r="R36" s="55">
        <f t="shared" ca="1" si="9"/>
        <v>0</v>
      </c>
    </row>
    <row r="37" spans="1:18">
      <c r="A37" s="71" t="s">
        <v>114</v>
      </c>
      <c r="B37" s="77" t="s">
        <v>115</v>
      </c>
      <c r="C37" s="77">
        <v>3</v>
      </c>
      <c r="D37" s="74" t="str">
        <f t="shared" si="7"/>
        <v>AUD-IRFuture-IR-3</v>
      </c>
      <c r="E37" s="78">
        <v>6.7599999999999993E-2</v>
      </c>
      <c r="F37" s="86">
        <v>0.2</v>
      </c>
      <c r="G37" s="56"/>
      <c r="H37" s="55" t="e">
        <f ca="1"/>
        <v>#N/A</v>
      </c>
      <c r="I37" s="55" t="e">
        <f ca="1"/>
        <v>#N/A</v>
      </c>
      <c r="L37" s="38">
        <f t="shared" ca="1" si="6"/>
        <v>44086</v>
      </c>
      <c r="M37" s="55">
        <f ca="1"/>
        <v>0.83402785099589782</v>
      </c>
      <c r="N37" s="55">
        <f ca="1"/>
        <v>0.83402785099589782</v>
      </c>
      <c r="O37" s="55">
        <f t="shared" ca="1" si="8"/>
        <v>0</v>
      </c>
      <c r="P37" s="39">
        <f t="shared" ca="1" si="1"/>
        <v>6.9583294313067326E-2</v>
      </c>
      <c r="Q37" s="39">
        <f t="shared" ca="1" si="2"/>
        <v>6.9583294313067326E-2</v>
      </c>
      <c r="R37" s="55">
        <f t="shared" ca="1" si="9"/>
        <v>0</v>
      </c>
    </row>
    <row r="38" spans="1:18">
      <c r="A38" s="71" t="s">
        <v>114</v>
      </c>
      <c r="B38" s="77" t="s">
        <v>115</v>
      </c>
      <c r="C38" s="77">
        <v>4</v>
      </c>
      <c r="D38" s="74" t="str">
        <f t="shared" si="7"/>
        <v>AUD-IRFuture-IR-4</v>
      </c>
      <c r="E38" s="78">
        <v>6.8900000000000003E-2</v>
      </c>
      <c r="F38" s="86">
        <v>0.2</v>
      </c>
      <c r="G38" s="56"/>
      <c r="H38" s="54"/>
      <c r="L38" s="38">
        <f t="shared" ca="1" si="6"/>
        <v>44116</v>
      </c>
      <c r="M38" s="55">
        <f ca="1"/>
        <v>0.82927103917514333</v>
      </c>
      <c r="N38" s="55">
        <f ca="1"/>
        <v>0.82927103917514333</v>
      </c>
      <c r="O38" s="55">
        <f t="shared" ca="1" si="8"/>
        <v>0</v>
      </c>
      <c r="P38" s="39">
        <f t="shared" ca="1" si="1"/>
        <v>6.9583507132081571E-2</v>
      </c>
      <c r="Q38" s="39">
        <f t="shared" ca="1" si="2"/>
        <v>6.9583507132081571E-2</v>
      </c>
      <c r="R38" s="55">
        <f t="shared" ca="1" si="9"/>
        <v>0</v>
      </c>
    </row>
    <row r="39" spans="1:18">
      <c r="A39" s="71" t="s">
        <v>114</v>
      </c>
      <c r="B39" s="77" t="s">
        <v>115</v>
      </c>
      <c r="C39" s="77">
        <v>5</v>
      </c>
      <c r="D39" s="74" t="str">
        <f t="shared" si="7"/>
        <v>AUD-IRFuture-IR-5</v>
      </c>
      <c r="E39" s="78">
        <v>6.5699999999999995E-2</v>
      </c>
      <c r="F39" s="86">
        <v>0.2</v>
      </c>
      <c r="G39" s="56"/>
      <c r="L39" s="38">
        <f t="shared" ref="L39:L70" ca="1" si="10">L38+30</f>
        <v>44146</v>
      </c>
      <c r="M39" s="55">
        <f ca="1"/>
        <v>0.82454132860834128</v>
      </c>
      <c r="N39" s="55">
        <f ca="1"/>
        <v>0.82454132860834128</v>
      </c>
      <c r="O39" s="55">
        <f t="shared" ca="1" si="8"/>
        <v>0</v>
      </c>
      <c r="P39" s="39">
        <f t="shared" ca="1" si="1"/>
        <v>6.9583719951084477E-2</v>
      </c>
      <c r="Q39" s="39">
        <f t="shared" ca="1" si="2"/>
        <v>6.9583719951084477E-2</v>
      </c>
      <c r="R39" s="55">
        <f t="shared" ca="1" si="9"/>
        <v>0</v>
      </c>
    </row>
    <row r="40" spans="1:18">
      <c r="A40" s="71" t="s">
        <v>114</v>
      </c>
      <c r="B40" s="77" t="s">
        <v>115</v>
      </c>
      <c r="C40" s="77">
        <v>6</v>
      </c>
      <c r="D40" s="74" t="str">
        <f t="shared" si="7"/>
        <v>AUD-IRFuture-IR-6</v>
      </c>
      <c r="E40" s="78">
        <v>6.4399999999999999E-2</v>
      </c>
      <c r="F40" s="86">
        <v>0.2</v>
      </c>
      <c r="G40" s="56"/>
      <c r="L40" s="38">
        <f t="shared" ca="1" si="10"/>
        <v>44176</v>
      </c>
      <c r="M40" s="55">
        <f ca="1"/>
        <v>0.81983856505467878</v>
      </c>
      <c r="N40" s="55">
        <f ca="1"/>
        <v>0.81983856505467878</v>
      </c>
      <c r="O40" s="55">
        <f t="shared" ca="1" si="8"/>
        <v>0</v>
      </c>
      <c r="P40" s="39">
        <f t="shared" ca="1" si="1"/>
        <v>6.9583932770076018E-2</v>
      </c>
      <c r="Q40" s="39">
        <f t="shared" ca="1" si="2"/>
        <v>6.9583932770076018E-2</v>
      </c>
      <c r="R40" s="55">
        <f t="shared" ca="1" si="9"/>
        <v>0</v>
      </c>
    </row>
    <row r="41" spans="1:18">
      <c r="A41" s="71" t="s">
        <v>114</v>
      </c>
      <c r="B41" s="77" t="s">
        <v>115</v>
      </c>
      <c r="C41" s="77">
        <v>7</v>
      </c>
      <c r="D41" s="74" t="str">
        <f t="shared" si="7"/>
        <v>AUD-IRFuture-IR-7</v>
      </c>
      <c r="E41" s="78">
        <v>6.2100000000000002E-2</v>
      </c>
      <c r="F41" s="86">
        <v>0.2</v>
      </c>
      <c r="G41" s="56"/>
      <c r="L41" s="38">
        <f t="shared" ca="1" si="10"/>
        <v>44206</v>
      </c>
      <c r="M41" s="55">
        <f ca="1"/>
        <v>0.81516259515023304</v>
      </c>
      <c r="N41" s="55">
        <f ca="1"/>
        <v>0.81516259515023304</v>
      </c>
      <c r="O41" s="55">
        <f t="shared" ca="1" si="8"/>
        <v>0</v>
      </c>
      <c r="P41" s="39">
        <f t="shared" ca="1" si="1"/>
        <v>6.9584145589055429E-2</v>
      </c>
      <c r="Q41" s="39">
        <f t="shared" ca="1" si="2"/>
        <v>6.9584145589055429E-2</v>
      </c>
      <c r="R41" s="55">
        <f t="shared" ca="1" si="9"/>
        <v>0</v>
      </c>
    </row>
    <row r="42" spans="1:18" ht="13.5" thickBot="1">
      <c r="A42" s="71" t="s">
        <v>114</v>
      </c>
      <c r="B42" s="77" t="s">
        <v>115</v>
      </c>
      <c r="C42" s="79">
        <v>8</v>
      </c>
      <c r="D42" s="74" t="str">
        <f t="shared" si="7"/>
        <v>AUD-IRFuture-IR-8</v>
      </c>
      <c r="E42" s="80">
        <v>7.4399999999999994E-2</v>
      </c>
      <c r="F42" s="85">
        <v>0.2</v>
      </c>
      <c r="G42" s="56"/>
      <c r="L42" s="38">
        <f t="shared" ca="1" si="10"/>
        <v>44236</v>
      </c>
      <c r="M42" s="55">
        <f ca="1"/>
        <v>0.81053100930393096</v>
      </c>
      <c r="N42" s="55">
        <f ca="1"/>
        <v>0.81053100930393096</v>
      </c>
      <c r="O42" s="55">
        <f t="shared" ca="1" si="8"/>
        <v>0</v>
      </c>
      <c r="P42" s="39">
        <f t="shared" ca="1" si="1"/>
        <v>6.9577107856940393E-2</v>
      </c>
      <c r="Q42" s="39">
        <f t="shared" ca="1" si="2"/>
        <v>6.9577107856940393E-2</v>
      </c>
      <c r="R42" s="55">
        <f t="shared" ca="1" si="9"/>
        <v>0</v>
      </c>
    </row>
    <row r="43" spans="1:18" ht="13.5" thickBot="1">
      <c r="A43" s="62"/>
      <c r="B43" s="52"/>
      <c r="C43" s="52"/>
      <c r="D43" s="52"/>
      <c r="E43" s="52"/>
      <c r="F43" s="52"/>
      <c r="G43" s="56"/>
      <c r="L43" s="38">
        <f t="shared" ca="1" si="10"/>
        <v>44266</v>
      </c>
      <c r="M43" s="55">
        <f ca="1"/>
        <v>0.80604447798026269</v>
      </c>
      <c r="N43" s="55">
        <f ca="1"/>
        <v>0.80604447798026269</v>
      </c>
      <c r="O43" s="55">
        <f t="shared" ca="1" si="8"/>
        <v>0</v>
      </c>
      <c r="P43" s="39">
        <f t="shared" ca="1" si="1"/>
        <v>6.9522941127120361E-2</v>
      </c>
      <c r="Q43" s="39">
        <f t="shared" ca="1" si="2"/>
        <v>6.9522941127120361E-2</v>
      </c>
      <c r="R43" s="55">
        <f t="shared" ca="1" si="9"/>
        <v>0</v>
      </c>
    </row>
    <row r="44" spans="1:18" ht="13.5" thickBot="1">
      <c r="A44" s="81" t="s">
        <v>116</v>
      </c>
      <c r="B44" s="52"/>
      <c r="C44" s="52"/>
      <c r="D44" s="52"/>
      <c r="E44" s="52"/>
      <c r="F44" s="52"/>
      <c r="G44" s="56"/>
      <c r="L44" s="38">
        <f t="shared" ca="1" si="10"/>
        <v>44296</v>
      </c>
      <c r="M44" s="55">
        <f ca="1"/>
        <v>0.80158992024094955</v>
      </c>
      <c r="N44" s="55">
        <f ca="1"/>
        <v>0.80158992024094955</v>
      </c>
      <c r="O44" s="55">
        <f t="shared" ca="1" si="8"/>
        <v>0</v>
      </c>
      <c r="P44" s="39">
        <f t="shared" ca="1" si="1"/>
        <v>6.9468773663780889E-2</v>
      </c>
      <c r="Q44" s="39">
        <f t="shared" ca="1" si="2"/>
        <v>6.9468773663780889E-2</v>
      </c>
      <c r="R44" s="55">
        <f t="shared" ca="1" si="9"/>
        <v>0</v>
      </c>
    </row>
    <row r="45" spans="1:18" ht="13.5" thickBot="1">
      <c r="A45" s="82"/>
      <c r="B45" s="83"/>
      <c r="C45" s="83"/>
      <c r="D45" s="83"/>
      <c r="E45" s="83"/>
      <c r="F45" s="83"/>
      <c r="G45" s="84"/>
      <c r="L45" s="38">
        <f t="shared" ca="1" si="10"/>
        <v>44326</v>
      </c>
      <c r="M45" s="55">
        <f ca="1"/>
        <v>0.79716708040034157</v>
      </c>
      <c r="N45" s="55">
        <f ca="1"/>
        <v>0.79716708040034157</v>
      </c>
      <c r="O45" s="55">
        <f t="shared" ca="1" si="8"/>
        <v>0</v>
      </c>
      <c r="P45" s="39">
        <f t="shared" ca="1" si="1"/>
        <v>6.9414605466903798E-2</v>
      </c>
      <c r="Q45" s="39">
        <f t="shared" ca="1" si="2"/>
        <v>6.9414605466903798E-2</v>
      </c>
      <c r="R45" s="55">
        <f t="shared" ca="1" si="9"/>
        <v>0</v>
      </c>
    </row>
    <row r="46" spans="1:18">
      <c r="A46" s="54"/>
      <c r="B46" s="54"/>
      <c r="C46" s="54"/>
      <c r="D46" s="54"/>
      <c r="E46" s="54"/>
      <c r="F46" s="54"/>
      <c r="G46" s="54"/>
      <c r="L46" s="38">
        <f t="shared" ca="1" si="10"/>
        <v>44356</v>
      </c>
      <c r="M46" s="55">
        <f ca="1"/>
        <v>0.79277570502746186</v>
      </c>
      <c r="N46" s="55">
        <f ca="1"/>
        <v>0.79277570502746186</v>
      </c>
      <c r="O46" s="55">
        <f t="shared" ca="1" si="8"/>
        <v>0</v>
      </c>
      <c r="P46" s="39">
        <f t="shared" ca="1" si="1"/>
        <v>6.9360436536468381E-2</v>
      </c>
      <c r="Q46" s="39">
        <f t="shared" ca="1" si="2"/>
        <v>6.9360436536468381E-2</v>
      </c>
      <c r="R46" s="55">
        <f t="shared" ca="1" si="9"/>
        <v>0</v>
      </c>
    </row>
    <row r="47" spans="1:18">
      <c r="L47" s="38">
        <f t="shared" ca="1" si="10"/>
        <v>44386</v>
      </c>
      <c r="M47" s="55">
        <f ca="1"/>
        <v>0.78841554292459015</v>
      </c>
      <c r="N47" s="55">
        <f ca="1"/>
        <v>0.78841554292459015</v>
      </c>
      <c r="O47" s="55">
        <f t="shared" ca="1" si="8"/>
        <v>0</v>
      </c>
      <c r="P47" s="39">
        <f t="shared" ca="1" si="1"/>
        <v>6.9306266872453906E-2</v>
      </c>
      <c r="Q47" s="39">
        <f t="shared" ca="1" si="2"/>
        <v>6.9306266872453906E-2</v>
      </c>
      <c r="R47" s="55">
        <f t="shared" ca="1" si="9"/>
        <v>0</v>
      </c>
    </row>
    <row r="48" spans="1:18">
      <c r="L48" s="38">
        <f t="shared" ca="1" si="10"/>
        <v>44416</v>
      </c>
      <c r="M48" s="55">
        <f ca="1"/>
        <v>0.78408634510606168</v>
      </c>
      <c r="N48" s="55">
        <f ca="1"/>
        <v>0.78408634510606168</v>
      </c>
      <c r="O48" s="55">
        <f t="shared" ca="1" si="8"/>
        <v>0</v>
      </c>
      <c r="P48" s="39">
        <f t="shared" ca="1" si="1"/>
        <v>6.9252096474842276E-2</v>
      </c>
      <c r="Q48" s="39">
        <f t="shared" ca="1" si="2"/>
        <v>6.9252096474842276E-2</v>
      </c>
      <c r="R48" s="55">
        <f t="shared" ca="1" si="9"/>
        <v>0</v>
      </c>
    </row>
    <row r="49" spans="12:18">
      <c r="L49" s="38">
        <f t="shared" ca="1" si="10"/>
        <v>44446</v>
      </c>
      <c r="M49" s="55">
        <f ca="1"/>
        <v>0.77978786477730266</v>
      </c>
      <c r="N49" s="55">
        <f ca="1"/>
        <v>0.77978786477730266</v>
      </c>
      <c r="O49" s="55">
        <f t="shared" ca="1" si="8"/>
        <v>0</v>
      </c>
      <c r="P49" s="39">
        <f t="shared" ca="1" si="1"/>
        <v>6.9197925343612687E-2</v>
      </c>
      <c r="Q49" s="39">
        <f t="shared" ca="1" si="2"/>
        <v>6.9197925343612687E-2</v>
      </c>
      <c r="R49" s="55">
        <f t="shared" ca="1" si="9"/>
        <v>0</v>
      </c>
    </row>
    <row r="50" spans="12:18">
      <c r="L50" s="38">
        <f t="shared" ca="1" si="10"/>
        <v>44476</v>
      </c>
      <c r="M50" s="55">
        <f ca="1"/>
        <v>0.77551985731405571</v>
      </c>
      <c r="N50" s="55">
        <f ca="1"/>
        <v>0.77551985731405571</v>
      </c>
      <c r="O50" s="55">
        <f t="shared" ca="1" si="8"/>
        <v>0</v>
      </c>
      <c r="P50" s="39">
        <f t="shared" ca="1" si="1"/>
        <v>6.9143753478744435E-2</v>
      </c>
      <c r="Q50" s="39">
        <f t="shared" ca="1" si="2"/>
        <v>6.9143753478744435E-2</v>
      </c>
      <c r="R50" s="55">
        <f t="shared" ca="1" si="9"/>
        <v>0</v>
      </c>
    </row>
    <row r="51" spans="12:18">
      <c r="L51" s="38">
        <f t="shared" ca="1" si="10"/>
        <v>44506</v>
      </c>
      <c r="M51" s="55">
        <f ca="1"/>
        <v>0.77128208024181577</v>
      </c>
      <c r="N51" s="55">
        <f ca="1"/>
        <v>0.77128208024181577</v>
      </c>
      <c r="O51" s="55">
        <f t="shared" ca="1" si="8"/>
        <v>0</v>
      </c>
      <c r="P51" s="39">
        <f t="shared" ca="1" si="1"/>
        <v>6.9089580880219381E-2</v>
      </c>
      <c r="Q51" s="39">
        <f t="shared" ca="1" si="2"/>
        <v>6.9089580880219381E-2</v>
      </c>
      <c r="R51" s="55">
        <f t="shared" ca="1" si="9"/>
        <v>0</v>
      </c>
    </row>
    <row r="52" spans="12:18">
      <c r="L52" s="38">
        <f t="shared" ca="1" si="10"/>
        <v>44536</v>
      </c>
      <c r="M52" s="55">
        <f ca="1"/>
        <v>0.76707429321549514</v>
      </c>
      <c r="N52" s="55">
        <f ca="1"/>
        <v>0.76707429321549514</v>
      </c>
      <c r="O52" s="55">
        <f t="shared" ca="1" si="8"/>
        <v>0</v>
      </c>
      <c r="P52" s="39">
        <f t="shared" ca="1" si="1"/>
        <v>6.9035407548016806E-2</v>
      </c>
      <c r="Q52" s="39">
        <f t="shared" ca="1" si="2"/>
        <v>6.9035407548016806E-2</v>
      </c>
      <c r="R52" s="55">
        <f t="shared" ca="1" si="9"/>
        <v>0</v>
      </c>
    </row>
    <row r="53" spans="12:18">
      <c r="L53" s="38">
        <f t="shared" ca="1" si="10"/>
        <v>44566</v>
      </c>
      <c r="M53" s="55">
        <f ca="1"/>
        <v>0.76289625799927008</v>
      </c>
      <c r="N53" s="55">
        <f ca="1"/>
        <v>0.76289625799927008</v>
      </c>
      <c r="O53" s="55">
        <f t="shared" ca="1" si="8"/>
        <v>0</v>
      </c>
      <c r="P53" s="39">
        <f t="shared" ca="1" si="1"/>
        <v>6.898123348211678E-2</v>
      </c>
      <c r="Q53" s="39">
        <f t="shared" ca="1" si="2"/>
        <v>6.898123348211678E-2</v>
      </c>
      <c r="R53" s="55">
        <f t="shared" ca="1" si="9"/>
        <v>0</v>
      </c>
    </row>
    <row r="54" spans="12:18">
      <c r="L54" s="38">
        <f t="shared" ca="1" si="10"/>
        <v>44596</v>
      </c>
      <c r="M54" s="55">
        <f ca="1"/>
        <v>0.75874773844664445</v>
      </c>
      <c r="N54" s="55">
        <f ca="1"/>
        <v>0.75874773844664445</v>
      </c>
      <c r="O54" s="55">
        <f t="shared" ca="1" si="8"/>
        <v>0</v>
      </c>
      <c r="P54" s="39">
        <f t="shared" ca="1" si="1"/>
        <v>6.8927058682498626E-2</v>
      </c>
      <c r="Q54" s="39">
        <f t="shared" ca="1" si="2"/>
        <v>6.8927058682498626E-2</v>
      </c>
      <c r="R54" s="55">
        <f t="shared" ca="1" si="9"/>
        <v>0</v>
      </c>
    </row>
    <row r="55" spans="12:18">
      <c r="L55" s="38">
        <f t="shared" ca="1" si="10"/>
        <v>44626</v>
      </c>
      <c r="M55" s="55">
        <f ca="1"/>
        <v>0.7544745704480359</v>
      </c>
      <c r="N55" s="55">
        <f ca="1"/>
        <v>0.7544745704480359</v>
      </c>
      <c r="O55" s="55">
        <f t="shared" ca="1" si="8"/>
        <v>0</v>
      </c>
      <c r="P55" s="39">
        <f t="shared" ca="1" si="1"/>
        <v>6.8922789808161258E-2</v>
      </c>
      <c r="Q55" s="39">
        <f t="shared" ca="1" si="2"/>
        <v>6.8922789808161258E-2</v>
      </c>
      <c r="R55" s="55">
        <f t="shared" ca="1" si="9"/>
        <v>0</v>
      </c>
    </row>
    <row r="56" spans="12:18">
      <c r="L56" s="38">
        <f t="shared" ca="1" si="10"/>
        <v>44656</v>
      </c>
      <c r="M56" s="55">
        <f ca="1"/>
        <v>0.75020864792716524</v>
      </c>
      <c r="N56" s="55">
        <f ca="1"/>
        <v>0.75020864792716524</v>
      </c>
      <c r="O56" s="55">
        <f t="shared" ca="1" si="8"/>
        <v>0</v>
      </c>
      <c r="P56" s="39">
        <f t="shared" ca="1" si="1"/>
        <v>6.8924066081084936E-2</v>
      </c>
      <c r="Q56" s="39">
        <f t="shared" ca="1" si="2"/>
        <v>6.8924066081084936E-2</v>
      </c>
      <c r="R56" s="55">
        <f t="shared" ca="1" si="9"/>
        <v>0</v>
      </c>
    </row>
    <row r="57" spans="12:18">
      <c r="L57" s="38">
        <f t="shared" ca="1" si="10"/>
        <v>44686</v>
      </c>
      <c r="M57" s="55">
        <f ca="1"/>
        <v>0.74596668912812381</v>
      </c>
      <c r="N57" s="55">
        <f ca="1"/>
        <v>0.74596668912812381</v>
      </c>
      <c r="O57" s="55">
        <f t="shared" ca="1" si="8"/>
        <v>0</v>
      </c>
      <c r="P57" s="39">
        <f t="shared" ca="1" si="1"/>
        <v>6.8925342353601357E-2</v>
      </c>
      <c r="Q57" s="39">
        <f t="shared" ca="1" si="2"/>
        <v>6.8925342353601357E-2</v>
      </c>
      <c r="R57" s="55">
        <f t="shared" ca="1" si="9"/>
        <v>0</v>
      </c>
    </row>
    <row r="58" spans="12:18">
      <c r="L58" s="38">
        <f t="shared" ca="1" si="10"/>
        <v>44716</v>
      </c>
      <c r="M58" s="55">
        <f ca="1"/>
        <v>0.74174856032604919</v>
      </c>
      <c r="N58" s="55">
        <f ca="1"/>
        <v>0.74174856032604919</v>
      </c>
      <c r="O58" s="55">
        <f t="shared" ca="1" si="8"/>
        <v>0</v>
      </c>
      <c r="P58" s="39">
        <f t="shared" ca="1" si="1"/>
        <v>6.8926618625711408E-2</v>
      </c>
      <c r="Q58" s="39">
        <f t="shared" ca="1" si="2"/>
        <v>6.8926618625711408E-2</v>
      </c>
      <c r="R58" s="55">
        <f t="shared" ca="1" si="9"/>
        <v>0</v>
      </c>
    </row>
    <row r="59" spans="12:18">
      <c r="L59" s="38">
        <f t="shared" ca="1" si="10"/>
        <v>44746</v>
      </c>
      <c r="M59" s="55">
        <f ca="1"/>
        <v>0.73755412853727387</v>
      </c>
      <c r="N59" s="55">
        <f ca="1"/>
        <v>0.73755412853727387</v>
      </c>
      <c r="O59" s="55">
        <f t="shared" ca="1" si="8"/>
        <v>0</v>
      </c>
      <c r="P59" s="39">
        <f t="shared" ca="1" si="1"/>
        <v>6.8927894897413425E-2</v>
      </c>
      <c r="Q59" s="39">
        <f t="shared" ca="1" si="2"/>
        <v>6.8927894897413425E-2</v>
      </c>
      <c r="R59" s="55">
        <f t="shared" ca="1" si="9"/>
        <v>0</v>
      </c>
    </row>
    <row r="60" spans="12:18">
      <c r="L60" s="38">
        <f t="shared" ca="1" si="10"/>
        <v>44776</v>
      </c>
      <c r="M60" s="55">
        <f ca="1"/>
        <v>0.73338326151522959</v>
      </c>
      <c r="N60" s="55">
        <f ca="1"/>
        <v>0.73338326151522959</v>
      </c>
      <c r="O60" s="55">
        <f t="shared" ca="1" si="8"/>
        <v>0</v>
      </c>
      <c r="P60" s="39">
        <f t="shared" ca="1" si="1"/>
        <v>6.8929171168708198E-2</v>
      </c>
      <c r="Q60" s="39">
        <f t="shared" ca="1" si="2"/>
        <v>6.8929171168708198E-2</v>
      </c>
      <c r="R60" s="55">
        <f t="shared" ca="1" si="9"/>
        <v>0</v>
      </c>
    </row>
    <row r="61" spans="12:18">
      <c r="L61" s="38">
        <f t="shared" ca="1" si="10"/>
        <v>44806</v>
      </c>
      <c r="M61" s="55">
        <f ca="1"/>
        <v>0.72923582774640006</v>
      </c>
      <c r="N61" s="55">
        <f ca="1"/>
        <v>0.72923582774640006</v>
      </c>
      <c r="O61" s="55">
        <f t="shared" ca="1" si="8"/>
        <v>0</v>
      </c>
      <c r="P61" s="39">
        <f t="shared" ca="1" si="1"/>
        <v>6.8930447439595741E-2</v>
      </c>
      <c r="Q61" s="39">
        <f t="shared" ca="1" si="2"/>
        <v>6.8930447439595741E-2</v>
      </c>
      <c r="R61" s="55">
        <f t="shared" ca="1" si="9"/>
        <v>0</v>
      </c>
    </row>
    <row r="62" spans="12:18">
      <c r="L62" s="38">
        <f t="shared" ca="1" si="10"/>
        <v>44836</v>
      </c>
      <c r="M62" s="55">
        <f ca="1"/>
        <v>0.72511169644628304</v>
      </c>
      <c r="N62" s="55">
        <f ca="1"/>
        <v>0.72511169644628304</v>
      </c>
      <c r="O62" s="55">
        <f t="shared" ca="1" si="8"/>
        <v>0</v>
      </c>
      <c r="P62" s="39">
        <f t="shared" ca="1" si="1"/>
        <v>6.8931723710076095E-2</v>
      </c>
      <c r="Q62" s="39">
        <f t="shared" ca="1" si="2"/>
        <v>6.8931723710076095E-2</v>
      </c>
      <c r="R62" s="55">
        <f t="shared" ca="1" si="9"/>
        <v>0</v>
      </c>
    </row>
    <row r="63" spans="12:18">
      <c r="L63" s="38">
        <f t="shared" ca="1" si="10"/>
        <v>44866</v>
      </c>
      <c r="M63" s="55">
        <f ca="1"/>
        <v>0.7210107375553777</v>
      </c>
      <c r="N63" s="55">
        <f ca="1"/>
        <v>0.7210107375553777</v>
      </c>
      <c r="O63" s="55">
        <f t="shared" ca="1" si="8"/>
        <v>0</v>
      </c>
      <c r="P63" s="39">
        <f t="shared" ca="1" si="1"/>
        <v>6.8932999980149207E-2</v>
      </c>
      <c r="Q63" s="39">
        <f t="shared" ca="1" si="2"/>
        <v>6.8932999980149207E-2</v>
      </c>
      <c r="R63" s="55">
        <f t="shared" ca="1" si="9"/>
        <v>0</v>
      </c>
    </row>
    <row r="64" spans="12:18">
      <c r="L64" s="38">
        <f t="shared" ca="1" si="10"/>
        <v>44896</v>
      </c>
      <c r="M64" s="55">
        <f ca="1"/>
        <v>0.71693282173518935</v>
      </c>
      <c r="N64" s="55">
        <f ca="1"/>
        <v>0.71693282173518935</v>
      </c>
      <c r="O64" s="55">
        <f t="shared" ca="1" si="8"/>
        <v>0</v>
      </c>
      <c r="P64" s="39">
        <f t="shared" ca="1" si="1"/>
        <v>6.893427624981599E-2</v>
      </c>
      <c r="Q64" s="39">
        <f t="shared" ca="1" si="2"/>
        <v>6.893427624981599E-2</v>
      </c>
      <c r="R64" s="55">
        <f t="shared" ca="1" si="9"/>
        <v>0</v>
      </c>
    </row>
    <row r="65" spans="12:18">
      <c r="L65" s="38">
        <f t="shared" ca="1" si="10"/>
        <v>44926</v>
      </c>
      <c r="M65" s="55">
        <f ca="1"/>
        <v>0.71287782036427272</v>
      </c>
      <c r="N65" s="55">
        <f ca="1"/>
        <v>0.71287782036427272</v>
      </c>
      <c r="O65" s="55">
        <f t="shared" ca="1" si="8"/>
        <v>0</v>
      </c>
      <c r="P65" s="39">
        <f t="shared" ca="1" si="1"/>
        <v>6.8935552519074669E-2</v>
      </c>
      <c r="Q65" s="39">
        <f t="shared" ca="1" si="2"/>
        <v>6.8935552519074669E-2</v>
      </c>
      <c r="R65" s="55">
        <f t="shared" ca="1" si="9"/>
        <v>0</v>
      </c>
    </row>
    <row r="66" spans="12:18">
      <c r="L66" s="38">
        <f t="shared" ca="1" si="10"/>
        <v>44956</v>
      </c>
      <c r="M66" s="55">
        <f ca="1"/>
        <v>0.70884560553426557</v>
      </c>
      <c r="N66" s="55">
        <f ca="1"/>
        <v>0.70884560553426557</v>
      </c>
      <c r="O66" s="55">
        <f t="shared" ref="O66" ca="1" si="11">N66-M66</f>
        <v>0</v>
      </c>
      <c r="P66" s="39">
        <f t="shared" ca="1" si="1"/>
        <v>6.8936828787926147E-2</v>
      </c>
      <c r="Q66" s="39">
        <f t="shared" ca="1" si="2"/>
        <v>6.8936828787926147E-2</v>
      </c>
      <c r="R66" s="55">
        <f t="shared" ca="1" si="9"/>
        <v>0</v>
      </c>
    </row>
    <row r="67" spans="12:18">
      <c r="L67" s="38">
        <f t="shared" ca="1" si="10"/>
        <v>44986</v>
      </c>
      <c r="M67" s="55">
        <f ca="1"/>
        <v>0.70483721933542343</v>
      </c>
      <c r="N67" s="55">
        <f ca="1"/>
        <v>0.70483721933542343</v>
      </c>
      <c r="O67" s="55">
        <f t="shared" ref="O67:O130" ca="1" si="12">N67-M67</f>
        <v>0</v>
      </c>
      <c r="P67" s="39">
        <f t="shared" ref="P67:P130" ca="1" si="13">LN(M67)*-365/($L67-$L$2)</f>
        <v>6.8937778103282152E-2</v>
      </c>
      <c r="Q67" s="39">
        <f t="shared" ref="Q67:Q130" ca="1" si="14">LN(N67)*-365/($L67-$L$2)</f>
        <v>6.8937778103282152E-2</v>
      </c>
      <c r="R67" s="55">
        <f t="shared" ref="R67:R130" ca="1" si="15">Q67-P67</f>
        <v>0</v>
      </c>
    </row>
    <row r="68" spans="12:18">
      <c r="L68" s="38">
        <f t="shared" ca="1" si="10"/>
        <v>45016</v>
      </c>
      <c r="M68" s="55">
        <f ca="1"/>
        <v>0.70085175001546884</v>
      </c>
      <c r="N68" s="55">
        <f ca="1"/>
        <v>0.70085175001546884</v>
      </c>
      <c r="O68" s="55">
        <f t="shared" ca="1" si="12"/>
        <v>0</v>
      </c>
      <c r="P68" s="39">
        <f t="shared" ca="1" si="13"/>
        <v>6.8938627910969344E-2</v>
      </c>
      <c r="Q68" s="39">
        <f t="shared" ca="1" si="14"/>
        <v>6.8938627910969344E-2</v>
      </c>
      <c r="R68" s="55">
        <f t="shared" ca="1" si="15"/>
        <v>0</v>
      </c>
    </row>
    <row r="69" spans="12:18">
      <c r="L69" s="38">
        <f t="shared" ca="1" si="10"/>
        <v>45046</v>
      </c>
      <c r="M69" s="55">
        <f ca="1"/>
        <v>0.69688871899586302</v>
      </c>
      <c r="N69" s="55">
        <f ca="1"/>
        <v>0.69688871899586302</v>
      </c>
      <c r="O69" s="55">
        <f t="shared" ca="1" si="12"/>
        <v>0</v>
      </c>
      <c r="P69" s="39">
        <f t="shared" ca="1" si="13"/>
        <v>6.893947771847686E-2</v>
      </c>
      <c r="Q69" s="39">
        <f t="shared" ca="1" si="14"/>
        <v>6.893947771847686E-2</v>
      </c>
      <c r="R69" s="55">
        <f t="shared" ca="1" si="15"/>
        <v>0</v>
      </c>
    </row>
    <row r="70" spans="12:18">
      <c r="L70" s="38">
        <f t="shared" ca="1" si="10"/>
        <v>45076</v>
      </c>
      <c r="M70" s="55">
        <f ca="1"/>
        <v>0.6929480005012878</v>
      </c>
      <c r="N70" s="55">
        <f ca="1"/>
        <v>0.6929480005012878</v>
      </c>
      <c r="O70" s="55">
        <f t="shared" ca="1" si="12"/>
        <v>0</v>
      </c>
      <c r="P70" s="39">
        <f t="shared" ca="1" si="13"/>
        <v>6.8940327525802966E-2</v>
      </c>
      <c r="Q70" s="39">
        <f t="shared" ca="1" si="14"/>
        <v>6.8940327525802966E-2</v>
      </c>
      <c r="R70" s="55">
        <f t="shared" ca="1" si="15"/>
        <v>0</v>
      </c>
    </row>
    <row r="71" spans="12:18">
      <c r="L71" s="38">
        <f t="shared" ref="L71:L134" ca="1" si="16">L70+30</f>
        <v>45106</v>
      </c>
      <c r="M71" s="55">
        <f ca="1"/>
        <v>0.68902946945830768</v>
      </c>
      <c r="N71" s="55">
        <f ca="1"/>
        <v>0.68902946945830768</v>
      </c>
      <c r="O71" s="55">
        <f t="shared" ca="1" si="12"/>
        <v>0</v>
      </c>
      <c r="P71" s="39">
        <f t="shared" ca="1" si="13"/>
        <v>6.8941177332948494E-2</v>
      </c>
      <c r="Q71" s="39">
        <f t="shared" ca="1" si="14"/>
        <v>6.8941177332948494E-2</v>
      </c>
      <c r="R71" s="55">
        <f t="shared" ca="1" si="15"/>
        <v>0</v>
      </c>
    </row>
    <row r="72" spans="12:18">
      <c r="L72" s="38">
        <f t="shared" ca="1" si="16"/>
        <v>45136</v>
      </c>
      <c r="M72" s="55">
        <f ca="1"/>
        <v>0.68513300149148293</v>
      </c>
      <c r="N72" s="55">
        <f ca="1"/>
        <v>0.68513300149148293</v>
      </c>
      <c r="O72" s="55">
        <f t="shared" ca="1" si="12"/>
        <v>0</v>
      </c>
      <c r="P72" s="39">
        <f t="shared" ca="1" si="13"/>
        <v>6.89420271399135E-2</v>
      </c>
      <c r="Q72" s="39">
        <f t="shared" ca="1" si="14"/>
        <v>6.89420271399135E-2</v>
      </c>
      <c r="R72" s="55">
        <f t="shared" ca="1" si="15"/>
        <v>0</v>
      </c>
    </row>
    <row r="73" spans="12:18">
      <c r="L73" s="38">
        <f t="shared" ca="1" si="16"/>
        <v>45166</v>
      </c>
      <c r="M73" s="55">
        <f ca="1"/>
        <v>0.68125847291948571</v>
      </c>
      <c r="N73" s="55">
        <f ca="1"/>
        <v>0.68125847291948571</v>
      </c>
      <c r="O73" s="55">
        <f t="shared" ca="1" si="12"/>
        <v>0</v>
      </c>
      <c r="P73" s="39">
        <f t="shared" ca="1" si="13"/>
        <v>6.8942876946698858E-2</v>
      </c>
      <c r="Q73" s="39">
        <f t="shared" ca="1" si="14"/>
        <v>6.8942876946698858E-2</v>
      </c>
      <c r="R73" s="55">
        <f t="shared" ca="1" si="15"/>
        <v>0</v>
      </c>
    </row>
    <row r="74" spans="12:18">
      <c r="L74" s="38">
        <f t="shared" ca="1" si="16"/>
        <v>45196</v>
      </c>
      <c r="M74" s="55">
        <f ca="1"/>
        <v>0.67740576075125691</v>
      </c>
      <c r="N74" s="55">
        <f ca="1"/>
        <v>0.67740576075125691</v>
      </c>
      <c r="O74" s="55">
        <f t="shared" ca="1" si="12"/>
        <v>0</v>
      </c>
      <c r="P74" s="39">
        <f t="shared" ca="1" si="13"/>
        <v>6.8943726753302764E-2</v>
      </c>
      <c r="Q74" s="39">
        <f t="shared" ca="1" si="14"/>
        <v>6.8943726753302764E-2</v>
      </c>
      <c r="R74" s="55">
        <f t="shared" ca="1" si="15"/>
        <v>0</v>
      </c>
    </row>
    <row r="75" spans="12:18">
      <c r="L75" s="38">
        <f t="shared" ca="1" si="16"/>
        <v>45226</v>
      </c>
      <c r="M75" s="55">
        <f ca="1"/>
        <v>0.67357474268215112</v>
      </c>
      <c r="N75" s="55">
        <f ca="1"/>
        <v>0.67357474268215112</v>
      </c>
      <c r="O75" s="55">
        <f t="shared" ca="1" si="12"/>
        <v>0</v>
      </c>
      <c r="P75" s="39">
        <f t="shared" ca="1" si="13"/>
        <v>6.8944576559726148E-2</v>
      </c>
      <c r="Q75" s="39">
        <f t="shared" ca="1" si="14"/>
        <v>6.8944576559726148E-2</v>
      </c>
      <c r="R75" s="55">
        <f t="shared" ca="1" si="15"/>
        <v>0</v>
      </c>
    </row>
    <row r="76" spans="12:18">
      <c r="L76" s="38">
        <f t="shared" ca="1" si="16"/>
        <v>45256</v>
      </c>
      <c r="M76" s="55">
        <f ca="1"/>
        <v>0.66976529709013277</v>
      </c>
      <c r="N76" s="55">
        <f ca="1"/>
        <v>0.66976529709013277</v>
      </c>
      <c r="O76" s="55">
        <f t="shared" ca="1" si="12"/>
        <v>0</v>
      </c>
      <c r="P76" s="39">
        <f t="shared" ca="1" si="13"/>
        <v>6.8945426365969883E-2</v>
      </c>
      <c r="Q76" s="39">
        <f t="shared" ca="1" si="14"/>
        <v>6.8945426365969883E-2</v>
      </c>
      <c r="R76" s="55">
        <f t="shared" ca="1" si="15"/>
        <v>0</v>
      </c>
    </row>
    <row r="77" spans="12:18">
      <c r="L77" s="38">
        <f t="shared" ca="1" si="16"/>
        <v>45286</v>
      </c>
      <c r="M77" s="55">
        <f ca="1"/>
        <v>0.66597730303199409</v>
      </c>
      <c r="N77" s="55">
        <f ca="1"/>
        <v>0.66597730303199409</v>
      </c>
      <c r="O77" s="55">
        <f t="shared" ca="1" si="12"/>
        <v>0</v>
      </c>
      <c r="P77" s="39">
        <f t="shared" ca="1" si="13"/>
        <v>6.8946276172032153E-2</v>
      </c>
      <c r="Q77" s="39">
        <f t="shared" ca="1" si="14"/>
        <v>6.8946276172032153E-2</v>
      </c>
      <c r="R77" s="55">
        <f t="shared" ca="1" si="15"/>
        <v>0</v>
      </c>
    </row>
    <row r="78" spans="12:18">
      <c r="L78" s="38">
        <f t="shared" ca="1" si="16"/>
        <v>45316</v>
      </c>
      <c r="M78" s="55">
        <f ca="1"/>
        <v>0.66221064023956233</v>
      </c>
      <c r="N78" s="55">
        <f ca="1"/>
        <v>0.66221064023956233</v>
      </c>
      <c r="O78" s="55">
        <f t="shared" ca="1" si="12"/>
        <v>0</v>
      </c>
      <c r="P78" s="39">
        <f t="shared" ca="1" si="13"/>
        <v>6.8947125977913915E-2</v>
      </c>
      <c r="Q78" s="39">
        <f t="shared" ca="1" si="14"/>
        <v>6.8947125977913915E-2</v>
      </c>
      <c r="R78" s="55">
        <f t="shared" ca="1" si="15"/>
        <v>0</v>
      </c>
    </row>
    <row r="79" spans="12:18">
      <c r="L79" s="38">
        <f t="shared" ca="1" si="16"/>
        <v>45346</v>
      </c>
      <c r="M79" s="55">
        <f ca="1"/>
        <v>0.6584659894426953</v>
      </c>
      <c r="N79" s="55">
        <f ca="1"/>
        <v>0.6584659894426953</v>
      </c>
      <c r="O79" s="55">
        <f t="shared" ca="1" si="12"/>
        <v>0</v>
      </c>
      <c r="P79" s="39">
        <f t="shared" ca="1" si="13"/>
        <v>6.8947775224695765E-2</v>
      </c>
      <c r="Q79" s="39">
        <f t="shared" ca="1" si="14"/>
        <v>6.8947775224695765E-2</v>
      </c>
      <c r="R79" s="55">
        <f t="shared" ca="1" si="15"/>
        <v>0</v>
      </c>
    </row>
    <row r="80" spans="12:18">
      <c r="L80" s="38">
        <f t="shared" ca="1" si="16"/>
        <v>45376</v>
      </c>
      <c r="M80" s="55">
        <f ca="1"/>
        <v>0.65474291089429915</v>
      </c>
      <c r="N80" s="55">
        <f ca="1"/>
        <v>0.65474291089429915</v>
      </c>
      <c r="O80" s="55">
        <f t="shared" ca="1" si="12"/>
        <v>0</v>
      </c>
      <c r="P80" s="39">
        <f t="shared" ca="1" si="13"/>
        <v>6.8948308358326896E-2</v>
      </c>
      <c r="Q80" s="39">
        <f t="shared" ca="1" si="14"/>
        <v>6.8948308358326896E-2</v>
      </c>
      <c r="R80" s="55">
        <f t="shared" ca="1" si="15"/>
        <v>0</v>
      </c>
    </row>
    <row r="81" spans="12:18">
      <c r="L81" s="38">
        <f t="shared" ca="1" si="16"/>
        <v>45406</v>
      </c>
      <c r="M81" s="55">
        <f ca="1"/>
        <v>0.65104082620850678</v>
      </c>
      <c r="N81" s="55">
        <f ca="1"/>
        <v>0.65104082620850678</v>
      </c>
      <c r="O81" s="55">
        <f t="shared" ca="1" si="12"/>
        <v>0</v>
      </c>
      <c r="P81" s="39">
        <f t="shared" ca="1" si="13"/>
        <v>6.8948841491887E-2</v>
      </c>
      <c r="Q81" s="39">
        <f t="shared" ca="1" si="14"/>
        <v>6.8948841491887E-2</v>
      </c>
      <c r="R81" s="55">
        <f t="shared" ca="1" si="15"/>
        <v>0</v>
      </c>
    </row>
    <row r="82" spans="12:18">
      <c r="L82" s="38">
        <f t="shared" ca="1" si="16"/>
        <v>45436</v>
      </c>
      <c r="M82" s="55">
        <f ca="1"/>
        <v>0.64735961732768343</v>
      </c>
      <c r="N82" s="55">
        <f ca="1"/>
        <v>0.64735961732768343</v>
      </c>
      <c r="O82" s="55">
        <f t="shared" ca="1" si="12"/>
        <v>0</v>
      </c>
      <c r="P82" s="39">
        <f t="shared" ca="1" si="13"/>
        <v>6.8949374625376897E-2</v>
      </c>
      <c r="Q82" s="39">
        <f t="shared" ca="1" si="14"/>
        <v>6.8949374625376897E-2</v>
      </c>
      <c r="R82" s="55">
        <f t="shared" ca="1" si="15"/>
        <v>0</v>
      </c>
    </row>
    <row r="83" spans="12:18">
      <c r="L83" s="38">
        <f t="shared" ca="1" si="16"/>
        <v>45466</v>
      </c>
      <c r="M83" s="55">
        <f ca="1"/>
        <v>0.64369916685626472</v>
      </c>
      <c r="N83" s="55">
        <f ca="1"/>
        <v>0.64369916685626472</v>
      </c>
      <c r="O83" s="55">
        <f t="shared" ca="1" si="12"/>
        <v>0</v>
      </c>
      <c r="P83" s="39">
        <f t="shared" ca="1" si="13"/>
        <v>6.8949907758794879E-2</v>
      </c>
      <c r="Q83" s="39">
        <f t="shared" ca="1" si="14"/>
        <v>6.8949907758794879E-2</v>
      </c>
      <c r="R83" s="55">
        <f t="shared" ca="1" si="15"/>
        <v>0</v>
      </c>
    </row>
    <row r="84" spans="12:18">
      <c r="L84" s="38">
        <f t="shared" ca="1" si="16"/>
        <v>45496</v>
      </c>
      <c r="M84" s="55">
        <f ca="1"/>
        <v>0.64005935805703362</v>
      </c>
      <c r="N84" s="55">
        <f ca="1"/>
        <v>0.64005935805703362</v>
      </c>
      <c r="O84" s="55">
        <f t="shared" ca="1" si="12"/>
        <v>0</v>
      </c>
      <c r="P84" s="39">
        <f t="shared" ca="1" si="13"/>
        <v>6.895044089214182E-2</v>
      </c>
      <c r="Q84" s="39">
        <f t="shared" ca="1" si="14"/>
        <v>6.895044089214182E-2</v>
      </c>
      <c r="R84" s="55">
        <f t="shared" ca="1" si="15"/>
        <v>0</v>
      </c>
    </row>
    <row r="85" spans="12:18">
      <c r="L85" s="38">
        <f t="shared" ca="1" si="16"/>
        <v>45526</v>
      </c>
      <c r="M85" s="55">
        <f ca="1"/>
        <v>0.6364400748474488</v>
      </c>
      <c r="N85" s="55">
        <f ca="1"/>
        <v>0.6364400748474488</v>
      </c>
      <c r="O85" s="55">
        <f t="shared" ca="1" si="12"/>
        <v>0</v>
      </c>
      <c r="P85" s="39">
        <f t="shared" ca="1" si="13"/>
        <v>6.8950974025418513E-2</v>
      </c>
      <c r="Q85" s="39">
        <f t="shared" ca="1" si="14"/>
        <v>6.8950974025418513E-2</v>
      </c>
      <c r="R85" s="55">
        <f t="shared" ca="1" si="15"/>
        <v>0</v>
      </c>
    </row>
    <row r="86" spans="12:18">
      <c r="L86" s="38">
        <f t="shared" ca="1" si="16"/>
        <v>45556</v>
      </c>
      <c r="M86" s="55">
        <f ca="1"/>
        <v>0.6328412017959939</v>
      </c>
      <c r="N86" s="55">
        <f ca="1"/>
        <v>0.6328412017959939</v>
      </c>
      <c r="O86" s="55">
        <f t="shared" ca="1" si="12"/>
        <v>0</v>
      </c>
      <c r="P86" s="39">
        <f t="shared" ca="1" si="13"/>
        <v>6.8951507158623318E-2</v>
      </c>
      <c r="Q86" s="39">
        <f t="shared" ca="1" si="14"/>
        <v>6.8951507158623318E-2</v>
      </c>
      <c r="R86" s="55">
        <f t="shared" ca="1" si="15"/>
        <v>0</v>
      </c>
    </row>
    <row r="87" spans="12:18">
      <c r="L87" s="38">
        <f t="shared" ca="1" si="16"/>
        <v>45586</v>
      </c>
      <c r="M87" s="55">
        <f ca="1"/>
        <v>0.62926262411851575</v>
      </c>
      <c r="N87" s="55">
        <f ca="1"/>
        <v>0.62926262411851575</v>
      </c>
      <c r="O87" s="55">
        <f t="shared" ca="1" si="12"/>
        <v>0</v>
      </c>
      <c r="P87" s="39">
        <f t="shared" ca="1" si="13"/>
        <v>6.8952040291757097E-2</v>
      </c>
      <c r="Q87" s="39">
        <f t="shared" ca="1" si="14"/>
        <v>6.8952040291757097E-2</v>
      </c>
      <c r="R87" s="55">
        <f t="shared" ca="1" si="15"/>
        <v>0</v>
      </c>
    </row>
    <row r="88" spans="12:18">
      <c r="L88" s="38">
        <f t="shared" ca="1" si="16"/>
        <v>45616</v>
      </c>
      <c r="M88" s="55">
        <f ca="1"/>
        <v>0.62570422767461786</v>
      </c>
      <c r="N88" s="55">
        <f ca="1"/>
        <v>0.62570422767461786</v>
      </c>
      <c r="O88" s="55">
        <f t="shared" ca="1" si="12"/>
        <v>0</v>
      </c>
      <c r="P88" s="39">
        <f t="shared" ca="1" si="13"/>
        <v>6.8952573424819766E-2</v>
      </c>
      <c r="Q88" s="39">
        <f t="shared" ca="1" si="14"/>
        <v>6.8952573424819766E-2</v>
      </c>
      <c r="R88" s="55">
        <f t="shared" ca="1" si="15"/>
        <v>0</v>
      </c>
    </row>
    <row r="89" spans="12:18">
      <c r="L89" s="38">
        <f t="shared" ca="1" si="16"/>
        <v>45646</v>
      </c>
      <c r="M89" s="55">
        <f ca="1"/>
        <v>0.6221658989640525</v>
      </c>
      <c r="N89" s="55">
        <f ca="1"/>
        <v>0.6221658989640525</v>
      </c>
      <c r="O89" s="55">
        <f t="shared" ca="1" si="12"/>
        <v>0</v>
      </c>
      <c r="P89" s="39">
        <f t="shared" ca="1" si="13"/>
        <v>6.8953106557812283E-2</v>
      </c>
      <c r="Q89" s="39">
        <f t="shared" ca="1" si="14"/>
        <v>6.8953106557812283E-2</v>
      </c>
      <c r="R89" s="55">
        <f t="shared" ca="1" si="15"/>
        <v>0</v>
      </c>
    </row>
    <row r="90" spans="12:18">
      <c r="L90" s="38">
        <f t="shared" ca="1" si="16"/>
        <v>45676</v>
      </c>
      <c r="M90" s="55">
        <f ca="1"/>
        <v>0.61864752512315557</v>
      </c>
      <c r="N90" s="55">
        <f ca="1"/>
        <v>0.61864752512315557</v>
      </c>
      <c r="O90" s="55">
        <f t="shared" ca="1" si="12"/>
        <v>0</v>
      </c>
      <c r="P90" s="39">
        <f t="shared" ca="1" si="13"/>
        <v>6.8953639690732843E-2</v>
      </c>
      <c r="Q90" s="39">
        <f t="shared" ca="1" si="14"/>
        <v>6.8953639690732843E-2</v>
      </c>
      <c r="R90" s="55">
        <f t="shared" ca="1" si="15"/>
        <v>0</v>
      </c>
    </row>
    <row r="91" spans="12:18">
      <c r="L91" s="38">
        <f t="shared" ca="1" si="16"/>
        <v>45706</v>
      </c>
      <c r="M91" s="55">
        <f ca="1"/>
        <v>0.61514918067991098</v>
      </c>
      <c r="N91" s="55">
        <f ca="1"/>
        <v>0.61514918067991098</v>
      </c>
      <c r="O91" s="55">
        <f t="shared" ca="1" si="12"/>
        <v>0</v>
      </c>
      <c r="P91" s="39">
        <f t="shared" ca="1" si="13"/>
        <v>6.8954129738965489E-2</v>
      </c>
      <c r="Q91" s="39">
        <f t="shared" ca="1" si="14"/>
        <v>6.8954129738965489E-2</v>
      </c>
      <c r="R91" s="55">
        <f t="shared" ca="1" si="15"/>
        <v>0</v>
      </c>
    </row>
    <row r="92" spans="12:18">
      <c r="L92" s="38">
        <f t="shared" ca="1" si="16"/>
        <v>45736</v>
      </c>
      <c r="M92" s="55">
        <f ca="1"/>
        <v>0.61167081516864608</v>
      </c>
      <c r="N92" s="55">
        <f ca="1"/>
        <v>0.61167081516864608</v>
      </c>
      <c r="O92" s="55">
        <f t="shared" ca="1" si="12"/>
        <v>0</v>
      </c>
      <c r="P92" s="39">
        <f t="shared" ca="1" si="13"/>
        <v>6.895456344572122E-2</v>
      </c>
      <c r="Q92" s="39">
        <f t="shared" ca="1" si="14"/>
        <v>6.895456344572122E-2</v>
      </c>
      <c r="R92" s="55">
        <f t="shared" ca="1" si="15"/>
        <v>0</v>
      </c>
    </row>
    <row r="93" spans="12:18">
      <c r="L93" s="38">
        <f t="shared" ca="1" si="16"/>
        <v>45766</v>
      </c>
      <c r="M93" s="55">
        <f ca="1"/>
        <v>0.60821207473860939</v>
      </c>
      <c r="N93" s="55">
        <f ca="1"/>
        <v>0.60821207473860939</v>
      </c>
      <c r="O93" s="55">
        <f t="shared" ca="1" si="12"/>
        <v>0</v>
      </c>
      <c r="P93" s="39">
        <f t="shared" ca="1" si="13"/>
        <v>6.8954997152429948E-2</v>
      </c>
      <c r="Q93" s="39">
        <f t="shared" ca="1" si="14"/>
        <v>6.8954997152429948E-2</v>
      </c>
      <c r="R93" s="55">
        <f t="shared" ca="1" si="15"/>
        <v>0</v>
      </c>
    </row>
    <row r="94" spans="12:18">
      <c r="L94" s="38">
        <f t="shared" ca="1" si="16"/>
        <v>45796</v>
      </c>
      <c r="M94" s="55">
        <f ca="1"/>
        <v>0.60477284891003225</v>
      </c>
      <c r="N94" s="55">
        <f ca="1"/>
        <v>0.60477284891003225</v>
      </c>
      <c r="O94" s="55">
        <f t="shared" ca="1" si="12"/>
        <v>0</v>
      </c>
      <c r="P94" s="39">
        <f t="shared" ca="1" si="13"/>
        <v>6.8955430859091629E-2</v>
      </c>
      <c r="Q94" s="39">
        <f t="shared" ca="1" si="14"/>
        <v>6.8955430859091629E-2</v>
      </c>
      <c r="R94" s="55">
        <f t="shared" ca="1" si="15"/>
        <v>0</v>
      </c>
    </row>
    <row r="95" spans="12:18">
      <c r="L95" s="38">
        <f t="shared" ca="1" si="16"/>
        <v>45826</v>
      </c>
      <c r="M95" s="55">
        <f ca="1"/>
        <v>0.60135302782370437</v>
      </c>
      <c r="N95" s="55">
        <f ca="1"/>
        <v>0.60135302782370437</v>
      </c>
      <c r="O95" s="55">
        <f t="shared" ca="1" si="12"/>
        <v>0</v>
      </c>
      <c r="P95" s="39">
        <f t="shared" ca="1" si="13"/>
        <v>6.8955864565706307E-2</v>
      </c>
      <c r="Q95" s="39">
        <f t="shared" ca="1" si="14"/>
        <v>6.8955864565706307E-2</v>
      </c>
      <c r="R95" s="55">
        <f t="shared" ca="1" si="15"/>
        <v>0</v>
      </c>
    </row>
    <row r="96" spans="12:18">
      <c r="L96" s="38">
        <f t="shared" ca="1" si="16"/>
        <v>45856</v>
      </c>
      <c r="M96" s="55">
        <f ca="1"/>
        <v>0.59795250223749596</v>
      </c>
      <c r="N96" s="55">
        <f ca="1"/>
        <v>0.59795250223749596</v>
      </c>
      <c r="O96" s="55">
        <f t="shared" ca="1" si="12"/>
        <v>0</v>
      </c>
      <c r="P96" s="39">
        <f t="shared" ca="1" si="13"/>
        <v>6.8956298272273925E-2</v>
      </c>
      <c r="Q96" s="39">
        <f t="shared" ca="1" si="14"/>
        <v>6.8956298272273925E-2</v>
      </c>
      <c r="R96" s="55">
        <f t="shared" ca="1" si="15"/>
        <v>0</v>
      </c>
    </row>
    <row r="97" spans="12:18">
      <c r="L97" s="38">
        <f t="shared" ca="1" si="16"/>
        <v>45886</v>
      </c>
      <c r="M97" s="55">
        <f ca="1"/>
        <v>0.59457116352289896</v>
      </c>
      <c r="N97" s="55">
        <f ca="1"/>
        <v>0.59457116352289896</v>
      </c>
      <c r="O97" s="55">
        <f t="shared" ca="1" si="12"/>
        <v>0</v>
      </c>
      <c r="P97" s="39">
        <f t="shared" ca="1" si="13"/>
        <v>6.8956731978794553E-2</v>
      </c>
      <c r="Q97" s="39">
        <f t="shared" ca="1" si="14"/>
        <v>6.8956731978794553E-2</v>
      </c>
      <c r="R97" s="55">
        <f t="shared" ca="1" si="15"/>
        <v>0</v>
      </c>
    </row>
    <row r="98" spans="12:18">
      <c r="L98" s="38">
        <f t="shared" ca="1" si="16"/>
        <v>45916</v>
      </c>
      <c r="M98" s="55">
        <f ca="1"/>
        <v>0.59120890366158885</v>
      </c>
      <c r="N98" s="55">
        <f ca="1"/>
        <v>0.59120890366158885</v>
      </c>
      <c r="O98" s="55">
        <f t="shared" ca="1" si="12"/>
        <v>0</v>
      </c>
      <c r="P98" s="39">
        <f t="shared" ca="1" si="13"/>
        <v>6.8957165685268149E-2</v>
      </c>
      <c r="Q98" s="39">
        <f t="shared" ca="1" si="14"/>
        <v>6.8957165685268149E-2</v>
      </c>
      <c r="R98" s="55">
        <f t="shared" ca="1" si="15"/>
        <v>0</v>
      </c>
    </row>
    <row r="99" spans="12:18">
      <c r="L99" s="38">
        <f t="shared" ca="1" si="16"/>
        <v>45946</v>
      </c>
      <c r="M99" s="55">
        <f ca="1"/>
        <v>0.58786561524200043</v>
      </c>
      <c r="N99" s="55">
        <f ca="1"/>
        <v>0.58786561524200043</v>
      </c>
      <c r="O99" s="55">
        <f t="shared" ca="1" si="12"/>
        <v>0</v>
      </c>
      <c r="P99" s="39">
        <f t="shared" ca="1" si="13"/>
        <v>6.8957599391695587E-2</v>
      </c>
      <c r="Q99" s="39">
        <f t="shared" ca="1" si="14"/>
        <v>6.8957599391695587E-2</v>
      </c>
      <c r="R99" s="55">
        <f t="shared" ca="1" si="15"/>
        <v>0</v>
      </c>
    </row>
    <row r="100" spans="12:18">
      <c r="L100" s="38">
        <f t="shared" ca="1" si="16"/>
        <v>45976</v>
      </c>
      <c r="M100" s="55">
        <f ca="1"/>
        <v>0.58454119145594285</v>
      </c>
      <c r="N100" s="55">
        <f ca="1"/>
        <v>0.58454119145594285</v>
      </c>
      <c r="O100" s="55">
        <f t="shared" ca="1" si="12"/>
        <v>0</v>
      </c>
      <c r="P100" s="39">
        <f t="shared" ca="1" si="13"/>
        <v>6.8958033098075106E-2</v>
      </c>
      <c r="Q100" s="39">
        <f t="shared" ca="1" si="14"/>
        <v>6.8958033098075106E-2</v>
      </c>
      <c r="R100" s="55">
        <f t="shared" ca="1" si="15"/>
        <v>0</v>
      </c>
    </row>
    <row r="101" spans="12:18">
      <c r="L101" s="38">
        <f t="shared" ca="1" si="16"/>
        <v>46006</v>
      </c>
      <c r="M101" s="55">
        <f ca="1"/>
        <v>0.58123552609519447</v>
      </c>
      <c r="N101" s="55">
        <f ca="1"/>
        <v>0.58123552609519447</v>
      </c>
      <c r="O101" s="55">
        <f t="shared" ca="1" si="12"/>
        <v>0</v>
      </c>
      <c r="P101" s="39">
        <f t="shared" ca="1" si="13"/>
        <v>6.8958466804407606E-2</v>
      </c>
      <c r="Q101" s="39">
        <f t="shared" ca="1" si="14"/>
        <v>6.8958466804407606E-2</v>
      </c>
      <c r="R101" s="55">
        <f t="shared" ca="1" si="15"/>
        <v>0</v>
      </c>
    </row>
    <row r="102" spans="12:18">
      <c r="L102" s="38">
        <f t="shared" ca="1" si="16"/>
        <v>46036</v>
      </c>
      <c r="M102" s="55">
        <f ca="1"/>
        <v>0.5779485135481558</v>
      </c>
      <c r="N102" s="55">
        <f ca="1"/>
        <v>0.5779485135481558</v>
      </c>
      <c r="O102" s="55">
        <f t="shared" ca="1" si="12"/>
        <v>0</v>
      </c>
      <c r="P102" s="39">
        <f t="shared" ca="1" si="13"/>
        <v>6.8958900510693116E-2</v>
      </c>
      <c r="Q102" s="39">
        <f t="shared" ca="1" si="14"/>
        <v>6.8958900510693116E-2</v>
      </c>
      <c r="R102" s="55">
        <f t="shared" ca="1" si="15"/>
        <v>0</v>
      </c>
    </row>
    <row r="103" spans="12:18">
      <c r="L103" s="38">
        <f t="shared" ca="1" si="16"/>
        <v>46066</v>
      </c>
      <c r="M103" s="55">
        <f ca="1"/>
        <v>0.57468016740924488</v>
      </c>
      <c r="N103" s="55">
        <f ca="1"/>
        <v>0.57468016740924488</v>
      </c>
      <c r="O103" s="55">
        <f t="shared" ca="1" si="12"/>
        <v>0</v>
      </c>
      <c r="P103" s="39">
        <f t="shared" ca="1" si="13"/>
        <v>6.8959308522791779E-2</v>
      </c>
      <c r="Q103" s="39">
        <f t="shared" ca="1" si="14"/>
        <v>6.8959308522791779E-2</v>
      </c>
      <c r="R103" s="55">
        <f t="shared" ca="1" si="15"/>
        <v>0</v>
      </c>
    </row>
    <row r="104" spans="12:18">
      <c r="L104" s="38">
        <f t="shared" ca="1" si="16"/>
        <v>46096</v>
      </c>
      <c r="M104" s="55">
        <f ca="1"/>
        <v>0.5714305933684416</v>
      </c>
      <c r="N104" s="55">
        <f ca="1"/>
        <v>0.5714305933684416</v>
      </c>
      <c r="O104" s="55">
        <f t="shared" ca="1" si="12"/>
        <v>0</v>
      </c>
      <c r="P104" s="39">
        <f t="shared" ca="1" si="13"/>
        <v>6.8959645875969672E-2</v>
      </c>
      <c r="Q104" s="39">
        <f t="shared" ca="1" si="14"/>
        <v>6.8959645875969672E-2</v>
      </c>
      <c r="R104" s="55">
        <f t="shared" ca="1" si="15"/>
        <v>0</v>
      </c>
    </row>
    <row r="105" spans="12:18">
      <c r="L105" s="38">
        <f t="shared" ca="1" si="16"/>
        <v>46126</v>
      </c>
      <c r="M105" s="55">
        <f ca="1"/>
        <v>0.56819936278915339</v>
      </c>
      <c r="N105" s="55">
        <f ca="1"/>
        <v>0.56819936278915339</v>
      </c>
      <c r="O105" s="55">
        <f t="shared" ca="1" si="12"/>
        <v>0</v>
      </c>
      <c r="P105" s="39">
        <f t="shared" ca="1" si="13"/>
        <v>6.8959983229119934E-2</v>
      </c>
      <c r="Q105" s="39">
        <f t="shared" ca="1" si="14"/>
        <v>6.8959983229119934E-2</v>
      </c>
      <c r="R105" s="55">
        <f t="shared" ca="1" si="15"/>
        <v>0</v>
      </c>
    </row>
    <row r="106" spans="12:18">
      <c r="L106" s="38">
        <f t="shared" ca="1" si="16"/>
        <v>46156</v>
      </c>
      <c r="M106" s="55">
        <f ca="1"/>
        <v>0.56498637230320303</v>
      </c>
      <c r="N106" s="55">
        <f ca="1"/>
        <v>0.56498637230320303</v>
      </c>
      <c r="O106" s="55">
        <f t="shared" ca="1" si="12"/>
        <v>0</v>
      </c>
      <c r="P106" s="39">
        <f t="shared" ca="1" si="13"/>
        <v>6.89603205822409E-2</v>
      </c>
      <c r="Q106" s="39">
        <f t="shared" ca="1" si="14"/>
        <v>6.89603205822409E-2</v>
      </c>
      <c r="R106" s="55">
        <f t="shared" ca="1" si="15"/>
        <v>0</v>
      </c>
    </row>
    <row r="107" spans="12:18">
      <c r="L107" s="38">
        <f t="shared" ca="1" si="16"/>
        <v>46186</v>
      </c>
      <c r="M107" s="55">
        <f ca="1"/>
        <v>0.56179151912388336</v>
      </c>
      <c r="N107" s="55">
        <f ca="1"/>
        <v>0.56179151912388336</v>
      </c>
      <c r="O107" s="55">
        <f t="shared" ca="1" si="12"/>
        <v>0</v>
      </c>
      <c r="P107" s="39">
        <f t="shared" ca="1" si="13"/>
        <v>6.8960657935334319E-2</v>
      </c>
      <c r="Q107" s="39">
        <f t="shared" ca="1" si="14"/>
        <v>6.8960657935334319E-2</v>
      </c>
      <c r="R107" s="55">
        <f t="shared" ca="1" si="15"/>
        <v>0</v>
      </c>
    </row>
    <row r="108" spans="12:18">
      <c r="L108" s="38">
        <f t="shared" ca="1" si="16"/>
        <v>46216</v>
      </c>
      <c r="M108" s="55">
        <f ca="1"/>
        <v>0.55861470104272437</v>
      </c>
      <c r="N108" s="55">
        <f ca="1"/>
        <v>0.55861470104272437</v>
      </c>
      <c r="O108" s="55">
        <f t="shared" ca="1" si="12"/>
        <v>0</v>
      </c>
      <c r="P108" s="39">
        <f t="shared" ca="1" si="13"/>
        <v>6.8960995288398372E-2</v>
      </c>
      <c r="Q108" s="39">
        <f t="shared" ca="1" si="14"/>
        <v>6.8960995288398372E-2</v>
      </c>
      <c r="R108" s="55">
        <f t="shared" ca="1" si="15"/>
        <v>0</v>
      </c>
    </row>
    <row r="109" spans="12:18">
      <c r="L109" s="38">
        <f t="shared" ca="1" si="16"/>
        <v>46246</v>
      </c>
      <c r="M109" s="55">
        <f ca="1"/>
        <v>0.55545581642621711</v>
      </c>
      <c r="N109" s="55">
        <f ca="1"/>
        <v>0.55545581642621711</v>
      </c>
      <c r="O109" s="55">
        <f t="shared" ca="1" si="12"/>
        <v>0</v>
      </c>
      <c r="P109" s="39">
        <f t="shared" ca="1" si="13"/>
        <v>6.8961332641433989E-2</v>
      </c>
      <c r="Q109" s="39">
        <f t="shared" ca="1" si="14"/>
        <v>6.8961332641433989E-2</v>
      </c>
      <c r="R109" s="55">
        <f t="shared" ca="1" si="15"/>
        <v>0</v>
      </c>
    </row>
    <row r="110" spans="12:18">
      <c r="L110" s="38">
        <f t="shared" ca="1" si="16"/>
        <v>46276</v>
      </c>
      <c r="M110" s="55">
        <f ca="1"/>
        <v>0.55231476421259729</v>
      </c>
      <c r="N110" s="55">
        <f ca="1"/>
        <v>0.55231476421259729</v>
      </c>
      <c r="O110" s="55">
        <f t="shared" ca="1" si="12"/>
        <v>0</v>
      </c>
      <c r="P110" s="39">
        <f t="shared" ca="1" si="13"/>
        <v>6.8961669994442032E-2</v>
      </c>
      <c r="Q110" s="39">
        <f t="shared" ca="1" si="14"/>
        <v>6.8961669994442032E-2</v>
      </c>
      <c r="R110" s="55">
        <f t="shared" ca="1" si="15"/>
        <v>0</v>
      </c>
    </row>
    <row r="111" spans="12:18">
      <c r="L111" s="38">
        <f t="shared" ca="1" si="16"/>
        <v>46306</v>
      </c>
      <c r="M111" s="55">
        <f ca="1"/>
        <v>0.54919144390864716</v>
      </c>
      <c r="N111" s="55">
        <f ca="1"/>
        <v>0.54919144390864716</v>
      </c>
      <c r="O111" s="55">
        <f t="shared" ca="1" si="12"/>
        <v>0</v>
      </c>
      <c r="P111" s="39">
        <f t="shared" ca="1" si="13"/>
        <v>6.8962007347420737E-2</v>
      </c>
      <c r="Q111" s="39">
        <f t="shared" ca="1" si="14"/>
        <v>6.8962007347420737E-2</v>
      </c>
      <c r="R111" s="55">
        <f t="shared" ca="1" si="15"/>
        <v>0</v>
      </c>
    </row>
    <row r="112" spans="12:18">
      <c r="L112" s="38">
        <f t="shared" ca="1" si="16"/>
        <v>46336</v>
      </c>
      <c r="M112" s="55">
        <f ca="1"/>
        <v>0.54608575558647321</v>
      </c>
      <c r="N112" s="55">
        <f ca="1"/>
        <v>0.54608575558647321</v>
      </c>
      <c r="O112" s="55">
        <f t="shared" ca="1" si="12"/>
        <v>0</v>
      </c>
      <c r="P112" s="39">
        <f t="shared" ca="1" si="13"/>
        <v>6.896234470037188E-2</v>
      </c>
      <c r="Q112" s="39">
        <f t="shared" ca="1" si="14"/>
        <v>6.896234470037188E-2</v>
      </c>
      <c r="R112" s="55">
        <f t="shared" ca="1" si="15"/>
        <v>0</v>
      </c>
    </row>
    <row r="113" spans="12:18">
      <c r="L113" s="38">
        <f t="shared" ca="1" si="16"/>
        <v>46366</v>
      </c>
      <c r="M113" s="55">
        <f ca="1"/>
        <v>0.54299759988036522</v>
      </c>
      <c r="N113" s="55">
        <f ca="1"/>
        <v>0.54299759988036522</v>
      </c>
      <c r="O113" s="55">
        <f t="shared" ca="1" si="12"/>
        <v>0</v>
      </c>
      <c r="P113" s="39">
        <f t="shared" ca="1" si="13"/>
        <v>6.8962682053293672E-2</v>
      </c>
      <c r="Q113" s="39">
        <f t="shared" ca="1" si="14"/>
        <v>6.8962682053293672E-2</v>
      </c>
      <c r="R113" s="55">
        <f t="shared" ca="1" si="15"/>
        <v>0</v>
      </c>
    </row>
    <row r="114" spans="12:18">
      <c r="L114" s="38">
        <f t="shared" ca="1" si="16"/>
        <v>46396</v>
      </c>
      <c r="M114" s="55">
        <f ca="1"/>
        <v>0.53992687798360506</v>
      </c>
      <c r="N114" s="55">
        <f ca="1"/>
        <v>0.53992687798360506</v>
      </c>
      <c r="O114" s="55">
        <f t="shared" ca="1" si="12"/>
        <v>0</v>
      </c>
      <c r="P114" s="39">
        <f t="shared" ca="1" si="13"/>
        <v>6.8963019406187917E-2</v>
      </c>
      <c r="Q114" s="39">
        <f t="shared" ca="1" si="14"/>
        <v>6.8963019406187917E-2</v>
      </c>
      <c r="R114" s="55">
        <f t="shared" ca="1" si="15"/>
        <v>0</v>
      </c>
    </row>
    <row r="115" spans="12:18">
      <c r="L115" s="38">
        <f t="shared" ca="1" si="16"/>
        <v>46426</v>
      </c>
      <c r="M115" s="55">
        <f ca="1"/>
        <v>0.53687355011868776</v>
      </c>
      <c r="N115" s="55">
        <f ca="1"/>
        <v>0.53687355011868776</v>
      </c>
      <c r="O115" s="55">
        <f t="shared" ca="1" si="12"/>
        <v>0</v>
      </c>
      <c r="P115" s="39">
        <f t="shared" ca="1" si="13"/>
        <v>6.8963344683171057E-2</v>
      </c>
      <c r="Q115" s="39">
        <f t="shared" ca="1" si="14"/>
        <v>6.8963344683171057E-2</v>
      </c>
      <c r="R115" s="55">
        <f t="shared" ca="1" si="15"/>
        <v>0</v>
      </c>
    </row>
    <row r="116" spans="12:18">
      <c r="L116" s="38">
        <f t="shared" ca="1" si="16"/>
        <v>46456</v>
      </c>
      <c r="M116" s="55">
        <f ca="1"/>
        <v>0.53383798856535192</v>
      </c>
      <c r="N116" s="55">
        <f ca="1"/>
        <v>0.53383798856535192</v>
      </c>
      <c r="O116" s="55">
        <f t="shared" ca="1" si="12"/>
        <v>0</v>
      </c>
      <c r="P116" s="39">
        <f t="shared" ca="1" si="13"/>
        <v>6.8963561277197313E-2</v>
      </c>
      <c r="Q116" s="39">
        <f t="shared" ca="1" si="14"/>
        <v>6.8963561277197313E-2</v>
      </c>
      <c r="R116" s="55">
        <f t="shared" ca="1" si="15"/>
        <v>0</v>
      </c>
    </row>
    <row r="117" spans="12:18">
      <c r="L117" s="38">
        <f t="shared" ca="1" si="16"/>
        <v>46486</v>
      </c>
      <c r="M117" s="55">
        <f ca="1"/>
        <v>0.53081957162138305</v>
      </c>
      <c r="N117" s="55">
        <f ca="1"/>
        <v>0.53081957162138305</v>
      </c>
      <c r="O117" s="55">
        <f t="shared" ca="1" si="12"/>
        <v>0</v>
      </c>
      <c r="P117" s="39">
        <f t="shared" ca="1" si="13"/>
        <v>6.8963777871212703E-2</v>
      </c>
      <c r="Q117" s="39">
        <f t="shared" ca="1" si="14"/>
        <v>6.8963777871212703E-2</v>
      </c>
      <c r="R117" s="55">
        <f t="shared" ca="1" si="15"/>
        <v>0</v>
      </c>
    </row>
    <row r="118" spans="12:18">
      <c r="L118" s="38">
        <f t="shared" ca="1" si="16"/>
        <v>46516</v>
      </c>
      <c r="M118" s="55">
        <f ca="1"/>
        <v>0.5278182025623861</v>
      </c>
      <c r="N118" s="55">
        <f ca="1"/>
        <v>0.5278182025623861</v>
      </c>
      <c r="O118" s="55">
        <f t="shared" ca="1" si="12"/>
        <v>0</v>
      </c>
      <c r="P118" s="39">
        <f t="shared" ca="1" si="13"/>
        <v>6.8963994465215506E-2</v>
      </c>
      <c r="Q118" s="39">
        <f t="shared" ca="1" si="14"/>
        <v>6.8963994465215506E-2</v>
      </c>
      <c r="R118" s="55">
        <f t="shared" ca="1" si="15"/>
        <v>0</v>
      </c>
    </row>
    <row r="119" spans="12:18">
      <c r="L119" s="38">
        <f t="shared" ca="1" si="16"/>
        <v>46546</v>
      </c>
      <c r="M119" s="55">
        <f ca="1"/>
        <v>0.52483378520903223</v>
      </c>
      <c r="N119" s="55">
        <f ca="1"/>
        <v>0.52483378520903223</v>
      </c>
      <c r="O119" s="55">
        <f t="shared" ca="1" si="12"/>
        <v>0</v>
      </c>
      <c r="P119" s="39">
        <f t="shared" ca="1" si="13"/>
        <v>6.8964211059207456E-2</v>
      </c>
      <c r="Q119" s="39">
        <f t="shared" ca="1" si="14"/>
        <v>6.8964211059207456E-2</v>
      </c>
      <c r="R119" s="55">
        <f t="shared" ca="1" si="15"/>
        <v>0</v>
      </c>
    </row>
    <row r="120" spans="12:18">
      <c r="L120" s="38">
        <f t="shared" ca="1" si="16"/>
        <v>46576</v>
      </c>
      <c r="M120" s="55">
        <f ca="1"/>
        <v>0.52186622392402449</v>
      </c>
      <c r="N120" s="55">
        <f ca="1"/>
        <v>0.52186622392402449</v>
      </c>
      <c r="O120" s="55">
        <f t="shared" ca="1" si="12"/>
        <v>0</v>
      </c>
      <c r="P120" s="39">
        <f t="shared" ca="1" si="13"/>
        <v>6.8964427653186805E-2</v>
      </c>
      <c r="Q120" s="39">
        <f t="shared" ca="1" si="14"/>
        <v>6.8964427653186805E-2</v>
      </c>
      <c r="R120" s="55">
        <f t="shared" ca="1" si="15"/>
        <v>0</v>
      </c>
    </row>
    <row r="121" spans="12:18">
      <c r="L121" s="38">
        <f t="shared" ca="1" si="16"/>
        <v>46606</v>
      </c>
      <c r="M121" s="55">
        <f ca="1"/>
        <v>0.51891542360901277</v>
      </c>
      <c r="N121" s="55">
        <f ca="1"/>
        <v>0.51891542360901277</v>
      </c>
      <c r="O121" s="55">
        <f t="shared" ca="1" si="12"/>
        <v>0</v>
      </c>
      <c r="P121" s="39">
        <f t="shared" ca="1" si="13"/>
        <v>6.8964644247155288E-2</v>
      </c>
      <c r="Q121" s="39">
        <f t="shared" ca="1" si="14"/>
        <v>6.8964644247155288E-2</v>
      </c>
      <c r="R121" s="55">
        <f t="shared" ca="1" si="15"/>
        <v>0</v>
      </c>
    </row>
    <row r="122" spans="12:18">
      <c r="L122" s="38">
        <f t="shared" ca="1" si="16"/>
        <v>46636</v>
      </c>
      <c r="M122" s="55">
        <f ca="1"/>
        <v>0.51598128970159385</v>
      </c>
      <c r="N122" s="55">
        <f ca="1"/>
        <v>0.51598128970159385</v>
      </c>
      <c r="O122" s="55">
        <f t="shared" ca="1" si="12"/>
        <v>0</v>
      </c>
      <c r="P122" s="39">
        <f t="shared" ca="1" si="13"/>
        <v>6.896486084111117E-2</v>
      </c>
      <c r="Q122" s="39">
        <f t="shared" ca="1" si="14"/>
        <v>6.896486084111117E-2</v>
      </c>
      <c r="R122" s="55">
        <f t="shared" ca="1" si="15"/>
        <v>0</v>
      </c>
    </row>
    <row r="123" spans="12:18">
      <c r="L123" s="38">
        <f t="shared" ca="1" si="16"/>
        <v>46666</v>
      </c>
      <c r="M123" s="55">
        <f ca="1"/>
        <v>0.51306372817225998</v>
      </c>
      <c r="N123" s="55">
        <f ca="1"/>
        <v>0.51306372817225998</v>
      </c>
      <c r="O123" s="55">
        <f t="shared" ca="1" si="12"/>
        <v>0</v>
      </c>
      <c r="P123" s="39">
        <f t="shared" ca="1" si="13"/>
        <v>6.8965077435056199E-2</v>
      </c>
      <c r="Q123" s="39">
        <f t="shared" ca="1" si="14"/>
        <v>6.8965077435056199E-2</v>
      </c>
      <c r="R123" s="55">
        <f t="shared" ca="1" si="15"/>
        <v>0</v>
      </c>
    </row>
    <row r="124" spans="12:18">
      <c r="L124" s="38">
        <f t="shared" ca="1" si="16"/>
        <v>46696</v>
      </c>
      <c r="M124" s="55">
        <f ca="1"/>
        <v>0.51016264552143409</v>
      </c>
      <c r="N124" s="55">
        <f ca="1"/>
        <v>0.51016264552143409</v>
      </c>
      <c r="O124" s="55">
        <f t="shared" ca="1" si="12"/>
        <v>0</v>
      </c>
      <c r="P124" s="39">
        <f t="shared" ca="1" si="13"/>
        <v>6.8965294028988627E-2</v>
      </c>
      <c r="Q124" s="39">
        <f t="shared" ca="1" si="14"/>
        <v>6.8965294028988627E-2</v>
      </c>
      <c r="R124" s="55">
        <f t="shared" ca="1" si="15"/>
        <v>0</v>
      </c>
    </row>
    <row r="125" spans="12:18">
      <c r="L125" s="38">
        <f t="shared" ca="1" si="16"/>
        <v>46726</v>
      </c>
      <c r="M125" s="55">
        <f ca="1"/>
        <v>0.50727794877645149</v>
      </c>
      <c r="N125" s="55">
        <f ca="1"/>
        <v>0.50727794877645149</v>
      </c>
      <c r="O125" s="55">
        <f t="shared" ca="1" si="12"/>
        <v>0</v>
      </c>
      <c r="P125" s="39">
        <f t="shared" ca="1" si="13"/>
        <v>6.8965510622910203E-2</v>
      </c>
      <c r="Q125" s="39">
        <f t="shared" ca="1" si="14"/>
        <v>6.8965510622910203E-2</v>
      </c>
      <c r="R125" s="55">
        <f t="shared" ca="1" si="15"/>
        <v>0</v>
      </c>
    </row>
    <row r="126" spans="12:18">
      <c r="L126" s="38">
        <f t="shared" ca="1" si="16"/>
        <v>46756</v>
      </c>
      <c r="M126" s="55">
        <f ca="1"/>
        <v>0.5044095454886286</v>
      </c>
      <c r="N126" s="55">
        <f ca="1"/>
        <v>0.5044095454886286</v>
      </c>
      <c r="O126" s="55">
        <f t="shared" ca="1" si="12"/>
        <v>0</v>
      </c>
      <c r="P126" s="39">
        <f t="shared" ca="1" si="13"/>
        <v>6.8965727216819178E-2</v>
      </c>
      <c r="Q126" s="39">
        <f t="shared" ca="1" si="14"/>
        <v>6.8965727216819178E-2</v>
      </c>
      <c r="R126" s="55">
        <f t="shared" ca="1" si="15"/>
        <v>0</v>
      </c>
    </row>
    <row r="127" spans="12:18">
      <c r="L127" s="38">
        <f t="shared" ca="1" si="16"/>
        <v>46786</v>
      </c>
      <c r="M127" s="55">
        <f ca="1"/>
        <v>0.50155734373027849</v>
      </c>
      <c r="N127" s="55">
        <f ca="1"/>
        <v>0.50155734373027849</v>
      </c>
      <c r="O127" s="55">
        <f t="shared" ca="1" si="12"/>
        <v>0</v>
      </c>
      <c r="P127" s="39">
        <f t="shared" ca="1" si="13"/>
        <v>6.8965943810717301E-2</v>
      </c>
      <c r="Q127" s="39">
        <f t="shared" ca="1" si="14"/>
        <v>6.8965943810717301E-2</v>
      </c>
      <c r="R127" s="55">
        <f t="shared" ca="1" si="15"/>
        <v>0</v>
      </c>
    </row>
    <row r="128" spans="12:18">
      <c r="L128" s="38">
        <f t="shared" ca="1" si="16"/>
        <v>46816</v>
      </c>
      <c r="M128" s="55">
        <f ca="1"/>
        <v>0.49872148771261482</v>
      </c>
      <c r="N128" s="55">
        <f ca="1"/>
        <v>0.49872148771261482</v>
      </c>
      <c r="O128" s="55">
        <f t="shared" ca="1" si="12"/>
        <v>0</v>
      </c>
      <c r="P128" s="39">
        <f t="shared" ca="1" si="13"/>
        <v>6.8966113570227416E-2</v>
      </c>
      <c r="Q128" s="39">
        <f t="shared" ca="1" si="14"/>
        <v>6.8966113570227416E-2</v>
      </c>
      <c r="R128" s="55">
        <f t="shared" ca="1" si="15"/>
        <v>0</v>
      </c>
    </row>
    <row r="129" spans="12:18">
      <c r="L129" s="38">
        <f t="shared" ca="1" si="16"/>
        <v>46846</v>
      </c>
      <c r="M129" s="55">
        <f ca="1"/>
        <v>0.49590168841173254</v>
      </c>
      <c r="N129" s="55">
        <f ca="1"/>
        <v>0.49590168841173254</v>
      </c>
      <c r="O129" s="55">
        <f t="shared" ca="1" si="12"/>
        <v>0</v>
      </c>
      <c r="P129" s="39">
        <f t="shared" ca="1" si="13"/>
        <v>6.8966276124442297E-2</v>
      </c>
      <c r="Q129" s="39">
        <f t="shared" ca="1" si="14"/>
        <v>6.8966276124442297E-2</v>
      </c>
      <c r="R129" s="55">
        <f t="shared" ca="1" si="15"/>
        <v>0</v>
      </c>
    </row>
    <row r="130" spans="12:18">
      <c r="L130" s="38">
        <f t="shared" ca="1" si="16"/>
        <v>46876</v>
      </c>
      <c r="M130" s="55">
        <f ca="1"/>
        <v>0.49309781923831608</v>
      </c>
      <c r="N130" s="55">
        <f ca="1"/>
        <v>0.49309781923831608</v>
      </c>
      <c r="O130" s="55">
        <f t="shared" ca="1" si="12"/>
        <v>0</v>
      </c>
      <c r="P130" s="39">
        <f t="shared" ca="1" si="13"/>
        <v>6.8966438678649683E-2</v>
      </c>
      <c r="Q130" s="39">
        <f t="shared" ca="1" si="14"/>
        <v>6.8966438678649683E-2</v>
      </c>
      <c r="R130" s="55">
        <f t="shared" ca="1" si="15"/>
        <v>0</v>
      </c>
    </row>
    <row r="131" spans="12:18">
      <c r="L131" s="38">
        <f t="shared" ca="1" si="16"/>
        <v>46906</v>
      </c>
      <c r="M131" s="55">
        <f ca="1"/>
        <v>0.49030979027152044</v>
      </c>
      <c r="N131" s="55">
        <f ca="1"/>
        <v>0.49030979027152044</v>
      </c>
      <c r="O131" s="55">
        <f t="shared" ref="O131:O194" ca="1" si="17">N131-M131</f>
        <v>0</v>
      </c>
      <c r="P131" s="39">
        <f t="shared" ref="P131:P194" ca="1" si="18">LN(M131)*-365/($L131-$L$2)</f>
        <v>6.8966601232851324E-2</v>
      </c>
      <c r="Q131" s="39">
        <f t="shared" ref="Q131:Q194" ca="1" si="19">LN(N131)*-365/($L131-$L$2)</f>
        <v>6.8966601232851324E-2</v>
      </c>
      <c r="R131" s="55">
        <f t="shared" ref="R131:R194" ca="1" si="20">Q131-P131</f>
        <v>0</v>
      </c>
    </row>
    <row r="132" spans="12:18">
      <c r="L132" s="38">
        <f t="shared" ca="1" si="16"/>
        <v>46936</v>
      </c>
      <c r="M132" s="55">
        <f ca="1"/>
        <v>0.48753751209766871</v>
      </c>
      <c r="N132" s="55">
        <f ca="1"/>
        <v>0.48753751209766871</v>
      </c>
      <c r="O132" s="55">
        <f t="shared" ca="1" si="17"/>
        <v>0</v>
      </c>
      <c r="P132" s="39">
        <f t="shared" ca="1" si="18"/>
        <v>6.8966763787046359E-2</v>
      </c>
      <c r="Q132" s="39">
        <f t="shared" ca="1" si="19"/>
        <v>6.8966763787046359E-2</v>
      </c>
      <c r="R132" s="55">
        <f t="shared" ca="1" si="20"/>
        <v>0</v>
      </c>
    </row>
    <row r="133" spans="12:18">
      <c r="L133" s="38">
        <f t="shared" ca="1" si="16"/>
        <v>46966</v>
      </c>
      <c r="M133" s="55">
        <f ca="1"/>
        <v>0.48478089580737649</v>
      </c>
      <c r="N133" s="55">
        <f ca="1"/>
        <v>0.48478089580737649</v>
      </c>
      <c r="O133" s="55">
        <f t="shared" ca="1" si="17"/>
        <v>0</v>
      </c>
      <c r="P133" s="39">
        <f t="shared" ca="1" si="18"/>
        <v>6.8966926341234816E-2</v>
      </c>
      <c r="Q133" s="39">
        <f t="shared" ca="1" si="19"/>
        <v>6.8966926341234816E-2</v>
      </c>
      <c r="R133" s="55">
        <f t="shared" ca="1" si="20"/>
        <v>0</v>
      </c>
    </row>
    <row r="134" spans="12:18">
      <c r="L134" s="38">
        <f t="shared" ca="1" si="16"/>
        <v>46996</v>
      </c>
      <c r="M134" s="55">
        <f ca="1"/>
        <v>0.48203985299271435</v>
      </c>
      <c r="N134" s="55">
        <f ca="1"/>
        <v>0.48203985299271435</v>
      </c>
      <c r="O134" s="55">
        <f t="shared" ca="1" si="17"/>
        <v>0</v>
      </c>
      <c r="P134" s="39">
        <f t="shared" ca="1" si="18"/>
        <v>6.8967088895416667E-2</v>
      </c>
      <c r="Q134" s="39">
        <f t="shared" ca="1" si="19"/>
        <v>6.8967088895416667E-2</v>
      </c>
      <c r="R134" s="55">
        <f t="shared" ca="1" si="20"/>
        <v>0</v>
      </c>
    </row>
    <row r="135" spans="12:18">
      <c r="L135" s="38">
        <f t="shared" ref="L135:L198" ca="1" si="21">L134+30</f>
        <v>47026</v>
      </c>
      <c r="M135" s="55">
        <f ca="1"/>
        <v>0.47931429574438628</v>
      </c>
      <c r="N135" s="55">
        <f ca="1"/>
        <v>0.47931429574438628</v>
      </c>
      <c r="O135" s="55">
        <f t="shared" ca="1" si="17"/>
        <v>0</v>
      </c>
      <c r="P135" s="39">
        <f t="shared" ca="1" si="18"/>
        <v>6.8967251449591011E-2</v>
      </c>
      <c r="Q135" s="39">
        <f t="shared" ca="1" si="19"/>
        <v>6.8967251449591011E-2</v>
      </c>
      <c r="R135" s="55">
        <f t="shared" ca="1" si="20"/>
        <v>0</v>
      </c>
    </row>
    <row r="136" spans="12:18">
      <c r="L136" s="38">
        <f t="shared" ca="1" si="21"/>
        <v>47056</v>
      </c>
      <c r="M136" s="55">
        <f ca="1"/>
        <v>0.47660413664890194</v>
      </c>
      <c r="N136" s="55">
        <f ca="1"/>
        <v>0.47660413664890194</v>
      </c>
      <c r="O136" s="55">
        <f t="shared" ca="1" si="17"/>
        <v>0</v>
      </c>
      <c r="P136" s="39">
        <f t="shared" ca="1" si="18"/>
        <v>6.8967414003759636E-2</v>
      </c>
      <c r="Q136" s="39">
        <f t="shared" ca="1" si="19"/>
        <v>6.8967414003759636E-2</v>
      </c>
      <c r="R136" s="55">
        <f t="shared" ca="1" si="20"/>
        <v>0</v>
      </c>
    </row>
    <row r="137" spans="12:18">
      <c r="L137" s="38">
        <f t="shared" ca="1" si="21"/>
        <v>47086</v>
      </c>
      <c r="M137" s="55">
        <f ca="1"/>
        <v>0.47390928878580951</v>
      </c>
      <c r="N137" s="55">
        <f ca="1"/>
        <v>0.47390928878580951</v>
      </c>
      <c r="O137" s="55">
        <f t="shared" ca="1" si="17"/>
        <v>0</v>
      </c>
      <c r="P137" s="39">
        <f t="shared" ca="1" si="18"/>
        <v>6.8967576557921642E-2</v>
      </c>
      <c r="Q137" s="39">
        <f t="shared" ca="1" si="19"/>
        <v>6.8967576557921642E-2</v>
      </c>
      <c r="R137" s="55">
        <f t="shared" ca="1" si="20"/>
        <v>0</v>
      </c>
    </row>
    <row r="138" spans="12:18">
      <c r="L138" s="38">
        <f t="shared" ca="1" si="21"/>
        <v>47116</v>
      </c>
      <c r="M138" s="55">
        <f ca="1"/>
        <v>0.47122966572489905</v>
      </c>
      <c r="N138" s="55">
        <f ca="1"/>
        <v>0.47122966572489905</v>
      </c>
      <c r="O138" s="55">
        <f t="shared" ca="1" si="17"/>
        <v>0</v>
      </c>
      <c r="P138" s="39">
        <f t="shared" ca="1" si="18"/>
        <v>6.8967739112077056E-2</v>
      </c>
      <c r="Q138" s="39">
        <f t="shared" ca="1" si="19"/>
        <v>6.8967739112077056E-2</v>
      </c>
      <c r="R138" s="55">
        <f t="shared" ca="1" si="20"/>
        <v>0</v>
      </c>
    </row>
    <row r="139" spans="12:18">
      <c r="L139" s="38">
        <f t="shared" ca="1" si="21"/>
        <v>47146</v>
      </c>
      <c r="M139" s="55">
        <f ca="1"/>
        <v>0.4685651815234444</v>
      </c>
      <c r="N139" s="55">
        <f ca="1"/>
        <v>0.4685651815234444</v>
      </c>
      <c r="O139" s="55">
        <f t="shared" ca="1" si="17"/>
        <v>0</v>
      </c>
      <c r="P139" s="39">
        <f t="shared" ca="1" si="18"/>
        <v>6.8967901666225878E-2</v>
      </c>
      <c r="Q139" s="39">
        <f t="shared" ca="1" si="19"/>
        <v>6.8967901666225878E-2</v>
      </c>
      <c r="R139" s="55">
        <f t="shared" ca="1" si="20"/>
        <v>0</v>
      </c>
    </row>
    <row r="140" spans="12:18">
      <c r="L140" s="38">
        <f t="shared" ca="1" si="21"/>
        <v>47176</v>
      </c>
      <c r="M140" s="55">
        <f ca="1"/>
        <v>0.46591575072346048</v>
      </c>
      <c r="N140" s="55">
        <f ca="1"/>
        <v>0.46591575072346048</v>
      </c>
      <c r="O140" s="55">
        <f t="shared" ca="1" si="17"/>
        <v>0</v>
      </c>
      <c r="P140" s="39">
        <f t="shared" ca="1" si="18"/>
        <v>6.8968064220367192E-2</v>
      </c>
      <c r="Q140" s="39">
        <f t="shared" ca="1" si="19"/>
        <v>6.8968064220367192E-2</v>
      </c>
      <c r="R140" s="55">
        <f t="shared" ca="1" si="20"/>
        <v>0</v>
      </c>
    </row>
    <row r="141" spans="12:18">
      <c r="L141" s="38">
        <f t="shared" ca="1" si="21"/>
        <v>47206</v>
      </c>
      <c r="M141" s="55">
        <f ca="1"/>
        <v>0.46328128834895344</v>
      </c>
      <c r="N141" s="55">
        <f ca="1"/>
        <v>0.46328128834895344</v>
      </c>
      <c r="O141" s="55">
        <f t="shared" ca="1" si="17"/>
        <v>0</v>
      </c>
      <c r="P141" s="39">
        <f t="shared" ca="1" si="18"/>
        <v>6.8968226774502789E-2</v>
      </c>
      <c r="Q141" s="39">
        <f t="shared" ca="1" si="19"/>
        <v>6.8968226774502789E-2</v>
      </c>
      <c r="R141" s="55">
        <f t="shared" ca="1" si="20"/>
        <v>0</v>
      </c>
    </row>
    <row r="142" spans="12:18">
      <c r="L142" s="38">
        <f t="shared" ca="1" si="21"/>
        <v>47236</v>
      </c>
      <c r="M142" s="55">
        <f ca="1"/>
        <v>0.4606617099032313</v>
      </c>
      <c r="N142" s="55">
        <f ca="1"/>
        <v>0.4606617099032313</v>
      </c>
      <c r="O142" s="55">
        <f t="shared" ca="1" si="17"/>
        <v>0</v>
      </c>
      <c r="P142" s="39">
        <f t="shared" ca="1" si="18"/>
        <v>6.8968389328631766E-2</v>
      </c>
      <c r="Q142" s="39">
        <f t="shared" ca="1" si="19"/>
        <v>6.8968389328631766E-2</v>
      </c>
      <c r="R142" s="55">
        <f t="shared" ca="1" si="20"/>
        <v>0</v>
      </c>
    </row>
    <row r="143" spans="12:18">
      <c r="L143" s="38">
        <f t="shared" ca="1" si="21"/>
        <v>47266</v>
      </c>
      <c r="M143" s="55">
        <f ca="1"/>
        <v>0.45805693136618508</v>
      </c>
      <c r="N143" s="55">
        <f ca="1"/>
        <v>0.45805693136618508</v>
      </c>
      <c r="O143" s="55">
        <f t="shared" ca="1" si="17"/>
        <v>0</v>
      </c>
      <c r="P143" s="39">
        <f t="shared" ca="1" si="18"/>
        <v>6.8968551882754164E-2</v>
      </c>
      <c r="Q143" s="39">
        <f t="shared" ca="1" si="19"/>
        <v>6.8968551882754164E-2</v>
      </c>
      <c r="R143" s="55">
        <f t="shared" ca="1" si="20"/>
        <v>0</v>
      </c>
    </row>
    <row r="144" spans="12:18">
      <c r="L144" s="38">
        <f t="shared" ca="1" si="21"/>
        <v>47296</v>
      </c>
      <c r="M144" s="55">
        <f ca="1"/>
        <v>0.45546686919160712</v>
      </c>
      <c r="N144" s="55">
        <f ca="1"/>
        <v>0.45546686919160712</v>
      </c>
      <c r="O144" s="55">
        <f t="shared" ca="1" si="17"/>
        <v>0</v>
      </c>
      <c r="P144" s="39">
        <f t="shared" ca="1" si="18"/>
        <v>6.8968714436869916E-2</v>
      </c>
      <c r="Q144" s="39">
        <f t="shared" ca="1" si="19"/>
        <v>6.8968714436869916E-2</v>
      </c>
      <c r="R144" s="55">
        <f t="shared" ca="1" si="20"/>
        <v>0</v>
      </c>
    </row>
    <row r="145" spans="12:18">
      <c r="L145" s="38">
        <f t="shared" ca="1" si="21"/>
        <v>47326</v>
      </c>
      <c r="M145" s="55">
        <f ca="1"/>
        <v>0.45289144030452511</v>
      </c>
      <c r="N145" s="55">
        <f ca="1"/>
        <v>0.45289144030452511</v>
      </c>
      <c r="O145" s="55">
        <f t="shared" ca="1" si="17"/>
        <v>0</v>
      </c>
      <c r="P145" s="39">
        <f t="shared" ca="1" si="18"/>
        <v>6.8968876990978228E-2</v>
      </c>
      <c r="Q145" s="39">
        <f t="shared" ca="1" si="19"/>
        <v>6.8968876990978228E-2</v>
      </c>
      <c r="R145" s="55">
        <f t="shared" ca="1" si="20"/>
        <v>0</v>
      </c>
    </row>
    <row r="146" spans="12:18">
      <c r="L146" s="38">
        <f t="shared" ca="1" si="21"/>
        <v>47356</v>
      </c>
      <c r="M146" s="55">
        <f ca="1"/>
        <v>0.45033056209852829</v>
      </c>
      <c r="N146" s="55">
        <f ca="1"/>
        <v>0.45033056209852829</v>
      </c>
      <c r="O146" s="55">
        <f t="shared" ca="1" si="17"/>
        <v>0</v>
      </c>
      <c r="P146" s="39">
        <f t="shared" ca="1" si="18"/>
        <v>6.8969039545080796E-2</v>
      </c>
      <c r="Q146" s="39">
        <f t="shared" ca="1" si="19"/>
        <v>6.8969039545080796E-2</v>
      </c>
      <c r="R146" s="55">
        <f t="shared" ca="1" si="20"/>
        <v>0</v>
      </c>
    </row>
    <row r="147" spans="12:18">
      <c r="L147" s="38">
        <f t="shared" ca="1" si="21"/>
        <v>47386</v>
      </c>
      <c r="M147" s="55">
        <f ca="1"/>
        <v>0.44778415243315356</v>
      </c>
      <c r="N147" s="55">
        <f ca="1"/>
        <v>0.44778415243315356</v>
      </c>
      <c r="O147" s="55">
        <f t="shared" ca="1" si="17"/>
        <v>0</v>
      </c>
      <c r="P147" s="39">
        <f t="shared" ca="1" si="18"/>
        <v>6.8969202099176757E-2</v>
      </c>
      <c r="Q147" s="39">
        <f t="shared" ca="1" si="19"/>
        <v>6.8969202099176757E-2</v>
      </c>
      <c r="R147" s="55">
        <f t="shared" ca="1" si="20"/>
        <v>0</v>
      </c>
    </row>
    <row r="148" spans="12:18">
      <c r="L148" s="38">
        <f t="shared" ca="1" si="21"/>
        <v>47416</v>
      </c>
      <c r="M148" s="55">
        <f ca="1"/>
        <v>0.44525212963124183</v>
      </c>
      <c r="N148" s="55">
        <f ca="1"/>
        <v>0.44525212963124183</v>
      </c>
      <c r="O148" s="55">
        <f t="shared" ca="1" si="17"/>
        <v>0</v>
      </c>
      <c r="P148" s="39">
        <f t="shared" ca="1" si="18"/>
        <v>6.8969364653266113E-2</v>
      </c>
      <c r="Q148" s="39">
        <f t="shared" ca="1" si="19"/>
        <v>6.8969364653266113E-2</v>
      </c>
      <c r="R148" s="55">
        <f t="shared" ca="1" si="20"/>
        <v>0</v>
      </c>
    </row>
    <row r="149" spans="12:18">
      <c r="L149" s="38">
        <f t="shared" ca="1" si="21"/>
        <v>47446</v>
      </c>
      <c r="M149" s="55">
        <f ca="1"/>
        <v>0.4427344124763315</v>
      </c>
      <c r="N149" s="55">
        <f ca="1"/>
        <v>0.4427344124763315</v>
      </c>
      <c r="O149" s="55">
        <f t="shared" ca="1" si="17"/>
        <v>0</v>
      </c>
      <c r="P149" s="39">
        <f t="shared" ca="1" si="18"/>
        <v>6.8969527207348849E-2</v>
      </c>
      <c r="Q149" s="39">
        <f t="shared" ca="1" si="19"/>
        <v>6.8969527207348849E-2</v>
      </c>
      <c r="R149" s="55">
        <f t="shared" ca="1" si="20"/>
        <v>0</v>
      </c>
    </row>
    <row r="150" spans="12:18">
      <c r="L150" s="38">
        <f t="shared" ca="1" si="21"/>
        <v>47476</v>
      </c>
      <c r="M150" s="55">
        <f ca="1"/>
        <v>0.44023092021006177</v>
      </c>
      <c r="N150" s="55">
        <f ca="1"/>
        <v>0.44023092021006177</v>
      </c>
      <c r="O150" s="55">
        <f t="shared" ca="1" si="17"/>
        <v>0</v>
      </c>
      <c r="P150" s="39">
        <f t="shared" ca="1" si="18"/>
        <v>6.8969689761424993E-2</v>
      </c>
      <c r="Q150" s="39">
        <f t="shared" ca="1" si="19"/>
        <v>6.8969689761424993E-2</v>
      </c>
      <c r="R150" s="55">
        <f t="shared" ca="1" si="20"/>
        <v>0</v>
      </c>
    </row>
    <row r="151" spans="12:18">
      <c r="L151" s="38">
        <f t="shared" ca="1" si="21"/>
        <v>47506</v>
      </c>
      <c r="M151" s="55">
        <f ca="1"/>
        <v>0.43774157252959561</v>
      </c>
      <c r="N151" s="55">
        <f ca="1"/>
        <v>0.43774157252959561</v>
      </c>
      <c r="O151" s="55">
        <f t="shared" ca="1" si="17"/>
        <v>0</v>
      </c>
      <c r="P151" s="39">
        <f t="shared" ca="1" si="18"/>
        <v>6.8969852315493643E-2</v>
      </c>
      <c r="Q151" s="39">
        <f t="shared" ca="1" si="19"/>
        <v>6.8969852315493643E-2</v>
      </c>
      <c r="R151" s="55">
        <f t="shared" ca="1" si="20"/>
        <v>0</v>
      </c>
    </row>
    <row r="152" spans="12:18">
      <c r="L152" s="38">
        <f t="shared" ca="1" si="21"/>
        <v>47536</v>
      </c>
      <c r="M152" s="55">
        <f ca="1"/>
        <v>0.43526628958503416</v>
      </c>
      <c r="N152" s="55">
        <f ca="1"/>
        <v>0.43526628958503416</v>
      </c>
      <c r="O152" s="55">
        <f t="shared" ca="1" si="17"/>
        <v>0</v>
      </c>
      <c r="P152" s="39">
        <f t="shared" ca="1" si="18"/>
        <v>6.8970014869556576E-2</v>
      </c>
      <c r="Q152" s="39">
        <f t="shared" ca="1" si="19"/>
        <v>6.8970014869556576E-2</v>
      </c>
      <c r="R152" s="55">
        <f t="shared" ca="1" si="20"/>
        <v>0</v>
      </c>
    </row>
    <row r="153" spans="12:18">
      <c r="L153" s="38">
        <f t="shared" ca="1" si="21"/>
        <v>47566</v>
      </c>
      <c r="M153" s="55">
        <f ca="1"/>
        <v>0.43280499197689171</v>
      </c>
      <c r="N153" s="55">
        <f ca="1"/>
        <v>0.43280499197689171</v>
      </c>
      <c r="O153" s="55">
        <f t="shared" ca="1" si="17"/>
        <v>0</v>
      </c>
      <c r="P153" s="39">
        <f t="shared" ca="1" si="18"/>
        <v>6.8970177423612902E-2</v>
      </c>
      <c r="Q153" s="39">
        <f t="shared" ca="1" si="19"/>
        <v>6.8970177423612902E-2</v>
      </c>
      <c r="R153" s="55">
        <f t="shared" ca="1" si="20"/>
        <v>0</v>
      </c>
    </row>
    <row r="154" spans="12:18">
      <c r="L154" s="38">
        <f t="shared" ca="1" si="21"/>
        <v>47596</v>
      </c>
      <c r="M154" s="55">
        <f ca="1"/>
        <v>0.43035760075353863</v>
      </c>
      <c r="N154" s="55">
        <f ca="1"/>
        <v>0.43035760075353863</v>
      </c>
      <c r="O154" s="55">
        <f t="shared" ca="1" si="17"/>
        <v>0</v>
      </c>
      <c r="P154" s="39">
        <f t="shared" ca="1" si="18"/>
        <v>6.8970339977662595E-2</v>
      </c>
      <c r="Q154" s="39">
        <f t="shared" ca="1" si="19"/>
        <v>6.8970339977662595E-2</v>
      </c>
      <c r="R154" s="55">
        <f t="shared" ca="1" si="20"/>
        <v>0</v>
      </c>
    </row>
    <row r="155" spans="12:18">
      <c r="L155" s="38">
        <f t="shared" ca="1" si="21"/>
        <v>47626</v>
      </c>
      <c r="M155" s="55">
        <f ca="1"/>
        <v>0.42792403740868185</v>
      </c>
      <c r="N155" s="55">
        <f ca="1"/>
        <v>0.42792403740868185</v>
      </c>
      <c r="O155" s="55">
        <f t="shared" ca="1" si="17"/>
        <v>0</v>
      </c>
      <c r="P155" s="39">
        <f t="shared" ca="1" si="18"/>
        <v>6.8970502531705738E-2</v>
      </c>
      <c r="Q155" s="39">
        <f t="shared" ca="1" si="19"/>
        <v>6.8970502531705738E-2</v>
      </c>
      <c r="R155" s="55">
        <f t="shared" ca="1" si="20"/>
        <v>0</v>
      </c>
    </row>
    <row r="156" spans="12:18">
      <c r="L156" s="38">
        <f t="shared" ca="1" si="21"/>
        <v>47656</v>
      </c>
      <c r="M156" s="55">
        <f ca="1"/>
        <v>0.42550422387886006</v>
      </c>
      <c r="N156" s="55">
        <f ca="1"/>
        <v>0.42550422387886006</v>
      </c>
      <c r="O156" s="55">
        <f t="shared" ca="1" si="17"/>
        <v>0</v>
      </c>
      <c r="P156" s="39">
        <f t="shared" ca="1" si="18"/>
        <v>6.8970665085741345E-2</v>
      </c>
      <c r="Q156" s="39">
        <f t="shared" ca="1" si="19"/>
        <v>6.8970665085741345E-2</v>
      </c>
      <c r="R156" s="55">
        <f t="shared" ca="1" si="20"/>
        <v>0</v>
      </c>
    </row>
    <row r="157" spans="12:18">
      <c r="L157" s="38">
        <f t="shared" ca="1" si="21"/>
        <v>47686</v>
      </c>
      <c r="M157" s="55">
        <f ca="1"/>
        <v>0.4230980825409289</v>
      </c>
      <c r="N157" s="55">
        <f ca="1"/>
        <v>0.4230980825409289</v>
      </c>
      <c r="O157" s="55">
        <f t="shared" ca="1" si="17"/>
        <v>0</v>
      </c>
      <c r="P157" s="39">
        <f t="shared" ca="1" si="18"/>
        <v>6.8970827639771248E-2</v>
      </c>
      <c r="Q157" s="39">
        <f t="shared" ca="1" si="19"/>
        <v>6.8970827639771248E-2</v>
      </c>
      <c r="R157" s="55">
        <f t="shared" ca="1" si="20"/>
        <v>0</v>
      </c>
    </row>
    <row r="158" spans="12:18">
      <c r="L158" s="38">
        <f t="shared" ca="1" si="21"/>
        <v>47716</v>
      </c>
      <c r="M158" s="55">
        <f ca="1"/>
        <v>0.42070553620960727</v>
      </c>
      <c r="N158" s="55">
        <f ca="1"/>
        <v>0.42070553620960727</v>
      </c>
      <c r="O158" s="55">
        <f t="shared" ca="1" si="17"/>
        <v>0</v>
      </c>
      <c r="P158" s="39">
        <f t="shared" ca="1" si="18"/>
        <v>6.8970990193794546E-2</v>
      </c>
      <c r="Q158" s="39">
        <f t="shared" ca="1" si="19"/>
        <v>6.8970990193794546E-2</v>
      </c>
      <c r="R158" s="55">
        <f t="shared" ca="1" si="20"/>
        <v>0</v>
      </c>
    </row>
    <row r="159" spans="12:18">
      <c r="L159" s="38">
        <f t="shared" ca="1" si="21"/>
        <v>47746</v>
      </c>
      <c r="M159" s="55">
        <f ca="1"/>
        <v>0.41832650813499123</v>
      </c>
      <c r="N159" s="55">
        <f ca="1"/>
        <v>0.41832650813499123</v>
      </c>
      <c r="O159" s="55">
        <f t="shared" ca="1" si="17"/>
        <v>0</v>
      </c>
      <c r="P159" s="39">
        <f t="shared" ca="1" si="18"/>
        <v>6.8971152747811224E-2</v>
      </c>
      <c r="Q159" s="39">
        <f t="shared" ca="1" si="19"/>
        <v>6.8971152747811224E-2</v>
      </c>
      <c r="R159" s="55">
        <f t="shared" ca="1" si="20"/>
        <v>0</v>
      </c>
    </row>
    <row r="160" spans="12:18">
      <c r="L160" s="38">
        <f t="shared" ca="1" si="21"/>
        <v>47776</v>
      </c>
      <c r="M160" s="55">
        <f ca="1"/>
        <v>0.41596092200010437</v>
      </c>
      <c r="N160" s="55">
        <f ca="1"/>
        <v>0.41596092200010437</v>
      </c>
      <c r="O160" s="55">
        <f t="shared" ca="1" si="17"/>
        <v>0</v>
      </c>
      <c r="P160" s="39">
        <f t="shared" ca="1" si="18"/>
        <v>6.8971315301821323E-2</v>
      </c>
      <c r="Q160" s="39">
        <f t="shared" ca="1" si="19"/>
        <v>6.8971315301821323E-2</v>
      </c>
      <c r="R160" s="55">
        <f t="shared" ca="1" si="20"/>
        <v>0</v>
      </c>
    </row>
    <row r="161" spans="12:18">
      <c r="L161" s="38">
        <f t="shared" ca="1" si="21"/>
        <v>47806</v>
      </c>
      <c r="M161" s="55">
        <f ca="1"/>
        <v>0.413608701918463</v>
      </c>
      <c r="N161" s="55">
        <f ca="1"/>
        <v>0.413608701918463</v>
      </c>
      <c r="O161" s="55">
        <f t="shared" ca="1" si="17"/>
        <v>0</v>
      </c>
      <c r="P161" s="39">
        <f t="shared" ca="1" si="18"/>
        <v>6.8971477855823929E-2</v>
      </c>
      <c r="Q161" s="39">
        <f t="shared" ca="1" si="19"/>
        <v>6.8971477855823929E-2</v>
      </c>
      <c r="R161" s="55">
        <f t="shared" ca="1" si="20"/>
        <v>0</v>
      </c>
    </row>
    <row r="162" spans="12:18">
      <c r="L162" s="38">
        <f t="shared" ca="1" si="21"/>
        <v>47836</v>
      </c>
      <c r="M162" s="55">
        <f ca="1"/>
        <v>0.41126977243163093</v>
      </c>
      <c r="N162" s="55">
        <f ca="1"/>
        <v>0.41126977243163093</v>
      </c>
      <c r="O162" s="55">
        <f t="shared" ca="1" si="17"/>
        <v>0</v>
      </c>
      <c r="P162" s="39">
        <f t="shared" ca="1" si="18"/>
        <v>6.8971640409820789E-2</v>
      </c>
      <c r="Q162" s="39">
        <f t="shared" ca="1" si="19"/>
        <v>6.8971640409820789E-2</v>
      </c>
      <c r="R162" s="55">
        <f t="shared" ca="1" si="20"/>
        <v>0</v>
      </c>
    </row>
    <row r="163" spans="12:18">
      <c r="L163" s="38">
        <f t="shared" ca="1" si="21"/>
        <v>47866</v>
      </c>
      <c r="M163" s="55">
        <f ca="1"/>
        <v>0.4089440585068348</v>
      </c>
      <c r="N163" s="55">
        <f ca="1"/>
        <v>0.4089440585068348</v>
      </c>
      <c r="O163" s="55">
        <f t="shared" ca="1" si="17"/>
        <v>0</v>
      </c>
      <c r="P163" s="39">
        <f t="shared" ca="1" si="18"/>
        <v>6.8971802963811044E-2</v>
      </c>
      <c r="Q163" s="39">
        <f t="shared" ca="1" si="19"/>
        <v>6.8971802963811044E-2</v>
      </c>
      <c r="R163" s="55">
        <f t="shared" ca="1" si="20"/>
        <v>0</v>
      </c>
    </row>
    <row r="164" spans="12:18">
      <c r="L164" s="38">
        <f t="shared" ca="1" si="21"/>
        <v>47896</v>
      </c>
      <c r="M164" s="55">
        <f ca="1"/>
        <v>0.40663148553454648</v>
      </c>
      <c r="N164" s="55">
        <f ca="1"/>
        <v>0.40663148553454648</v>
      </c>
      <c r="O164" s="55">
        <f t="shared" ca="1" si="17"/>
        <v>0</v>
      </c>
      <c r="P164" s="39">
        <f t="shared" ca="1" si="18"/>
        <v>6.8971965517794706E-2</v>
      </c>
      <c r="Q164" s="39">
        <f t="shared" ca="1" si="19"/>
        <v>6.8971965517794706E-2</v>
      </c>
      <c r="R164" s="55">
        <f t="shared" ca="1" si="20"/>
        <v>0</v>
      </c>
    </row>
    <row r="165" spans="12:18">
      <c r="L165" s="38">
        <f t="shared" ca="1" si="21"/>
        <v>47926</v>
      </c>
      <c r="M165" s="55">
        <f ca="1"/>
        <v>0.40433197932610243</v>
      </c>
      <c r="N165" s="55">
        <f ca="1"/>
        <v>0.40433197932610243</v>
      </c>
      <c r="O165" s="55">
        <f t="shared" ca="1" si="17"/>
        <v>0</v>
      </c>
      <c r="P165" s="39">
        <f t="shared" ca="1" si="18"/>
        <v>6.8972128071771749E-2</v>
      </c>
      <c r="Q165" s="39">
        <f t="shared" ca="1" si="19"/>
        <v>6.8972128071771749E-2</v>
      </c>
      <c r="R165" s="55">
        <f t="shared" ca="1" si="20"/>
        <v>0</v>
      </c>
    </row>
    <row r="166" spans="12:18">
      <c r="L166" s="38">
        <f t="shared" ca="1" si="21"/>
        <v>47956</v>
      </c>
      <c r="M166" s="55">
        <f ca="1"/>
        <v>0.40204546611133579</v>
      </c>
      <c r="N166" s="55">
        <f ca="1"/>
        <v>0.40204546611133579</v>
      </c>
      <c r="O166" s="55">
        <f t="shared" ca="1" si="17"/>
        <v>0</v>
      </c>
      <c r="P166" s="39">
        <f t="shared" ca="1" si="18"/>
        <v>6.8972290625741325E-2</v>
      </c>
      <c r="Q166" s="39">
        <f t="shared" ca="1" si="19"/>
        <v>6.8972290625741325E-2</v>
      </c>
      <c r="R166" s="55">
        <f t="shared" ca="1" si="20"/>
        <v>0</v>
      </c>
    </row>
    <row r="167" spans="12:18">
      <c r="L167" s="38">
        <f t="shared" ca="1" si="21"/>
        <v>47986</v>
      </c>
      <c r="M167" s="55">
        <f ca="1"/>
        <v>0.39977187253619956</v>
      </c>
      <c r="N167" s="55">
        <f ca="1"/>
        <v>0.39977187253619956</v>
      </c>
      <c r="O167" s="55">
        <f t="shared" ca="1" si="17"/>
        <v>0</v>
      </c>
      <c r="P167" s="39">
        <f t="shared" ca="1" si="18"/>
        <v>6.8972453179705157E-2</v>
      </c>
      <c r="Q167" s="39">
        <f t="shared" ca="1" si="19"/>
        <v>6.8972453179705157E-2</v>
      </c>
      <c r="R167" s="55">
        <f t="shared" ca="1" si="20"/>
        <v>0</v>
      </c>
    </row>
    <row r="168" spans="12:18">
      <c r="L168" s="38">
        <f t="shared" ca="1" si="21"/>
        <v>48016</v>
      </c>
      <c r="M168" s="55">
        <f ca="1"/>
        <v>0.39751112566044883</v>
      </c>
      <c r="N168" s="55">
        <f ca="1"/>
        <v>0.39751112566044883</v>
      </c>
      <c r="O168" s="55">
        <f t="shared" ca="1" si="17"/>
        <v>0</v>
      </c>
      <c r="P168" s="39">
        <f t="shared" ca="1" si="18"/>
        <v>6.8972615733662396E-2</v>
      </c>
      <c r="Q168" s="39">
        <f t="shared" ca="1" si="19"/>
        <v>6.8972615733662396E-2</v>
      </c>
      <c r="R168" s="55">
        <f t="shared" ca="1" si="20"/>
        <v>0</v>
      </c>
    </row>
    <row r="169" spans="12:18">
      <c r="L169" s="38">
        <f t="shared" ca="1" si="21"/>
        <v>48046</v>
      </c>
      <c r="M169" s="55">
        <f ca="1"/>
        <v>0.39526315295528996</v>
      </c>
      <c r="N169" s="55">
        <f ca="1"/>
        <v>0.39526315295528996</v>
      </c>
      <c r="O169" s="55">
        <f t="shared" ca="1" si="17"/>
        <v>0</v>
      </c>
      <c r="P169" s="39">
        <f t="shared" ca="1" si="18"/>
        <v>6.8972778287613029E-2</v>
      </c>
      <c r="Q169" s="39">
        <f t="shared" ca="1" si="19"/>
        <v>6.8972778287613029E-2</v>
      </c>
      <c r="R169" s="55">
        <f t="shared" ca="1" si="20"/>
        <v>0</v>
      </c>
    </row>
    <row r="170" spans="12:18">
      <c r="L170" s="38">
        <f t="shared" ca="1" si="21"/>
        <v>48076</v>
      </c>
      <c r="M170" s="55">
        <f ca="1"/>
        <v>0.39302788230106622</v>
      </c>
      <c r="N170" s="55">
        <f ca="1"/>
        <v>0.39302788230106622</v>
      </c>
      <c r="O170" s="55">
        <f t="shared" ca="1" si="17"/>
        <v>0</v>
      </c>
      <c r="P170" s="39">
        <f t="shared" ca="1" si="18"/>
        <v>6.8972940841557043E-2</v>
      </c>
      <c r="Q170" s="39">
        <f t="shared" ca="1" si="19"/>
        <v>6.8972940841557043E-2</v>
      </c>
      <c r="R170" s="55">
        <f t="shared" ca="1" si="20"/>
        <v>0</v>
      </c>
    </row>
    <row r="171" spans="12:18">
      <c r="L171" s="38">
        <f t="shared" ca="1" si="21"/>
        <v>48106</v>
      </c>
      <c r="M171" s="55">
        <f ca="1"/>
        <v>0.39080524198495625</v>
      </c>
      <c r="N171" s="55">
        <f ca="1"/>
        <v>0.39080524198495625</v>
      </c>
      <c r="O171" s="55">
        <f t="shared" ca="1" si="17"/>
        <v>0</v>
      </c>
      <c r="P171" s="39">
        <f t="shared" ca="1" si="18"/>
        <v>6.897310339549359E-2</v>
      </c>
      <c r="Q171" s="39">
        <f t="shared" ca="1" si="19"/>
        <v>6.897310339549359E-2</v>
      </c>
      <c r="R171" s="55">
        <f t="shared" ca="1" si="20"/>
        <v>0</v>
      </c>
    </row>
    <row r="172" spans="12:18">
      <c r="L172" s="38">
        <f t="shared" ca="1" si="21"/>
        <v>48136</v>
      </c>
      <c r="M172" s="55">
        <f ca="1"/>
        <v>0.38859516069866268</v>
      </c>
      <c r="N172" s="55">
        <f ca="1"/>
        <v>0.38859516069866268</v>
      </c>
      <c r="O172" s="55">
        <f t="shared" ca="1" si="17"/>
        <v>0</v>
      </c>
      <c r="P172" s="39">
        <f t="shared" ca="1" si="18"/>
        <v>6.8973265949424392E-2</v>
      </c>
      <c r="Q172" s="39">
        <f t="shared" ca="1" si="19"/>
        <v>6.8973265949424392E-2</v>
      </c>
      <c r="R172" s="55">
        <f t="shared" ca="1" si="20"/>
        <v>0</v>
      </c>
    </row>
    <row r="173" spans="12:18">
      <c r="L173" s="38">
        <f t="shared" ca="1" si="21"/>
        <v>48166</v>
      </c>
      <c r="M173" s="55">
        <f ca="1"/>
        <v>0.38639756753615956</v>
      </c>
      <c r="N173" s="55">
        <f ca="1"/>
        <v>0.38639756753615956</v>
      </c>
      <c r="O173" s="55">
        <f t="shared" ca="1" si="17"/>
        <v>0</v>
      </c>
      <c r="P173" s="39">
        <f t="shared" ca="1" si="18"/>
        <v>6.8973428503348602E-2</v>
      </c>
      <c r="Q173" s="39">
        <f t="shared" ca="1" si="19"/>
        <v>6.8973428503348602E-2</v>
      </c>
      <c r="R173" s="55">
        <f t="shared" ca="1" si="20"/>
        <v>0</v>
      </c>
    </row>
    <row r="174" spans="12:18">
      <c r="L174" s="38">
        <f t="shared" ca="1" si="21"/>
        <v>48196</v>
      </c>
      <c r="M174" s="55">
        <f ca="1"/>
        <v>0.38421239199140678</v>
      </c>
      <c r="N174" s="55">
        <f ca="1"/>
        <v>0.38421239199140678</v>
      </c>
      <c r="O174" s="55">
        <f t="shared" ca="1" si="17"/>
        <v>0</v>
      </c>
      <c r="P174" s="39">
        <f t="shared" ca="1" si="18"/>
        <v>6.8973591057266193E-2</v>
      </c>
      <c r="Q174" s="39">
        <f t="shared" ca="1" si="19"/>
        <v>6.8973591057266193E-2</v>
      </c>
      <c r="R174" s="55">
        <f t="shared" ca="1" si="20"/>
        <v>0</v>
      </c>
    </row>
    <row r="175" spans="12:18">
      <c r="L175" s="38">
        <f t="shared" ca="1" si="21"/>
        <v>48226</v>
      </c>
      <c r="M175" s="55">
        <f ca="1"/>
        <v>0.38203956395610006</v>
      </c>
      <c r="N175" s="55">
        <f ca="1"/>
        <v>0.38203956395610006</v>
      </c>
      <c r="O175" s="55">
        <f t="shared" ca="1" si="17"/>
        <v>0</v>
      </c>
      <c r="P175" s="39">
        <f t="shared" ca="1" si="18"/>
        <v>6.8973753611177177E-2</v>
      </c>
      <c r="Q175" s="39">
        <f t="shared" ca="1" si="19"/>
        <v>6.8973753611177177E-2</v>
      </c>
      <c r="R175" s="55">
        <f t="shared" ca="1" si="20"/>
        <v>0</v>
      </c>
    </row>
    <row r="176" spans="12:18">
      <c r="L176" s="38">
        <f t="shared" ca="1" si="21"/>
        <v>48256</v>
      </c>
      <c r="M176" s="55">
        <f ca="1"/>
        <v>0.37987901371743371</v>
      </c>
      <c r="N176" s="55">
        <f ca="1"/>
        <v>0.37987901371743371</v>
      </c>
      <c r="O176" s="55">
        <f t="shared" ca="1" si="17"/>
        <v>0</v>
      </c>
      <c r="P176" s="39">
        <f t="shared" ca="1" si="18"/>
        <v>6.8973916165080695E-2</v>
      </c>
      <c r="Q176" s="39">
        <f t="shared" ca="1" si="19"/>
        <v>6.8973916165080695E-2</v>
      </c>
      <c r="R176" s="55">
        <f t="shared" ca="1" si="20"/>
        <v>0</v>
      </c>
    </row>
    <row r="177" spans="12:18">
      <c r="L177" s="38">
        <f t="shared" ca="1" si="21"/>
        <v>48286</v>
      </c>
      <c r="M177" s="55">
        <f ca="1"/>
        <v>0.37773067195585297</v>
      </c>
      <c r="N177" s="55">
        <f ca="1"/>
        <v>0.37773067195585297</v>
      </c>
      <c r="O177" s="55">
        <f t="shared" ca="1" si="17"/>
        <v>0</v>
      </c>
      <c r="P177" s="39">
        <f t="shared" ca="1" si="18"/>
        <v>6.8974078718978482E-2</v>
      </c>
      <c r="Q177" s="39">
        <f t="shared" ca="1" si="19"/>
        <v>6.8974078718978482E-2</v>
      </c>
      <c r="R177" s="55">
        <f t="shared" ca="1" si="20"/>
        <v>0</v>
      </c>
    </row>
    <row r="178" spans="12:18">
      <c r="L178" s="38">
        <f t="shared" ca="1" si="21"/>
        <v>48316</v>
      </c>
      <c r="M178" s="55">
        <f ca="1"/>
        <v>0.37559446974286526</v>
      </c>
      <c r="N178" s="55">
        <f ca="1"/>
        <v>0.37559446974286526</v>
      </c>
      <c r="O178" s="55">
        <f t="shared" ca="1" si="17"/>
        <v>0</v>
      </c>
      <c r="P178" s="39">
        <f t="shared" ca="1" si="18"/>
        <v>6.8974241272869649E-2</v>
      </c>
      <c r="Q178" s="39">
        <f t="shared" ca="1" si="19"/>
        <v>6.8974241272869649E-2</v>
      </c>
      <c r="R178" s="55">
        <f t="shared" ca="1" si="20"/>
        <v>0</v>
      </c>
    </row>
    <row r="179" spans="12:18">
      <c r="L179" s="38">
        <f t="shared" ca="1" si="21"/>
        <v>48346</v>
      </c>
      <c r="M179" s="55">
        <f ca="1"/>
        <v>0.37347033853881728</v>
      </c>
      <c r="N179" s="55">
        <f ca="1"/>
        <v>0.37347033853881728</v>
      </c>
      <c r="O179" s="55">
        <f t="shared" ca="1" si="17"/>
        <v>0</v>
      </c>
      <c r="P179" s="39">
        <f t="shared" ca="1" si="18"/>
        <v>6.897440382675421E-2</v>
      </c>
      <c r="Q179" s="39">
        <f t="shared" ca="1" si="19"/>
        <v>6.897440382675421E-2</v>
      </c>
      <c r="R179" s="55">
        <f t="shared" ca="1" si="20"/>
        <v>0</v>
      </c>
    </row>
    <row r="180" spans="12:18">
      <c r="L180" s="38">
        <f t="shared" ca="1" si="21"/>
        <v>48376</v>
      </c>
      <c r="M180" s="55">
        <f ca="1"/>
        <v>0.37135821019070792</v>
      </c>
      <c r="N180" s="55">
        <f ca="1"/>
        <v>0.37135821019070792</v>
      </c>
      <c r="O180" s="55">
        <f t="shared" ca="1" si="17"/>
        <v>0</v>
      </c>
      <c r="P180" s="39">
        <f t="shared" ca="1" si="18"/>
        <v>6.897456638063218E-2</v>
      </c>
      <c r="Q180" s="39">
        <f t="shared" ca="1" si="19"/>
        <v>6.897456638063218E-2</v>
      </c>
      <c r="R180" s="55">
        <f t="shared" ca="1" si="20"/>
        <v>0</v>
      </c>
    </row>
    <row r="181" spans="12:18">
      <c r="L181" s="38">
        <f t="shared" ca="1" si="21"/>
        <v>48406</v>
      </c>
      <c r="M181" s="55">
        <f ca="1"/>
        <v>0.36925801693001381</v>
      </c>
      <c r="N181" s="55">
        <f ca="1"/>
        <v>0.36925801693001381</v>
      </c>
      <c r="O181" s="55">
        <f t="shared" ca="1" si="17"/>
        <v>0</v>
      </c>
      <c r="P181" s="39">
        <f t="shared" ca="1" si="18"/>
        <v>6.8974728934502655E-2</v>
      </c>
      <c r="Q181" s="39">
        <f t="shared" ca="1" si="19"/>
        <v>6.8974728934502655E-2</v>
      </c>
      <c r="R181" s="55">
        <f t="shared" ca="1" si="20"/>
        <v>0</v>
      </c>
    </row>
    <row r="182" spans="12:18">
      <c r="L182" s="38">
        <f t="shared" ca="1" si="21"/>
        <v>48436</v>
      </c>
      <c r="M182" s="55">
        <f ca="1"/>
        <v>0.36716969137050315</v>
      </c>
      <c r="N182" s="55">
        <f ca="1"/>
        <v>0.36716969137050315</v>
      </c>
      <c r="O182" s="55">
        <f t="shared" ca="1" si="17"/>
        <v>0</v>
      </c>
      <c r="P182" s="39">
        <f t="shared" ca="1" si="18"/>
        <v>6.8974891488367399E-2</v>
      </c>
      <c r="Q182" s="39">
        <f t="shared" ca="1" si="19"/>
        <v>6.8974891488367399E-2</v>
      </c>
      <c r="R182" s="55">
        <f t="shared" ca="1" si="20"/>
        <v>0</v>
      </c>
    </row>
    <row r="183" spans="12:18">
      <c r="L183" s="38">
        <f t="shared" ca="1" si="21"/>
        <v>48466</v>
      </c>
      <c r="M183" s="55">
        <f ca="1"/>
        <v>0.36509316650610901</v>
      </c>
      <c r="N183" s="55">
        <f ca="1"/>
        <v>0.36509316650610901</v>
      </c>
      <c r="O183" s="55">
        <f t="shared" ca="1" si="17"/>
        <v>0</v>
      </c>
      <c r="P183" s="39">
        <f t="shared" ca="1" si="18"/>
        <v>6.897505404222555E-2</v>
      </c>
      <c r="Q183" s="39">
        <f t="shared" ca="1" si="19"/>
        <v>6.897505404222555E-2</v>
      </c>
      <c r="R183" s="55">
        <f t="shared" ca="1" si="20"/>
        <v>0</v>
      </c>
    </row>
    <row r="184" spans="12:18">
      <c r="L184" s="38">
        <f t="shared" ca="1" si="21"/>
        <v>48496</v>
      </c>
      <c r="M184" s="55">
        <f ca="1"/>
        <v>0.36302837570876789</v>
      </c>
      <c r="N184" s="55">
        <f ca="1"/>
        <v>0.36302837570876789</v>
      </c>
      <c r="O184" s="55">
        <f t="shared" ca="1" si="17"/>
        <v>0</v>
      </c>
      <c r="P184" s="39">
        <f t="shared" ca="1" si="18"/>
        <v>6.8975216596077096E-2</v>
      </c>
      <c r="Q184" s="39">
        <f t="shared" ca="1" si="19"/>
        <v>6.8975216596077096E-2</v>
      </c>
      <c r="R184" s="55">
        <f t="shared" ca="1" si="20"/>
        <v>0</v>
      </c>
    </row>
    <row r="185" spans="12:18">
      <c r="L185" s="38">
        <f t="shared" ca="1" si="21"/>
        <v>48526</v>
      </c>
      <c r="M185" s="55">
        <f ca="1"/>
        <v>0.36097525272629344</v>
      </c>
      <c r="N185" s="55">
        <f ca="1"/>
        <v>0.36097525272629344</v>
      </c>
      <c r="O185" s="55">
        <f t="shared" ca="1" si="17"/>
        <v>0</v>
      </c>
      <c r="P185" s="39">
        <f t="shared" ca="1" si="18"/>
        <v>6.8975379149922009E-2</v>
      </c>
      <c r="Q185" s="39">
        <f t="shared" ca="1" si="19"/>
        <v>6.8975379149922009E-2</v>
      </c>
      <c r="R185" s="55">
        <f t="shared" ca="1" si="20"/>
        <v>0</v>
      </c>
    </row>
    <row r="186" spans="12:18">
      <c r="L186" s="38">
        <f t="shared" ca="1" si="21"/>
        <v>48556</v>
      </c>
      <c r="M186" s="55">
        <f ca="1"/>
        <v>0.3589337316802626</v>
      </c>
      <c r="N186" s="55">
        <f ca="1"/>
        <v>0.3589337316802626</v>
      </c>
      <c r="O186" s="55">
        <f t="shared" ca="1" si="17"/>
        <v>0</v>
      </c>
      <c r="P186" s="39">
        <f t="shared" ca="1" si="18"/>
        <v>6.8975541703759483E-2</v>
      </c>
      <c r="Q186" s="39">
        <f t="shared" ca="1" si="19"/>
        <v>6.8975541703759483E-2</v>
      </c>
      <c r="R186" s="55">
        <f t="shared" ca="1" si="20"/>
        <v>0</v>
      </c>
    </row>
    <row r="187" spans="12:18">
      <c r="L187" s="38">
        <f t="shared" ca="1" si="21"/>
        <v>48586</v>
      </c>
      <c r="M187" s="55">
        <f ca="1"/>
        <v>0.35690374706389022</v>
      </c>
      <c r="N187" s="55">
        <f ca="1"/>
        <v>0.35690374706389022</v>
      </c>
      <c r="O187" s="55">
        <f t="shared" ca="1" si="17"/>
        <v>0</v>
      </c>
      <c r="P187" s="39">
        <f t="shared" ca="1" si="18"/>
        <v>6.8975704257591197E-2</v>
      </c>
      <c r="Q187" s="39">
        <f t="shared" ca="1" si="19"/>
        <v>6.8975704257591197E-2</v>
      </c>
      <c r="R187" s="55">
        <f t="shared" ca="1" si="20"/>
        <v>0</v>
      </c>
    </row>
    <row r="188" spans="12:18">
      <c r="L188" s="38">
        <f t="shared" ca="1" si="21"/>
        <v>48616</v>
      </c>
      <c r="M188" s="55">
        <f ca="1"/>
        <v>0.354885233739962</v>
      </c>
      <c r="N188" s="55">
        <f ca="1"/>
        <v>0.354885233739962</v>
      </c>
      <c r="O188" s="55">
        <f t="shared" ca="1" si="17"/>
        <v>0</v>
      </c>
      <c r="P188" s="39">
        <f t="shared" ca="1" si="18"/>
        <v>6.8975866811416306E-2</v>
      </c>
      <c r="Q188" s="39">
        <f t="shared" ca="1" si="19"/>
        <v>6.8975866811416306E-2</v>
      </c>
      <c r="R188" s="55">
        <f t="shared" ca="1" si="20"/>
        <v>0</v>
      </c>
    </row>
    <row r="189" spans="12:18">
      <c r="L189" s="38">
        <f t="shared" ca="1" si="21"/>
        <v>48646</v>
      </c>
      <c r="M189" s="55">
        <f ca="1"/>
        <v>0.35287851339854676</v>
      </c>
      <c r="N189" s="55">
        <f ca="1"/>
        <v>0.35287851339854676</v>
      </c>
      <c r="O189" s="55">
        <f t="shared" ca="1" si="17"/>
        <v>0</v>
      </c>
      <c r="P189" s="39">
        <f t="shared" ca="1" si="18"/>
        <v>6.8975956844362571E-2</v>
      </c>
      <c r="Q189" s="39">
        <f t="shared" ca="1" si="19"/>
        <v>6.8975956844362571E-2</v>
      </c>
      <c r="R189" s="55">
        <f t="shared" ca="1" si="20"/>
        <v>0</v>
      </c>
    </row>
    <row r="190" spans="12:18">
      <c r="L190" s="38">
        <f t="shared" ca="1" si="21"/>
        <v>48676</v>
      </c>
      <c r="M190" s="55">
        <f ca="1"/>
        <v>0.35088314831044204</v>
      </c>
      <c r="N190" s="55">
        <f ca="1"/>
        <v>0.35088314831044204</v>
      </c>
      <c r="O190" s="55">
        <f t="shared" ca="1" si="17"/>
        <v>0</v>
      </c>
      <c r="P190" s="39">
        <f t="shared" ca="1" si="18"/>
        <v>6.8976044376585943E-2</v>
      </c>
      <c r="Q190" s="39">
        <f t="shared" ca="1" si="19"/>
        <v>6.8976044376585943E-2</v>
      </c>
      <c r="R190" s="55">
        <f t="shared" ca="1" si="20"/>
        <v>0</v>
      </c>
    </row>
    <row r="191" spans="12:18">
      <c r="L191" s="38">
        <f t="shared" ca="1" si="21"/>
        <v>48706</v>
      </c>
      <c r="M191" s="55">
        <f ca="1"/>
        <v>0.34889906107050334</v>
      </c>
      <c r="N191" s="55">
        <f ca="1"/>
        <v>0.34889906107050334</v>
      </c>
      <c r="O191" s="55">
        <f t="shared" ca="1" si="17"/>
        <v>0</v>
      </c>
      <c r="P191" s="39">
        <f t="shared" ca="1" si="18"/>
        <v>6.8976131908808261E-2</v>
      </c>
      <c r="Q191" s="39">
        <f t="shared" ca="1" si="19"/>
        <v>6.8976131908808261E-2</v>
      </c>
      <c r="R191" s="55">
        <f t="shared" ca="1" si="20"/>
        <v>0</v>
      </c>
    </row>
    <row r="192" spans="12:18">
      <c r="L192" s="38">
        <f t="shared" ca="1" si="21"/>
        <v>48736</v>
      </c>
      <c r="M192" s="55">
        <f ca="1"/>
        <v>0.34692618796448499</v>
      </c>
      <c r="N192" s="55">
        <f ca="1"/>
        <v>0.34692618796448499</v>
      </c>
      <c r="O192" s="55">
        <f t="shared" ca="1" si="17"/>
        <v>0</v>
      </c>
      <c r="P192" s="39">
        <f t="shared" ca="1" si="18"/>
        <v>6.8976219441028691E-2</v>
      </c>
      <c r="Q192" s="39">
        <f t="shared" ca="1" si="19"/>
        <v>6.8976219441028691E-2</v>
      </c>
      <c r="R192" s="55">
        <f t="shared" ca="1" si="20"/>
        <v>0</v>
      </c>
    </row>
    <row r="193" spans="12:18">
      <c r="L193" s="38">
        <f t="shared" ca="1" si="21"/>
        <v>48766</v>
      </c>
      <c r="M193" s="55">
        <f ca="1"/>
        <v>0.3449644656379301</v>
      </c>
      <c r="N193" s="55">
        <f ca="1"/>
        <v>0.3449644656379301</v>
      </c>
      <c r="O193" s="55">
        <f t="shared" ca="1" si="17"/>
        <v>0</v>
      </c>
      <c r="P193" s="39">
        <f t="shared" ca="1" si="18"/>
        <v>6.8976306973247178E-2</v>
      </c>
      <c r="Q193" s="39">
        <f t="shared" ca="1" si="19"/>
        <v>6.8976306973247178E-2</v>
      </c>
      <c r="R193" s="55">
        <f t="shared" ca="1" si="20"/>
        <v>0</v>
      </c>
    </row>
    <row r="194" spans="12:18">
      <c r="L194" s="38">
        <f t="shared" ca="1" si="21"/>
        <v>48796</v>
      </c>
      <c r="M194" s="55">
        <f ca="1"/>
        <v>0.34301383109414418</v>
      </c>
      <c r="N194" s="55">
        <f ca="1"/>
        <v>0.34301383109414418</v>
      </c>
      <c r="O194" s="55">
        <f t="shared" ca="1" si="17"/>
        <v>0</v>
      </c>
      <c r="P194" s="39">
        <f t="shared" ca="1" si="18"/>
        <v>6.8976394505463751E-2</v>
      </c>
      <c r="Q194" s="39">
        <f t="shared" ca="1" si="19"/>
        <v>6.8976394505463751E-2</v>
      </c>
      <c r="R194" s="55">
        <f t="shared" ca="1" si="20"/>
        <v>0</v>
      </c>
    </row>
    <row r="195" spans="12:18">
      <c r="L195" s="38">
        <f t="shared" ca="1" si="21"/>
        <v>48826</v>
      </c>
      <c r="M195" s="55">
        <f ca="1"/>
        <v>0.34107422169217594</v>
      </c>
      <c r="N195" s="55">
        <f ca="1"/>
        <v>0.34107422169217594</v>
      </c>
      <c r="O195" s="55">
        <f t="shared" ref="O195:O258" ca="1" si="22">N195-M195</f>
        <v>0</v>
      </c>
      <c r="P195" s="39">
        <f t="shared" ref="P195:P258" ca="1" si="23">LN(M195)*-365/($L195-$L$2)</f>
        <v>6.8976482037678422E-2</v>
      </c>
      <c r="Q195" s="39">
        <f t="shared" ref="Q195:Q258" ca="1" si="24">LN(N195)*-365/($L195-$L$2)</f>
        <v>6.8976482037678422E-2</v>
      </c>
      <c r="R195" s="55">
        <f t="shared" ref="R195:R258" ca="1" si="25">Q195-P195</f>
        <v>0</v>
      </c>
    </row>
    <row r="196" spans="12:18">
      <c r="L196" s="38">
        <f t="shared" ca="1" si="21"/>
        <v>48856</v>
      </c>
      <c r="M196" s="55">
        <f ca="1"/>
        <v>0.3391455751448138</v>
      </c>
      <c r="N196" s="55">
        <f ca="1"/>
        <v>0.3391455751448138</v>
      </c>
      <c r="O196" s="55">
        <f t="shared" ca="1" si="22"/>
        <v>0</v>
      </c>
      <c r="P196" s="39">
        <f t="shared" ca="1" si="23"/>
        <v>6.8976569569890289E-2</v>
      </c>
      <c r="Q196" s="39">
        <f t="shared" ca="1" si="24"/>
        <v>6.8976569569890289E-2</v>
      </c>
      <c r="R196" s="55">
        <f t="shared" ca="1" si="25"/>
        <v>0</v>
      </c>
    </row>
    <row r="197" spans="12:18">
      <c r="L197" s="38">
        <f t="shared" ca="1" si="21"/>
        <v>48886</v>
      </c>
      <c r="M197" s="55">
        <f ca="1"/>
        <v>0.33722782951657071</v>
      </c>
      <c r="N197" s="55">
        <f ca="1"/>
        <v>0.33722782951657071</v>
      </c>
      <c r="O197" s="55">
        <f t="shared" ca="1" si="22"/>
        <v>0</v>
      </c>
      <c r="P197" s="39">
        <f t="shared" ca="1" si="23"/>
        <v>6.8976657102101144E-2</v>
      </c>
      <c r="Q197" s="39">
        <f t="shared" ca="1" si="24"/>
        <v>6.8976657102101144E-2</v>
      </c>
      <c r="R197" s="55">
        <f t="shared" ca="1" si="25"/>
        <v>0</v>
      </c>
    </row>
    <row r="198" spans="12:18">
      <c r="L198" s="38">
        <f t="shared" ca="1" si="21"/>
        <v>48916</v>
      </c>
      <c r="M198" s="55">
        <f ca="1"/>
        <v>0.33532092322172669</v>
      </c>
      <c r="N198" s="55">
        <f ca="1"/>
        <v>0.33532092322172669</v>
      </c>
      <c r="O198" s="55">
        <f t="shared" ca="1" si="22"/>
        <v>0</v>
      </c>
      <c r="P198" s="39">
        <f t="shared" ca="1" si="23"/>
        <v>6.8976744634310042E-2</v>
      </c>
      <c r="Q198" s="39">
        <f t="shared" ca="1" si="24"/>
        <v>6.8976744634310042E-2</v>
      </c>
      <c r="R198" s="55">
        <f t="shared" ca="1" si="25"/>
        <v>0</v>
      </c>
    </row>
    <row r="199" spans="12:18">
      <c r="L199" s="38">
        <f t="shared" ref="L199:L262" ca="1" si="26">L198+30</f>
        <v>48946</v>
      </c>
      <c r="M199" s="55">
        <f ca="1"/>
        <v>0.3334247950223358</v>
      </c>
      <c r="N199" s="55">
        <f ca="1"/>
        <v>0.3334247950223358</v>
      </c>
      <c r="O199" s="55">
        <f t="shared" ca="1" si="22"/>
        <v>0</v>
      </c>
      <c r="P199" s="39">
        <f t="shared" ca="1" si="23"/>
        <v>6.8976832166517052E-2</v>
      </c>
      <c r="Q199" s="39">
        <f t="shared" ca="1" si="24"/>
        <v>6.8976832166517052E-2</v>
      </c>
      <c r="R199" s="55">
        <f t="shared" ca="1" si="25"/>
        <v>0</v>
      </c>
    </row>
    <row r="200" spans="12:18">
      <c r="L200" s="38">
        <f t="shared" ca="1" si="26"/>
        <v>48976</v>
      </c>
      <c r="M200" s="55">
        <f ca="1"/>
        <v>0.3315393840262682</v>
      </c>
      <c r="N200" s="55">
        <f ca="1"/>
        <v>0.3315393840262682</v>
      </c>
      <c r="O200" s="55">
        <f t="shared" ca="1" si="22"/>
        <v>0</v>
      </c>
      <c r="P200" s="39">
        <f t="shared" ca="1" si="23"/>
        <v>6.8976919698722133E-2</v>
      </c>
      <c r="Q200" s="39">
        <f t="shared" ca="1" si="24"/>
        <v>6.8976919698722133E-2</v>
      </c>
      <c r="R200" s="55">
        <f t="shared" ca="1" si="25"/>
        <v>0</v>
      </c>
    </row>
    <row r="201" spans="12:18">
      <c r="L201" s="38">
        <f t="shared" ca="1" si="26"/>
        <v>49006</v>
      </c>
      <c r="M201" s="55">
        <f ca="1"/>
        <v>0.32966462968525767</v>
      </c>
      <c r="N201" s="55">
        <f ca="1"/>
        <v>0.32966462968525767</v>
      </c>
      <c r="O201" s="55">
        <f t="shared" ca="1" si="22"/>
        <v>0</v>
      </c>
      <c r="P201" s="39">
        <f t="shared" ca="1" si="23"/>
        <v>6.89770072309253E-2</v>
      </c>
      <c r="Q201" s="39">
        <f t="shared" ca="1" si="24"/>
        <v>6.89770072309253E-2</v>
      </c>
      <c r="R201" s="55">
        <f t="shared" ca="1" si="25"/>
        <v>0</v>
      </c>
    </row>
    <row r="202" spans="12:18">
      <c r="L202" s="38">
        <f t="shared" ca="1" si="26"/>
        <v>49036</v>
      </c>
      <c r="M202" s="55">
        <f ca="1"/>
        <v>0.32780047179296556</v>
      </c>
      <c r="N202" s="55">
        <f ca="1"/>
        <v>0.32780047179296556</v>
      </c>
      <c r="O202" s="55">
        <f t="shared" ca="1" si="22"/>
        <v>0</v>
      </c>
      <c r="P202" s="39">
        <f t="shared" ca="1" si="23"/>
        <v>6.897709476312569E-2</v>
      </c>
      <c r="Q202" s="39">
        <f t="shared" ca="1" si="24"/>
        <v>6.897709476312569E-2</v>
      </c>
      <c r="R202" s="55">
        <f t="shared" ca="1" si="25"/>
        <v>0</v>
      </c>
    </row>
    <row r="203" spans="12:18">
      <c r="L203" s="38">
        <f t="shared" ca="1" si="26"/>
        <v>49066</v>
      </c>
      <c r="M203" s="55">
        <f ca="1"/>
        <v>0.32594685048303229</v>
      </c>
      <c r="N203" s="55">
        <f ca="1"/>
        <v>0.32594685048303229</v>
      </c>
      <c r="O203" s="55">
        <f t="shared" ca="1" si="22"/>
        <v>0</v>
      </c>
      <c r="P203" s="39">
        <f t="shared" ca="1" si="23"/>
        <v>6.8977182295325026E-2</v>
      </c>
      <c r="Q203" s="39">
        <f t="shared" ca="1" si="24"/>
        <v>6.8977182295325026E-2</v>
      </c>
      <c r="R203" s="55">
        <f t="shared" ca="1" si="25"/>
        <v>0</v>
      </c>
    </row>
    <row r="204" spans="12:18">
      <c r="L204" s="38">
        <f t="shared" ca="1" si="26"/>
        <v>49096</v>
      </c>
      <c r="M204" s="55">
        <f ca="1"/>
        <v>0.32410370622718571</v>
      </c>
      <c r="N204" s="55">
        <f ca="1"/>
        <v>0.32410370622718571</v>
      </c>
      <c r="O204" s="55">
        <f t="shared" ca="1" si="22"/>
        <v>0</v>
      </c>
      <c r="P204" s="39">
        <f t="shared" ca="1" si="23"/>
        <v>6.8977269827522461E-2</v>
      </c>
      <c r="Q204" s="39">
        <f t="shared" ca="1" si="24"/>
        <v>6.8977269827522461E-2</v>
      </c>
      <c r="R204" s="55">
        <f t="shared" ca="1" si="25"/>
        <v>0</v>
      </c>
    </row>
    <row r="205" spans="12:18">
      <c r="L205" s="38">
        <f t="shared" ca="1" si="26"/>
        <v>49126</v>
      </c>
      <c r="M205" s="55">
        <f ca="1"/>
        <v>0.32227097983331465</v>
      </c>
      <c r="N205" s="55">
        <f ca="1"/>
        <v>0.32227097983331465</v>
      </c>
      <c r="O205" s="55">
        <f t="shared" ca="1" si="22"/>
        <v>0</v>
      </c>
      <c r="P205" s="39">
        <f t="shared" ca="1" si="23"/>
        <v>6.8977357359717967E-2</v>
      </c>
      <c r="Q205" s="39">
        <f t="shared" ca="1" si="24"/>
        <v>6.8977357359717967E-2</v>
      </c>
      <c r="R205" s="55">
        <f t="shared" ca="1" si="25"/>
        <v>0</v>
      </c>
    </row>
    <row r="206" spans="12:18">
      <c r="L206" s="38">
        <f t="shared" ca="1" si="26"/>
        <v>49156</v>
      </c>
      <c r="M206" s="55">
        <f ca="1"/>
        <v>0.32044861244357592</v>
      </c>
      <c r="N206" s="55">
        <f ca="1"/>
        <v>0.32044861244357592</v>
      </c>
      <c r="O206" s="55">
        <f t="shared" ca="1" si="22"/>
        <v>0</v>
      </c>
      <c r="P206" s="39">
        <f t="shared" ca="1" si="23"/>
        <v>6.8977444891911543E-2</v>
      </c>
      <c r="Q206" s="39">
        <f t="shared" ca="1" si="24"/>
        <v>6.8977444891911543E-2</v>
      </c>
      <c r="R206" s="55">
        <f t="shared" ca="1" si="25"/>
        <v>0</v>
      </c>
    </row>
    <row r="207" spans="12:18">
      <c r="L207" s="38">
        <f t="shared" ca="1" si="26"/>
        <v>49186</v>
      </c>
      <c r="M207" s="55">
        <f ca="1"/>
        <v>0.31863654553250703</v>
      </c>
      <c r="N207" s="55">
        <f ca="1"/>
        <v>0.31863654553250703</v>
      </c>
      <c r="O207" s="55">
        <f t="shared" ca="1" si="22"/>
        <v>0</v>
      </c>
      <c r="P207" s="39">
        <f t="shared" ca="1" si="23"/>
        <v>6.8977532424103247E-2</v>
      </c>
      <c r="Q207" s="39">
        <f t="shared" ca="1" si="24"/>
        <v>6.8977532424103247E-2</v>
      </c>
      <c r="R207" s="55">
        <f t="shared" ca="1" si="25"/>
        <v>0</v>
      </c>
    </row>
    <row r="208" spans="12:18">
      <c r="L208" s="38">
        <f t="shared" ca="1" si="26"/>
        <v>49216</v>
      </c>
      <c r="M208" s="55">
        <f ca="1"/>
        <v>0.31683472090515541</v>
      </c>
      <c r="N208" s="55">
        <f ca="1"/>
        <v>0.31683472090515541</v>
      </c>
      <c r="O208" s="55">
        <f t="shared" ca="1" si="22"/>
        <v>0</v>
      </c>
      <c r="P208" s="39">
        <f t="shared" ca="1" si="23"/>
        <v>6.8977619956292133E-2</v>
      </c>
      <c r="Q208" s="39">
        <f t="shared" ca="1" si="24"/>
        <v>6.8977619956292133E-2</v>
      </c>
      <c r="R208" s="55">
        <f t="shared" ca="1" si="25"/>
        <v>0</v>
      </c>
    </row>
    <row r="209" spans="12:18">
      <c r="L209" s="38">
        <f t="shared" ca="1" si="26"/>
        <v>49246</v>
      </c>
      <c r="M209" s="55">
        <f ca="1"/>
        <v>0.31504308069519388</v>
      </c>
      <c r="N209" s="55">
        <f ca="1"/>
        <v>0.31504308069519388</v>
      </c>
      <c r="O209" s="55">
        <f t="shared" ca="1" si="22"/>
        <v>0</v>
      </c>
      <c r="P209" s="39">
        <f t="shared" ca="1" si="23"/>
        <v>6.8977707488479978E-2</v>
      </c>
      <c r="Q209" s="39">
        <f t="shared" ca="1" si="24"/>
        <v>6.8977707488479978E-2</v>
      </c>
      <c r="R209" s="55">
        <f t="shared" ca="1" si="25"/>
        <v>0</v>
      </c>
    </row>
    <row r="210" spans="12:18">
      <c r="L210" s="38">
        <f t="shared" ca="1" si="26"/>
        <v>49276</v>
      </c>
      <c r="M210" s="55">
        <f ca="1"/>
        <v>0.31326156736309313</v>
      </c>
      <c r="N210" s="55">
        <f ca="1"/>
        <v>0.31326156736309313</v>
      </c>
      <c r="O210" s="55">
        <f t="shared" ca="1" si="22"/>
        <v>0</v>
      </c>
      <c r="P210" s="39">
        <f t="shared" ca="1" si="23"/>
        <v>6.8977795020665922E-2</v>
      </c>
      <c r="Q210" s="39">
        <f t="shared" ca="1" si="24"/>
        <v>6.8977795020665922E-2</v>
      </c>
      <c r="R210" s="55">
        <f t="shared" ca="1" si="25"/>
        <v>0</v>
      </c>
    </row>
    <row r="211" spans="12:18">
      <c r="L211" s="38">
        <f t="shared" ca="1" si="26"/>
        <v>49306</v>
      </c>
      <c r="M211" s="55">
        <f ca="1"/>
        <v>0.31149012369425916</v>
      </c>
      <c r="N211" s="55">
        <f ca="1"/>
        <v>0.31149012369425916</v>
      </c>
      <c r="O211" s="55">
        <f t="shared" ca="1" si="22"/>
        <v>0</v>
      </c>
      <c r="P211" s="39">
        <f t="shared" ca="1" si="23"/>
        <v>6.8977882552849937E-2</v>
      </c>
      <c r="Q211" s="39">
        <f t="shared" ca="1" si="24"/>
        <v>6.8977882552849937E-2</v>
      </c>
      <c r="R211" s="55">
        <f t="shared" ca="1" si="25"/>
        <v>0</v>
      </c>
    </row>
    <row r="212" spans="12:18">
      <c r="L212" s="38">
        <f t="shared" ca="1" si="26"/>
        <v>49336</v>
      </c>
      <c r="M212" s="55">
        <f ca="1"/>
        <v>0.30972869279720333</v>
      </c>
      <c r="N212" s="55">
        <f ca="1"/>
        <v>0.30972869279720333</v>
      </c>
      <c r="O212" s="55">
        <f t="shared" ca="1" si="22"/>
        <v>0</v>
      </c>
      <c r="P212" s="39">
        <f t="shared" ca="1" si="23"/>
        <v>6.8977970085032037E-2</v>
      </c>
      <c r="Q212" s="39">
        <f t="shared" ca="1" si="24"/>
        <v>6.8977970085032037E-2</v>
      </c>
      <c r="R212" s="55">
        <f t="shared" ca="1" si="25"/>
        <v>0</v>
      </c>
    </row>
    <row r="213" spans="12:18">
      <c r="L213" s="38">
        <f t="shared" ca="1" si="26"/>
        <v>49366</v>
      </c>
      <c r="M213" s="55">
        <f ca="1"/>
        <v>0.30797721810171852</v>
      </c>
      <c r="N213" s="55">
        <f ca="1"/>
        <v>0.30797721810171852</v>
      </c>
      <c r="O213" s="55">
        <f t="shared" ca="1" si="22"/>
        <v>0</v>
      </c>
      <c r="P213" s="39">
        <f t="shared" ca="1" si="23"/>
        <v>6.8978057617212221E-2</v>
      </c>
      <c r="Q213" s="39">
        <f t="shared" ca="1" si="24"/>
        <v>6.8978057617212221E-2</v>
      </c>
      <c r="R213" s="55">
        <f t="shared" ca="1" si="25"/>
        <v>0</v>
      </c>
    </row>
    <row r="214" spans="12:18">
      <c r="L214" s="38">
        <f t="shared" ca="1" si="26"/>
        <v>49396</v>
      </c>
      <c r="M214" s="55">
        <f ca="1"/>
        <v>0.30623564335707026</v>
      </c>
      <c r="N214" s="55">
        <f ca="1"/>
        <v>0.30623564335707026</v>
      </c>
      <c r="O214" s="55">
        <f t="shared" ca="1" si="22"/>
        <v>0</v>
      </c>
      <c r="P214" s="39">
        <f t="shared" ca="1" si="23"/>
        <v>6.8978145149389616E-2</v>
      </c>
      <c r="Q214" s="39">
        <f t="shared" ca="1" si="24"/>
        <v>6.8978145149389616E-2</v>
      </c>
      <c r="R214" s="55">
        <f t="shared" ca="1" si="25"/>
        <v>0</v>
      </c>
    </row>
    <row r="215" spans="12:18">
      <c r="L215" s="38">
        <f t="shared" ca="1" si="26"/>
        <v>49426</v>
      </c>
      <c r="M215" s="55">
        <f ca="1"/>
        <v>0.30450391263017523</v>
      </c>
      <c r="N215" s="55">
        <f ca="1"/>
        <v>0.30450391263017523</v>
      </c>
      <c r="O215" s="55">
        <f t="shared" ca="1" si="22"/>
        <v>0</v>
      </c>
      <c r="P215" s="39">
        <f t="shared" ca="1" si="23"/>
        <v>6.8978232681565971E-2</v>
      </c>
      <c r="Q215" s="39">
        <f t="shared" ca="1" si="24"/>
        <v>6.8978232681565971E-2</v>
      </c>
      <c r="R215" s="55">
        <f t="shared" ca="1" si="25"/>
        <v>0</v>
      </c>
    </row>
    <row r="216" spans="12:18">
      <c r="L216" s="38">
        <f t="shared" ca="1" si="26"/>
        <v>49456</v>
      </c>
      <c r="M216" s="55">
        <f ca="1"/>
        <v>0.30278197030383519</v>
      </c>
      <c r="N216" s="55">
        <f ca="1"/>
        <v>0.30278197030383519</v>
      </c>
      <c r="O216" s="55">
        <f t="shared" ca="1" si="22"/>
        <v>0</v>
      </c>
      <c r="P216" s="39">
        <f t="shared" ca="1" si="23"/>
        <v>6.897832021374041E-2</v>
      </c>
      <c r="Q216" s="39">
        <f t="shared" ca="1" si="24"/>
        <v>6.897832021374041E-2</v>
      </c>
      <c r="R216" s="55">
        <f t="shared" ca="1" si="25"/>
        <v>0</v>
      </c>
    </row>
    <row r="217" spans="12:18">
      <c r="L217" s="38">
        <f t="shared" ca="1" si="26"/>
        <v>49486</v>
      </c>
      <c r="M217" s="55">
        <f ca="1"/>
        <v>0.3010697610749361</v>
      </c>
      <c r="N217" s="55">
        <f ca="1"/>
        <v>0.3010697610749361</v>
      </c>
      <c r="O217" s="55">
        <f t="shared" ca="1" si="22"/>
        <v>0</v>
      </c>
      <c r="P217" s="39">
        <f t="shared" ca="1" si="23"/>
        <v>6.8978407745912948E-2</v>
      </c>
      <c r="Q217" s="39">
        <f t="shared" ca="1" si="24"/>
        <v>6.8978407745912948E-2</v>
      </c>
      <c r="R217" s="55">
        <f t="shared" ca="1" si="25"/>
        <v>0</v>
      </c>
    </row>
    <row r="218" spans="12:18">
      <c r="L218" s="38">
        <f t="shared" ca="1" si="26"/>
        <v>49516</v>
      </c>
      <c r="M218" s="55">
        <f ca="1"/>
        <v>0.29936722995267956</v>
      </c>
      <c r="N218" s="55">
        <f ca="1"/>
        <v>0.29936722995267956</v>
      </c>
      <c r="O218" s="55">
        <f t="shared" ca="1" si="22"/>
        <v>0</v>
      </c>
      <c r="P218" s="39">
        <f t="shared" ca="1" si="23"/>
        <v>6.8978495278083529E-2</v>
      </c>
      <c r="Q218" s="39">
        <f t="shared" ca="1" si="24"/>
        <v>6.8978495278083529E-2</v>
      </c>
      <c r="R218" s="55">
        <f t="shared" ca="1" si="25"/>
        <v>0</v>
      </c>
    </row>
    <row r="219" spans="12:18">
      <c r="L219" s="38">
        <f t="shared" ca="1" si="26"/>
        <v>49546</v>
      </c>
      <c r="M219" s="55">
        <f ca="1"/>
        <v>0.29767432225681939</v>
      </c>
      <c r="N219" s="55">
        <f ca="1"/>
        <v>0.29767432225681939</v>
      </c>
      <c r="O219" s="55">
        <f t="shared" ca="1" si="22"/>
        <v>0</v>
      </c>
      <c r="P219" s="39">
        <f t="shared" ca="1" si="23"/>
        <v>6.8978582810252237E-2</v>
      </c>
      <c r="Q219" s="39">
        <f t="shared" ca="1" si="24"/>
        <v>6.8978582810252237E-2</v>
      </c>
      <c r="R219" s="55">
        <f t="shared" ca="1" si="25"/>
        <v>0</v>
      </c>
    </row>
    <row r="220" spans="12:18">
      <c r="L220" s="38">
        <f t="shared" ca="1" si="26"/>
        <v>49576</v>
      </c>
      <c r="M220" s="55">
        <f ca="1"/>
        <v>0.29599098361591403</v>
      </c>
      <c r="N220" s="55">
        <f ca="1"/>
        <v>0.29599098361591403</v>
      </c>
      <c r="O220" s="55">
        <f t="shared" ca="1" si="22"/>
        <v>0</v>
      </c>
      <c r="P220" s="39">
        <f t="shared" ca="1" si="23"/>
        <v>6.8978670342418141E-2</v>
      </c>
      <c r="Q220" s="39">
        <f t="shared" ca="1" si="24"/>
        <v>6.8978670342418141E-2</v>
      </c>
      <c r="R220" s="55">
        <f t="shared" ca="1" si="25"/>
        <v>0</v>
      </c>
    </row>
    <row r="221" spans="12:18">
      <c r="L221" s="38">
        <f t="shared" ca="1" si="26"/>
        <v>49606</v>
      </c>
      <c r="M221" s="55">
        <f ca="1"/>
        <v>0.29431715996556457</v>
      </c>
      <c r="N221" s="55">
        <f ca="1"/>
        <v>0.29431715996556457</v>
      </c>
      <c r="O221" s="55">
        <f t="shared" ca="1" si="22"/>
        <v>0</v>
      </c>
      <c r="P221" s="39">
        <f t="shared" ca="1" si="23"/>
        <v>6.8978757874582991E-2</v>
      </c>
      <c r="Q221" s="39">
        <f t="shared" ca="1" si="24"/>
        <v>6.8978757874582991E-2</v>
      </c>
      <c r="R221" s="55">
        <f t="shared" ca="1" si="25"/>
        <v>0</v>
      </c>
    </row>
    <row r="222" spans="12:18">
      <c r="L222" s="38">
        <f t="shared" ca="1" si="26"/>
        <v>49636</v>
      </c>
      <c r="M222" s="55">
        <f ca="1"/>
        <v>0.29265279754670875</v>
      </c>
      <c r="N222" s="55">
        <f ca="1"/>
        <v>0.29265279754670875</v>
      </c>
      <c r="O222" s="55">
        <f t="shared" ca="1" si="22"/>
        <v>0</v>
      </c>
      <c r="P222" s="39">
        <f t="shared" ca="1" si="23"/>
        <v>6.8978845406745953E-2</v>
      </c>
      <c r="Q222" s="39">
        <f t="shared" ca="1" si="24"/>
        <v>6.8978845406745953E-2</v>
      </c>
      <c r="R222" s="55">
        <f t="shared" ca="1" si="25"/>
        <v>0</v>
      </c>
    </row>
    <row r="223" spans="12:18">
      <c r="L223" s="38">
        <f t="shared" ca="1" si="26"/>
        <v>49666</v>
      </c>
      <c r="M223" s="55">
        <f ca="1"/>
        <v>0.29099784290387976</v>
      </c>
      <c r="N223" s="55">
        <f ca="1"/>
        <v>0.29099784290387976</v>
      </c>
      <c r="O223" s="55">
        <f t="shared" ca="1" si="22"/>
        <v>0</v>
      </c>
      <c r="P223" s="39">
        <f t="shared" ca="1" si="23"/>
        <v>6.8978932938906987E-2</v>
      </c>
      <c r="Q223" s="39">
        <f t="shared" ca="1" si="24"/>
        <v>6.8978932938906987E-2</v>
      </c>
      <c r="R223" s="55">
        <f t="shared" ca="1" si="25"/>
        <v>0</v>
      </c>
    </row>
    <row r="224" spans="12:18">
      <c r="L224" s="38">
        <f t="shared" ca="1" si="26"/>
        <v>49696</v>
      </c>
      <c r="M224" s="55">
        <f ca="1"/>
        <v>0.28935224288349659</v>
      </c>
      <c r="N224" s="55">
        <f ca="1"/>
        <v>0.28935224288349659</v>
      </c>
      <c r="O224" s="55">
        <f t="shared" ca="1" si="22"/>
        <v>0</v>
      </c>
      <c r="P224" s="39">
        <f t="shared" ca="1" si="23"/>
        <v>6.8979020471066105E-2</v>
      </c>
      <c r="Q224" s="39">
        <f t="shared" ca="1" si="24"/>
        <v>6.8979020471066105E-2</v>
      </c>
      <c r="R224" s="55">
        <f t="shared" ca="1" si="25"/>
        <v>0</v>
      </c>
    </row>
    <row r="225" spans="12:18">
      <c r="L225" s="38">
        <f t="shared" ca="1" si="26"/>
        <v>49726</v>
      </c>
      <c r="M225" s="55">
        <f ca="1"/>
        <v>0.28771594463215983</v>
      </c>
      <c r="N225" s="55">
        <f ca="1"/>
        <v>0.28771594463215983</v>
      </c>
      <c r="O225" s="55">
        <f t="shared" ca="1" si="22"/>
        <v>0</v>
      </c>
      <c r="P225" s="39">
        <f t="shared" ca="1" si="23"/>
        <v>6.8979108003223294E-2</v>
      </c>
      <c r="Q225" s="39">
        <f t="shared" ca="1" si="24"/>
        <v>6.8979108003223294E-2</v>
      </c>
      <c r="R225" s="55">
        <f t="shared" ca="1" si="25"/>
        <v>0</v>
      </c>
    </row>
    <row r="226" spans="12:18">
      <c r="L226" s="38">
        <f t="shared" ca="1" si="26"/>
        <v>49756</v>
      </c>
      <c r="M226" s="55">
        <f ca="1"/>
        <v>0.28608889559496198</v>
      </c>
      <c r="N226" s="55">
        <f ca="1"/>
        <v>0.28608889559496198</v>
      </c>
      <c r="O226" s="55">
        <f t="shared" ca="1" si="22"/>
        <v>0</v>
      </c>
      <c r="P226" s="39">
        <f t="shared" ca="1" si="23"/>
        <v>6.8979195535377708E-2</v>
      </c>
      <c r="Q226" s="39">
        <f t="shared" ca="1" si="24"/>
        <v>6.8979195535377708E-2</v>
      </c>
      <c r="R226" s="55">
        <f t="shared" ca="1" si="25"/>
        <v>0</v>
      </c>
    </row>
    <row r="227" spans="12:18">
      <c r="L227" s="38">
        <f t="shared" ca="1" si="26"/>
        <v>49786</v>
      </c>
      <c r="M227" s="55">
        <f ca="1"/>
        <v>0.28447104351378444</v>
      </c>
      <c r="N227" s="55">
        <f ca="1"/>
        <v>0.28447104351378444</v>
      </c>
      <c r="O227" s="55">
        <f t="shared" ca="1" si="22"/>
        <v>0</v>
      </c>
      <c r="P227" s="39">
        <f t="shared" ca="1" si="23"/>
        <v>6.897928306753108E-2</v>
      </c>
      <c r="Q227" s="39">
        <f t="shared" ca="1" si="24"/>
        <v>6.897928306753108E-2</v>
      </c>
      <c r="R227" s="55">
        <f t="shared" ca="1" si="25"/>
        <v>0</v>
      </c>
    </row>
    <row r="228" spans="12:18">
      <c r="L228" s="38">
        <f t="shared" ca="1" si="26"/>
        <v>49816</v>
      </c>
      <c r="M228" s="55">
        <f ca="1"/>
        <v>0.28286233642564879</v>
      </c>
      <c r="N228" s="55">
        <f ca="1"/>
        <v>0.28286233642564879</v>
      </c>
      <c r="O228" s="55">
        <f t="shared" ca="1" si="22"/>
        <v>0</v>
      </c>
      <c r="P228" s="39">
        <f t="shared" ca="1" si="23"/>
        <v>6.8979370599682524E-2</v>
      </c>
      <c r="Q228" s="39">
        <f t="shared" ca="1" si="24"/>
        <v>6.8979370599682524E-2</v>
      </c>
      <c r="R228" s="55">
        <f t="shared" ca="1" si="25"/>
        <v>0</v>
      </c>
    </row>
    <row r="229" spans="12:18">
      <c r="L229" s="38">
        <f t="shared" ca="1" si="26"/>
        <v>49846</v>
      </c>
      <c r="M229" s="55">
        <f ca="1"/>
        <v>0.28126272266103314</v>
      </c>
      <c r="N229" s="55">
        <f ca="1"/>
        <v>0.28126272266103314</v>
      </c>
      <c r="O229" s="55">
        <f t="shared" ca="1" si="22"/>
        <v>0</v>
      </c>
      <c r="P229" s="39">
        <f t="shared" ca="1" si="23"/>
        <v>6.897945813183208E-2</v>
      </c>
      <c r="Q229" s="39">
        <f t="shared" ca="1" si="24"/>
        <v>6.897945813183208E-2</v>
      </c>
      <c r="R229" s="55">
        <f t="shared" ca="1" si="25"/>
        <v>0</v>
      </c>
    </row>
    <row r="230" spans="12:18">
      <c r="L230" s="38">
        <f t="shared" ca="1" si="26"/>
        <v>49876</v>
      </c>
      <c r="M230" s="55">
        <f ca="1"/>
        <v>0.27967215084222019</v>
      </c>
      <c r="N230" s="55">
        <f ca="1"/>
        <v>0.27967215084222019</v>
      </c>
      <c r="O230" s="55">
        <f t="shared" ca="1" si="22"/>
        <v>0</v>
      </c>
      <c r="P230" s="39">
        <f t="shared" ca="1" si="23"/>
        <v>6.897954566397968E-2</v>
      </c>
      <c r="Q230" s="39">
        <f t="shared" ca="1" si="24"/>
        <v>6.897954566397968E-2</v>
      </c>
      <c r="R230" s="55">
        <f t="shared" ca="1" si="25"/>
        <v>0</v>
      </c>
    </row>
    <row r="231" spans="12:18">
      <c r="L231" s="38">
        <f t="shared" ca="1" si="26"/>
        <v>49906</v>
      </c>
      <c r="M231" s="55">
        <f ca="1"/>
        <v>0.27809056988164921</v>
      </c>
      <c r="N231" s="55">
        <f ca="1"/>
        <v>0.27809056988164921</v>
      </c>
      <c r="O231" s="55">
        <f t="shared" ca="1" si="22"/>
        <v>0</v>
      </c>
      <c r="P231" s="39">
        <f t="shared" ca="1" si="23"/>
        <v>6.8979633196125392E-2</v>
      </c>
      <c r="Q231" s="39">
        <f t="shared" ca="1" si="24"/>
        <v>6.8979633196125392E-2</v>
      </c>
      <c r="R231" s="55">
        <f t="shared" ca="1" si="25"/>
        <v>0</v>
      </c>
    </row>
    <row r="232" spans="12:18">
      <c r="L232" s="38">
        <f t="shared" ca="1" si="26"/>
        <v>49936</v>
      </c>
      <c r="M232" s="55">
        <f ca="1"/>
        <v>0.2765179289802836</v>
      </c>
      <c r="N232" s="55">
        <f ca="1"/>
        <v>0.2765179289802836</v>
      </c>
      <c r="O232" s="55">
        <f t="shared" ca="1" si="22"/>
        <v>0</v>
      </c>
      <c r="P232" s="39">
        <f t="shared" ca="1" si="23"/>
        <v>6.8979720728268315E-2</v>
      </c>
      <c r="Q232" s="39">
        <f t="shared" ca="1" si="24"/>
        <v>6.8979720728268315E-2</v>
      </c>
      <c r="R232" s="55">
        <f t="shared" ca="1" si="25"/>
        <v>0</v>
      </c>
    </row>
    <row r="233" spans="12:18">
      <c r="L233" s="38">
        <f t="shared" ca="1" si="26"/>
        <v>49966</v>
      </c>
      <c r="M233" s="55">
        <f ca="1"/>
        <v>0.27495417762596347</v>
      </c>
      <c r="N233" s="55">
        <f ca="1"/>
        <v>0.27495417762596347</v>
      </c>
      <c r="O233" s="55">
        <f t="shared" ca="1" si="22"/>
        <v>0</v>
      </c>
      <c r="P233" s="39">
        <f t="shared" ca="1" si="23"/>
        <v>6.8979808260410183E-2</v>
      </c>
      <c r="Q233" s="39">
        <f t="shared" ca="1" si="24"/>
        <v>6.8979808260410183E-2</v>
      </c>
      <c r="R233" s="55">
        <f t="shared" ca="1" si="25"/>
        <v>0</v>
      </c>
    </row>
    <row r="234" spans="12:18">
      <c r="L234" s="38">
        <f t="shared" ca="1" si="26"/>
        <v>49996</v>
      </c>
      <c r="M234" s="55">
        <f ca="1"/>
        <v>0.27339926559181349</v>
      </c>
      <c r="N234" s="55">
        <f ca="1"/>
        <v>0.27339926559181349</v>
      </c>
      <c r="O234" s="55">
        <f t="shared" ca="1" si="22"/>
        <v>0</v>
      </c>
      <c r="P234" s="39">
        <f t="shared" ca="1" si="23"/>
        <v>6.8979895792550164E-2</v>
      </c>
      <c r="Q234" s="39">
        <f t="shared" ca="1" si="24"/>
        <v>6.8979895792550164E-2</v>
      </c>
      <c r="R234" s="55">
        <f t="shared" ca="1" si="25"/>
        <v>0</v>
      </c>
    </row>
    <row r="235" spans="12:18">
      <c r="L235" s="38">
        <f t="shared" ca="1" si="26"/>
        <v>50026</v>
      </c>
      <c r="M235" s="55">
        <f ca="1"/>
        <v>0.27185314293461449</v>
      </c>
      <c r="N235" s="55">
        <f ca="1"/>
        <v>0.27185314293461449</v>
      </c>
      <c r="O235" s="55">
        <f t="shared" ca="1" si="22"/>
        <v>0</v>
      </c>
      <c r="P235" s="39">
        <f t="shared" ca="1" si="23"/>
        <v>6.8979983324688202E-2</v>
      </c>
      <c r="Q235" s="39">
        <f t="shared" ca="1" si="24"/>
        <v>6.8979983324688202E-2</v>
      </c>
      <c r="R235" s="55">
        <f t="shared" ca="1" si="25"/>
        <v>0</v>
      </c>
    </row>
    <row r="236" spans="12:18">
      <c r="L236" s="38">
        <f t="shared" ca="1" si="26"/>
        <v>50056</v>
      </c>
      <c r="M236" s="55">
        <f ca="1"/>
        <v>0.27031575999320639</v>
      </c>
      <c r="N236" s="55">
        <f ca="1"/>
        <v>0.27031575999320639</v>
      </c>
      <c r="O236" s="55">
        <f t="shared" ca="1" si="22"/>
        <v>0</v>
      </c>
      <c r="P236" s="39">
        <f t="shared" ca="1" si="23"/>
        <v>6.8980070856824324E-2</v>
      </c>
      <c r="Q236" s="39">
        <f t="shared" ca="1" si="24"/>
        <v>6.8980070856824324E-2</v>
      </c>
      <c r="R236" s="55">
        <f t="shared" ca="1" si="25"/>
        <v>0</v>
      </c>
    </row>
    <row r="237" spans="12:18">
      <c r="L237" s="38">
        <f t="shared" ca="1" si="26"/>
        <v>50086</v>
      </c>
      <c r="M237" s="55">
        <f ca="1"/>
        <v>0.26878706738689645</v>
      </c>
      <c r="N237" s="55">
        <f ca="1"/>
        <v>0.26878706738689645</v>
      </c>
      <c r="O237" s="55">
        <f t="shared" ca="1" si="22"/>
        <v>0</v>
      </c>
      <c r="P237" s="39">
        <f t="shared" ca="1" si="23"/>
        <v>6.8980158388958532E-2</v>
      </c>
      <c r="Q237" s="39">
        <f t="shared" ca="1" si="24"/>
        <v>6.8980158388958532E-2</v>
      </c>
      <c r="R237" s="55">
        <f t="shared" ca="1" si="25"/>
        <v>0</v>
      </c>
    </row>
    <row r="238" spans="12:18">
      <c r="L238" s="38">
        <f t="shared" ca="1" si="26"/>
        <v>50116</v>
      </c>
      <c r="M238" s="55">
        <f ca="1"/>
        <v>0.26726701601388003</v>
      </c>
      <c r="N238" s="55">
        <f ca="1"/>
        <v>0.26726701601388003</v>
      </c>
      <c r="O238" s="55">
        <f t="shared" ca="1" si="22"/>
        <v>0</v>
      </c>
      <c r="P238" s="39">
        <f t="shared" ca="1" si="23"/>
        <v>6.8980245921089964E-2</v>
      </c>
      <c r="Q238" s="39">
        <f t="shared" ca="1" si="24"/>
        <v>6.8980245921089964E-2</v>
      </c>
      <c r="R238" s="55">
        <f t="shared" ca="1" si="25"/>
        <v>0</v>
      </c>
    </row>
    <row r="239" spans="12:18">
      <c r="L239" s="38">
        <f t="shared" ca="1" si="26"/>
        <v>50146</v>
      </c>
      <c r="M239" s="55">
        <f ca="1"/>
        <v>0.26575555704964848</v>
      </c>
      <c r="N239" s="55">
        <f ca="1"/>
        <v>0.26575555704964848</v>
      </c>
      <c r="O239" s="55">
        <f t="shared" ca="1" si="22"/>
        <v>0</v>
      </c>
      <c r="P239" s="39">
        <f t="shared" ca="1" si="23"/>
        <v>6.8980333453220355E-2</v>
      </c>
      <c r="Q239" s="39">
        <f t="shared" ca="1" si="24"/>
        <v>6.8980333453220355E-2</v>
      </c>
      <c r="R239" s="55">
        <f t="shared" ca="1" si="25"/>
        <v>0</v>
      </c>
    </row>
    <row r="240" spans="12:18">
      <c r="L240" s="38">
        <f t="shared" ca="1" si="26"/>
        <v>50176</v>
      </c>
      <c r="M240" s="55">
        <f ca="1"/>
        <v>0.26425264194545084</v>
      </c>
      <c r="N240" s="55">
        <f ca="1"/>
        <v>0.26425264194545084</v>
      </c>
      <c r="O240" s="55">
        <f t="shared" ca="1" si="22"/>
        <v>0</v>
      </c>
      <c r="P240" s="39">
        <f t="shared" ca="1" si="23"/>
        <v>6.8980420985348831E-2</v>
      </c>
      <c r="Q240" s="39">
        <f t="shared" ca="1" si="24"/>
        <v>6.8980420985348831E-2</v>
      </c>
      <c r="R240" s="55">
        <f t="shared" ca="1" si="25"/>
        <v>0</v>
      </c>
    </row>
    <row r="241" spans="12:18">
      <c r="L241" s="38">
        <f t="shared" ca="1" si="26"/>
        <v>50206</v>
      </c>
      <c r="M241" s="55">
        <f ca="1"/>
        <v>0.26275822242671898</v>
      </c>
      <c r="N241" s="55">
        <f ca="1"/>
        <v>0.26275822242671898</v>
      </c>
      <c r="O241" s="55">
        <f t="shared" ca="1" si="22"/>
        <v>0</v>
      </c>
      <c r="P241" s="39">
        <f t="shared" ca="1" si="23"/>
        <v>6.8980508517475378E-2</v>
      </c>
      <c r="Q241" s="39">
        <f t="shared" ca="1" si="24"/>
        <v>6.8980508517475378E-2</v>
      </c>
      <c r="R241" s="55">
        <f t="shared" ca="1" si="25"/>
        <v>0</v>
      </c>
    </row>
    <row r="242" spans="12:18">
      <c r="L242" s="38">
        <f t="shared" ca="1" si="26"/>
        <v>50236</v>
      </c>
      <c r="M242" s="55">
        <f ca="1"/>
        <v>0.26127225049152414</v>
      </c>
      <c r="N242" s="55">
        <f ca="1"/>
        <v>0.26127225049152414</v>
      </c>
      <c r="O242" s="55">
        <f t="shared" ca="1" si="22"/>
        <v>0</v>
      </c>
      <c r="P242" s="39">
        <f t="shared" ca="1" si="23"/>
        <v>6.8980596049600024E-2</v>
      </c>
      <c r="Q242" s="39">
        <f t="shared" ca="1" si="24"/>
        <v>6.8980596049600024E-2</v>
      </c>
      <c r="R242" s="55">
        <f t="shared" ca="1" si="25"/>
        <v>0</v>
      </c>
    </row>
    <row r="243" spans="12:18">
      <c r="L243" s="38">
        <f t="shared" ca="1" si="26"/>
        <v>50266</v>
      </c>
      <c r="M243" s="55">
        <f ca="1"/>
        <v>0.25979467840903842</v>
      </c>
      <c r="N243" s="55">
        <f ca="1"/>
        <v>0.25979467840903842</v>
      </c>
      <c r="O243" s="55">
        <f t="shared" ca="1" si="22"/>
        <v>0</v>
      </c>
      <c r="P243" s="39">
        <f t="shared" ca="1" si="23"/>
        <v>6.898068358172274E-2</v>
      </c>
      <c r="Q243" s="39">
        <f t="shared" ca="1" si="24"/>
        <v>6.898068358172274E-2</v>
      </c>
      <c r="R243" s="55">
        <f t="shared" ca="1" si="25"/>
        <v>0</v>
      </c>
    </row>
    <row r="244" spans="12:18">
      <c r="L244" s="38">
        <f t="shared" ca="1" si="26"/>
        <v>50296</v>
      </c>
      <c r="M244" s="55">
        <f ca="1"/>
        <v>0.25832545871800827</v>
      </c>
      <c r="N244" s="55">
        <f ca="1"/>
        <v>0.25832545871800827</v>
      </c>
      <c r="O244" s="55">
        <f t="shared" ca="1" si="22"/>
        <v>0</v>
      </c>
      <c r="P244" s="39">
        <f t="shared" ca="1" si="23"/>
        <v>6.8980771113842668E-2</v>
      </c>
      <c r="Q244" s="39">
        <f t="shared" ca="1" si="24"/>
        <v>6.8980771113842668E-2</v>
      </c>
      <c r="R244" s="55">
        <f t="shared" ca="1" si="25"/>
        <v>0</v>
      </c>
    </row>
    <row r="245" spans="12:18">
      <c r="L245" s="38">
        <f t="shared" ca="1" si="26"/>
        <v>50326</v>
      </c>
      <c r="M245" s="55">
        <f ca="1"/>
        <v>0.25686454422521499</v>
      </c>
      <c r="N245" s="55">
        <f ca="1"/>
        <v>0.25686454422521499</v>
      </c>
      <c r="O245" s="55">
        <f t="shared" ca="1" si="22"/>
        <v>0</v>
      </c>
      <c r="P245" s="39">
        <f t="shared" ca="1" si="23"/>
        <v>6.8980858645961568E-2</v>
      </c>
      <c r="Q245" s="39">
        <f t="shared" ca="1" si="24"/>
        <v>6.8980858645961568E-2</v>
      </c>
      <c r="R245" s="55">
        <f t="shared" ca="1" si="25"/>
        <v>0</v>
      </c>
    </row>
    <row r="246" spans="12:18">
      <c r="L246" s="38">
        <f t="shared" ca="1" si="26"/>
        <v>50356</v>
      </c>
      <c r="M246" s="55">
        <f ca="1"/>
        <v>0.25541188800398856</v>
      </c>
      <c r="N246" s="55">
        <f ca="1"/>
        <v>0.25541188800398856</v>
      </c>
      <c r="O246" s="55">
        <f t="shared" ca="1" si="22"/>
        <v>0</v>
      </c>
      <c r="P246" s="39">
        <f t="shared" ca="1" si="23"/>
        <v>6.8980946178078539E-2</v>
      </c>
      <c r="Q246" s="39">
        <f t="shared" ca="1" si="24"/>
        <v>6.8980946178078539E-2</v>
      </c>
      <c r="R246" s="55">
        <f t="shared" ca="1" si="25"/>
        <v>0</v>
      </c>
    </row>
    <row r="247" spans="12:18">
      <c r="L247" s="38">
        <f t="shared" ca="1" si="26"/>
        <v>50386</v>
      </c>
      <c r="M247" s="55">
        <f ca="1"/>
        <v>0.25396744339268496</v>
      </c>
      <c r="N247" s="55">
        <f ca="1"/>
        <v>0.25396744339268496</v>
      </c>
      <c r="O247" s="55">
        <f t="shared" ca="1" si="22"/>
        <v>0</v>
      </c>
      <c r="P247" s="39">
        <f t="shared" ca="1" si="23"/>
        <v>6.8981033710193582E-2</v>
      </c>
      <c r="Q247" s="39">
        <f t="shared" ca="1" si="24"/>
        <v>6.8981033710193582E-2</v>
      </c>
      <c r="R247" s="55">
        <f t="shared" ca="1" si="25"/>
        <v>0</v>
      </c>
    </row>
    <row r="248" spans="12:18">
      <c r="L248" s="38">
        <f t="shared" ca="1" si="26"/>
        <v>50416</v>
      </c>
      <c r="M248" s="55">
        <f ca="1"/>
        <v>0.2525311639931942</v>
      </c>
      <c r="N248" s="55">
        <f ca="1"/>
        <v>0.2525311639931942</v>
      </c>
      <c r="O248" s="55">
        <f t="shared" ca="1" si="22"/>
        <v>0</v>
      </c>
      <c r="P248" s="39">
        <f t="shared" ca="1" si="23"/>
        <v>6.898112124230675E-2</v>
      </c>
      <c r="Q248" s="39">
        <f t="shared" ca="1" si="24"/>
        <v>6.898112124230675E-2</v>
      </c>
      <c r="R248" s="55">
        <f t="shared" ca="1" si="25"/>
        <v>0</v>
      </c>
    </row>
    <row r="249" spans="12:18">
      <c r="L249" s="38">
        <f t="shared" ca="1" si="26"/>
        <v>50446</v>
      </c>
      <c r="M249" s="55">
        <f ca="1"/>
        <v>0.25110300366945326</v>
      </c>
      <c r="N249" s="55">
        <f ca="1"/>
        <v>0.25110300366945326</v>
      </c>
      <c r="O249" s="55">
        <f t="shared" ca="1" si="22"/>
        <v>0</v>
      </c>
      <c r="P249" s="39">
        <f t="shared" ca="1" si="23"/>
        <v>6.8981208774417963E-2</v>
      </c>
      <c r="Q249" s="39">
        <f t="shared" ca="1" si="24"/>
        <v>6.8981208774417963E-2</v>
      </c>
      <c r="R249" s="55">
        <f t="shared" ca="1" si="25"/>
        <v>0</v>
      </c>
    </row>
    <row r="250" spans="12:18">
      <c r="L250" s="38">
        <f t="shared" ca="1" si="26"/>
        <v>50476</v>
      </c>
      <c r="M250" s="55">
        <f ca="1"/>
        <v>0.24968291654597055</v>
      </c>
      <c r="N250" s="55">
        <f ca="1"/>
        <v>0.24968291654597055</v>
      </c>
      <c r="O250" s="55">
        <f t="shared" ca="1" si="22"/>
        <v>0</v>
      </c>
      <c r="P250" s="39">
        <f t="shared" ca="1" si="23"/>
        <v>6.8981296306526413E-2</v>
      </c>
      <c r="Q250" s="39">
        <f t="shared" ca="1" si="24"/>
        <v>6.8981296306526413E-2</v>
      </c>
      <c r="R250" s="55">
        <f t="shared" ca="1" si="25"/>
        <v>0</v>
      </c>
    </row>
    <row r="251" spans="12:18">
      <c r="L251" s="38">
        <f t="shared" ca="1" si="26"/>
        <v>50506</v>
      </c>
      <c r="M251" s="55">
        <f ca="1"/>
        <v>0.24827085700633764</v>
      </c>
      <c r="N251" s="55">
        <f ca="1"/>
        <v>0.24827085700633764</v>
      </c>
      <c r="O251" s="55">
        <f t="shared" ca="1" si="22"/>
        <v>0</v>
      </c>
      <c r="P251" s="39">
        <f t="shared" ca="1" si="23"/>
        <v>6.8981383838633809E-2</v>
      </c>
      <c r="Q251" s="39">
        <f t="shared" ca="1" si="24"/>
        <v>6.8981383838633809E-2</v>
      </c>
      <c r="R251" s="55">
        <f t="shared" ca="1" si="25"/>
        <v>0</v>
      </c>
    </row>
    <row r="252" spans="12:18">
      <c r="L252" s="38">
        <f t="shared" ca="1" si="26"/>
        <v>50536</v>
      </c>
      <c r="M252" s="55">
        <f ca="1"/>
        <v>0.24686677969179296</v>
      </c>
      <c r="N252" s="55">
        <f ca="1"/>
        <v>0.24686677969179296</v>
      </c>
      <c r="O252" s="55">
        <f t="shared" ca="1" si="22"/>
        <v>0</v>
      </c>
      <c r="P252" s="39">
        <f t="shared" ca="1" si="23"/>
        <v>6.8981471370739303E-2</v>
      </c>
      <c r="Q252" s="39">
        <f t="shared" ca="1" si="24"/>
        <v>6.8981471370739303E-2</v>
      </c>
      <c r="R252" s="55">
        <f t="shared" ca="1" si="25"/>
        <v>0</v>
      </c>
    </row>
    <row r="253" spans="12:18">
      <c r="L253" s="38">
        <f t="shared" ca="1" si="26"/>
        <v>50566</v>
      </c>
      <c r="M253" s="55">
        <f ca="1"/>
        <v>0.24547063949974976</v>
      </c>
      <c r="N253" s="55">
        <f ca="1"/>
        <v>0.24547063949974976</v>
      </c>
      <c r="O253" s="55">
        <f t="shared" ca="1" si="22"/>
        <v>0</v>
      </c>
      <c r="P253" s="39">
        <f t="shared" ca="1" si="23"/>
        <v>6.8981558902842854E-2</v>
      </c>
      <c r="Q253" s="39">
        <f t="shared" ca="1" si="24"/>
        <v>6.8981558902842854E-2</v>
      </c>
      <c r="R253" s="55">
        <f t="shared" ca="1" si="25"/>
        <v>0</v>
      </c>
    </row>
    <row r="254" spans="12:18">
      <c r="L254" s="38">
        <f t="shared" ca="1" si="26"/>
        <v>50596</v>
      </c>
      <c r="M254" s="55">
        <f ca="1"/>
        <v>0.24408239158235412</v>
      </c>
      <c r="N254" s="55">
        <f ca="1"/>
        <v>0.24408239158235412</v>
      </c>
      <c r="O254" s="55">
        <f t="shared" ca="1" si="22"/>
        <v>0</v>
      </c>
      <c r="P254" s="39">
        <f t="shared" ca="1" si="23"/>
        <v>6.8981646434944505E-2</v>
      </c>
      <c r="Q254" s="39">
        <f t="shared" ca="1" si="24"/>
        <v>6.8981646434944505E-2</v>
      </c>
      <c r="R254" s="55">
        <f t="shared" ca="1" si="25"/>
        <v>0</v>
      </c>
    </row>
    <row r="255" spans="12:18">
      <c r="L255" s="38">
        <f t="shared" ca="1" si="26"/>
        <v>50626</v>
      </c>
      <c r="M255" s="55">
        <f ca="1"/>
        <v>0.24270199134504722</v>
      </c>
      <c r="N255" s="55">
        <f ca="1"/>
        <v>0.24270199134504722</v>
      </c>
      <c r="O255" s="55">
        <f t="shared" ca="1" si="22"/>
        <v>0</v>
      </c>
      <c r="P255" s="39">
        <f t="shared" ca="1" si="23"/>
        <v>6.8981733967044268E-2</v>
      </c>
      <c r="Q255" s="39">
        <f t="shared" ca="1" si="24"/>
        <v>6.8981733967044268E-2</v>
      </c>
      <c r="R255" s="55">
        <f t="shared" ca="1" si="25"/>
        <v>0</v>
      </c>
    </row>
    <row r="256" spans="12:18">
      <c r="L256" s="38">
        <f t="shared" ca="1" si="26"/>
        <v>50656</v>
      </c>
      <c r="M256" s="55">
        <f ca="1"/>
        <v>0.24132939444513962</v>
      </c>
      <c r="N256" s="55">
        <f ca="1"/>
        <v>0.24132939444513962</v>
      </c>
      <c r="O256" s="55">
        <f t="shared" ca="1" si="22"/>
        <v>0</v>
      </c>
      <c r="P256" s="39">
        <f t="shared" ca="1" si="23"/>
        <v>6.8981821499141185E-2</v>
      </c>
      <c r="Q256" s="39">
        <f t="shared" ca="1" si="24"/>
        <v>6.8981821499141185E-2</v>
      </c>
      <c r="R256" s="55">
        <f t="shared" ca="1" si="25"/>
        <v>0</v>
      </c>
    </row>
    <row r="257" spans="12:18">
      <c r="L257" s="38">
        <f t="shared" ca="1" si="26"/>
        <v>50686</v>
      </c>
      <c r="M257" s="55">
        <f ca="1"/>
        <v>0.23996455679037171</v>
      </c>
      <c r="N257" s="55">
        <f ca="1"/>
        <v>0.23996455679037171</v>
      </c>
      <c r="O257" s="55">
        <f t="shared" ca="1" si="22"/>
        <v>0</v>
      </c>
      <c r="P257" s="39">
        <f t="shared" ca="1" si="23"/>
        <v>6.8981909031237104E-2</v>
      </c>
      <c r="Q257" s="39">
        <f t="shared" ca="1" si="24"/>
        <v>6.8981909031237104E-2</v>
      </c>
      <c r="R257" s="55">
        <f t="shared" ca="1" si="25"/>
        <v>0</v>
      </c>
    </row>
    <row r="258" spans="12:18">
      <c r="L258" s="38">
        <f t="shared" ca="1" si="26"/>
        <v>50716</v>
      </c>
      <c r="M258" s="55">
        <f ca="1"/>
        <v>0.23860743453752645</v>
      </c>
      <c r="N258" s="55">
        <f ca="1"/>
        <v>0.23860743453752645</v>
      </c>
      <c r="O258" s="55">
        <f t="shared" ca="1" si="22"/>
        <v>0</v>
      </c>
      <c r="P258" s="39">
        <f t="shared" ca="1" si="23"/>
        <v>6.8981996563331108E-2</v>
      </c>
      <c r="Q258" s="39">
        <f t="shared" ca="1" si="24"/>
        <v>6.8981996563331108E-2</v>
      </c>
      <c r="R258" s="55">
        <f t="shared" ca="1" si="25"/>
        <v>0</v>
      </c>
    </row>
    <row r="259" spans="12:18">
      <c r="L259" s="38">
        <f t="shared" ca="1" si="26"/>
        <v>50746</v>
      </c>
      <c r="M259" s="55">
        <f ca="1"/>
        <v>0.23725798409100585</v>
      </c>
      <c r="N259" s="55">
        <f ca="1"/>
        <v>0.23725798409100585</v>
      </c>
      <c r="O259" s="55">
        <f t="shared" ref="O259:O275" ca="1" si="27">N259-M259</f>
        <v>0</v>
      </c>
      <c r="P259" s="39">
        <f t="shared" ref="P259:P275" ca="1" si="28">LN(M259)*-365/($L259-$L$2)</f>
        <v>6.8982084095423168E-2</v>
      </c>
      <c r="Q259" s="39">
        <f t="shared" ref="Q259:Q275" ca="1" si="29">LN(N259)*-365/($L259-$L$2)</f>
        <v>6.8982084095423168E-2</v>
      </c>
      <c r="R259" s="55">
        <f t="shared" ref="R259:R275" ca="1" si="30">Q259-P259</f>
        <v>0</v>
      </c>
    </row>
    <row r="260" spans="12:18">
      <c r="L260" s="38">
        <f t="shared" ca="1" si="26"/>
        <v>50776</v>
      </c>
      <c r="M260" s="55">
        <f ca="1"/>
        <v>0.2359161621014372</v>
      </c>
      <c r="N260" s="55">
        <f ca="1"/>
        <v>0.2359161621014372</v>
      </c>
      <c r="O260" s="55">
        <f t="shared" ca="1" si="27"/>
        <v>0</v>
      </c>
      <c r="P260" s="39">
        <f t="shared" ca="1" si="28"/>
        <v>6.8982171627513328E-2</v>
      </c>
      <c r="Q260" s="39">
        <f t="shared" ca="1" si="29"/>
        <v>6.8982171627513328E-2</v>
      </c>
      <c r="R260" s="55">
        <f t="shared" ca="1" si="30"/>
        <v>0</v>
      </c>
    </row>
    <row r="261" spans="12:18">
      <c r="L261" s="38">
        <f t="shared" ca="1" si="26"/>
        <v>50806</v>
      </c>
      <c r="M261" s="55">
        <f ca="1"/>
        <v>0.23458192546428344</v>
      </c>
      <c r="N261" s="55">
        <f ca="1"/>
        <v>0.23458192546428344</v>
      </c>
      <c r="O261" s="55">
        <f t="shared" ca="1" si="27"/>
        <v>0</v>
      </c>
      <c r="P261" s="39">
        <f t="shared" ca="1" si="28"/>
        <v>6.8982259159601572E-2</v>
      </c>
      <c r="Q261" s="39">
        <f t="shared" ca="1" si="29"/>
        <v>6.8982259159601572E-2</v>
      </c>
      <c r="R261" s="55">
        <f t="shared" ca="1" si="30"/>
        <v>0</v>
      </c>
    </row>
    <row r="262" spans="12:18">
      <c r="L262" s="38">
        <f t="shared" ca="1" si="26"/>
        <v>50836</v>
      </c>
      <c r="M262" s="55">
        <f ca="1"/>
        <v>0.23325523131846498</v>
      </c>
      <c r="N262" s="55">
        <f ca="1"/>
        <v>0.23325523131846498</v>
      </c>
      <c r="O262" s="55">
        <f t="shared" ca="1" si="27"/>
        <v>0</v>
      </c>
      <c r="P262" s="39">
        <f t="shared" ca="1" si="28"/>
        <v>6.8982346691687027E-2</v>
      </c>
      <c r="Q262" s="39">
        <f t="shared" ca="1" si="29"/>
        <v>6.8982346691687027E-2</v>
      </c>
      <c r="R262" s="55">
        <f t="shared" ca="1" si="30"/>
        <v>0</v>
      </c>
    </row>
    <row r="263" spans="12:18">
      <c r="L263" s="38">
        <f t="shared" ref="L263:L275" ca="1" si="31">L262+30</f>
        <v>50866</v>
      </c>
      <c r="M263" s="55">
        <f ca="1"/>
        <v>0.23193603704496801</v>
      </c>
      <c r="N263" s="55">
        <f ca="1"/>
        <v>0.23193603704496801</v>
      </c>
      <c r="O263" s="55">
        <f t="shared" ca="1" si="27"/>
        <v>0</v>
      </c>
      <c r="P263" s="39">
        <f t="shared" ca="1" si="28"/>
        <v>6.8982434223771441E-2</v>
      </c>
      <c r="Q263" s="39">
        <f t="shared" ca="1" si="29"/>
        <v>6.8982434223771441E-2</v>
      </c>
      <c r="R263" s="55">
        <f t="shared" ca="1" si="30"/>
        <v>0</v>
      </c>
    </row>
    <row r="264" spans="12:18">
      <c r="L264" s="38">
        <f t="shared" ca="1" si="31"/>
        <v>50896</v>
      </c>
      <c r="M264" s="55">
        <f ca="1"/>
        <v>0.23062430026550398</v>
      </c>
      <c r="N264" s="55">
        <f ca="1"/>
        <v>0.23062430026550398</v>
      </c>
      <c r="O264" s="55">
        <f t="shared" ca="1" si="27"/>
        <v>0</v>
      </c>
      <c r="P264" s="39">
        <f t="shared" ca="1" si="28"/>
        <v>6.898252175585394E-2</v>
      </c>
      <c r="Q264" s="39">
        <f t="shared" ca="1" si="29"/>
        <v>6.898252175585394E-2</v>
      </c>
      <c r="R264" s="55">
        <f t="shared" ca="1" si="30"/>
        <v>0</v>
      </c>
    </row>
    <row r="265" spans="12:18">
      <c r="L265" s="38">
        <f t="shared" ca="1" si="31"/>
        <v>50926</v>
      </c>
      <c r="M265" s="55">
        <f ca="1"/>
        <v>0.22931997884113331</v>
      </c>
      <c r="N265" s="55">
        <f ca="1"/>
        <v>0.22931997884113331</v>
      </c>
      <c r="O265" s="55">
        <f t="shared" ca="1" si="27"/>
        <v>0</v>
      </c>
      <c r="P265" s="39">
        <f t="shared" ca="1" si="28"/>
        <v>6.898260928793451E-2</v>
      </c>
      <c r="Q265" s="39">
        <f t="shared" ca="1" si="29"/>
        <v>6.898260928793451E-2</v>
      </c>
      <c r="R265" s="55">
        <f t="shared" ca="1" si="30"/>
        <v>0</v>
      </c>
    </row>
    <row r="266" spans="12:18">
      <c r="L266" s="38">
        <f t="shared" ca="1" si="31"/>
        <v>50956</v>
      </c>
      <c r="M266" s="55">
        <f ca="1"/>
        <v>0.22802303087091813</v>
      </c>
      <c r="N266" s="55">
        <f ca="1"/>
        <v>0.22802303087091813</v>
      </c>
      <c r="O266" s="55">
        <f t="shared" ca="1" si="27"/>
        <v>0</v>
      </c>
      <c r="P266" s="39">
        <f t="shared" ca="1" si="28"/>
        <v>6.8982696820013178E-2</v>
      </c>
      <c r="Q266" s="39">
        <f t="shared" ca="1" si="29"/>
        <v>6.8982696820013178E-2</v>
      </c>
      <c r="R266" s="55">
        <f t="shared" ca="1" si="30"/>
        <v>0</v>
      </c>
    </row>
    <row r="267" spans="12:18">
      <c r="L267" s="38">
        <f t="shared" ca="1" si="31"/>
        <v>50986</v>
      </c>
      <c r="M267" s="55">
        <f ca="1"/>
        <v>0.22673341469057925</v>
      </c>
      <c r="N267" s="55">
        <f ca="1"/>
        <v>0.22673341469057925</v>
      </c>
      <c r="O267" s="55">
        <f t="shared" ca="1" si="27"/>
        <v>0</v>
      </c>
      <c r="P267" s="39">
        <f t="shared" ca="1" si="28"/>
        <v>6.8982784352089918E-2</v>
      </c>
      <c r="Q267" s="39">
        <f t="shared" ca="1" si="29"/>
        <v>6.8982784352089918E-2</v>
      </c>
      <c r="R267" s="55">
        <f t="shared" ca="1" si="30"/>
        <v>0</v>
      </c>
    </row>
    <row r="268" spans="12:18">
      <c r="L268" s="38">
        <f t="shared" ca="1" si="31"/>
        <v>51016</v>
      </c>
      <c r="M268" s="55">
        <f ca="1"/>
        <v>0.22545108887115944</v>
      </c>
      <c r="N268" s="55">
        <f ca="1"/>
        <v>0.22545108887115944</v>
      </c>
      <c r="O268" s="55">
        <f t="shared" ca="1" si="27"/>
        <v>0</v>
      </c>
      <c r="P268" s="39">
        <f t="shared" ca="1" si="28"/>
        <v>6.8982871884164756E-2</v>
      </c>
      <c r="Q268" s="39">
        <f t="shared" ca="1" si="29"/>
        <v>6.8982871884164756E-2</v>
      </c>
      <c r="R268" s="55">
        <f t="shared" ca="1" si="30"/>
        <v>0</v>
      </c>
    </row>
    <row r="269" spans="12:18">
      <c r="L269" s="38">
        <f t="shared" ca="1" si="31"/>
        <v>51046</v>
      </c>
      <c r="M269" s="55">
        <f ca="1"/>
        <v>0.22417601221769967</v>
      </c>
      <c r="N269" s="55">
        <f ca="1"/>
        <v>0.22417601221769967</v>
      </c>
      <c r="O269" s="55">
        <f t="shared" ca="1" si="27"/>
        <v>0</v>
      </c>
      <c r="P269" s="39">
        <f t="shared" ca="1" si="28"/>
        <v>6.8982959416236805E-2</v>
      </c>
      <c r="Q269" s="39">
        <f t="shared" ca="1" si="29"/>
        <v>6.8982959416236805E-2</v>
      </c>
      <c r="R269" s="55">
        <f t="shared" ca="1" si="30"/>
        <v>0</v>
      </c>
    </row>
    <row r="270" spans="12:18">
      <c r="L270" s="38">
        <f t="shared" ca="1" si="31"/>
        <v>51076</v>
      </c>
      <c r="M270" s="55">
        <f ca="1"/>
        <v>0.22290814376790088</v>
      </c>
      <c r="N270" s="55">
        <f ca="1"/>
        <v>0.22290814376790088</v>
      </c>
      <c r="O270" s="55">
        <f t="shared" ca="1" si="27"/>
        <v>0</v>
      </c>
      <c r="P270" s="39">
        <f t="shared" ca="1" si="28"/>
        <v>6.89830469483078E-2</v>
      </c>
      <c r="Q270" s="39">
        <f t="shared" ca="1" si="29"/>
        <v>6.89830469483078E-2</v>
      </c>
      <c r="R270" s="55">
        <f t="shared" ca="1" si="30"/>
        <v>0</v>
      </c>
    </row>
    <row r="271" spans="12:18">
      <c r="L271" s="38">
        <f t="shared" ca="1" si="31"/>
        <v>51106</v>
      </c>
      <c r="M271" s="55">
        <f ca="1"/>
        <v>0.22164744279083581</v>
      </c>
      <c r="N271" s="55">
        <f ca="1"/>
        <v>0.22164744279083581</v>
      </c>
      <c r="O271" s="55">
        <f t="shared" ca="1" si="27"/>
        <v>0</v>
      </c>
      <c r="P271" s="39">
        <f t="shared" ca="1" si="28"/>
        <v>6.8983134480376906E-2</v>
      </c>
      <c r="Q271" s="39">
        <f t="shared" ca="1" si="29"/>
        <v>6.8983134480376906E-2</v>
      </c>
      <c r="R271" s="55">
        <f t="shared" ca="1" si="30"/>
        <v>0</v>
      </c>
    </row>
    <row r="272" spans="12:18">
      <c r="L272" s="38">
        <f t="shared" ca="1" si="31"/>
        <v>51136</v>
      </c>
      <c r="M272" s="55">
        <f ca="1"/>
        <v>0.22039386878562606</v>
      </c>
      <c r="N272" s="55">
        <f ca="1"/>
        <v>0.22039386878562606</v>
      </c>
      <c r="O272" s="55">
        <f t="shared" ca="1" si="27"/>
        <v>0</v>
      </c>
      <c r="P272" s="39">
        <f t="shared" ca="1" si="28"/>
        <v>6.8983222012444084E-2</v>
      </c>
      <c r="Q272" s="39">
        <f t="shared" ca="1" si="29"/>
        <v>6.8983222012444084E-2</v>
      </c>
      <c r="R272" s="55">
        <f t="shared" ca="1" si="30"/>
        <v>0</v>
      </c>
    </row>
    <row r="273" spans="12:18">
      <c r="L273" s="38">
        <f t="shared" ca="1" si="31"/>
        <v>51166</v>
      </c>
      <c r="M273" s="55">
        <f ca="1"/>
        <v>0.21914738148014745</v>
      </c>
      <c r="N273" s="55">
        <f ca="1"/>
        <v>0.21914738148014745</v>
      </c>
      <c r="O273" s="55">
        <f t="shared" ca="1" si="27"/>
        <v>0</v>
      </c>
      <c r="P273" s="39">
        <f t="shared" ca="1" si="28"/>
        <v>6.8983309544509333E-2</v>
      </c>
      <c r="Q273" s="39">
        <f t="shared" ca="1" si="29"/>
        <v>6.8983309544509333E-2</v>
      </c>
      <c r="R273" s="55">
        <f t="shared" ca="1" si="30"/>
        <v>0</v>
      </c>
    </row>
    <row r="274" spans="12:18">
      <c r="L274" s="38">
        <f t="shared" ca="1" si="31"/>
        <v>51196</v>
      </c>
      <c r="M274" s="55">
        <f ca="1"/>
        <v>0.21790794082973844</v>
      </c>
      <c r="N274" s="55">
        <f ca="1"/>
        <v>0.21790794082973844</v>
      </c>
      <c r="O274" s="55">
        <f t="shared" ca="1" si="27"/>
        <v>0</v>
      </c>
      <c r="P274" s="39">
        <f t="shared" ca="1" si="28"/>
        <v>6.8983397076572681E-2</v>
      </c>
      <c r="Q274" s="39">
        <f t="shared" ca="1" si="29"/>
        <v>6.8983397076572681E-2</v>
      </c>
      <c r="R274" s="55">
        <f t="shared" ca="1" si="30"/>
        <v>0</v>
      </c>
    </row>
    <row r="275" spans="12:18">
      <c r="L275" s="38">
        <f t="shared" ca="1" si="31"/>
        <v>51226</v>
      </c>
      <c r="M275" s="55">
        <f ca="1"/>
        <v>0.21667550701592042</v>
      </c>
      <c r="N275" s="55">
        <f ca="1"/>
        <v>0.21667550701592042</v>
      </c>
      <c r="O275" s="55">
        <f t="shared" ca="1" si="27"/>
        <v>0</v>
      </c>
      <c r="P275" s="39">
        <f t="shared" ca="1" si="28"/>
        <v>6.8983484608633239E-2</v>
      </c>
      <c r="Q275" s="39">
        <f t="shared" ca="1" si="29"/>
        <v>6.8983484608633239E-2</v>
      </c>
      <c r="R275" s="55">
        <f t="shared" ca="1" si="30"/>
        <v>0</v>
      </c>
    </row>
  </sheetData>
  <protectedRanges>
    <protectedRange sqref="B9" name="Range2_1_1_1"/>
  </protectedRanges>
  <dataValidations count="6">
    <dataValidation type="list" allowBlank="1" showInputMessage="1" showErrorMessage="1" sqref="B2" xr:uid="{00000000-0002-0000-0100-000000000000}">
      <formula1>"RateCurve, DiscountCurve, InflationCurve, RateSpreadCurve"</formula1>
    </dataValidation>
    <dataValidation type="list" allowBlank="1" showInputMessage="1" showErrorMessage="1" sqref="B5" xr:uid="{00000000-0002-0000-0100-000001000000}">
      <formula1>Markets</formula1>
    </dataValidation>
    <dataValidation type="list" allowBlank="1" showInputMessage="1" showErrorMessage="1" sqref="B7" xr:uid="{00000000-0002-0000-0100-000002000000}">
      <formula1>"1D,1M,3M,6M"</formula1>
    </dataValidation>
    <dataValidation type="list" allowBlank="1" showInputMessage="1" showErrorMessage="1" sqref="B10" xr:uid="{00000000-0002-0000-0100-000003000000}">
      <formula1>Currency</formula1>
    </dataValidation>
    <dataValidation type="list" allowBlank="1" showInputMessage="1" showErrorMessage="1" sqref="B6" xr:uid="{00000000-0002-0000-0100-000004000000}">
      <formula1>RateIndex</formula1>
    </dataValidation>
    <dataValidation type="list" allowBlank="1" showInputMessage="1" showErrorMessage="1" sqref="B9" xr:uid="{00000000-0002-0000-0100-000005000000}">
      <formula1>Algorithms</formula1>
    </dataValidation>
  </dataValidation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75"/>
  <sheetViews>
    <sheetView workbookViewId="0">
      <selection activeCell="A47" sqref="A47"/>
    </sheetView>
  </sheetViews>
  <sheetFormatPr defaultRowHeight="12.75"/>
  <cols>
    <col min="1" max="1" width="21.28515625" customWidth="1"/>
    <col min="2" max="2" width="45.5703125" bestFit="1" customWidth="1"/>
    <col min="5" max="5" width="2" customWidth="1"/>
    <col min="6" max="6" width="10.140625" bestFit="1" customWidth="1"/>
    <col min="9" max="9" width="14.5703125" customWidth="1"/>
    <col min="10" max="10" width="17" customWidth="1"/>
    <col min="12" max="12" width="1.42578125" customWidth="1"/>
    <col min="14" max="14" width="27.140625" customWidth="1"/>
    <col min="15" max="15" width="10.28515625" bestFit="1" customWidth="1"/>
    <col min="17" max="17" width="28.42578125" customWidth="1"/>
    <col min="18" max="18" width="48" bestFit="1" customWidth="1"/>
    <col min="19" max="19" width="5.140625" customWidth="1"/>
    <col min="20" max="20" width="10.140625" bestFit="1" customWidth="1"/>
    <col min="21" max="21" width="12" bestFit="1" customWidth="1"/>
    <col min="24" max="24" width="8.28515625" bestFit="1" customWidth="1"/>
  </cols>
  <sheetData>
    <row r="1" spans="1:21" ht="13.5" thickBot="1">
      <c r="A1" s="16" t="s">
        <v>16</v>
      </c>
      <c r="B1" s="16" t="str">
        <f ca="1">_xll.HLV5r3.Financial.Cache.CreateRateBasisCurve(A2:B11, B19:B31, C19:C31)</f>
        <v>Market.QR_LIVE.RateCurve.AUD-LIBOR-BBA-6M</v>
      </c>
      <c r="C1" s="4"/>
      <c r="D1" s="1"/>
      <c r="E1" s="2"/>
      <c r="F1" t="s">
        <v>55</v>
      </c>
      <c r="G1" s="41" t="s">
        <v>81</v>
      </c>
      <c r="H1" t="str">
        <f ca="1">B6</f>
        <v>Market.QR_LIVE.RateCurve.AUD-BBR-BBSW-3M</v>
      </c>
      <c r="I1" t="str">
        <f ca="1">B1</f>
        <v>Market.QR_LIVE.RateCurve.AUD-LIBOR-BBA-6M</v>
      </c>
      <c r="K1" t="s">
        <v>59</v>
      </c>
      <c r="M1">
        <f ca="1">(F3-F2)/365</f>
        <v>2.7397260273972603E-3</v>
      </c>
      <c r="N1">
        <f ca="1">EXP(-M1*0)</f>
        <v>1</v>
      </c>
    </row>
    <row r="2" spans="1:21" ht="13.5" thickBot="1">
      <c r="A2" s="17" t="s">
        <v>17</v>
      </c>
      <c r="B2" s="31" t="s">
        <v>42</v>
      </c>
      <c r="C2" s="4"/>
      <c r="D2" s="3"/>
      <c r="E2" s="2"/>
      <c r="F2" s="38">
        <f ca="1">B3</f>
        <v>43134</v>
      </c>
      <c r="H2" s="41" t="s">
        <v>84</v>
      </c>
      <c r="I2">
        <f t="array" aca="1" ref="I2:I275" ca="1">_xll.HLV5r3.Financial.Cache.GetValuesFromBase($B$1, $B$4,$F2:$F275)</f>
        <v>1</v>
      </c>
      <c r="J2">
        <f t="array" aca="1" ref="J2:J275" ca="1">_xll.HLV5r3.Financial.Cache.GetValues($B$1, $F2:$F275)</f>
        <v>1</v>
      </c>
      <c r="K2" s="41" t="s">
        <v>12</v>
      </c>
    </row>
    <row r="3" spans="1:21">
      <c r="A3" s="18" t="s">
        <v>18</v>
      </c>
      <c r="B3" s="26">
        <f ca="1">TODAY()</f>
        <v>43134</v>
      </c>
      <c r="C3" s="4"/>
      <c r="D3" s="3"/>
      <c r="E3" s="2"/>
      <c r="F3" s="38">
        <f ca="1">F2+1</f>
        <v>43135</v>
      </c>
      <c r="G3">
        <f t="shared" ref="G3:G66" ca="1" si="0">(K3-H3)*10000</f>
        <v>0</v>
      </c>
      <c r="H3" s="39">
        <f ca="1">AUDCurveGeneric!P3</f>
        <v>6.6088032451238871E-2</v>
      </c>
      <c r="I3">
        <f ca="1"/>
        <v>0.99981895328832815</v>
      </c>
      <c r="J3">
        <f ca="1"/>
        <v>0.99981895328832815</v>
      </c>
      <c r="K3" s="39">
        <f ca="1">LN(I3)*-365/($F3-$F$2)</f>
        <v>6.6088032451238871E-2</v>
      </c>
    </row>
    <row r="4" spans="1:21">
      <c r="A4" s="19" t="s">
        <v>19</v>
      </c>
      <c r="B4" s="23">
        <f ca="1">B3</f>
        <v>43134</v>
      </c>
      <c r="C4" s="4"/>
      <c r="D4" s="3"/>
      <c r="E4" s="2"/>
      <c r="F4" s="47">
        <f ca="1">F3+7</f>
        <v>43142</v>
      </c>
      <c r="G4" s="42">
        <f t="shared" ca="1" si="0"/>
        <v>0.31701255882823909</v>
      </c>
      <c r="H4" s="39">
        <f ca="1">AUDCurveGeneric!P4</f>
        <v>6.5934939085465341E-2</v>
      </c>
      <c r="I4">
        <f ca="1"/>
        <v>0.99855520055725366</v>
      </c>
      <c r="J4">
        <f ca="1"/>
        <v>0.99855520055725366</v>
      </c>
      <c r="K4" s="48">
        <f t="shared" ref="K4:K67" ca="1" si="1">LN(I4)*-365/($F4-$F$2)</f>
        <v>6.5966640341348165E-2</v>
      </c>
      <c r="M4" s="41" t="s">
        <v>79</v>
      </c>
      <c r="N4" t="str">
        <f ca="1">B1</f>
        <v>Market.QR_LIVE.RateCurve.AUD-LIBOR-BBA-6M</v>
      </c>
    </row>
    <row r="5" spans="1:21">
      <c r="A5" s="20" t="s">
        <v>20</v>
      </c>
      <c r="B5" s="24" t="s">
        <v>64</v>
      </c>
      <c r="C5" s="4"/>
      <c r="D5" s="3"/>
      <c r="E5" s="2"/>
      <c r="F5" s="47">
        <f ca="1">F4+7</f>
        <v>43149</v>
      </c>
      <c r="G5" s="42">
        <f t="shared" ca="1" si="0"/>
        <v>0.68686054410391217</v>
      </c>
      <c r="H5" s="39">
        <f ca="1">AUDCurveGeneric!P5</f>
        <v>6.6158375068692571E-2</v>
      </c>
      <c r="I5">
        <f ca="1"/>
        <v>0.99728204031274759</v>
      </c>
      <c r="J5">
        <f ca="1"/>
        <v>0.99728204031274759</v>
      </c>
      <c r="K5" s="48">
        <f t="shared" ca="1" si="1"/>
        <v>6.6227061123102962E-2</v>
      </c>
      <c r="M5" s="41" t="s">
        <v>80</v>
      </c>
      <c r="N5" t="str">
        <f ca="1">B6</f>
        <v>Market.QR_LIVE.RateCurve.AUD-BBR-BBSW-3M</v>
      </c>
    </row>
    <row r="6" spans="1:21">
      <c r="A6" s="20" t="s">
        <v>66</v>
      </c>
      <c r="B6" s="24" t="str">
        <f ca="1">AUDCurveGeneric!B1</f>
        <v>Market.QR_LIVE.RateCurve.AUD-BBR-BBSW-3M</v>
      </c>
      <c r="C6" s="4"/>
      <c r="D6" s="3"/>
      <c r="E6" s="2"/>
      <c r="F6" s="47">
        <f ca="1">F5+7</f>
        <v>43156</v>
      </c>
      <c r="G6" s="42">
        <f t="shared" ca="1" si="0"/>
        <v>1.0567085293937406</v>
      </c>
      <c r="H6" s="39">
        <f ca="1">AUDCurveGeneric!P6</f>
        <v>6.6288903914261801E-2</v>
      </c>
      <c r="I6">
        <f ca="1"/>
        <v>0.99600613200945798</v>
      </c>
      <c r="J6">
        <f ca="1"/>
        <v>0.99600613200945798</v>
      </c>
      <c r="K6" s="48">
        <f t="shared" ca="1" si="1"/>
        <v>6.6394574767201175E-2</v>
      </c>
    </row>
    <row r="7" spans="1:21">
      <c r="A7" s="19" t="s">
        <v>3</v>
      </c>
      <c r="B7" s="25" t="s">
        <v>21</v>
      </c>
      <c r="C7" s="4"/>
      <c r="D7" s="3"/>
      <c r="E7" s="2"/>
      <c r="F7" s="47">
        <f t="shared" ref="F7:F67" ca="1" si="2">F6+30</f>
        <v>43186</v>
      </c>
      <c r="G7" s="42">
        <f t="shared" ca="1" si="0"/>
        <v>2.6417713234577755</v>
      </c>
      <c r="H7" s="39">
        <f ca="1">AUDCurveGeneric!P7</f>
        <v>6.8053343091668259E-2</v>
      </c>
      <c r="I7">
        <f ca="1"/>
        <v>0.99031430445607005</v>
      </c>
      <c r="J7">
        <f ca="1"/>
        <v>0.99031430445607005</v>
      </c>
      <c r="K7" s="48">
        <f t="shared" ca="1" si="1"/>
        <v>6.8317520224014036E-2</v>
      </c>
      <c r="M7" s="41" t="s">
        <v>82</v>
      </c>
      <c r="N7" s="41" t="s">
        <v>83</v>
      </c>
    </row>
    <row r="8" spans="1:21">
      <c r="A8" s="19" t="s">
        <v>22</v>
      </c>
      <c r="B8" s="24" t="s">
        <v>12</v>
      </c>
      <c r="C8" s="4"/>
      <c r="D8" s="3"/>
      <c r="E8" s="2"/>
      <c r="F8" s="47">
        <f t="shared" ca="1" si="2"/>
        <v>43216</v>
      </c>
      <c r="G8" s="42">
        <f t="shared" ca="1" si="0"/>
        <v>4.2268341175319417</v>
      </c>
      <c r="H8" s="39">
        <f ca="1">AUDCurveGeneric!P8</f>
        <v>6.9245502669836284E-2</v>
      </c>
      <c r="I8">
        <f ca="1"/>
        <v>0.98447036502943575</v>
      </c>
      <c r="J8">
        <f ca="1"/>
        <v>0.98447036502943575</v>
      </c>
      <c r="K8" s="48">
        <f t="shared" ca="1" si="1"/>
        <v>6.9668186081589478E-2</v>
      </c>
    </row>
    <row r="9" spans="1:21">
      <c r="A9" s="19" t="s">
        <v>4</v>
      </c>
      <c r="B9" s="24" t="str">
        <f>B7&amp;"-"&amp;B8</f>
        <v>AUD-LIBOR-BBA-6M</v>
      </c>
      <c r="C9" s="4"/>
      <c r="D9" s="3"/>
      <c r="E9" s="2"/>
      <c r="F9" s="47">
        <f t="shared" ca="1" si="2"/>
        <v>43246</v>
      </c>
      <c r="G9" s="42">
        <f t="shared" ca="1" si="0"/>
        <v>4.8135114351867401</v>
      </c>
      <c r="H9" s="39">
        <f ca="1">AUDCurveGeneric!P9</f>
        <v>6.9521194149664928E-2</v>
      </c>
      <c r="I9">
        <f ca="1"/>
        <v>0.97874882413129771</v>
      </c>
      <c r="J9">
        <f ca="1"/>
        <v>0.97874882413129771</v>
      </c>
      <c r="K9" s="48">
        <f t="shared" ca="1" si="1"/>
        <v>7.0002545293183602E-2</v>
      </c>
      <c r="N9" t="str">
        <f t="array" aca="1" ref="N9:O28" ca="1">_xll.HLV5r3.Financial.Cache.GetQuotedAssetSet( B1)</f>
        <v>AUD-Deposit-1D</v>
      </c>
      <c r="O9" s="50">
        <f ca="1"/>
        <v>6.6100000000000006E-2</v>
      </c>
      <c r="Q9" t="str">
        <f t="array" aca="1" ref="Q9:R50" ca="1">_xll.HLV5r3.Financial.Cache.DisplayPricingStructureProperties(B1)</f>
        <v>PricingStructureType</v>
      </c>
      <c r="R9" t="str">
        <f ca="1"/>
        <v>RateBasisCurve</v>
      </c>
      <c r="T9" s="49" t="e">
        <f t="array" aca="1" ref="T9:U44" ca="1">_xll.Orion.ExcelAPI.Cache.DisplayPricingStructureProperties(B1)</f>
        <v>#NAME?</v>
      </c>
      <c r="U9" t="e">
        <f ca="1"/>
        <v>#NAME?</v>
      </c>
    </row>
    <row r="10" spans="1:21">
      <c r="A10" s="19" t="s">
        <v>5</v>
      </c>
      <c r="B10" s="24" t="s">
        <v>54</v>
      </c>
      <c r="C10" s="4"/>
      <c r="D10" s="3"/>
      <c r="E10" s="2"/>
      <c r="F10" s="47">
        <f t="shared" ca="1" si="2"/>
        <v>43276</v>
      </c>
      <c r="G10" s="42">
        <f t="shared" ca="1" si="0"/>
        <v>4.8221761085907868</v>
      </c>
      <c r="H10" s="39">
        <f ca="1">AUDCurveGeneric!P10</f>
        <v>6.9527204988520483E-2</v>
      </c>
      <c r="I10">
        <f ca="1"/>
        <v>0.97313102746067615</v>
      </c>
      <c r="J10">
        <f ca="1"/>
        <v>0.97313102746067615</v>
      </c>
      <c r="K10" s="48">
        <f t="shared" ca="1" si="1"/>
        <v>7.0009422599379562E-2</v>
      </c>
      <c r="N10" t="str">
        <f ca="1"/>
        <v>AUD-Deposit-3M</v>
      </c>
      <c r="O10" s="50">
        <f ca="1"/>
        <v>7.0699999999999999E-2</v>
      </c>
      <c r="Q10" t="str">
        <f ca="1"/>
        <v>BuildDateTime</v>
      </c>
      <c r="R10" s="38">
        <f ca="1"/>
        <v>43134</v>
      </c>
      <c r="T10" s="49" t="e">
        <f ca="1"/>
        <v>#NAME?</v>
      </c>
      <c r="U10" t="e">
        <f ca="1"/>
        <v>#NAME?</v>
      </c>
    </row>
    <row r="11" spans="1:21" ht="13.5" thickBot="1">
      <c r="A11" s="21" t="s">
        <v>1</v>
      </c>
      <c r="B11" s="27" t="str">
        <f>MID(B7,1,3)</f>
        <v>AUD</v>
      </c>
      <c r="C11" s="4"/>
      <c r="D11" s="3"/>
      <c r="E11" s="2"/>
      <c r="F11" s="47">
        <f t="shared" ca="1" si="2"/>
        <v>43306</v>
      </c>
      <c r="G11" s="42">
        <f t="shared" ca="1" si="0"/>
        <v>4.8308407819944161</v>
      </c>
      <c r="H11" s="39">
        <f ca="1">AUDCurveGeneric!P11</f>
        <v>6.9533215818343139E-2</v>
      </c>
      <c r="I11">
        <f ca="1"/>
        <v>0.96754438185013714</v>
      </c>
      <c r="J11">
        <f ca="1"/>
        <v>0.96754438185013714</v>
      </c>
      <c r="K11" s="48">
        <f t="shared" ca="1" si="1"/>
        <v>7.001629989654258E-2</v>
      </c>
      <c r="N11" t="str">
        <f ca="1"/>
        <v>AUD-BasisSwap-1Y-6M</v>
      </c>
      <c r="O11" s="50">
        <f ca="1"/>
        <v>5.0000000000000001E-4</v>
      </c>
      <c r="Q11" t="str">
        <f ca="1"/>
        <v>BaseDate</v>
      </c>
      <c r="R11" s="38">
        <f ca="1"/>
        <v>43134</v>
      </c>
      <c r="T11" s="49" t="e">
        <f ca="1"/>
        <v>#NAME?</v>
      </c>
      <c r="U11" t="e">
        <f ca="1"/>
        <v>#NAME?</v>
      </c>
    </row>
    <row r="12" spans="1:21">
      <c r="A12" s="20" t="s">
        <v>38</v>
      </c>
      <c r="B12" s="24">
        <v>720</v>
      </c>
      <c r="C12" s="4"/>
      <c r="D12" s="3"/>
      <c r="E12" s="2"/>
      <c r="F12" s="47">
        <f t="shared" ca="1" si="2"/>
        <v>43336</v>
      </c>
      <c r="G12" s="42">
        <f t="shared" ca="1" si="0"/>
        <v>4.8395054553983243</v>
      </c>
      <c r="H12" s="39">
        <f ca="1">AUDCurveGeneric!P12</f>
        <v>6.9539226639132756E-2</v>
      </c>
      <c r="I12">
        <f ca="1"/>
        <v>0.96198872106204891</v>
      </c>
      <c r="J12">
        <f ca="1"/>
        <v>0.96198872106204891</v>
      </c>
      <c r="K12" s="48">
        <f t="shared" ca="1" si="1"/>
        <v>7.0023177184672589E-2</v>
      </c>
      <c r="N12" t="str">
        <f ca="1"/>
        <v>AUD-BasisSwap-2Y-6M</v>
      </c>
      <c r="O12" s="50">
        <f ca="1"/>
        <v>6.9999999999999999E-4</v>
      </c>
      <c r="Q12" t="str">
        <f ca="1"/>
        <v>MarketName</v>
      </c>
      <c r="R12" t="str">
        <f ca="1"/>
        <v>QR_LIVE</v>
      </c>
      <c r="T12" s="49" t="e">
        <f ca="1"/>
        <v>#NAME?</v>
      </c>
      <c r="U12" t="e">
        <f ca="1"/>
        <v>#NAME?</v>
      </c>
    </row>
    <row r="13" spans="1:21" ht="13.5" thickBot="1">
      <c r="A13" s="22" t="s">
        <v>37</v>
      </c>
      <c r="B13" s="28" t="str">
        <f ca="1">B1</f>
        <v>Market.QR_LIVE.RateCurve.AUD-LIBOR-BBA-6M</v>
      </c>
      <c r="C13" s="4"/>
      <c r="D13" s="3"/>
      <c r="E13" s="2"/>
      <c r="F13" s="47">
        <f t="shared" ca="1" si="2"/>
        <v>43366</v>
      </c>
      <c r="G13" s="42">
        <f t="shared" ca="1" si="0"/>
        <v>4.8481701288048686</v>
      </c>
      <c r="H13" s="39">
        <f ca="1">AUDCurveGeneric!P13</f>
        <v>6.9545237450890571E-2</v>
      </c>
      <c r="I13">
        <f ca="1"/>
        <v>0.95646387970840419</v>
      </c>
      <c r="J13">
        <f ca="1"/>
        <v>0.95646387970840419</v>
      </c>
      <c r="K13" s="48">
        <f t="shared" ca="1" si="1"/>
        <v>7.0030054463771058E-2</v>
      </c>
      <c r="N13" t="str">
        <f ca="1"/>
        <v>AUD-BasisSwap-3Y-6M</v>
      </c>
      <c r="O13" s="50">
        <f ca="1"/>
        <v>1E-3</v>
      </c>
      <c r="Q13" t="str">
        <f ca="1"/>
        <v>ReferenceCurveUniqueId</v>
      </c>
      <c r="R13" t="str">
        <f ca="1"/>
        <v>Market.QR_LIVE.RateCurve.AUD-BBR-BBSW-3M</v>
      </c>
      <c r="T13" s="49" t="e">
        <f ca="1"/>
        <v>#NAME?</v>
      </c>
      <c r="U13" t="e">
        <f ca="1"/>
        <v>#NAME?</v>
      </c>
    </row>
    <row r="14" spans="1:21">
      <c r="A14" s="30"/>
      <c r="B14" s="29"/>
      <c r="C14" s="4"/>
      <c r="D14" s="3"/>
      <c r="E14" s="2"/>
      <c r="F14" s="47">
        <f t="shared" ca="1" si="2"/>
        <v>43396</v>
      </c>
      <c r="G14" s="42">
        <f t="shared" ca="1" si="0"/>
        <v>4.8568348022098862</v>
      </c>
      <c r="H14" s="39">
        <f ca="1">AUDCurveGeneric!P14</f>
        <v>6.9551248253615999E-2</v>
      </c>
      <c r="I14">
        <f ca="1"/>
        <v>0.9509696932466899</v>
      </c>
      <c r="J14">
        <f ca="1"/>
        <v>0.9509696932466899</v>
      </c>
      <c r="K14" s="48">
        <f t="shared" ca="1" si="1"/>
        <v>7.0036931733836988E-2</v>
      </c>
      <c r="N14" t="str">
        <f ca="1"/>
        <v>AUD-BasisSwap-5Y-6M</v>
      </c>
      <c r="O14" s="50">
        <f ca="1"/>
        <v>1.5E-3</v>
      </c>
      <c r="Q14" t="str">
        <f ca="1"/>
        <v>IndexName</v>
      </c>
      <c r="R14" t="str">
        <f ca="1"/>
        <v>AUD-LIBOR-BBA</v>
      </c>
      <c r="T14" s="49" t="e">
        <f ca="1"/>
        <v>#NAME?</v>
      </c>
      <c r="U14" t="e">
        <f ca="1"/>
        <v>#NAME?</v>
      </c>
    </row>
    <row r="15" spans="1:21">
      <c r="C15" s="4"/>
      <c r="D15" s="3"/>
      <c r="E15" s="2"/>
      <c r="F15" s="47">
        <f t="shared" ca="1" si="2"/>
        <v>43426</v>
      </c>
      <c r="G15" s="42">
        <f t="shared" ca="1" si="0"/>
        <v>4.865499475614488</v>
      </c>
      <c r="H15" s="39">
        <f ca="1">AUDCurveGeneric!P15</f>
        <v>6.9557259047309111E-2</v>
      </c>
      <c r="I15">
        <f ca="1"/>
        <v>0.94550599797577184</v>
      </c>
      <c r="J15">
        <f ca="1"/>
        <v>0.94550599797577184</v>
      </c>
      <c r="K15" s="48">
        <f t="shared" ca="1" si="1"/>
        <v>7.004380899487056E-2</v>
      </c>
      <c r="N15" t="str">
        <f ca="1"/>
        <v>AUD-BasisSwap-7Y-6M</v>
      </c>
      <c r="O15" s="50">
        <f ca="1"/>
        <v>2E-3</v>
      </c>
      <c r="Q15" t="str">
        <f ca="1"/>
        <v>IndexTenor</v>
      </c>
      <c r="R15" t="str">
        <f ca="1"/>
        <v>6M</v>
      </c>
      <c r="T15" s="49" t="e">
        <f ca="1"/>
        <v>#NAME?</v>
      </c>
      <c r="U15" t="e">
        <f ca="1"/>
        <v>#NAME?</v>
      </c>
    </row>
    <row r="16" spans="1:21" ht="13.5" thickBot="1">
      <c r="A16" s="4"/>
      <c r="B16" s="4"/>
      <c r="C16" s="4"/>
      <c r="D16" s="3"/>
      <c r="E16" s="2"/>
      <c r="F16" s="47">
        <f t="shared" ca="1" si="2"/>
        <v>43456</v>
      </c>
      <c r="G16" s="42">
        <f t="shared" ca="1" si="0"/>
        <v>4.8741641490197827</v>
      </c>
      <c r="H16" s="39">
        <f ca="1">AUDCurveGeneric!P16</f>
        <v>6.9563269831969657E-2</v>
      </c>
      <c r="I16">
        <f ca="1"/>
        <v>0.94007263103180105</v>
      </c>
      <c r="J16">
        <f ca="1"/>
        <v>0.94007263103180105</v>
      </c>
      <c r="K16" s="48">
        <f t="shared" ca="1" si="1"/>
        <v>7.0050686246871635E-2</v>
      </c>
      <c r="N16" t="str">
        <f ca="1"/>
        <v>AUD-BasisSwap-10Y-6M</v>
      </c>
      <c r="O16" s="50">
        <f ca="1"/>
        <v>2.2000000000000001E-3</v>
      </c>
      <c r="Q16" t="str">
        <f ca="1"/>
        <v>CurveName</v>
      </c>
      <c r="R16" t="str">
        <f ca="1"/>
        <v>AUD-LIBOR-BBA-6M</v>
      </c>
      <c r="T16" s="49" t="e">
        <f ca="1"/>
        <v>#NAME?</v>
      </c>
      <c r="U16" t="e">
        <f ca="1"/>
        <v>#NAME?</v>
      </c>
    </row>
    <row r="17" spans="1:21">
      <c r="A17" s="5"/>
      <c r="B17" s="36"/>
      <c r="C17" s="36"/>
      <c r="D17" s="3"/>
      <c r="E17" s="2"/>
      <c r="F17" s="47">
        <f t="shared" ca="1" si="2"/>
        <v>43486</v>
      </c>
      <c r="G17" s="42">
        <f t="shared" ca="1" si="0"/>
        <v>4.8828288224243845</v>
      </c>
      <c r="H17" s="39">
        <f ca="1">AUDCurveGeneric!P17</f>
        <v>6.9569280607597997E-2</v>
      </c>
      <c r="I17">
        <f ca="1"/>
        <v>0.93466943038413741</v>
      </c>
      <c r="J17">
        <f ca="1"/>
        <v>0.93466943038413741</v>
      </c>
      <c r="K17" s="48">
        <f t="shared" ca="1" si="1"/>
        <v>7.0057563489840435E-2</v>
      </c>
      <c r="N17" t="str">
        <f ca="1"/>
        <v>AUD-BasisSwap-12Y-6M</v>
      </c>
      <c r="O17" s="50">
        <f ca="1"/>
        <v>2.5000000000000001E-3</v>
      </c>
      <c r="Q17" t="str">
        <f ca="1"/>
        <v>Algorithm</v>
      </c>
      <c r="R17" t="str">
        <f ca="1"/>
        <v>LinearSpreadZero</v>
      </c>
      <c r="T17" s="49" t="e">
        <f ca="1"/>
        <v>#NAME?</v>
      </c>
      <c r="U17" t="e">
        <f ca="1"/>
        <v>#NAME?</v>
      </c>
    </row>
    <row r="18" spans="1:21" ht="13.5" thickBot="1">
      <c r="A18" s="6" t="s">
        <v>7</v>
      </c>
      <c r="B18" s="37"/>
      <c r="C18" s="37"/>
      <c r="D18" s="3"/>
      <c r="E18" s="2"/>
      <c r="F18" s="47">
        <f t="shared" ca="1" si="2"/>
        <v>43516</v>
      </c>
      <c r="G18" s="42">
        <f t="shared" ca="1" si="0"/>
        <v>4.9716359720158865</v>
      </c>
      <c r="H18" s="39">
        <f ca="1">AUDCurveGeneric!P18</f>
        <v>6.9572674251968142E-2</v>
      </c>
      <c r="I18">
        <f ca="1"/>
        <v>0.92929098571786295</v>
      </c>
      <c r="J18">
        <f ca="1"/>
        <v>0.92929098571786295</v>
      </c>
      <c r="K18" s="48">
        <f t="shared" ca="1" si="1"/>
        <v>7.006983784916973E-2</v>
      </c>
      <c r="N18" t="str">
        <f ca="1"/>
        <v>AUD-BasisSwap-15Y-6M</v>
      </c>
      <c r="O18" s="50">
        <f ca="1"/>
        <v>2.5000000000000001E-3</v>
      </c>
      <c r="Q18" t="str">
        <f ca="1"/>
        <v>Currency</v>
      </c>
      <c r="R18" t="str">
        <f ca="1"/>
        <v>AUD</v>
      </c>
      <c r="T18" s="49" t="e">
        <f ca="1"/>
        <v>#NAME?</v>
      </c>
      <c r="U18" t="e">
        <f ca="1"/>
        <v>#NAME?</v>
      </c>
    </row>
    <row r="19" spans="1:21">
      <c r="A19" s="8"/>
      <c r="B19" s="7" t="s">
        <v>65</v>
      </c>
      <c r="C19" s="10">
        <f>AUDCurveGeneric!E17</f>
        <v>6.6100000000000006E-2</v>
      </c>
      <c r="D19" s="3"/>
      <c r="E19" s="2"/>
      <c r="F19" s="47">
        <f t="shared" ca="1" si="2"/>
        <v>43546</v>
      </c>
      <c r="G19" s="42">
        <f t="shared" ca="1" si="0"/>
        <v>5.1405855977941508</v>
      </c>
      <c r="H19" s="39">
        <f ca="1">AUDCurveGeneric!P19</f>
        <v>6.9573450771742332E-2</v>
      </c>
      <c r="I19">
        <f ca="1"/>
        <v>0.92393599771052703</v>
      </c>
      <c r="J19">
        <f ca="1"/>
        <v>0.92393599771052703</v>
      </c>
      <c r="K19" s="48">
        <f t="shared" ca="1" si="1"/>
        <v>7.0087509331521747E-2</v>
      </c>
      <c r="N19" t="str">
        <f ca="1"/>
        <v>AUD-BasisSwap-20Y-6M</v>
      </c>
      <c r="O19" s="50">
        <f ca="1"/>
        <v>2.5000000000000001E-3</v>
      </c>
      <c r="Q19" t="str">
        <f ca="1"/>
        <v>SourceSystem</v>
      </c>
      <c r="R19" t="str">
        <f ca="1"/>
        <v>Spreadsheet</v>
      </c>
      <c r="T19" s="49" t="e">
        <f ca="1"/>
        <v>#NAME?</v>
      </c>
      <c r="U19" t="e">
        <f ca="1"/>
        <v>#NAME?</v>
      </c>
    </row>
    <row r="20" spans="1:21">
      <c r="A20" s="11"/>
      <c r="B20" s="7" t="s">
        <v>85</v>
      </c>
      <c r="C20" s="10">
        <f>AUDCurveGeneric!E22+AUDCurve6M!C21</f>
        <v>7.0699999999999999E-2</v>
      </c>
      <c r="D20" s="3"/>
      <c r="E20" s="2"/>
      <c r="F20" s="38">
        <f t="shared" ca="1" si="2"/>
        <v>43576</v>
      </c>
      <c r="G20">
        <f t="shared" ca="1" si="0"/>
        <v>5.3095352235726923</v>
      </c>
      <c r="H20" s="39">
        <f ca="1">AUDCurveGeneric!P20</f>
        <v>6.9574227291364948E-2</v>
      </c>
      <c r="I20">
        <f ca="1"/>
        <v>0.91860919905330252</v>
      </c>
      <c r="J20">
        <f ca="1"/>
        <v>0.91860919905330252</v>
      </c>
      <c r="K20" s="39">
        <f t="shared" ca="1" si="1"/>
        <v>7.0105180813722218E-2</v>
      </c>
      <c r="N20" t="str">
        <f ca="1"/>
        <v>AUD-BasisSwap-25Y-6M</v>
      </c>
      <c r="O20" s="50">
        <f ca="1"/>
        <v>2.5000000000000001E-3</v>
      </c>
      <c r="Q20" t="str">
        <f ca="1"/>
        <v>Function</v>
      </c>
      <c r="R20" t="str">
        <f ca="1"/>
        <v>Market</v>
      </c>
      <c r="T20" s="49" t="e">
        <f ca="1"/>
        <v>#NAME?</v>
      </c>
      <c r="U20" t="e">
        <f ca="1"/>
        <v>#NAME?</v>
      </c>
    </row>
    <row r="21" spans="1:21">
      <c r="A21" s="11"/>
      <c r="B21" s="7" t="s">
        <v>43</v>
      </c>
      <c r="C21" s="10">
        <v>5.0000000000000001E-4</v>
      </c>
      <c r="D21" s="3"/>
      <c r="E21" s="2"/>
      <c r="F21" s="38">
        <f t="shared" ca="1" si="2"/>
        <v>43606</v>
      </c>
      <c r="G21">
        <f t="shared" ca="1" si="0"/>
        <v>5.4784848493501235</v>
      </c>
      <c r="H21" s="39">
        <f ca="1">AUDCurveGeneric!P21</f>
        <v>6.9575003810837602E-2</v>
      </c>
      <c r="I21">
        <f ca="1"/>
        <v>0.91331045808362177</v>
      </c>
      <c r="J21">
        <f ca="1"/>
        <v>0.91331045808362177</v>
      </c>
      <c r="K21" s="39">
        <f t="shared" ca="1" si="1"/>
        <v>7.0122852295772614E-2</v>
      </c>
      <c r="N21" t="str">
        <f ca="1"/>
        <v>AUD-BasisSwap-30Y-6M</v>
      </c>
      <c r="O21" s="50">
        <f ca="1"/>
        <v>2.5000000000000001E-3</v>
      </c>
      <c r="Q21" t="str">
        <f ca="1"/>
        <v>Schema</v>
      </c>
      <c r="R21" t="str">
        <f ca="1"/>
        <v>V5r3.Reporting</v>
      </c>
      <c r="T21" s="49" t="e">
        <f ca="1"/>
        <v>#NAME?</v>
      </c>
      <c r="U21" t="e">
        <f ca="1"/>
        <v>#NAME?</v>
      </c>
    </row>
    <row r="22" spans="1:21">
      <c r="A22" s="11"/>
      <c r="B22" s="7" t="s">
        <v>44</v>
      </c>
      <c r="C22" s="10">
        <v>6.9999999999999999E-4</v>
      </c>
      <c r="D22" s="3"/>
      <c r="E22" s="2"/>
      <c r="F22" s="38">
        <f t="shared" ca="1" si="2"/>
        <v>43636</v>
      </c>
      <c r="G22">
        <f t="shared" ca="1" si="0"/>
        <v>5.6474344751289429</v>
      </c>
      <c r="H22" s="39">
        <f ca="1">AUDCurveGeneric!P22</f>
        <v>6.9575780330159612E-2</v>
      </c>
      <c r="I22">
        <f ca="1"/>
        <v>0.90803964365437839</v>
      </c>
      <c r="J22">
        <f ca="1"/>
        <v>0.90803964365437839</v>
      </c>
      <c r="K22" s="39">
        <f t="shared" ca="1" si="1"/>
        <v>7.0140523777672506E-2</v>
      </c>
      <c r="N22" t="e">
        <f ca="1"/>
        <v>#N/A</v>
      </c>
      <c r="O22" s="50" t="e">
        <f ca="1"/>
        <v>#N/A</v>
      </c>
      <c r="Q22" t="str">
        <f ca="1"/>
        <v>UniqueIdentifier</v>
      </c>
      <c r="R22" t="str">
        <f ca="1"/>
        <v>Market.QR_LIVE.RateCurve.AUD-LIBOR-BBA-6M</v>
      </c>
      <c r="T22" s="49" t="e">
        <f ca="1"/>
        <v>#NAME?</v>
      </c>
      <c r="U22" t="e">
        <f ca="1"/>
        <v>#NAME?</v>
      </c>
    </row>
    <row r="23" spans="1:21">
      <c r="A23" s="11"/>
      <c r="B23" s="7" t="s">
        <v>45</v>
      </c>
      <c r="C23" s="10">
        <v>1E-3</v>
      </c>
      <c r="D23" s="3"/>
      <c r="E23" s="2"/>
      <c r="F23" s="38">
        <f t="shared" ca="1" si="2"/>
        <v>43666</v>
      </c>
      <c r="G23">
        <f t="shared" ca="1" si="0"/>
        <v>5.816384100906097</v>
      </c>
      <c r="H23" s="39">
        <f ca="1">AUDCurveGeneric!P23</f>
        <v>6.9576556849329993E-2</v>
      </c>
      <c r="I23">
        <f ca="1"/>
        <v>0.90279662513247261</v>
      </c>
      <c r="J23">
        <f ca="1"/>
        <v>0.90279662513247261</v>
      </c>
      <c r="K23" s="39">
        <f t="shared" ca="1" si="1"/>
        <v>7.0158195259420603E-2</v>
      </c>
      <c r="N23" t="e">
        <f ca="1"/>
        <v>#N/A</v>
      </c>
      <c r="O23" s="50" t="e">
        <f ca="1"/>
        <v>#N/A</v>
      </c>
      <c r="Q23" t="str">
        <f ca="1"/>
        <v>Domain</v>
      </c>
      <c r="R23" s="49" t="str">
        <f ca="1"/>
        <v>Spreadsheet.Market</v>
      </c>
      <c r="T23" s="49" t="e">
        <f ca="1"/>
        <v>#NAME?</v>
      </c>
      <c r="U23" t="e">
        <f ca="1"/>
        <v>#NAME?</v>
      </c>
    </row>
    <row r="24" spans="1:21">
      <c r="A24" s="11"/>
      <c r="B24" s="7" t="s">
        <v>46</v>
      </c>
      <c r="C24" s="10">
        <v>1.5E-3</v>
      </c>
      <c r="D24" s="3"/>
      <c r="E24" s="2"/>
      <c r="F24" s="38">
        <f t="shared" ca="1" si="2"/>
        <v>43696</v>
      </c>
      <c r="G24">
        <f t="shared" ca="1" si="0"/>
        <v>5.9853337266843614</v>
      </c>
      <c r="H24" s="39">
        <f ca="1">AUDCurveGeneric!P24</f>
        <v>6.9577333368350452E-2</v>
      </c>
      <c r="I24">
        <f ca="1"/>
        <v>0.89758127239735308</v>
      </c>
      <c r="J24">
        <f ca="1"/>
        <v>0.89758127239735308</v>
      </c>
      <c r="K24" s="39">
        <f t="shared" ca="1" si="1"/>
        <v>7.0175866741018889E-2</v>
      </c>
      <c r="N24" t="e">
        <f ca="1"/>
        <v>#N/A</v>
      </c>
      <c r="O24" s="50" t="e">
        <f ca="1"/>
        <v>#N/A</v>
      </c>
      <c r="Q24" t="str">
        <f ca="1"/>
        <v>Market</v>
      </c>
      <c r="R24" t="str">
        <f ca="1"/>
        <v>QR_LIVE</v>
      </c>
      <c r="T24" s="49" t="e">
        <f ca="1"/>
        <v>#NAME?</v>
      </c>
      <c r="U24" t="e">
        <f ca="1"/>
        <v>#NAME?</v>
      </c>
    </row>
    <row r="25" spans="1:21">
      <c r="A25" s="11"/>
      <c r="B25" s="7" t="s">
        <v>47</v>
      </c>
      <c r="C25" s="10">
        <v>2E-3</v>
      </c>
      <c r="D25" s="3"/>
      <c r="E25" s="2"/>
      <c r="F25" s="38">
        <f t="shared" ca="1" si="2"/>
        <v>43726</v>
      </c>
      <c r="G25">
        <f t="shared" ca="1" si="0"/>
        <v>6.1542833524633185</v>
      </c>
      <c r="H25" s="39">
        <f ca="1">AUDCurveGeneric!P25</f>
        <v>6.9578109887220116E-2</v>
      </c>
      <c r="I25">
        <f ca="1"/>
        <v>0.89239345583957286</v>
      </c>
      <c r="J25">
        <f ca="1"/>
        <v>0.89239345583957286</v>
      </c>
      <c r="K25" s="39">
        <f t="shared" ca="1" si="1"/>
        <v>7.0193538222466448E-2</v>
      </c>
      <c r="N25" t="e">
        <f ca="1"/>
        <v>#N/A</v>
      </c>
      <c r="O25" s="50" t="e">
        <f ca="1"/>
        <v>#N/A</v>
      </c>
      <c r="Q25" t="str">
        <f ca="1"/>
        <v>CurveType</v>
      </c>
      <c r="R25" t="str">
        <f ca="1"/>
        <v>Child</v>
      </c>
      <c r="T25" s="49" t="e">
        <f ca="1"/>
        <v>#NAME?</v>
      </c>
      <c r="U25" t="e">
        <f ca="1"/>
        <v>#NAME?</v>
      </c>
    </row>
    <row r="26" spans="1:21">
      <c r="A26" s="11"/>
      <c r="B26" s="7" t="s">
        <v>48</v>
      </c>
      <c r="C26" s="10">
        <v>2.2000000000000001E-3</v>
      </c>
      <c r="D26" s="3"/>
      <c r="E26" s="2"/>
      <c r="F26" s="38">
        <f t="shared" ca="1" si="2"/>
        <v>43756</v>
      </c>
      <c r="G26">
        <f t="shared" ca="1" si="0"/>
        <v>6.3232329782404726</v>
      </c>
      <c r="H26" s="39">
        <f ca="1">AUDCurveGeneric!P26</f>
        <v>6.9578886405938262E-2</v>
      </c>
      <c r="I26">
        <f ca="1"/>
        <v>0.88723304635933498</v>
      </c>
      <c r="J26">
        <f ca="1"/>
        <v>0.88723304635933498</v>
      </c>
      <c r="K26" s="39">
        <f t="shared" ca="1" si="1"/>
        <v>7.0211209703762309E-2</v>
      </c>
      <c r="N26" t="e">
        <f ca="1"/>
        <v>#N/A</v>
      </c>
      <c r="O26" s="50" t="e">
        <f ca="1"/>
        <v>#N/A</v>
      </c>
      <c r="Q26" t="str">
        <f ca="1"/>
        <v>AssetClass</v>
      </c>
      <c r="R26" t="str">
        <f ca="1"/>
        <v>Rates</v>
      </c>
      <c r="T26" s="49" t="e">
        <f ca="1"/>
        <v>#NAME?</v>
      </c>
      <c r="U26" t="e">
        <f ca="1"/>
        <v>#NAME?</v>
      </c>
    </row>
    <row r="27" spans="1:21">
      <c r="A27" s="11"/>
      <c r="B27" s="7" t="s">
        <v>49</v>
      </c>
      <c r="C27" s="10">
        <v>2.5000000000000001E-3</v>
      </c>
      <c r="D27" s="3"/>
      <c r="E27" s="2"/>
      <c r="F27" s="38">
        <f t="shared" ca="1" si="2"/>
        <v>43786</v>
      </c>
      <c r="G27">
        <f t="shared" ca="1" si="0"/>
        <v>6.4921826040184598</v>
      </c>
      <c r="H27" s="39">
        <f ca="1">AUDCurveGeneric!P27</f>
        <v>6.9579662924506513E-2</v>
      </c>
      <c r="I27">
        <f ca="1"/>
        <v>0.88209991536503818</v>
      </c>
      <c r="J27">
        <f ca="1"/>
        <v>0.88209991536503818</v>
      </c>
      <c r="K27" s="39">
        <f t="shared" ca="1" si="1"/>
        <v>7.0228881184908359E-2</v>
      </c>
      <c r="N27" t="e">
        <f ca="1"/>
        <v>#N/A</v>
      </c>
      <c r="O27" s="50" t="e">
        <f ca="1"/>
        <v>#N/A</v>
      </c>
      <c r="Q27" t="str">
        <f ca="1"/>
        <v>PricingStructureRiskSetType</v>
      </c>
      <c r="R27" t="str">
        <f ca="1"/>
        <v>Parent</v>
      </c>
      <c r="T27" s="49" t="e">
        <f ca="1"/>
        <v>#NAME?</v>
      </c>
      <c r="U27" t="e">
        <f ca="1"/>
        <v>#NAME?</v>
      </c>
    </row>
    <row r="28" spans="1:21">
      <c r="A28" s="11"/>
      <c r="B28" s="7" t="s">
        <v>50</v>
      </c>
      <c r="C28" s="10">
        <v>2.5000000000000001E-3</v>
      </c>
      <c r="D28" s="3"/>
      <c r="E28" s="2"/>
      <c r="F28" s="38">
        <f t="shared" ca="1" si="2"/>
        <v>43816</v>
      </c>
      <c r="G28">
        <f t="shared" ca="1" si="0"/>
        <v>6.6611322297971398</v>
      </c>
      <c r="H28" s="39">
        <f ca="1">AUDCurveGeneric!P28</f>
        <v>6.9580439442923997E-2</v>
      </c>
      <c r="I28">
        <f ca="1"/>
        <v>0.87699393477183629</v>
      </c>
      <c r="J28">
        <f ca="1"/>
        <v>0.87699393477183629</v>
      </c>
      <c r="K28" s="39">
        <f t="shared" ca="1" si="1"/>
        <v>7.0246552665903711E-2</v>
      </c>
      <c r="N28" t="e">
        <f ca="1"/>
        <v>#N/A</v>
      </c>
      <c r="O28" s="50" t="e">
        <f ca="1"/>
        <v>#N/A</v>
      </c>
      <c r="Q28" t="str">
        <f ca="1"/>
        <v>NameSpace</v>
      </c>
      <c r="R28" t="str">
        <f ca="1"/>
        <v>Orion.V5r3</v>
      </c>
      <c r="T28" s="49" t="e">
        <f ca="1"/>
        <v>#NAME?</v>
      </c>
      <c r="U28" t="e">
        <f ca="1"/>
        <v>#NAME?</v>
      </c>
    </row>
    <row r="29" spans="1:21">
      <c r="A29" s="11"/>
      <c r="B29" s="7" t="s">
        <v>51</v>
      </c>
      <c r="C29" s="10">
        <v>2.5000000000000001E-3</v>
      </c>
      <c r="D29" s="3"/>
      <c r="E29" s="2"/>
      <c r="F29" s="38">
        <f t="shared" ca="1" si="2"/>
        <v>43846</v>
      </c>
      <c r="G29">
        <f t="shared" ca="1" si="0"/>
        <v>6.830081855574849</v>
      </c>
      <c r="H29" s="39">
        <f ca="1">AUDCurveGeneric!P29</f>
        <v>6.9581215961189893E-2</v>
      </c>
      <c r="I29">
        <f ca="1"/>
        <v>0.87191497700018661</v>
      </c>
      <c r="J29">
        <f ca="1"/>
        <v>0.87191497700018661</v>
      </c>
      <c r="K29" s="39">
        <f t="shared" ca="1" si="1"/>
        <v>7.0264224146747378E-2</v>
      </c>
      <c r="M29">
        <f ca="1">_xll.HLV5r3.Financial.Cache.GetValue(B1,F29)</f>
        <v>0.87191497700018661</v>
      </c>
      <c r="O29" s="50"/>
      <c r="Q29" t="e">
        <f ca="1"/>
        <v>#N/A</v>
      </c>
      <c r="R29" t="e">
        <f ca="1"/>
        <v>#N/A</v>
      </c>
      <c r="T29" s="49" t="e">
        <f ca="1"/>
        <v>#NAME?</v>
      </c>
      <c r="U29" t="e">
        <f ca="1"/>
        <v>#NAME?</v>
      </c>
    </row>
    <row r="30" spans="1:21">
      <c r="A30" s="11"/>
      <c r="B30" s="7" t="s">
        <v>52</v>
      </c>
      <c r="C30" s="10">
        <v>2.5000000000000001E-3</v>
      </c>
      <c r="D30" s="3"/>
      <c r="E30" s="2"/>
      <c r="F30" s="38">
        <f t="shared" ca="1" si="2"/>
        <v>43876</v>
      </c>
      <c r="G30">
        <f t="shared" ca="1" si="0"/>
        <v>7.028863854472295</v>
      </c>
      <c r="H30" s="39">
        <f ca="1">AUDCurveGeneric!P30</f>
        <v>6.9581804579650644E-2</v>
      </c>
      <c r="I30">
        <f ca="1"/>
        <v>0.86685798897328292</v>
      </c>
      <c r="J30">
        <f ca="1"/>
        <v>0.86685798897328292</v>
      </c>
      <c r="K30" s="39">
        <f t="shared" ca="1" si="1"/>
        <v>7.0284690965097874E-2</v>
      </c>
      <c r="N30" s="92">
        <f t="array" aca="1" ref="N30:O49" ca="1">_xll.HLV5r3.Financial.Cache.GetTermCurve( B1)</f>
        <v>43134</v>
      </c>
      <c r="O30" s="50">
        <f ca="1"/>
        <v>1</v>
      </c>
      <c r="Q30" t="e">
        <f ca="1"/>
        <v>#N/A</v>
      </c>
      <c r="R30" t="e">
        <f ca="1"/>
        <v>#N/A</v>
      </c>
      <c r="T30" s="49" t="e">
        <f ca="1"/>
        <v>#NAME?</v>
      </c>
      <c r="U30" t="e">
        <f ca="1"/>
        <v>#NAME?</v>
      </c>
    </row>
    <row r="31" spans="1:21">
      <c r="A31" s="11"/>
      <c r="B31" s="7" t="s">
        <v>53</v>
      </c>
      <c r="C31" s="10">
        <v>2.5000000000000001E-3</v>
      </c>
      <c r="D31" s="3"/>
      <c r="E31" s="2"/>
      <c r="F31" s="38">
        <f t="shared" ca="1" si="2"/>
        <v>43906</v>
      </c>
      <c r="G31">
        <f t="shared" ca="1" si="0"/>
        <v>7.2873105996065775</v>
      </c>
      <c r="H31" s="39">
        <f ca="1">AUDCurveGeneric!P31</f>
        <v>6.9582017398744173E-2</v>
      </c>
      <c r="I31">
        <f ca="1"/>
        <v>0.86181724048623021</v>
      </c>
      <c r="J31">
        <f ca="1"/>
        <v>0.86181724048623021</v>
      </c>
      <c r="K31" s="39">
        <f t="shared" ca="1" si="1"/>
        <v>7.031074845870483E-2</v>
      </c>
      <c r="N31" s="92">
        <f ca="1"/>
        <v>43136</v>
      </c>
      <c r="O31" s="50">
        <f ca="1"/>
        <v>0.99963793935456802</v>
      </c>
      <c r="Q31" t="e">
        <f ca="1"/>
        <v>#N/A</v>
      </c>
      <c r="R31" t="e">
        <f ca="1"/>
        <v>#N/A</v>
      </c>
      <c r="T31" s="49" t="e">
        <f ca="1"/>
        <v>#NAME?</v>
      </c>
      <c r="U31" t="e">
        <f ca="1"/>
        <v>#NAME?</v>
      </c>
    </row>
    <row r="32" spans="1:21">
      <c r="A32" s="11"/>
      <c r="B32" s="7"/>
      <c r="C32" s="10">
        <v>0</v>
      </c>
      <c r="D32" s="3"/>
      <c r="E32" s="2"/>
      <c r="F32" s="38">
        <f t="shared" ca="1" si="2"/>
        <v>43936</v>
      </c>
      <c r="G32">
        <f t="shared" ca="1" si="0"/>
        <v>7.5457573447411388</v>
      </c>
      <c r="H32" s="39">
        <f ca="1">AUDCurveGeneric!P32</f>
        <v>6.9582230217826349E-2</v>
      </c>
      <c r="I32">
        <f ca="1"/>
        <v>0.8568021337186762</v>
      </c>
      <c r="J32">
        <f ca="1"/>
        <v>0.8568021337186762</v>
      </c>
      <c r="K32" s="39">
        <f t="shared" ca="1" si="1"/>
        <v>7.0336805952300463E-2</v>
      </c>
      <c r="N32" s="92">
        <f ca="1"/>
        <v>43227</v>
      </c>
      <c r="O32" s="50">
        <f ca="1"/>
        <v>0.98232294986808499</v>
      </c>
      <c r="Q32" t="e">
        <f ca="1"/>
        <v>#N/A</v>
      </c>
      <c r="R32" t="e">
        <f ca="1"/>
        <v>#N/A</v>
      </c>
      <c r="T32" s="49" t="e">
        <f ca="1"/>
        <v>#NAME?</v>
      </c>
      <c r="U32" t="e">
        <f ca="1"/>
        <v>#NAME?</v>
      </c>
    </row>
    <row r="33" spans="1:21">
      <c r="A33" s="11"/>
      <c r="B33" s="7"/>
      <c r="C33" s="10">
        <v>0</v>
      </c>
      <c r="D33" s="3"/>
      <c r="E33" s="2"/>
      <c r="F33" s="38">
        <f t="shared" ca="1" si="2"/>
        <v>43966</v>
      </c>
      <c r="G33">
        <f t="shared" ca="1" si="0"/>
        <v>7.8042040898765315</v>
      </c>
      <c r="H33" s="39">
        <f ca="1">AUDCurveGeneric!P33</f>
        <v>6.9582443036897187E-2</v>
      </c>
      <c r="I33">
        <f ca="1"/>
        <v>0.85181256229429136</v>
      </c>
      <c r="J33">
        <f ca="1"/>
        <v>0.85181256229429136</v>
      </c>
      <c r="K33" s="39">
        <f t="shared" ca="1" si="1"/>
        <v>7.0362863445884841E-2</v>
      </c>
      <c r="N33" s="92">
        <f ca="1"/>
        <v>43501</v>
      </c>
      <c r="O33" s="50">
        <f ca="1"/>
        <v>0.93197909201367801</v>
      </c>
      <c r="Q33" t="e">
        <f ca="1"/>
        <v>#N/A</v>
      </c>
      <c r="R33" t="e">
        <f ca="1"/>
        <v>#N/A</v>
      </c>
      <c r="T33" s="49" t="e">
        <f ca="1"/>
        <v>#NAME?</v>
      </c>
      <c r="U33" t="e">
        <f ca="1"/>
        <v>#NAME?</v>
      </c>
    </row>
    <row r="34" spans="1:21">
      <c r="A34" s="11"/>
      <c r="B34" s="7"/>
      <c r="C34" s="10">
        <v>0</v>
      </c>
      <c r="D34" s="3"/>
      <c r="E34" s="2"/>
      <c r="F34" s="38">
        <f t="shared" ca="1" si="2"/>
        <v>43996</v>
      </c>
      <c r="G34">
        <f t="shared" ca="1" si="0"/>
        <v>8.0626508350109543</v>
      </c>
      <c r="H34" s="39">
        <f ca="1">AUDCurveGeneric!P34</f>
        <v>6.9582655855956702E-2</v>
      </c>
      <c r="I34">
        <f ca="1"/>
        <v>0.84684842012882078</v>
      </c>
      <c r="J34">
        <f ca="1"/>
        <v>0.84684842012882078</v>
      </c>
      <c r="K34" s="39">
        <f t="shared" ca="1" si="1"/>
        <v>7.0388920939457797E-2</v>
      </c>
      <c r="N34" s="92">
        <f ca="1"/>
        <v>43866</v>
      </c>
      <c r="O34" s="50">
        <f ca="1"/>
        <v>0.86854395505694104</v>
      </c>
      <c r="Q34" t="e">
        <f ca="1"/>
        <v>#N/A</v>
      </c>
      <c r="R34" t="e">
        <f ca="1"/>
        <v>#N/A</v>
      </c>
      <c r="T34" s="49" t="e">
        <f ca="1"/>
        <v>#NAME?</v>
      </c>
      <c r="U34" t="e">
        <f ca="1"/>
        <v>#NAME?</v>
      </c>
    </row>
    <row r="35" spans="1:21">
      <c r="A35" s="11">
        <v>0.2</v>
      </c>
      <c r="B35" s="7"/>
      <c r="C35" s="10">
        <v>0</v>
      </c>
      <c r="D35" s="3"/>
      <c r="E35" s="2"/>
      <c r="F35" s="38">
        <f t="shared" ca="1" si="2"/>
        <v>44026</v>
      </c>
      <c r="G35">
        <f t="shared" ca="1" si="0"/>
        <v>8.3210975801455138</v>
      </c>
      <c r="H35" s="39">
        <f ca="1">AUDCurveGeneric!P35</f>
        <v>6.9582868675004877E-2</v>
      </c>
      <c r="I35">
        <f ca="1"/>
        <v>0.84190960143019467</v>
      </c>
      <c r="J35">
        <f ca="1"/>
        <v>0.84190960143019467</v>
      </c>
      <c r="K35" s="39">
        <f t="shared" ca="1" si="1"/>
        <v>7.0414978433019429E-2</v>
      </c>
      <c r="N35" s="92">
        <f ca="1"/>
        <v>44232</v>
      </c>
      <c r="O35" s="50">
        <f ca="1"/>
        <v>0.80867195099005396</v>
      </c>
      <c r="Q35" t="e">
        <f ca="1"/>
        <v>#N/A</v>
      </c>
      <c r="R35" t="e">
        <f ca="1"/>
        <v>#N/A</v>
      </c>
      <c r="T35" s="49" t="e">
        <f ca="1"/>
        <v>#NAME?</v>
      </c>
      <c r="U35" t="e">
        <f ca="1"/>
        <v>#NAME?</v>
      </c>
    </row>
    <row r="36" spans="1:21">
      <c r="A36" s="11">
        <v>0.2</v>
      </c>
      <c r="B36" s="7"/>
      <c r="C36" s="10">
        <v>0</v>
      </c>
      <c r="D36" s="3"/>
      <c r="E36" s="2"/>
      <c r="F36" s="38">
        <f t="shared" ca="1" si="2"/>
        <v>44056</v>
      </c>
      <c r="G36">
        <f t="shared" ca="1" si="0"/>
        <v>8.5795443252806294</v>
      </c>
      <c r="H36" s="39">
        <f ca="1">AUDCurveGeneric!P36</f>
        <v>6.9583081494041757E-2</v>
      </c>
      <c r="I36">
        <f ca="1"/>
        <v>0.83699600069863334</v>
      </c>
      <c r="J36">
        <f ca="1"/>
        <v>0.83699600069863334</v>
      </c>
      <c r="K36" s="39">
        <f t="shared" ca="1" si="1"/>
        <v>7.044103592656982E-2</v>
      </c>
      <c r="N36" s="92">
        <f ca="1"/>
        <v>44963</v>
      </c>
      <c r="O36" s="50">
        <f ca="1"/>
        <v>0.70242935147715002</v>
      </c>
      <c r="Q36" t="e">
        <f ca="1"/>
        <v>#N/A</v>
      </c>
      <c r="R36" t="e">
        <f ca="1"/>
        <v>#N/A</v>
      </c>
      <c r="T36" s="49" t="e">
        <f ca="1"/>
        <v>#NAME?</v>
      </c>
      <c r="U36" t="e">
        <f ca="1"/>
        <v>#NAME?</v>
      </c>
    </row>
    <row r="37" spans="1:21">
      <c r="A37" s="11">
        <v>0.2</v>
      </c>
      <c r="B37" s="7"/>
      <c r="C37" s="10">
        <v>0</v>
      </c>
      <c r="D37" s="3"/>
      <c r="E37" s="2"/>
      <c r="F37" s="38">
        <f t="shared" ca="1" si="2"/>
        <v>44086</v>
      </c>
      <c r="G37">
        <f t="shared" ca="1" si="0"/>
        <v>8.8379910704151907</v>
      </c>
      <c r="H37" s="39">
        <f ca="1">AUDCurveGeneric!P37</f>
        <v>6.9583294313067326E-2</v>
      </c>
      <c r="I37">
        <f ca="1"/>
        <v>0.83210751272674532</v>
      </c>
      <c r="J37">
        <f ca="1"/>
        <v>0.83210751272674532</v>
      </c>
      <c r="K37" s="39">
        <f t="shared" ca="1" si="1"/>
        <v>7.0467093420108845E-2</v>
      </c>
      <c r="N37" s="92">
        <f ca="1"/>
        <v>45693</v>
      </c>
      <c r="O37" s="50">
        <f ca="1"/>
        <v>0.60754526122669905</v>
      </c>
      <c r="Q37" t="e">
        <f ca="1"/>
        <v>#N/A</v>
      </c>
      <c r="R37" t="e">
        <f ca="1"/>
        <v>#N/A</v>
      </c>
      <c r="T37" s="49" t="e">
        <f ca="1"/>
        <v>#NAME?</v>
      </c>
      <c r="U37" t="e">
        <f ca="1"/>
        <v>#NAME?</v>
      </c>
    </row>
    <row r="38" spans="1:21">
      <c r="A38" s="11">
        <v>0.2</v>
      </c>
      <c r="B38" s="7"/>
      <c r="C38" s="10">
        <v>0</v>
      </c>
      <c r="D38" s="3"/>
      <c r="E38" s="2"/>
      <c r="F38" s="38">
        <f t="shared" ca="1" si="2"/>
        <v>44116</v>
      </c>
      <c r="G38">
        <f t="shared" ca="1" si="0"/>
        <v>9.0964378155497521</v>
      </c>
      <c r="H38" s="39">
        <f ca="1">AUDCurveGeneric!P38</f>
        <v>6.9583507132081571E-2</v>
      </c>
      <c r="I38">
        <f ca="1"/>
        <v>0.82724403259961754</v>
      </c>
      <c r="J38">
        <f ca="1"/>
        <v>0.82724403259961754</v>
      </c>
      <c r="K38" s="39">
        <f t="shared" ca="1" si="1"/>
        <v>7.0493150913636546E-2</v>
      </c>
      <c r="N38" s="92">
        <f ca="1"/>
        <v>46790</v>
      </c>
      <c r="O38" s="50">
        <f ca="1"/>
        <v>0.48958608561619599</v>
      </c>
      <c r="Q38" t="e">
        <f ca="1"/>
        <v>#N/A</v>
      </c>
      <c r="R38" t="e">
        <f ca="1"/>
        <v>#N/A</v>
      </c>
      <c r="T38" s="49" t="e">
        <f ca="1"/>
        <v>#NAME?</v>
      </c>
      <c r="U38" t="e">
        <f ca="1"/>
        <v>#NAME?</v>
      </c>
    </row>
    <row r="39" spans="1:21">
      <c r="A39" s="11">
        <v>0.2</v>
      </c>
      <c r="C39" s="10">
        <v>0</v>
      </c>
      <c r="D39" s="3"/>
      <c r="E39" s="2"/>
      <c r="F39" s="38">
        <f t="shared" ca="1" si="2"/>
        <v>44146</v>
      </c>
      <c r="G39">
        <f t="shared" ca="1" si="0"/>
        <v>9.3548845606845905</v>
      </c>
      <c r="H39" s="39">
        <f ca="1">AUDCurveGeneric!P39</f>
        <v>6.9583719951084477E-2</v>
      </c>
      <c r="I39">
        <f ca="1"/>
        <v>0.82240545569489976</v>
      </c>
      <c r="J39">
        <f ca="1"/>
        <v>0.82240545569489976</v>
      </c>
      <c r="K39" s="39">
        <f t="shared" ca="1" si="1"/>
        <v>7.0519208407152936E-2</v>
      </c>
      <c r="N39" s="92">
        <f ca="1"/>
        <v>47519</v>
      </c>
      <c r="O39" s="50">
        <f ca="1"/>
        <v>0.42250627586147499</v>
      </c>
      <c r="Q39" t="e">
        <f ca="1"/>
        <v>#N/A</v>
      </c>
      <c r="R39" t="e">
        <f ca="1"/>
        <v>#N/A</v>
      </c>
      <c r="T39" s="49" t="e">
        <f ca="1"/>
        <v>#NAME?</v>
      </c>
      <c r="U39" t="e">
        <f ca="1"/>
        <v>#NAME?</v>
      </c>
    </row>
    <row r="40" spans="1:21">
      <c r="A40" s="11">
        <v>0.2</v>
      </c>
      <c r="B40" s="11"/>
      <c r="C40" s="10">
        <v>0</v>
      </c>
      <c r="D40" s="3"/>
      <c r="E40" s="2"/>
      <c r="F40" s="38">
        <f t="shared" ca="1" si="2"/>
        <v>44176</v>
      </c>
      <c r="G40">
        <f t="shared" ca="1" si="0"/>
        <v>9.6133313058197061</v>
      </c>
      <c r="H40" s="39">
        <f ca="1">AUDCurveGeneric!P40</f>
        <v>6.9583932770076018E-2</v>
      </c>
      <c r="I40">
        <f ca="1"/>
        <v>0.81759167768288188</v>
      </c>
      <c r="J40">
        <f ca="1"/>
        <v>0.81759167768288188</v>
      </c>
      <c r="K40" s="39">
        <f t="shared" ca="1" si="1"/>
        <v>7.0545265900657989E-2</v>
      </c>
      <c r="N40" s="92">
        <f ca="1"/>
        <v>48617</v>
      </c>
      <c r="O40" s="50">
        <f ca="1"/>
        <v>0.34078598836226298</v>
      </c>
      <c r="Q40" t="e">
        <f ca="1"/>
        <v>#N/A</v>
      </c>
      <c r="R40" t="e">
        <f ca="1"/>
        <v>#N/A</v>
      </c>
      <c r="T40" s="49" t="e">
        <f ca="1"/>
        <v>#NAME?</v>
      </c>
      <c r="U40" t="e">
        <f ca="1"/>
        <v>#NAME?</v>
      </c>
    </row>
    <row r="41" spans="1:21">
      <c r="A41" s="11">
        <v>0.2</v>
      </c>
      <c r="B41" s="11"/>
      <c r="C41" s="11"/>
      <c r="D41" s="3"/>
      <c r="E41" s="2"/>
      <c r="F41" s="38">
        <f t="shared" ca="1" si="2"/>
        <v>44206</v>
      </c>
      <c r="G41">
        <f t="shared" ca="1" si="0"/>
        <v>9.8717780509542656</v>
      </c>
      <c r="H41" s="39">
        <f ca="1">AUDCurveGeneric!P41</f>
        <v>6.9584145589055429E-2</v>
      </c>
      <c r="I41">
        <f ca="1"/>
        <v>0.81280259452656667</v>
      </c>
      <c r="J41">
        <f ca="1"/>
        <v>0.81280259452656667</v>
      </c>
      <c r="K41" s="39">
        <f t="shared" ca="1" si="1"/>
        <v>7.0571323394150856E-2</v>
      </c>
      <c r="N41" s="92">
        <f ca="1"/>
        <v>50441</v>
      </c>
      <c r="O41" s="50">
        <f ca="1"/>
        <v>0.238459365861279</v>
      </c>
      <c r="Q41" t="e">
        <f ca="1"/>
        <v>#N/A</v>
      </c>
      <c r="R41" t="e">
        <f ca="1"/>
        <v>#N/A</v>
      </c>
      <c r="T41" s="49" t="e">
        <f ca="1"/>
        <v>#NAME?</v>
      </c>
      <c r="U41" t="e">
        <f ca="1"/>
        <v>#NAME?</v>
      </c>
    </row>
    <row r="42" spans="1:21" ht="13.5" thickBot="1">
      <c r="A42" s="13">
        <v>0.2</v>
      </c>
      <c r="B42" s="11"/>
      <c r="C42" s="11"/>
      <c r="D42" s="3"/>
      <c r="E42" s="2"/>
      <c r="F42" s="38">
        <f t="shared" ca="1" si="2"/>
        <v>44236</v>
      </c>
      <c r="G42">
        <f t="shared" ca="1" si="0"/>
        <v>10.125362688635231</v>
      </c>
      <c r="H42" s="39">
        <f ca="1">AUDCurveGeneric!P42</f>
        <v>6.9577107856940393E-2</v>
      </c>
      <c r="I42">
        <f ca="1"/>
        <v>0.80805697739088167</v>
      </c>
      <c r="J42">
        <f ca="1"/>
        <v>0.80805697739088167</v>
      </c>
      <c r="K42" s="39">
        <f t="shared" ca="1" si="1"/>
        <v>7.0589644125803916E-2</v>
      </c>
      <c r="N42" s="92">
        <f ca="1"/>
        <v>52267</v>
      </c>
      <c r="O42" s="50">
        <f ca="1"/>
        <v>0.166782334513946</v>
      </c>
      <c r="Q42" t="e">
        <f ca="1"/>
        <v>#N/A</v>
      </c>
      <c r="R42" t="e">
        <f ca="1"/>
        <v>#N/A</v>
      </c>
      <c r="T42" s="49" t="e">
        <f ca="1"/>
        <v>#NAME?</v>
      </c>
      <c r="U42" t="e">
        <f ca="1"/>
        <v>#NAME?</v>
      </c>
    </row>
    <row r="43" spans="1:21">
      <c r="A43" s="4"/>
      <c r="B43" s="4"/>
      <c r="C43" s="4"/>
      <c r="D43" s="3"/>
      <c r="E43" s="2"/>
      <c r="F43" s="38">
        <f t="shared" ca="1" si="2"/>
        <v>44266</v>
      </c>
      <c r="G43">
        <f t="shared" ca="1" si="0"/>
        <v>10.347343627870181</v>
      </c>
      <c r="H43" s="39">
        <f ca="1">AUDCurveGeneric!P43</f>
        <v>6.9522941127120361E-2</v>
      </c>
      <c r="I43">
        <f ca="1"/>
        <v>0.8034619515086141</v>
      </c>
      <c r="J43">
        <f ca="1"/>
        <v>0.8034619515086141</v>
      </c>
      <c r="K43" s="39">
        <f t="shared" ca="1" si="1"/>
        <v>7.0557675489907379E-2</v>
      </c>
      <c r="N43" s="92">
        <f ca="1"/>
        <v>54093</v>
      </c>
      <c r="O43" s="50">
        <f ca="1"/>
        <v>0.116643306059191</v>
      </c>
      <c r="Q43" t="e">
        <f ca="1"/>
        <v>#N/A</v>
      </c>
      <c r="R43" t="e">
        <f ca="1"/>
        <v>#N/A</v>
      </c>
      <c r="T43" s="49" t="e">
        <f ca="1"/>
        <v>#NAME?</v>
      </c>
      <c r="U43" t="e">
        <f ca="1"/>
        <v>#NAME?</v>
      </c>
    </row>
    <row r="44" spans="1:21" ht="13.5" thickBot="1">
      <c r="A44" s="14"/>
      <c r="B44" s="14"/>
      <c r="C44" s="14"/>
      <c r="D44" s="15"/>
      <c r="E44" s="2"/>
      <c r="F44" s="38">
        <f t="shared" ca="1" si="2"/>
        <v>44296</v>
      </c>
      <c r="G44">
        <f t="shared" ca="1" si="0"/>
        <v>10.569324567104299</v>
      </c>
      <c r="H44" s="39">
        <f ca="1">AUDCurveGeneric!P44</f>
        <v>6.9468773663780889E-2</v>
      </c>
      <c r="I44">
        <f ca="1"/>
        <v>0.79889725545128887</v>
      </c>
      <c r="J44">
        <f ca="1"/>
        <v>0.79889725545128887</v>
      </c>
      <c r="K44" s="39">
        <f t="shared" ca="1" si="1"/>
        <v>7.0525706120491319E-2</v>
      </c>
      <c r="N44" t="e">
        <f ca="1"/>
        <v>#N/A</v>
      </c>
      <c r="O44" s="50" t="e">
        <f ca="1"/>
        <v>#N/A</v>
      </c>
      <c r="Q44" t="e">
        <f ca="1"/>
        <v>#N/A</v>
      </c>
      <c r="R44" t="e">
        <f ca="1"/>
        <v>#N/A</v>
      </c>
      <c r="T44" s="49" t="e">
        <f ca="1"/>
        <v>#NAME?</v>
      </c>
      <c r="U44" t="e">
        <f ca="1"/>
        <v>#NAME?</v>
      </c>
    </row>
    <row r="45" spans="1:21">
      <c r="A45" s="2"/>
      <c r="B45" s="2"/>
      <c r="C45" s="2"/>
      <c r="D45" s="2"/>
      <c r="E45" s="2"/>
      <c r="F45" s="38">
        <f t="shared" ca="1" si="2"/>
        <v>44326</v>
      </c>
      <c r="G45">
        <f t="shared" ca="1" si="0"/>
        <v>10.791305506339249</v>
      </c>
      <c r="H45" s="39">
        <f ca="1">AUDCurveGeneric!P45</f>
        <v>6.9414605466903798E-2</v>
      </c>
      <c r="I45">
        <f ca="1"/>
        <v>0.7943626691891218</v>
      </c>
      <c r="J45">
        <f ca="1"/>
        <v>0.7943626691891218</v>
      </c>
      <c r="K45" s="39">
        <f t="shared" ca="1" si="1"/>
        <v>7.0493736017537723E-2</v>
      </c>
      <c r="N45" t="e">
        <f ca="1"/>
        <v>#N/A</v>
      </c>
      <c r="O45" s="50" t="e">
        <f ca="1"/>
        <v>#N/A</v>
      </c>
      <c r="Q45" t="e">
        <f ca="1"/>
        <v>#N/A</v>
      </c>
      <c r="R45" t="e">
        <f ca="1"/>
        <v>#N/A</v>
      </c>
    </row>
    <row r="46" spans="1:21">
      <c r="A46" s="55"/>
      <c r="B46" s="55"/>
      <c r="F46" s="38">
        <f t="shared" ca="1" si="2"/>
        <v>44356</v>
      </c>
      <c r="G46">
        <f t="shared" ca="1" si="0"/>
        <v>11.013286445573922</v>
      </c>
      <c r="H46" s="39">
        <f ca="1">AUDCurveGeneric!P46</f>
        <v>6.9360436536468381E-2</v>
      </c>
      <c r="I46">
        <f ca="1"/>
        <v>0.78985797441292738</v>
      </c>
      <c r="J46">
        <f ca="1"/>
        <v>0.78985797441292738</v>
      </c>
      <c r="K46" s="39">
        <f t="shared" ca="1" si="1"/>
        <v>7.0461765181025773E-2</v>
      </c>
      <c r="N46" t="e">
        <f ca="1"/>
        <v>#N/A</v>
      </c>
      <c r="O46" s="50" t="e">
        <f ca="1"/>
        <v>#N/A</v>
      </c>
      <c r="Q46" t="e">
        <f ca="1"/>
        <v>#N/A</v>
      </c>
      <c r="R46" t="e">
        <f ca="1"/>
        <v>#N/A</v>
      </c>
    </row>
    <row r="47" spans="1:21">
      <c r="A47">
        <f t="array" aca="1" ref="A47:B83" ca="1">_xll.HLV5r3.Financial.Cache.GetDaysAndZeroRates($B$1,$B$3,"Quarterly")</f>
        <v>0</v>
      </c>
      <c r="B47" s="50">
        <f ca="1"/>
        <v>6.6637005165359753E-2</v>
      </c>
      <c r="F47" s="38">
        <f t="shared" ca="1" si="2"/>
        <v>44386</v>
      </c>
      <c r="G47">
        <f t="shared" ca="1" si="0"/>
        <v>11.235267384808456</v>
      </c>
      <c r="H47" s="39">
        <f ca="1">AUDCurveGeneric!P47</f>
        <v>6.9306266872453906E-2</v>
      </c>
      <c r="I47">
        <f ca="1"/>
        <v>0.78538295451979945</v>
      </c>
      <c r="J47">
        <f ca="1"/>
        <v>0.78538295451979945</v>
      </c>
      <c r="K47" s="39">
        <f t="shared" ca="1" si="1"/>
        <v>7.0429793610934752E-2</v>
      </c>
      <c r="N47" t="e">
        <f ca="1"/>
        <v>#N/A</v>
      </c>
      <c r="O47" s="50" t="e">
        <f ca="1"/>
        <v>#N/A</v>
      </c>
      <c r="Q47" t="e">
        <f ca="1"/>
        <v>#N/A</v>
      </c>
      <c r="R47" t="e">
        <f ca="1"/>
        <v>#N/A</v>
      </c>
    </row>
    <row r="48" spans="1:21">
      <c r="A48">
        <f ca="1"/>
        <v>2</v>
      </c>
      <c r="B48" s="50">
        <f ca="1"/>
        <v>6.6637005165359753E-2</v>
      </c>
      <c r="F48" s="38">
        <f t="shared" ca="1" si="2"/>
        <v>44416</v>
      </c>
      <c r="G48">
        <f t="shared" ca="1" si="0"/>
        <v>11.457248324043407</v>
      </c>
      <c r="H48" s="39">
        <f ca="1">AUDCurveGeneric!P48</f>
        <v>6.9252096474842276E-2</v>
      </c>
      <c r="I48">
        <f ca="1"/>
        <v>0.78093739459891764</v>
      </c>
      <c r="J48">
        <f ca="1"/>
        <v>0.78093739459891764</v>
      </c>
      <c r="K48" s="39">
        <f t="shared" ca="1" si="1"/>
        <v>7.0397821307246616E-2</v>
      </c>
      <c r="N48" t="e">
        <f ca="1"/>
        <v>#N/A</v>
      </c>
      <c r="O48" s="50" t="e">
        <f ca="1"/>
        <v>#N/A</v>
      </c>
      <c r="Q48" t="e">
        <f ca="1"/>
        <v>#N/A</v>
      </c>
      <c r="R48" t="e">
        <f ca="1"/>
        <v>#N/A</v>
      </c>
    </row>
    <row r="49" spans="1:18">
      <c r="A49">
        <f ca="1"/>
        <v>93</v>
      </c>
      <c r="B49" s="50">
        <f ca="1"/>
        <v>7.0614246304957717E-2</v>
      </c>
      <c r="F49" s="38">
        <f t="shared" ca="1" si="2"/>
        <v>44446</v>
      </c>
      <c r="G49">
        <f t="shared" ca="1" si="0"/>
        <v>11.679229263277801</v>
      </c>
      <c r="H49" s="39">
        <f ca="1">AUDCurveGeneric!P49</f>
        <v>6.9197925343612687E-2</v>
      </c>
      <c r="I49">
        <f ca="1"/>
        <v>0.77652108141749998</v>
      </c>
      <c r="J49">
        <f ca="1"/>
        <v>0.77652108141749998</v>
      </c>
      <c r="K49" s="39">
        <f t="shared" ca="1" si="1"/>
        <v>7.0365848269940467E-2</v>
      </c>
      <c r="N49" t="e">
        <f ca="1"/>
        <v>#N/A</v>
      </c>
      <c r="O49" s="50" t="e">
        <f ca="1"/>
        <v>#N/A</v>
      </c>
      <c r="Q49" t="e">
        <f ca="1"/>
        <v>#N/A</v>
      </c>
      <c r="R49" t="e">
        <f ca="1"/>
        <v>#N/A</v>
      </c>
    </row>
    <row r="50" spans="1:18">
      <c r="A50">
        <f ca="1"/>
        <v>367</v>
      </c>
      <c r="B50" s="50">
        <f ca="1"/>
        <v>7.0678168116921292E-2</v>
      </c>
      <c r="F50" s="38">
        <f t="shared" ca="1" si="2"/>
        <v>44476</v>
      </c>
      <c r="G50">
        <f t="shared" ca="1" si="0"/>
        <v>11.901210202512196</v>
      </c>
      <c r="H50" s="39">
        <f ca="1">AUDCurveGeneric!P50</f>
        <v>6.9143753478744435E-2</v>
      </c>
      <c r="I50">
        <f ca="1"/>
        <v>0.77213380340685611</v>
      </c>
      <c r="J50">
        <f ca="1"/>
        <v>0.77213380340685611</v>
      </c>
      <c r="K50" s="39">
        <f t="shared" ca="1" si="1"/>
        <v>7.0333874498995655E-2</v>
      </c>
      <c r="Q50" t="e">
        <f ca="1"/>
        <v>#N/A</v>
      </c>
      <c r="R50" t="e">
        <f ca="1"/>
        <v>#N/A</v>
      </c>
    </row>
    <row r="51" spans="1:18">
      <c r="A51">
        <f ca="1"/>
        <v>732</v>
      </c>
      <c r="B51" s="50">
        <f ca="1"/>
        <v>7.0896976028373082E-2</v>
      </c>
      <c r="F51" s="38">
        <f t="shared" ca="1" si="2"/>
        <v>44506</v>
      </c>
      <c r="G51">
        <f t="shared" ca="1" si="0"/>
        <v>12.123191141747286</v>
      </c>
      <c r="H51" s="39">
        <f ca="1">AUDCurveGeneric!P51</f>
        <v>6.9089580880219381E-2</v>
      </c>
      <c r="I51">
        <f ca="1"/>
        <v>0.7677753506485635</v>
      </c>
      <c r="J51">
        <f ca="1"/>
        <v>0.7677753506485635</v>
      </c>
      <c r="K51" s="39">
        <f t="shared" ca="1" si="1"/>
        <v>7.030189999439411E-2</v>
      </c>
    </row>
    <row r="52" spans="1:18">
      <c r="A52">
        <f ca="1"/>
        <v>1098</v>
      </c>
      <c r="B52" s="50">
        <f ca="1"/>
        <v>7.1220524868920165E-2</v>
      </c>
      <c r="F52" s="38">
        <f t="shared" ca="1" si="2"/>
        <v>44536</v>
      </c>
      <c r="G52">
        <f t="shared" ca="1" si="0"/>
        <v>12.345172080981959</v>
      </c>
      <c r="H52" s="39">
        <f ca="1">AUDCurveGeneric!P52</f>
        <v>6.9035407548016806E-2</v>
      </c>
      <c r="I52">
        <f ca="1"/>
        <v>0.7634455148607866</v>
      </c>
      <c r="J52">
        <f ca="1"/>
        <v>0.7634455148607866</v>
      </c>
      <c r="K52" s="39">
        <f t="shared" ca="1" si="1"/>
        <v>7.0269924756115001E-2</v>
      </c>
    </row>
    <row r="53" spans="1:18">
      <c r="A53">
        <f ca="1"/>
        <v>1829</v>
      </c>
      <c r="B53" s="50">
        <f ca="1"/>
        <v>7.1112323552229739E-2</v>
      </c>
      <c r="F53" s="38">
        <f t="shared" ca="1" si="2"/>
        <v>44566</v>
      </c>
      <c r="G53">
        <f t="shared" ca="1" si="0"/>
        <v>12.567153020216354</v>
      </c>
      <c r="H53" s="39">
        <f ca="1">AUDCurveGeneric!P53</f>
        <v>6.898123348211678E-2</v>
      </c>
      <c r="I53">
        <f ca="1"/>
        <v>0.75914408938469102</v>
      </c>
      <c r="J53">
        <f ca="1"/>
        <v>0.75914408938469102</v>
      </c>
      <c r="K53" s="39">
        <f t="shared" ca="1" si="1"/>
        <v>7.0237948784138415E-2</v>
      </c>
    </row>
    <row r="54" spans="1:18">
      <c r="A54">
        <f ca="1"/>
        <v>2559</v>
      </c>
      <c r="B54" s="50">
        <f ca="1"/>
        <v>7.1713799671909939E-2</v>
      </c>
      <c r="F54" s="38">
        <f t="shared" ca="1" si="2"/>
        <v>44596</v>
      </c>
      <c r="G54">
        <f t="shared" ca="1" si="0"/>
        <v>12.789133959451027</v>
      </c>
      <c r="H54" s="39">
        <f ca="1">AUDCurveGeneric!P54</f>
        <v>6.8927058682498626E-2</v>
      </c>
      <c r="I54">
        <f ca="1"/>
        <v>0.75487086917099089</v>
      </c>
      <c r="J54">
        <f ca="1"/>
        <v>0.75487086917099089</v>
      </c>
      <c r="K54" s="39">
        <f t="shared" ca="1" si="1"/>
        <v>7.0205972078443729E-2</v>
      </c>
    </row>
    <row r="55" spans="1:18">
      <c r="A55">
        <f ca="1"/>
        <v>3656</v>
      </c>
      <c r="B55" s="50">
        <f ca="1"/>
        <v>7.1941582545820282E-2</v>
      </c>
      <c r="F55" s="38">
        <f t="shared" ca="1" si="2"/>
        <v>44626</v>
      </c>
      <c r="G55">
        <f t="shared" ca="1" si="0"/>
        <v>13.011114898686117</v>
      </c>
      <c r="H55" s="39">
        <f ca="1">AUDCurveGeneric!P55</f>
        <v>6.8922789808161258E-2</v>
      </c>
      <c r="I55">
        <f ca="1"/>
        <v>0.75047253724005314</v>
      </c>
      <c r="J55">
        <f ca="1"/>
        <v>0.75047253724005314</v>
      </c>
      <c r="K55" s="39">
        <f t="shared" ca="1" si="1"/>
        <v>7.022390129802987E-2</v>
      </c>
    </row>
    <row r="56" spans="1:18">
      <c r="A56">
        <f ca="1"/>
        <v>4385</v>
      </c>
      <c r="B56" s="50">
        <f ca="1"/>
        <v>7.2360771748733121E-2</v>
      </c>
      <c r="F56" s="38">
        <f t="shared" ca="1" si="2"/>
        <v>44656</v>
      </c>
      <c r="G56">
        <f t="shared" ca="1" si="0"/>
        <v>13.233095837920651</v>
      </c>
      <c r="H56" s="39">
        <f ca="1">AUDCurveGeneric!P56</f>
        <v>6.8924066081084936E-2</v>
      </c>
      <c r="I56">
        <f ca="1"/>
        <v>0.74608038223759499</v>
      </c>
      <c r="J56">
        <f ca="1"/>
        <v>0.74608038223759499</v>
      </c>
      <c r="K56" s="39">
        <f t="shared" ca="1" si="1"/>
        <v>7.0247375664877001E-2</v>
      </c>
    </row>
    <row r="57" spans="1:18">
      <c r="A57">
        <f ca="1"/>
        <v>5483</v>
      </c>
      <c r="B57" s="50">
        <f ca="1"/>
        <v>7.2307775920180895E-2</v>
      </c>
      <c r="F57" s="38">
        <f t="shared" ca="1" si="2"/>
        <v>44686</v>
      </c>
      <c r="G57">
        <f t="shared" ca="1" si="0"/>
        <v>13.455076777155044</v>
      </c>
      <c r="H57" s="39">
        <f ca="1">AUDCurveGeneric!P57</f>
        <v>6.8925342353601357E-2</v>
      </c>
      <c r="I57">
        <f ca="1"/>
        <v>0.74171107028808525</v>
      </c>
      <c r="J57">
        <f ca="1"/>
        <v>0.74171107028808525</v>
      </c>
      <c r="K57" s="39">
        <f t="shared" ca="1" si="1"/>
        <v>7.0270850031316862E-2</v>
      </c>
    </row>
    <row r="58" spans="1:18">
      <c r="A58">
        <f ca="1"/>
        <v>7307</v>
      </c>
      <c r="B58" s="50">
        <f ca="1"/>
        <v>7.2253977565384098E-2</v>
      </c>
      <c r="F58" s="38">
        <f t="shared" ca="1" si="2"/>
        <v>44716</v>
      </c>
      <c r="G58">
        <f t="shared" ca="1" si="0"/>
        <v>13.677057716389719</v>
      </c>
      <c r="H58" s="39">
        <f ca="1">AUDCurveGeneric!P58</f>
        <v>6.8926618625711408E-2</v>
      </c>
      <c r="I58">
        <f ca="1"/>
        <v>0.73736450123633857</v>
      </c>
      <c r="J58">
        <f ca="1"/>
        <v>0.73736450123633857</v>
      </c>
      <c r="K58" s="39">
        <f t="shared" ca="1" si="1"/>
        <v>7.029432439735038E-2</v>
      </c>
    </row>
    <row r="59" spans="1:18">
      <c r="A59">
        <f ca="1"/>
        <v>9133</v>
      </c>
      <c r="B59" s="50">
        <f ca="1"/>
        <v>7.2224170425462475E-2</v>
      </c>
      <c r="F59" s="38">
        <f t="shared" ca="1" si="2"/>
        <v>44746</v>
      </c>
      <c r="G59">
        <f t="shared" ca="1" si="0"/>
        <v>13.899038655624253</v>
      </c>
      <c r="H59" s="39">
        <f ca="1">AUDCurveGeneric!P59</f>
        <v>6.8927894897413425E-2</v>
      </c>
      <c r="I59">
        <f ca="1"/>
        <v>0.73304057525140431</v>
      </c>
      <c r="J59">
        <f ca="1"/>
        <v>0.73304057525140431</v>
      </c>
      <c r="K59" s="39">
        <f t="shared" ca="1" si="1"/>
        <v>7.031779876297585E-2</v>
      </c>
    </row>
    <row r="60" spans="1:18">
      <c r="A60">
        <f ca="1"/>
        <v>10959</v>
      </c>
      <c r="B60" s="50">
        <f ca="1"/>
        <v>7.2206317884927707E-2</v>
      </c>
      <c r="F60" s="38">
        <f t="shared" ca="1" si="2"/>
        <v>44776</v>
      </c>
      <c r="G60">
        <f t="shared" ca="1" si="0"/>
        <v>14.121019594859202</v>
      </c>
      <c r="H60" s="39">
        <f ca="1">AUDCurveGeneric!P60</f>
        <v>6.8929171168708198E-2</v>
      </c>
      <c r="I60">
        <f ca="1"/>
        <v>0.72873919282618638</v>
      </c>
      <c r="J60">
        <f ca="1"/>
        <v>0.72873919282618638</v>
      </c>
      <c r="K60" s="39">
        <f t="shared" ca="1" si="1"/>
        <v>7.0341273128194118E-2</v>
      </c>
    </row>
    <row r="61" spans="1:18">
      <c r="A61" t="e">
        <f ca="1"/>
        <v>#N/A</v>
      </c>
      <c r="B61" s="50" t="e">
        <f ca="1"/>
        <v>#N/A</v>
      </c>
      <c r="F61" s="38">
        <f t="shared" ca="1" si="2"/>
        <v>44806</v>
      </c>
      <c r="G61">
        <f t="shared" ca="1" si="0"/>
        <v>14.343000534093736</v>
      </c>
      <c r="H61" s="39">
        <f ca="1">AUDCurveGeneric!P61</f>
        <v>6.8930447439595741E-2</v>
      </c>
      <c r="I61">
        <f ca="1"/>
        <v>0.72446025477708675</v>
      </c>
      <c r="J61">
        <f ca="1"/>
        <v>0.72446025477708675</v>
      </c>
      <c r="K61" s="39">
        <f t="shared" ca="1" si="1"/>
        <v>7.0364747493005114E-2</v>
      </c>
    </row>
    <row r="62" spans="1:18">
      <c r="A62" t="e">
        <f ca="1"/>
        <v>#N/A</v>
      </c>
      <c r="B62" s="50" t="e">
        <f ca="1"/>
        <v>#N/A</v>
      </c>
      <c r="F62" s="38">
        <f t="shared" ca="1" si="2"/>
        <v>44836</v>
      </c>
      <c r="G62">
        <f t="shared" ca="1" si="0"/>
        <v>14.564981473328547</v>
      </c>
      <c r="H62" s="39">
        <f ca="1">AUDCurveGeneric!P62</f>
        <v>6.8931723710076095E-2</v>
      </c>
      <c r="I62">
        <f ca="1"/>
        <v>0.72020366224362997</v>
      </c>
      <c r="J62">
        <f ca="1"/>
        <v>0.72020366224362997</v>
      </c>
      <c r="K62" s="39">
        <f t="shared" ca="1" si="1"/>
        <v>7.038822185740895E-2</v>
      </c>
    </row>
    <row r="63" spans="1:18">
      <c r="A63" t="e">
        <f ca="1"/>
        <v>#N/A</v>
      </c>
      <c r="B63" s="50" t="e">
        <f ca="1"/>
        <v>#N/A</v>
      </c>
      <c r="F63" s="38">
        <f t="shared" ca="1" si="2"/>
        <v>44866</v>
      </c>
      <c r="G63">
        <f t="shared" ca="1" si="0"/>
        <v>14.786962412563081</v>
      </c>
      <c r="H63" s="39">
        <f ca="1">AUDCurveGeneric!P63</f>
        <v>6.8932999980149207E-2</v>
      </c>
      <c r="I63">
        <f ca="1"/>
        <v>0.71596931668808861</v>
      </c>
      <c r="J63">
        <f ca="1"/>
        <v>0.71596931668808861</v>
      </c>
      <c r="K63" s="39">
        <f t="shared" ca="1" si="1"/>
        <v>7.0411696221405515E-2</v>
      </c>
    </row>
    <row r="64" spans="1:18">
      <c r="A64" t="e">
        <f ca="1"/>
        <v>#N/A</v>
      </c>
      <c r="B64" s="50" t="e">
        <f ca="1"/>
        <v>#N/A</v>
      </c>
      <c r="F64" s="38">
        <f t="shared" ca="1" si="2"/>
        <v>44896</v>
      </c>
      <c r="G64">
        <f t="shared" ca="1" si="0"/>
        <v>15.008943351797615</v>
      </c>
      <c r="H64" s="39">
        <f ca="1">AUDCurveGeneric!P64</f>
        <v>6.893427624981599E-2</v>
      </c>
      <c r="I64">
        <f ca="1"/>
        <v>0.71175711989509927</v>
      </c>
      <c r="J64">
        <f ca="1"/>
        <v>0.71175711989509927</v>
      </c>
      <c r="K64" s="39">
        <f t="shared" ca="1" si="1"/>
        <v>7.0435170584995752E-2</v>
      </c>
    </row>
    <row r="65" spans="1:11">
      <c r="A65" t="e">
        <f ca="1"/>
        <v>#N/A</v>
      </c>
      <c r="B65" s="50" t="e">
        <f ca="1"/>
        <v>#N/A</v>
      </c>
      <c r="F65" s="38">
        <f t="shared" ca="1" si="2"/>
        <v>44926</v>
      </c>
      <c r="G65">
        <f t="shared" ca="1" si="0"/>
        <v>15.230924291032288</v>
      </c>
      <c r="H65" s="39">
        <f ca="1">AUDCurveGeneric!P65</f>
        <v>6.8935552519074669E-2</v>
      </c>
      <c r="I65">
        <f ca="1"/>
        <v>0.70756697397129165</v>
      </c>
      <c r="J65">
        <f ca="1"/>
        <v>0.70756697397129165</v>
      </c>
      <c r="K65" s="39">
        <f t="shared" ca="1" si="1"/>
        <v>7.0458644948177898E-2</v>
      </c>
    </row>
    <row r="66" spans="1:11">
      <c r="A66" t="e">
        <f ca="1"/>
        <v>#N/A</v>
      </c>
      <c r="B66" s="50" t="e">
        <f ca="1"/>
        <v>#N/A</v>
      </c>
      <c r="F66" s="38">
        <f t="shared" ca="1" si="2"/>
        <v>44956</v>
      </c>
      <c r="G66">
        <f t="shared" ca="1" si="0"/>
        <v>15.452905230267099</v>
      </c>
      <c r="H66" s="39">
        <f ca="1">AUDCurveGeneric!P66</f>
        <v>6.8936828787926147E-2</v>
      </c>
      <c r="I66">
        <f ca="1"/>
        <v>0.70339878134488232</v>
      </c>
      <c r="J66">
        <f ca="1"/>
        <v>0.70339878134488232</v>
      </c>
      <c r="K66" s="39">
        <f t="shared" ca="1" si="1"/>
        <v>7.0482119310952857E-2</v>
      </c>
    </row>
    <row r="67" spans="1:11">
      <c r="A67" t="e">
        <f ca="1"/>
        <v>#N/A</v>
      </c>
      <c r="B67" s="50" t="e">
        <f ca="1"/>
        <v>#N/A</v>
      </c>
      <c r="F67" s="38">
        <f t="shared" ca="1" si="2"/>
        <v>44986</v>
      </c>
      <c r="G67">
        <f t="shared" ref="G67:G130" ca="1" si="3">(K67-H67)*10000</f>
        <v>15.685585052718359</v>
      </c>
      <c r="H67" s="39">
        <f ca="1">AUDCurveGeneric!P67</f>
        <v>6.8937778103282152E-2</v>
      </c>
      <c r="I67">
        <f ca="1"/>
        <v>0.69924980884515864</v>
      </c>
      <c r="J67">
        <f ca="1"/>
        <v>0.69924980884515864</v>
      </c>
      <c r="K67" s="39">
        <f t="shared" ca="1" si="1"/>
        <v>7.0506336608553988E-2</v>
      </c>
    </row>
    <row r="68" spans="1:11">
      <c r="A68" t="e">
        <f ca="1"/>
        <v>#N/A</v>
      </c>
      <c r="B68" s="50" t="e">
        <f ca="1"/>
        <v>#N/A</v>
      </c>
      <c r="F68" s="38">
        <f t="shared" ref="F68:F131" ca="1" si="4">F67+30</f>
        <v>45016</v>
      </c>
      <c r="G68">
        <f t="shared" ca="1" si="3"/>
        <v>15.921521057018634</v>
      </c>
      <c r="H68" s="39">
        <f ca="1">AUDCurveGeneric!P68</f>
        <v>6.8938627910969344E-2</v>
      </c>
      <c r="I68">
        <f ca="1"/>
        <v>0.69512173125718757</v>
      </c>
      <c r="J68">
        <f ca="1"/>
        <v>0.69512173125718757</v>
      </c>
      <c r="K68" s="39">
        <f t="shared" ref="K68:K71" ca="1" si="5">LN(I68)*-365/($F68-$F$2)</f>
        <v>7.0530780016671207E-2</v>
      </c>
    </row>
    <row r="69" spans="1:11">
      <c r="A69" t="e">
        <f ca="1"/>
        <v>#N/A</v>
      </c>
      <c r="B69" s="50" t="e">
        <f ca="1"/>
        <v>#N/A</v>
      </c>
      <c r="F69" s="38">
        <f t="shared" ca="1" si="4"/>
        <v>45046</v>
      </c>
      <c r="G69">
        <f t="shared" ca="1" si="3"/>
        <v>16.15745706131877</v>
      </c>
      <c r="H69" s="39">
        <f ca="1">AUDCurveGeneric!P69</f>
        <v>6.893947771847686E-2</v>
      </c>
      <c r="I69">
        <f ca="1"/>
        <v>0.6910152475383905</v>
      </c>
      <c r="J69">
        <f ca="1"/>
        <v>0.6910152475383905</v>
      </c>
      <c r="K69" s="39">
        <f t="shared" ca="1" si="5"/>
        <v>7.0555223424608737E-2</v>
      </c>
    </row>
    <row r="70" spans="1:11">
      <c r="A70" t="e">
        <f ca="1"/>
        <v>#N/A</v>
      </c>
      <c r="B70" t="e">
        <f ca="1"/>
        <v>#N/A</v>
      </c>
      <c r="F70" s="38">
        <f t="shared" ca="1" si="4"/>
        <v>45076</v>
      </c>
      <c r="G70">
        <f t="shared" ca="1" si="3"/>
        <v>16.393393065618628</v>
      </c>
      <c r="H70" s="39">
        <f ca="1">AUDCurveGeneric!P70</f>
        <v>6.8940327525802966E-2</v>
      </c>
      <c r="I70">
        <f ca="1"/>
        <v>0.68693026302433258</v>
      </c>
      <c r="J70">
        <f ca="1"/>
        <v>0.68693026302433258</v>
      </c>
      <c r="K70" s="39">
        <f t="shared" ca="1" si="5"/>
        <v>7.0579666832364829E-2</v>
      </c>
    </row>
    <row r="71" spans="1:11">
      <c r="A71" t="e">
        <f ca="1"/>
        <v>#N/A</v>
      </c>
      <c r="B71" t="e">
        <f ca="1"/>
        <v>#N/A</v>
      </c>
      <c r="F71" s="38">
        <f t="shared" ca="1" si="4"/>
        <v>45106</v>
      </c>
      <c r="G71">
        <f t="shared" ca="1" si="3"/>
        <v>16.629329069918626</v>
      </c>
      <c r="H71" s="39">
        <f ca="1">AUDCurveGeneric!P71</f>
        <v>6.8941177332948494E-2</v>
      </c>
      <c r="I71">
        <f ca="1"/>
        <v>0.68286668335160494</v>
      </c>
      <c r="J71">
        <f ca="1"/>
        <v>0.68286668335160494</v>
      </c>
      <c r="K71" s="39">
        <f t="shared" ca="1" si="5"/>
        <v>7.0604110239940357E-2</v>
      </c>
    </row>
    <row r="72" spans="1:11">
      <c r="A72" t="e">
        <f ca="1"/>
        <v>#N/A</v>
      </c>
      <c r="B72" t="e">
        <f ca="1"/>
        <v>#N/A</v>
      </c>
      <c r="F72" s="38">
        <f t="shared" ca="1" si="4"/>
        <v>45136</v>
      </c>
      <c r="G72">
        <f t="shared" ca="1" si="3"/>
        <v>16.8652650742189</v>
      </c>
      <c r="H72" s="39">
        <f ca="1">AUDCurveGeneric!P72</f>
        <v>6.89420271399135E-2</v>
      </c>
      <c r="I72">
        <f ca="1"/>
        <v>0.6788244144575688</v>
      </c>
      <c r="J72">
        <f ca="1"/>
        <v>0.6788244144575688</v>
      </c>
      <c r="K72" s="39">
        <f t="shared" ref="K72:K135" ca="1" si="6">LN(I72)*-365/($F72-$F$2)</f>
        <v>7.062855364733539E-2</v>
      </c>
    </row>
    <row r="73" spans="1:11">
      <c r="A73" t="e">
        <f ca="1"/>
        <v>#N/A</v>
      </c>
      <c r="B73" t="e">
        <f ca="1"/>
        <v>#N/A</v>
      </c>
      <c r="F73" s="38">
        <f t="shared" ca="1" si="4"/>
        <v>45166</v>
      </c>
      <c r="G73">
        <f t="shared" ca="1" si="3"/>
        <v>17.101201078519036</v>
      </c>
      <c r="H73" s="39">
        <f ca="1">AUDCurveGeneric!P73</f>
        <v>6.8942876946698858E-2</v>
      </c>
      <c r="I73">
        <f ca="1"/>
        <v>0.674803362580078</v>
      </c>
      <c r="J73">
        <f ca="1"/>
        <v>0.674803362580078</v>
      </c>
      <c r="K73" s="39">
        <f t="shared" ca="1" si="6"/>
        <v>7.0652997054550762E-2</v>
      </c>
    </row>
    <row r="74" spans="1:11">
      <c r="A74" t="e">
        <f ca="1"/>
        <v>#N/A</v>
      </c>
      <c r="B74" t="e">
        <f ca="1"/>
        <v>#N/A</v>
      </c>
      <c r="F74" s="38">
        <f t="shared" ca="1" si="4"/>
        <v>45196</v>
      </c>
      <c r="G74">
        <f t="shared" ca="1" si="3"/>
        <v>17.337137082819034</v>
      </c>
      <c r="H74" s="39">
        <f ca="1">AUDCurveGeneric!P74</f>
        <v>6.8943726753302764E-2</v>
      </c>
      <c r="I74">
        <f ca="1"/>
        <v>0.67080343425721589</v>
      </c>
      <c r="J74">
        <f ca="1"/>
        <v>0.67080343425721589</v>
      </c>
      <c r="K74" s="39">
        <f t="shared" ca="1" si="6"/>
        <v>7.0677440461584667E-2</v>
      </c>
    </row>
    <row r="75" spans="1:11">
      <c r="A75" t="e">
        <f ca="1"/>
        <v>#N/A</v>
      </c>
      <c r="B75" t="e">
        <f ca="1"/>
        <v>#N/A</v>
      </c>
      <c r="F75" s="38">
        <f t="shared" ca="1" si="4"/>
        <v>45226</v>
      </c>
      <c r="G75">
        <f t="shared" ca="1" si="3"/>
        <v>17.573073087119027</v>
      </c>
      <c r="H75" s="39">
        <f ca="1">AUDCurveGeneric!P75</f>
        <v>6.8944576559726148E-2</v>
      </c>
      <c r="I75">
        <f ca="1"/>
        <v>0.6668245363269939</v>
      </c>
      <c r="J75">
        <f ca="1"/>
        <v>0.6668245363269939</v>
      </c>
      <c r="K75" s="39">
        <f t="shared" ca="1" si="6"/>
        <v>7.0701883868438051E-2</v>
      </c>
    </row>
    <row r="76" spans="1:11">
      <c r="A76" t="e">
        <f ca="1"/>
        <v>#N/A</v>
      </c>
      <c r="B76" t="e">
        <f ca="1"/>
        <v>#N/A</v>
      </c>
      <c r="F76" s="38">
        <f t="shared" ca="1" si="4"/>
        <v>45256</v>
      </c>
      <c r="G76">
        <f t="shared" ca="1" si="3"/>
        <v>17.809009091419163</v>
      </c>
      <c r="H76" s="39">
        <f ca="1">AUDCurveGeneric!P76</f>
        <v>6.8945426365969883E-2</v>
      </c>
      <c r="I76">
        <f ca="1"/>
        <v>0.66286657592707754</v>
      </c>
      <c r="J76">
        <f ca="1"/>
        <v>0.66286657592707754</v>
      </c>
      <c r="K76" s="39">
        <f t="shared" ca="1" si="6"/>
        <v>7.07263272751118E-2</v>
      </c>
    </row>
    <row r="77" spans="1:11">
      <c r="A77" t="e">
        <f ca="1"/>
        <v>#N/A</v>
      </c>
      <c r="B77" t="e">
        <f ca="1"/>
        <v>#N/A</v>
      </c>
      <c r="F77" s="38">
        <f t="shared" ca="1" si="4"/>
        <v>45286</v>
      </c>
      <c r="G77">
        <f t="shared" ca="1" si="3"/>
        <v>18.044945095719161</v>
      </c>
      <c r="H77" s="39">
        <f ca="1">AUDCurveGeneric!P77</f>
        <v>6.8946276172032153E-2</v>
      </c>
      <c r="I77">
        <f ca="1"/>
        <v>0.65892946049450685</v>
      </c>
      <c r="J77">
        <f ca="1"/>
        <v>0.65892946049450685</v>
      </c>
      <c r="K77" s="39">
        <f t="shared" ca="1" si="6"/>
        <v>7.0750770681604069E-2</v>
      </c>
    </row>
    <row r="78" spans="1:11">
      <c r="A78" t="e">
        <f ca="1"/>
        <v>#N/A</v>
      </c>
      <c r="B78" t="e">
        <f ca="1"/>
        <v>#N/A</v>
      </c>
      <c r="F78" s="38">
        <f t="shared" ca="1" si="4"/>
        <v>45316</v>
      </c>
      <c r="G78">
        <f t="shared" ca="1" si="3"/>
        <v>18.280881100019158</v>
      </c>
      <c r="H78" s="39">
        <f ca="1">AUDCurveGeneric!P78</f>
        <v>6.8947125977913915E-2</v>
      </c>
      <c r="I78">
        <f ca="1"/>
        <v>0.65501309776538197</v>
      </c>
      <c r="J78">
        <f ca="1"/>
        <v>0.65501309776538197</v>
      </c>
      <c r="K78" s="39">
        <f t="shared" ca="1" si="6"/>
        <v>7.077521408791583E-2</v>
      </c>
    </row>
    <row r="79" spans="1:11">
      <c r="A79" t="e">
        <f ca="1"/>
        <v>#N/A</v>
      </c>
      <c r="B79" t="e">
        <f ca="1"/>
        <v>#N/A</v>
      </c>
      <c r="F79" s="38">
        <f t="shared" ca="1" si="4"/>
        <v>45346</v>
      </c>
      <c r="G79">
        <f t="shared" ca="1" si="3"/>
        <v>18.516817104319433</v>
      </c>
      <c r="H79" s="39">
        <f ca="1">AUDCurveGeneric!P79</f>
        <v>6.8947775224695765E-2</v>
      </c>
      <c r="I79">
        <f ca="1"/>
        <v>0.65111818717048986</v>
      </c>
      <c r="J79">
        <f ca="1"/>
        <v>0.65111818717048986</v>
      </c>
      <c r="K79" s="39">
        <f t="shared" ca="1" si="6"/>
        <v>7.0799456935127708E-2</v>
      </c>
    </row>
    <row r="80" spans="1:11">
      <c r="A80" t="e">
        <f ca="1"/>
        <v>#N/A</v>
      </c>
      <c r="B80" t="e">
        <f ca="1"/>
        <v>#N/A</v>
      </c>
      <c r="F80" s="38">
        <f t="shared" ca="1" si="4"/>
        <v>45376</v>
      </c>
      <c r="G80">
        <f t="shared" ca="1" si="3"/>
        <v>18.75275310861943</v>
      </c>
      <c r="H80" s="39">
        <f ca="1">AUDCurveGeneric!P80</f>
        <v>6.8948308358326896E-2</v>
      </c>
      <c r="I80">
        <f ca="1"/>
        <v>0.64724431919432834</v>
      </c>
      <c r="J80">
        <f ca="1"/>
        <v>0.64724431919432834</v>
      </c>
      <c r="K80" s="39">
        <f t="shared" ca="1" si="6"/>
        <v>7.0823583669188839E-2</v>
      </c>
    </row>
    <row r="81" spans="1:11">
      <c r="A81" t="e">
        <f ca="1"/>
        <v>#N/A</v>
      </c>
      <c r="B81" t="e">
        <f ca="1"/>
        <v>#N/A</v>
      </c>
      <c r="F81" s="38">
        <f t="shared" ca="1" si="4"/>
        <v>45406</v>
      </c>
      <c r="G81">
        <f t="shared" ca="1" si="3"/>
        <v>18.988689112919289</v>
      </c>
      <c r="H81" s="39">
        <f ca="1">AUDCurveGeneric!P81</f>
        <v>6.8948841491887E-2</v>
      </c>
      <c r="I81">
        <f ca="1"/>
        <v>0.64339094731755919</v>
      </c>
      <c r="J81">
        <f ca="1"/>
        <v>0.64339094731755919</v>
      </c>
      <c r="K81" s="39">
        <f t="shared" ca="1" si="6"/>
        <v>7.0847710403178929E-2</v>
      </c>
    </row>
    <row r="82" spans="1:11">
      <c r="A82" t="e">
        <f ca="1"/>
        <v>#N/A</v>
      </c>
      <c r="B82" t="e">
        <f ca="1"/>
        <v>#N/A</v>
      </c>
      <c r="F82" s="38">
        <f t="shared" ca="1" si="4"/>
        <v>45436</v>
      </c>
      <c r="G82">
        <f t="shared" ca="1" si="3"/>
        <v>19.224625117219702</v>
      </c>
      <c r="H82" s="39">
        <f ca="1">AUDCurveGeneric!P82</f>
        <v>6.8949374625376897E-2</v>
      </c>
      <c r="I82">
        <f ca="1"/>
        <v>0.63955797999076625</v>
      </c>
      <c r="J82">
        <f ca="1"/>
        <v>0.63955797999076625</v>
      </c>
      <c r="K82" s="39">
        <f t="shared" ca="1" si="6"/>
        <v>7.0871837137098867E-2</v>
      </c>
    </row>
    <row r="83" spans="1:11">
      <c r="A83" t="e">
        <f ca="1"/>
        <v>#N/A</v>
      </c>
      <c r="B83" t="e">
        <f ca="1"/>
        <v>#N/A</v>
      </c>
      <c r="F83" s="38">
        <f t="shared" ca="1" si="4"/>
        <v>45466</v>
      </c>
      <c r="G83">
        <f t="shared" ca="1" si="3"/>
        <v>19.460561121519838</v>
      </c>
      <c r="H83" s="39">
        <f ca="1">AUDCurveGeneric!P83</f>
        <v>6.8949907758794879E-2</v>
      </c>
      <c r="I83">
        <f ca="1"/>
        <v>0.63574532596771194</v>
      </c>
      <c r="J83">
        <f ca="1"/>
        <v>0.63574532596771194</v>
      </c>
      <c r="K83" s="39">
        <f t="shared" ca="1" si="6"/>
        <v>7.0895963870946863E-2</v>
      </c>
    </row>
    <row r="84" spans="1:11">
      <c r="F84" s="38">
        <f t="shared" ca="1" si="4"/>
        <v>45496</v>
      </c>
      <c r="G84">
        <f t="shared" ca="1" si="3"/>
        <v>19.696497125819697</v>
      </c>
      <c r="H84" s="39">
        <f ca="1">AUDCurveGeneric!P84</f>
        <v>6.895044089214182E-2</v>
      </c>
      <c r="I84">
        <f ca="1"/>
        <v>0.63195289430495361</v>
      </c>
      <c r="J84">
        <f ca="1"/>
        <v>0.63195289430495361</v>
      </c>
      <c r="K84" s="39">
        <f t="shared" ca="1" si="6"/>
        <v>7.092009060472379E-2</v>
      </c>
    </row>
    <row r="85" spans="1:11">
      <c r="F85" s="38">
        <f t="shared" ca="1" si="4"/>
        <v>45526</v>
      </c>
      <c r="G85">
        <f t="shared" ca="1" si="3"/>
        <v>19.932433130119833</v>
      </c>
      <c r="H85" s="39">
        <f ca="1">AUDCurveGeneric!P85</f>
        <v>6.8950974025418513E-2</v>
      </c>
      <c r="I85">
        <f ca="1"/>
        <v>0.62818059436148688</v>
      </c>
      <c r="J85">
        <f ca="1"/>
        <v>0.62818059436148688</v>
      </c>
      <c r="K85" s="39">
        <f t="shared" ca="1" si="6"/>
        <v>7.0944217338430496E-2</v>
      </c>
    </row>
    <row r="86" spans="1:11">
      <c r="F86" s="38">
        <f t="shared" ca="1" si="4"/>
        <v>45556</v>
      </c>
      <c r="G86">
        <f t="shared" ca="1" si="3"/>
        <v>20.168369134420246</v>
      </c>
      <c r="H86" s="39">
        <f ca="1">AUDCurveGeneric!P86</f>
        <v>6.8951507158623318E-2</v>
      </c>
      <c r="I86">
        <f ca="1"/>
        <v>0.62442833579838564</v>
      </c>
      <c r="J86">
        <f ca="1"/>
        <v>0.62442833579838564</v>
      </c>
      <c r="K86" s="39">
        <f t="shared" ca="1" si="6"/>
        <v>7.0968344072065342E-2</v>
      </c>
    </row>
    <row r="87" spans="1:11">
      <c r="F87" s="38">
        <f t="shared" ca="1" si="4"/>
        <v>45586</v>
      </c>
      <c r="G87">
        <f t="shared" ca="1" si="3"/>
        <v>20.404305138720101</v>
      </c>
      <c r="H87" s="39">
        <f ca="1">AUDCurveGeneric!P87</f>
        <v>6.8952040291757097E-2</v>
      </c>
      <c r="I87">
        <f ca="1"/>
        <v>0.62069602857840767</v>
      </c>
      <c r="J87">
        <f ca="1"/>
        <v>0.62069602857840767</v>
      </c>
      <c r="K87" s="39">
        <f t="shared" ca="1" si="6"/>
        <v>7.0992470805629107E-2</v>
      </c>
    </row>
    <row r="88" spans="1:11">
      <c r="F88" s="38">
        <f t="shared" ca="1" si="4"/>
        <v>45616</v>
      </c>
      <c r="G88">
        <f t="shared" ca="1" si="3"/>
        <v>20.640241143020098</v>
      </c>
      <c r="H88" s="39">
        <f ca="1">AUDCurveGeneric!P88</f>
        <v>6.8952573424819766E-2</v>
      </c>
      <c r="I88">
        <f ca="1"/>
        <v>0.61698358296562972</v>
      </c>
      <c r="J88">
        <f ca="1"/>
        <v>0.61698358296562972</v>
      </c>
      <c r="K88" s="39">
        <f t="shared" ca="1" si="6"/>
        <v>7.1016597539121776E-2</v>
      </c>
    </row>
    <row r="89" spans="1:11">
      <c r="F89" s="38">
        <f t="shared" ca="1" si="4"/>
        <v>45646</v>
      </c>
      <c r="G89">
        <f t="shared" ca="1" si="3"/>
        <v>20.876177147320234</v>
      </c>
      <c r="H89" s="39">
        <f ca="1">AUDCurveGeneric!P89</f>
        <v>6.8953106557812283E-2</v>
      </c>
      <c r="I89">
        <f ca="1"/>
        <v>0.61329090952505849</v>
      </c>
      <c r="J89">
        <f ca="1"/>
        <v>0.61329090952505849</v>
      </c>
      <c r="K89" s="39">
        <f t="shared" ca="1" si="6"/>
        <v>7.1040724272544306E-2</v>
      </c>
    </row>
    <row r="90" spans="1:11">
      <c r="F90" s="38">
        <f t="shared" ca="1" si="4"/>
        <v>45676</v>
      </c>
      <c r="G90">
        <f t="shared" ca="1" si="3"/>
        <v>21.112113151620509</v>
      </c>
      <c r="H90" s="39">
        <f ca="1">AUDCurveGeneric!P90</f>
        <v>6.8953639690732843E-2</v>
      </c>
      <c r="I90">
        <f ca="1"/>
        <v>0.60961791912226115</v>
      </c>
      <c r="J90">
        <f ca="1"/>
        <v>0.60961791912226115</v>
      </c>
      <c r="K90" s="39">
        <f t="shared" ca="1" si="6"/>
        <v>7.1064851005894894E-2</v>
      </c>
    </row>
    <row r="91" spans="1:11">
      <c r="F91" s="38">
        <f t="shared" ca="1" si="4"/>
        <v>45706</v>
      </c>
      <c r="G91">
        <f t="shared" ca="1" si="3"/>
        <v>21.270901744357833</v>
      </c>
      <c r="H91" s="39">
        <f ca="1">AUDCurveGeneric!P91</f>
        <v>6.8954129738965489E-2</v>
      </c>
      <c r="I91">
        <f ca="1"/>
        <v>0.60599764954790836</v>
      </c>
      <c r="J91">
        <f ca="1"/>
        <v>0.60599764954790836</v>
      </c>
      <c r="K91" s="39">
        <f t="shared" ca="1" si="6"/>
        <v>7.1081219913401272E-2</v>
      </c>
    </row>
    <row r="92" spans="1:11">
      <c r="F92" s="38">
        <f t="shared" ca="1" si="4"/>
        <v>45736</v>
      </c>
      <c r="G92">
        <f t="shared" ca="1" si="3"/>
        <v>21.328805260436983</v>
      </c>
      <c r="H92" s="39">
        <f ca="1">AUDCurveGeneric!P92</f>
        <v>6.895456344572122E-2</v>
      </c>
      <c r="I92">
        <f ca="1"/>
        <v>0.60244082544820032</v>
      </c>
      <c r="J92">
        <f ca="1"/>
        <v>0.60244082544820032</v>
      </c>
      <c r="K92" s="39">
        <f t="shared" ca="1" si="6"/>
        <v>7.1087443971764919E-2</v>
      </c>
    </row>
    <row r="93" spans="1:11">
      <c r="F93" s="38">
        <f t="shared" ca="1" si="4"/>
        <v>45766</v>
      </c>
      <c r="G93">
        <f t="shared" ca="1" si="3"/>
        <v>21.386708776515995</v>
      </c>
      <c r="H93" s="39">
        <f ca="1">AUDCurveGeneric!P93</f>
        <v>6.8954997152429948E-2</v>
      </c>
      <c r="I93">
        <f ca="1"/>
        <v>0.59890426490449633</v>
      </c>
      <c r="J93">
        <f ca="1"/>
        <v>0.59890426490449633</v>
      </c>
      <c r="K93" s="39">
        <f t="shared" ca="1" si="6"/>
        <v>7.1093668030081547E-2</v>
      </c>
    </row>
    <row r="94" spans="1:11">
      <c r="F94" s="38">
        <f t="shared" ca="1" si="4"/>
        <v>45796</v>
      </c>
      <c r="G94">
        <f t="shared" ca="1" si="3"/>
        <v>21.444612292594869</v>
      </c>
      <c r="H94" s="39">
        <f ca="1">AUDCurveGeneric!P94</f>
        <v>6.8955430859091629E-2</v>
      </c>
      <c r="I94">
        <f ca="1"/>
        <v>0.59538785617739132</v>
      </c>
      <c r="J94">
        <f ca="1"/>
        <v>0.59538785617739132</v>
      </c>
      <c r="K94" s="39">
        <f t="shared" ca="1" si="6"/>
        <v>7.1099892088351116E-2</v>
      </c>
    </row>
    <row r="95" spans="1:11">
      <c r="F95" s="38">
        <f t="shared" ca="1" si="4"/>
        <v>45826</v>
      </c>
      <c r="G95">
        <f t="shared" ca="1" si="3"/>
        <v>21.502515808674016</v>
      </c>
      <c r="H95" s="39">
        <f ca="1">AUDCurveGeneric!P95</f>
        <v>6.8955864565706307E-2</v>
      </c>
      <c r="I95">
        <f ca="1"/>
        <v>0.5918914881218178</v>
      </c>
      <c r="J95">
        <f ca="1"/>
        <v>0.5918914881218178</v>
      </c>
      <c r="K95" s="39">
        <f t="shared" ca="1" si="6"/>
        <v>7.1106116146573708E-2</v>
      </c>
    </row>
    <row r="96" spans="1:11">
      <c r="F96" s="38">
        <f t="shared" ca="1" si="4"/>
        <v>45856</v>
      </c>
      <c r="G96">
        <f t="shared" ca="1" si="3"/>
        <v>21.560419324752889</v>
      </c>
      <c r="H96" s="39">
        <f ca="1">AUDCurveGeneric!P96</f>
        <v>6.8956298272273925E-2</v>
      </c>
      <c r="I96">
        <f ca="1"/>
        <v>0.58841505018401075</v>
      </c>
      <c r="J96">
        <f ca="1"/>
        <v>0.58841505018401075</v>
      </c>
      <c r="K96" s="39">
        <f t="shared" ca="1" si="6"/>
        <v>7.1112340204749214E-2</v>
      </c>
    </row>
    <row r="97" spans="6:11">
      <c r="F97" s="38">
        <f t="shared" ca="1" si="4"/>
        <v>45886</v>
      </c>
      <c r="G97">
        <f t="shared" ca="1" si="3"/>
        <v>21.618322840831901</v>
      </c>
      <c r="H97" s="39">
        <f ca="1">AUDCurveGeneric!P97</f>
        <v>6.8956731978794553E-2</v>
      </c>
      <c r="I97">
        <f ca="1"/>
        <v>0.584958432398485</v>
      </c>
      <c r="J97">
        <f ca="1"/>
        <v>0.584958432398485</v>
      </c>
      <c r="K97" s="39">
        <f t="shared" ca="1" si="6"/>
        <v>7.1118564262877743E-2</v>
      </c>
    </row>
    <row r="98" spans="6:11">
      <c r="F98" s="38">
        <f t="shared" ca="1" si="4"/>
        <v>45916</v>
      </c>
      <c r="G98">
        <f t="shared" ca="1" si="3"/>
        <v>21.676226356911187</v>
      </c>
      <c r="H98" s="39">
        <f ca="1">AUDCurveGeneric!P98</f>
        <v>6.8957165685268149E-2</v>
      </c>
      <c r="I98">
        <f ca="1"/>
        <v>0.58152152538502977</v>
      </c>
      <c r="J98">
        <f ca="1"/>
        <v>0.58152152538502977</v>
      </c>
      <c r="K98" s="39">
        <f t="shared" ca="1" si="6"/>
        <v>7.1124788320959267E-2</v>
      </c>
    </row>
    <row r="99" spans="6:11">
      <c r="F99" s="38">
        <f t="shared" ca="1" si="4"/>
        <v>45946</v>
      </c>
      <c r="G99">
        <f t="shared" ca="1" si="3"/>
        <v>21.734129872989921</v>
      </c>
      <c r="H99" s="39">
        <f ca="1">AUDCurveGeneric!P99</f>
        <v>6.8957599391695587E-2</v>
      </c>
      <c r="I99">
        <f ca="1"/>
        <v>0.57810422034571296</v>
      </c>
      <c r="J99">
        <f ca="1"/>
        <v>0.57810422034571296</v>
      </c>
      <c r="K99" s="39">
        <f t="shared" ca="1" si="6"/>
        <v>7.1131012378994579E-2</v>
      </c>
    </row>
    <row r="100" spans="6:11">
      <c r="F100" s="38">
        <f t="shared" ca="1" si="4"/>
        <v>45976</v>
      </c>
      <c r="G100">
        <f t="shared" ca="1" si="3"/>
        <v>21.792033389069211</v>
      </c>
      <c r="H100" s="39">
        <f ca="1">AUDCurveGeneric!P100</f>
        <v>6.8958033098075106E-2</v>
      </c>
      <c r="I100">
        <f ca="1"/>
        <v>0.57470640906191839</v>
      </c>
      <c r="J100">
        <f ca="1"/>
        <v>0.57470640906191839</v>
      </c>
      <c r="K100" s="39">
        <f t="shared" ca="1" si="6"/>
        <v>7.1137236436982026E-2</v>
      </c>
    </row>
    <row r="101" spans="6:11">
      <c r="F101" s="38">
        <f t="shared" ca="1" si="4"/>
        <v>46006</v>
      </c>
      <c r="G101">
        <f t="shared" ca="1" si="3"/>
        <v>21.849936905148081</v>
      </c>
      <c r="H101" s="39">
        <f ca="1">AUDCurveGeneric!P101</f>
        <v>6.8958466804407606E-2</v>
      </c>
      <c r="I101">
        <f ca="1"/>
        <v>0.57132798389136108</v>
      </c>
      <c r="J101">
        <f ca="1"/>
        <v>0.57132798389136108</v>
      </c>
      <c r="K101" s="39">
        <f t="shared" ca="1" si="6"/>
        <v>7.1143460494922414E-2</v>
      </c>
    </row>
    <row r="102" spans="6:11">
      <c r="F102" s="38">
        <f t="shared" ca="1" si="4"/>
        <v>46036</v>
      </c>
      <c r="G102">
        <f t="shared" ca="1" si="3"/>
        <v>21.907840421226954</v>
      </c>
      <c r="H102" s="39">
        <f ca="1">AUDCurveGeneric!P102</f>
        <v>6.8958900510693116E-2</v>
      </c>
      <c r="I102">
        <f ca="1"/>
        <v>0.56796883776515361</v>
      </c>
      <c r="J102">
        <f ca="1"/>
        <v>0.56796883776515361</v>
      </c>
      <c r="K102" s="39">
        <f t="shared" ca="1" si="6"/>
        <v>7.1149684552815812E-2</v>
      </c>
    </row>
    <row r="103" spans="6:11">
      <c r="F103" s="38">
        <f t="shared" ca="1" si="4"/>
        <v>46066</v>
      </c>
      <c r="G103">
        <f t="shared" ca="1" si="3"/>
        <v>21.965743937306105</v>
      </c>
      <c r="H103" s="39">
        <f ca="1">AUDCurveGeneric!P103</f>
        <v>6.8959308522791779E-2</v>
      </c>
      <c r="I103">
        <f ca="1"/>
        <v>0.56462898072306889</v>
      </c>
      <c r="J103">
        <f ca="1"/>
        <v>0.56462898072306889</v>
      </c>
      <c r="K103" s="39">
        <f t="shared" ca="1" si="6"/>
        <v>7.1155882916522389E-2</v>
      </c>
    </row>
    <row r="104" spans="6:11">
      <c r="F104" s="38">
        <f t="shared" ca="1" si="4"/>
        <v>46096</v>
      </c>
      <c r="G104">
        <f t="shared" ca="1" si="3"/>
        <v>22.023647453384974</v>
      </c>
      <c r="H104" s="39">
        <f ca="1">AUDCurveGeneric!P104</f>
        <v>6.8959645875969672E-2</v>
      </c>
      <c r="I104">
        <f ca="1"/>
        <v>0.56130851315109009</v>
      </c>
      <c r="J104">
        <f ca="1"/>
        <v>0.56130851315109009</v>
      </c>
      <c r="K104" s="39">
        <f t="shared" ca="1" si="6"/>
        <v>7.1162010621308169E-2</v>
      </c>
    </row>
    <row r="105" spans="6:11">
      <c r="F105" s="38">
        <f t="shared" ca="1" si="4"/>
        <v>46126</v>
      </c>
      <c r="G105">
        <f t="shared" ca="1" si="3"/>
        <v>22.081550969464125</v>
      </c>
      <c r="H105" s="39">
        <f ca="1">AUDCurveGeneric!P105</f>
        <v>6.8959983229119934E-2</v>
      </c>
      <c r="I105">
        <f ca="1"/>
        <v>0.55800701049264845</v>
      </c>
      <c r="J105">
        <f ca="1"/>
        <v>0.55800701049264845</v>
      </c>
      <c r="K105" s="39">
        <f t="shared" ca="1" si="6"/>
        <v>7.1168138326066346E-2</v>
      </c>
    </row>
    <row r="106" spans="6:11">
      <c r="F106" s="38">
        <f t="shared" ca="1" si="4"/>
        <v>46156</v>
      </c>
      <c r="G106">
        <f t="shared" ca="1" si="3"/>
        <v>22.139454485543137</v>
      </c>
      <c r="H106" s="39">
        <f ca="1">AUDCurveGeneric!P106</f>
        <v>6.89603205822409E-2</v>
      </c>
      <c r="I106">
        <f ca="1"/>
        <v>0.55472436783158841</v>
      </c>
      <c r="J106">
        <f ca="1"/>
        <v>0.55472436783158841</v>
      </c>
      <c r="K106" s="39">
        <f t="shared" ca="1" si="6"/>
        <v>7.1174266030795214E-2</v>
      </c>
    </row>
    <row r="107" spans="6:11">
      <c r="F107" s="38">
        <f t="shared" ca="1" si="4"/>
        <v>46186</v>
      </c>
      <c r="G107">
        <f t="shared" ca="1" si="3"/>
        <v>22.197358001622149</v>
      </c>
      <c r="H107" s="39">
        <f ca="1">AUDCurveGeneric!P107</f>
        <v>6.8960657935334319E-2</v>
      </c>
      <c r="I107">
        <f ca="1"/>
        <v>0.55146048081206156</v>
      </c>
      <c r="J107">
        <f ca="1"/>
        <v>0.55146048081206156</v>
      </c>
      <c r="K107" s="39">
        <f t="shared" ca="1" si="6"/>
        <v>7.1180393735496533E-2</v>
      </c>
    </row>
    <row r="108" spans="6:11">
      <c r="F108" s="38">
        <f t="shared" ca="1" si="4"/>
        <v>46216</v>
      </c>
      <c r="G108">
        <f t="shared" ca="1" si="3"/>
        <v>22.255261517701019</v>
      </c>
      <c r="H108" s="39">
        <f ca="1">AUDCurveGeneric!P108</f>
        <v>6.8960995288398372E-2</v>
      </c>
      <c r="I108">
        <f ca="1"/>
        <v>0.5482152456356818</v>
      </c>
      <c r="J108">
        <f ca="1"/>
        <v>0.5482152456356818</v>
      </c>
      <c r="K108" s="39">
        <f t="shared" ca="1" si="6"/>
        <v>7.1186521440168474E-2</v>
      </c>
    </row>
    <row r="109" spans="6:11">
      <c r="F109" s="38">
        <f t="shared" ca="1" si="4"/>
        <v>46246</v>
      </c>
      <c r="G109">
        <f t="shared" ca="1" si="3"/>
        <v>22.313165033780031</v>
      </c>
      <c r="H109" s="39">
        <f ca="1">AUDCurveGeneric!P109</f>
        <v>6.8961332641433989E-2</v>
      </c>
      <c r="I109">
        <f ca="1"/>
        <v>0.54498855905863375</v>
      </c>
      <c r="J109">
        <f ca="1"/>
        <v>0.54498855905863375</v>
      </c>
      <c r="K109" s="39">
        <f t="shared" ca="1" si="6"/>
        <v>7.1192649144811992E-2</v>
      </c>
    </row>
    <row r="110" spans="6:11">
      <c r="F110" s="38">
        <f t="shared" ca="1" si="4"/>
        <v>46276</v>
      </c>
      <c r="G110">
        <f t="shared" ca="1" si="3"/>
        <v>22.371068549859039</v>
      </c>
      <c r="H110" s="39">
        <f ca="1">AUDCurveGeneric!P110</f>
        <v>6.8961669994442032E-2</v>
      </c>
      <c r="I110">
        <f ca="1"/>
        <v>0.54178031838883622</v>
      </c>
      <c r="J110">
        <f ca="1"/>
        <v>0.54178031838883622</v>
      </c>
      <c r="K110" s="39">
        <f t="shared" ca="1" si="6"/>
        <v>7.1198776849427936E-2</v>
      </c>
    </row>
    <row r="111" spans="6:11">
      <c r="F111" s="38">
        <f t="shared" ca="1" si="4"/>
        <v>46306</v>
      </c>
      <c r="G111">
        <f t="shared" ca="1" si="3"/>
        <v>22.428972065938051</v>
      </c>
      <c r="H111" s="39">
        <f ca="1">AUDCurveGeneric!P111</f>
        <v>6.8962007347420737E-2</v>
      </c>
      <c r="I111">
        <f ca="1"/>
        <v>0.53859042148311975</v>
      </c>
      <c r="J111">
        <f ca="1"/>
        <v>0.53859042148311975</v>
      </c>
      <c r="K111" s="39">
        <f t="shared" ca="1" si="6"/>
        <v>7.1204904554014542E-2</v>
      </c>
    </row>
    <row r="112" spans="6:11">
      <c r="F112" s="38">
        <f t="shared" ca="1" si="4"/>
        <v>46336</v>
      </c>
      <c r="G112">
        <f t="shared" ca="1" si="3"/>
        <v>22.486875582017063</v>
      </c>
      <c r="H112" s="39">
        <f ca="1">AUDCurveGeneric!P112</f>
        <v>6.896234470037188E-2</v>
      </c>
      <c r="I112">
        <f ca="1"/>
        <v>0.53541876674437683</v>
      </c>
      <c r="J112">
        <f ca="1"/>
        <v>0.53541876674437683</v>
      </c>
      <c r="K112" s="39">
        <f t="shared" ca="1" si="6"/>
        <v>7.1211032258573587E-2</v>
      </c>
    </row>
    <row r="113" spans="6:11">
      <c r="F113" s="38">
        <f t="shared" ca="1" si="4"/>
        <v>46366</v>
      </c>
      <c r="G113">
        <f t="shared" ca="1" si="3"/>
        <v>22.544779098096214</v>
      </c>
      <c r="H113" s="39">
        <f ca="1">AUDCurveGeneric!P113</f>
        <v>6.8962682053293672E-2</v>
      </c>
      <c r="I113">
        <f ca="1"/>
        <v>0.53226525311878803</v>
      </c>
      <c r="J113">
        <f ca="1"/>
        <v>0.53226525311878803</v>
      </c>
      <c r="K113" s="39">
        <f t="shared" ca="1" si="6"/>
        <v>7.1217159963103294E-2</v>
      </c>
    </row>
    <row r="114" spans="6:11">
      <c r="F114" s="38">
        <f t="shared" ca="1" si="4"/>
        <v>46396</v>
      </c>
      <c r="G114">
        <f t="shared" ca="1" si="3"/>
        <v>22.602682614175084</v>
      </c>
      <c r="H114" s="39">
        <f ca="1">AUDCurveGeneric!P114</f>
        <v>6.8963019406187917E-2</v>
      </c>
      <c r="I114">
        <f ca="1"/>
        <v>0.52912978009299527</v>
      </c>
      <c r="J114">
        <f ca="1"/>
        <v>0.52912978009299527</v>
      </c>
      <c r="K114" s="39">
        <f t="shared" ca="1" si="6"/>
        <v>7.1223287667605426E-2</v>
      </c>
    </row>
    <row r="115" spans="6:11">
      <c r="F115" s="38">
        <f t="shared" ca="1" si="4"/>
        <v>46426</v>
      </c>
      <c r="G115">
        <f t="shared" ca="1" si="3"/>
        <v>22.660586130253819</v>
      </c>
      <c r="H115" s="39">
        <f ca="1">AUDCurveGeneric!P115</f>
        <v>6.8963344683171057E-2</v>
      </c>
      <c r="I115">
        <f ca="1"/>
        <v>0.52601230498173479</v>
      </c>
      <c r="J115">
        <f ca="1"/>
        <v>0.52601230498173479</v>
      </c>
      <c r="K115" s="39">
        <f t="shared" ca="1" si="6"/>
        <v>7.1229403296196439E-2</v>
      </c>
    </row>
    <row r="116" spans="6:11">
      <c r="F116" s="38">
        <f t="shared" ca="1" si="4"/>
        <v>46456</v>
      </c>
      <c r="G116">
        <f t="shared" ca="1" si="3"/>
        <v>22.718489646333108</v>
      </c>
      <c r="H116" s="39">
        <f ca="1">AUDCurveGeneric!P116</f>
        <v>6.8963561277197313E-2</v>
      </c>
      <c r="I116">
        <f ca="1"/>
        <v>0.52291318866312952</v>
      </c>
      <c r="J116">
        <f ca="1"/>
        <v>0.52291318866312952</v>
      </c>
      <c r="K116" s="39">
        <f t="shared" ca="1" si="6"/>
        <v>7.1235410241830624E-2</v>
      </c>
    </row>
    <row r="117" spans="6:11">
      <c r="F117" s="38">
        <f t="shared" ca="1" si="4"/>
        <v>46486</v>
      </c>
      <c r="G117">
        <f t="shared" ca="1" si="3"/>
        <v>22.776393162412116</v>
      </c>
      <c r="H117" s="39">
        <f ca="1">AUDCurveGeneric!P117</f>
        <v>6.8963777871212703E-2</v>
      </c>
      <c r="I117">
        <f ca="1"/>
        <v>0.51983181816027202</v>
      </c>
      <c r="J117">
        <f ca="1"/>
        <v>0.51983181816027202</v>
      </c>
      <c r="K117" s="39">
        <f t="shared" ca="1" si="6"/>
        <v>7.1241417187453915E-2</v>
      </c>
    </row>
    <row r="118" spans="6:11">
      <c r="F118" s="38">
        <f t="shared" ca="1" si="4"/>
        <v>46516</v>
      </c>
      <c r="G118">
        <f t="shared" ca="1" si="3"/>
        <v>22.83429667849099</v>
      </c>
      <c r="H118" s="39">
        <f ca="1">AUDCurveGeneric!P118</f>
        <v>6.8963994465215506E-2</v>
      </c>
      <c r="I118">
        <f ca="1"/>
        <v>0.5167680949698279</v>
      </c>
      <c r="J118">
        <f ca="1"/>
        <v>0.5167680949698279</v>
      </c>
      <c r="K118" s="39">
        <f t="shared" ca="1" si="6"/>
        <v>7.1247424133064605E-2</v>
      </c>
    </row>
    <row r="119" spans="6:11">
      <c r="F119" s="38">
        <f t="shared" ca="1" si="4"/>
        <v>46546</v>
      </c>
      <c r="G119">
        <f t="shared" ca="1" si="3"/>
        <v>22.89220019457014</v>
      </c>
      <c r="H119" s="39">
        <f ca="1">AUDCurveGeneric!P119</f>
        <v>6.8964211059207456E-2</v>
      </c>
      <c r="I119">
        <f ca="1"/>
        <v>0.51372192111682213</v>
      </c>
      <c r="J119">
        <f ca="1"/>
        <v>0.51372192111682213</v>
      </c>
      <c r="K119" s="39">
        <f t="shared" ca="1" si="6"/>
        <v>7.125343107866447E-2</v>
      </c>
    </row>
    <row r="120" spans="6:11">
      <c r="F120" s="38">
        <f t="shared" ca="1" si="4"/>
        <v>46576</v>
      </c>
      <c r="G120">
        <f t="shared" ca="1" si="3"/>
        <v>22.950103710649287</v>
      </c>
      <c r="H120" s="39">
        <f ca="1">AUDCurveGeneric!P120</f>
        <v>6.8964427653186805E-2</v>
      </c>
      <c r="I120">
        <f ca="1"/>
        <v>0.51069319915194411</v>
      </c>
      <c r="J120">
        <f ca="1"/>
        <v>0.51069319915194411</v>
      </c>
      <c r="K120" s="39">
        <f t="shared" ca="1" si="6"/>
        <v>7.1259438024251734E-2</v>
      </c>
    </row>
    <row r="121" spans="6:11">
      <c r="F121" s="38">
        <f t="shared" ca="1" si="4"/>
        <v>46606</v>
      </c>
      <c r="G121">
        <f t="shared" ca="1" si="3"/>
        <v>23.008007226728161</v>
      </c>
      <c r="H121" s="39">
        <f ca="1">AUDCurveGeneric!P121</f>
        <v>6.8964644247155288E-2</v>
      </c>
      <c r="I121">
        <f ca="1"/>
        <v>0.50768183214879947</v>
      </c>
      <c r="J121">
        <f ca="1"/>
        <v>0.50768183214879947</v>
      </c>
      <c r="K121" s="39">
        <f t="shared" ca="1" si="6"/>
        <v>7.1265444969828104E-2</v>
      </c>
    </row>
    <row r="122" spans="6:11">
      <c r="F122" s="38">
        <f t="shared" ca="1" si="4"/>
        <v>46636</v>
      </c>
      <c r="G122">
        <f t="shared" ca="1" si="3"/>
        <v>23.065910742806896</v>
      </c>
      <c r="H122" s="39">
        <f ca="1">AUDCurveGeneric!P122</f>
        <v>6.896486084111117E-2</v>
      </c>
      <c r="I122">
        <f ca="1"/>
        <v>0.50468772370124215</v>
      </c>
      <c r="J122">
        <f ca="1"/>
        <v>0.50468772370124215</v>
      </c>
      <c r="K122" s="39">
        <f t="shared" ca="1" si="6"/>
        <v>7.1271451915391859E-2</v>
      </c>
    </row>
    <row r="123" spans="6:11">
      <c r="F123" s="38">
        <f t="shared" ca="1" si="4"/>
        <v>46666</v>
      </c>
      <c r="G123">
        <f t="shared" ca="1" si="3"/>
        <v>23.123814258886181</v>
      </c>
      <c r="H123" s="39">
        <f ca="1">AUDCurveGeneric!P123</f>
        <v>6.8965077435056199E-2</v>
      </c>
      <c r="I123">
        <f ca="1"/>
        <v>0.50171077792065244</v>
      </c>
      <c r="J123">
        <f ca="1"/>
        <v>0.50171077792065244</v>
      </c>
      <c r="K123" s="39">
        <f t="shared" ca="1" si="6"/>
        <v>7.1277458860944817E-2</v>
      </c>
    </row>
    <row r="124" spans="6:11">
      <c r="F124" s="38">
        <f t="shared" ca="1" si="4"/>
        <v>46696</v>
      </c>
      <c r="G124">
        <f t="shared" ca="1" si="3"/>
        <v>23.181717774965055</v>
      </c>
      <c r="H124" s="39">
        <f ca="1">AUDCurveGeneric!P124</f>
        <v>6.8965294028988627E-2</v>
      </c>
      <c r="I124">
        <f ca="1"/>
        <v>0.49875089943329731</v>
      </c>
      <c r="J124">
        <f ca="1"/>
        <v>0.49875089943329731</v>
      </c>
      <c r="K124" s="39">
        <f t="shared" ca="1" si="6"/>
        <v>7.1283465806485133E-2</v>
      </c>
    </row>
    <row r="125" spans="6:11">
      <c r="F125" s="38">
        <f t="shared" ca="1" si="4"/>
        <v>46726</v>
      </c>
      <c r="G125">
        <f t="shared" ca="1" si="3"/>
        <v>23.239621291044067</v>
      </c>
      <c r="H125" s="39">
        <f ca="1">AUDCurveGeneric!P125</f>
        <v>6.8965510622910203E-2</v>
      </c>
      <c r="I125">
        <f ca="1"/>
        <v>0.4958079933776337</v>
      </c>
      <c r="J125">
        <f ca="1"/>
        <v>0.4958079933776337</v>
      </c>
      <c r="K125" s="39">
        <f t="shared" ca="1" si="6"/>
        <v>7.128947275201461E-2</v>
      </c>
    </row>
    <row r="126" spans="6:11">
      <c r="F126" s="38">
        <f t="shared" ca="1" si="4"/>
        <v>46756</v>
      </c>
      <c r="G126">
        <f t="shared" ca="1" si="3"/>
        <v>23.297524807123217</v>
      </c>
      <c r="H126" s="39">
        <f ca="1">AUDCurveGeneric!P126</f>
        <v>6.8965727216819178E-2</v>
      </c>
      <c r="I126">
        <f ca="1"/>
        <v>0.49288196540169527</v>
      </c>
      <c r="J126">
        <f ca="1"/>
        <v>0.49288196540169527</v>
      </c>
      <c r="K126" s="39">
        <f t="shared" ca="1" si="6"/>
        <v>7.12954796975315E-2</v>
      </c>
    </row>
    <row r="127" spans="6:11">
      <c r="F127" s="38">
        <f t="shared" ca="1" si="4"/>
        <v>46786</v>
      </c>
      <c r="G127">
        <f t="shared" ca="1" si="3"/>
        <v>23.355428323202087</v>
      </c>
      <c r="H127" s="39">
        <f ca="1">AUDCurveGeneric!P127</f>
        <v>6.8965943810717301E-2</v>
      </c>
      <c r="I127">
        <f ca="1"/>
        <v>0.48997272166042272</v>
      </c>
      <c r="J127">
        <f ca="1"/>
        <v>0.48997272166042272</v>
      </c>
      <c r="K127" s="39">
        <f t="shared" ca="1" si="6"/>
        <v>7.1301486643037509E-2</v>
      </c>
    </row>
    <row r="128" spans="6:11">
      <c r="F128" s="38">
        <f t="shared" ca="1" si="4"/>
        <v>46816</v>
      </c>
      <c r="G128">
        <f t="shared" ca="1" si="3"/>
        <v>23.508596094859307</v>
      </c>
      <c r="H128" s="39">
        <f ca="1">AUDCurveGeneric!P128</f>
        <v>6.8966113570227416E-2</v>
      </c>
      <c r="I128">
        <f ca="1"/>
        <v>0.48703359302511517</v>
      </c>
      <c r="J128">
        <f ca="1"/>
        <v>0.48703359302511517</v>
      </c>
      <c r="K128" s="39">
        <f t="shared" ca="1" si="6"/>
        <v>7.1316973179713347E-2</v>
      </c>
    </row>
    <row r="129" spans="6:11">
      <c r="F129" s="38">
        <f t="shared" ca="1" si="4"/>
        <v>46846</v>
      </c>
      <c r="G129">
        <f t="shared" ca="1" si="3"/>
        <v>23.676419905836603</v>
      </c>
      <c r="H129" s="39">
        <f ca="1">AUDCurveGeneric!P129</f>
        <v>6.8966276124442297E-2</v>
      </c>
      <c r="I129">
        <f ca="1"/>
        <v>0.48410368235758183</v>
      </c>
      <c r="J129">
        <f ca="1"/>
        <v>0.48410368235758183</v>
      </c>
      <c r="K129" s="39">
        <f t="shared" ca="1" si="6"/>
        <v>7.1333918115025957E-2</v>
      </c>
    </row>
    <row r="130" spans="6:11">
      <c r="F130" s="38">
        <f t="shared" ca="1" si="4"/>
        <v>46876</v>
      </c>
      <c r="G130">
        <f t="shared" ca="1" si="3"/>
        <v>23.844243716813345</v>
      </c>
      <c r="H130" s="39">
        <f ca="1">AUDCurveGeneric!P130</f>
        <v>6.8966438678649683E-2</v>
      </c>
      <c r="I130">
        <f ca="1"/>
        <v>0.48119005718900548</v>
      </c>
      <c r="J130">
        <f ca="1"/>
        <v>0.48119005718900548</v>
      </c>
      <c r="K130" s="39">
        <f t="shared" ca="1" si="6"/>
        <v>7.1350863050331018E-2</v>
      </c>
    </row>
    <row r="131" spans="6:11">
      <c r="F131" s="38">
        <f t="shared" ca="1" si="4"/>
        <v>46906</v>
      </c>
      <c r="G131">
        <f t="shared" ref="G131:G194" ca="1" si="7">(K131-H131)*10000</f>
        <v>24.012067527790364</v>
      </c>
      <c r="H131" s="39">
        <f ca="1">AUDCurveGeneric!P131</f>
        <v>6.8966601232851324E-2</v>
      </c>
      <c r="I131">
        <f ca="1"/>
        <v>0.47829263568627156</v>
      </c>
      <c r="J131">
        <f ca="1"/>
        <v>0.47829263568627156</v>
      </c>
      <c r="K131" s="39">
        <f t="shared" ca="1" si="6"/>
        <v>7.136780798563036E-2</v>
      </c>
    </row>
    <row r="132" spans="6:11">
      <c r="F132" s="38">
        <f t="shared" ref="F132:F195" ca="1" si="8">F131+30</f>
        <v>46936</v>
      </c>
      <c r="G132">
        <f t="shared" ca="1" si="7"/>
        <v>24.179891338767661</v>
      </c>
      <c r="H132" s="39">
        <f ca="1">AUDCurveGeneric!P132</f>
        <v>6.8966763787046359E-2</v>
      </c>
      <c r="I132">
        <f ca="1"/>
        <v>0.47541133637391597</v>
      </c>
      <c r="J132">
        <f ca="1"/>
        <v>0.47541133637391597</v>
      </c>
      <c r="K132" s="39">
        <f t="shared" ca="1" si="6"/>
        <v>7.1384752920923125E-2</v>
      </c>
    </row>
    <row r="133" spans="6:11">
      <c r="F133" s="38">
        <f t="shared" ca="1" si="8"/>
        <v>46966</v>
      </c>
      <c r="G133">
        <f t="shared" ca="1" si="7"/>
        <v>24.34771514974468</v>
      </c>
      <c r="H133" s="39">
        <f ca="1">AUDCurveGeneric!P133</f>
        <v>6.8966926341234816E-2</v>
      </c>
      <c r="I133">
        <f ca="1"/>
        <v>0.47254607813285915</v>
      </c>
      <c r="J133">
        <f ca="1"/>
        <v>0.47254607813285915</v>
      </c>
      <c r="K133" s="39">
        <f t="shared" ca="1" si="6"/>
        <v>7.1401697856209284E-2</v>
      </c>
    </row>
    <row r="134" spans="6:11">
      <c r="F134" s="38">
        <f t="shared" ca="1" si="8"/>
        <v>46996</v>
      </c>
      <c r="G134">
        <f t="shared" ca="1" si="7"/>
        <v>24.515538960721422</v>
      </c>
      <c r="H134" s="39">
        <f ca="1">AUDCurveGeneric!P134</f>
        <v>6.8967088895416667E-2</v>
      </c>
      <c r="I134">
        <f ca="1"/>
        <v>0.4696967801991645</v>
      </c>
      <c r="J134">
        <f ca="1"/>
        <v>0.4696967801991645</v>
      </c>
      <c r="K134" s="39">
        <f t="shared" ca="1" si="6"/>
        <v>7.1418642791488809E-2</v>
      </c>
    </row>
    <row r="135" spans="6:11">
      <c r="F135" s="38">
        <f t="shared" ca="1" si="8"/>
        <v>47026</v>
      </c>
      <c r="G135">
        <f t="shared" ca="1" si="7"/>
        <v>24.68336277169858</v>
      </c>
      <c r="H135" s="39">
        <f ca="1">AUDCurveGeneric!P135</f>
        <v>6.8967251449591011E-2</v>
      </c>
      <c r="I135">
        <f ca="1"/>
        <v>0.46686336216279944</v>
      </c>
      <c r="J135">
        <f ca="1"/>
        <v>0.46686336216279944</v>
      </c>
      <c r="K135" s="39">
        <f t="shared" ca="1" si="6"/>
        <v>7.1435587726760869E-2</v>
      </c>
    </row>
    <row r="136" spans="6:11">
      <c r="F136" s="38">
        <f t="shared" ca="1" si="8"/>
        <v>47056</v>
      </c>
      <c r="G136">
        <f t="shared" ca="1" si="7"/>
        <v>24.851186582675599</v>
      </c>
      <c r="H136" s="39">
        <f ca="1">AUDCurveGeneric!P136</f>
        <v>6.8967414003759636E-2</v>
      </c>
      <c r="I136">
        <f ca="1"/>
        <v>0.46404574396637727</v>
      </c>
      <c r="J136">
        <f ca="1"/>
        <v>0.46404574396637727</v>
      </c>
      <c r="K136" s="39">
        <f t="shared" ref="K136:K199" ca="1" si="9">LN(I136)*-365/($F136-$F$2)</f>
        <v>7.1452532662027196E-2</v>
      </c>
    </row>
    <row r="137" spans="6:11">
      <c r="F137" s="38">
        <f t="shared" ca="1" si="8"/>
        <v>47086</v>
      </c>
      <c r="G137">
        <f t="shared" ca="1" si="7"/>
        <v>25.019010393652756</v>
      </c>
      <c r="H137" s="39">
        <f ca="1">AUDCurveGeneric!P137</f>
        <v>6.8967576557921642E-2</v>
      </c>
      <c r="I137">
        <f ca="1"/>
        <v>0.46124384590394557</v>
      </c>
      <c r="J137">
        <f ca="1"/>
        <v>0.46124384590394557</v>
      </c>
      <c r="K137" s="39">
        <f t="shared" ca="1" si="9"/>
        <v>7.1469477597286918E-2</v>
      </c>
    </row>
    <row r="138" spans="6:11">
      <c r="F138" s="38">
        <f t="shared" ca="1" si="8"/>
        <v>47116</v>
      </c>
      <c r="G138">
        <f t="shared" ca="1" si="7"/>
        <v>25.186834204629776</v>
      </c>
      <c r="H138" s="39">
        <f ca="1">AUDCurveGeneric!P138</f>
        <v>6.8967739112077056E-2</v>
      </c>
      <c r="I138">
        <f ca="1"/>
        <v>0.45845758861973263</v>
      </c>
      <c r="J138">
        <f ca="1"/>
        <v>0.45845758861973263</v>
      </c>
      <c r="K138" s="39">
        <f t="shared" ca="1" si="9"/>
        <v>7.1486422532540034E-2</v>
      </c>
    </row>
    <row r="139" spans="6:11">
      <c r="F139" s="38">
        <f t="shared" ca="1" si="8"/>
        <v>47146</v>
      </c>
      <c r="G139">
        <f t="shared" ca="1" si="7"/>
        <v>25.354658015606656</v>
      </c>
      <c r="H139" s="39">
        <f ca="1">AUDCurveGeneric!P139</f>
        <v>6.8967901666225878E-2</v>
      </c>
      <c r="I139">
        <f ca="1"/>
        <v>0.45568689310691951</v>
      </c>
      <c r="J139">
        <f ca="1"/>
        <v>0.45568689310691951</v>
      </c>
      <c r="K139" s="39">
        <f t="shared" ca="1" si="9"/>
        <v>7.1503367467786544E-2</v>
      </c>
    </row>
    <row r="140" spans="6:11">
      <c r="F140" s="38">
        <f t="shared" ca="1" si="8"/>
        <v>47176</v>
      </c>
      <c r="G140">
        <f t="shared" ca="1" si="7"/>
        <v>25.522481826583537</v>
      </c>
      <c r="H140" s="39">
        <f ca="1">AUDCurveGeneric!P140</f>
        <v>6.8968064220367192E-2</v>
      </c>
      <c r="I140">
        <f ca="1"/>
        <v>0.45293168070641376</v>
      </c>
      <c r="J140">
        <f ca="1"/>
        <v>0.45293168070641376</v>
      </c>
      <c r="K140" s="39">
        <f t="shared" ca="1" si="9"/>
        <v>7.1520312403025546E-2</v>
      </c>
    </row>
    <row r="141" spans="6:11">
      <c r="F141" s="38">
        <f t="shared" ca="1" si="8"/>
        <v>47206</v>
      </c>
      <c r="G141">
        <f t="shared" ca="1" si="7"/>
        <v>25.690305637560694</v>
      </c>
      <c r="H141" s="39">
        <f ca="1">AUDCurveGeneric!P141</f>
        <v>6.8968226774502789E-2</v>
      </c>
      <c r="I141">
        <f ca="1"/>
        <v>0.45019187310560416</v>
      </c>
      <c r="J141">
        <f ca="1"/>
        <v>0.45019187310560416</v>
      </c>
      <c r="K141" s="39">
        <f t="shared" ca="1" si="9"/>
        <v>7.1537257338258858E-2</v>
      </c>
    </row>
    <row r="142" spans="6:11">
      <c r="F142" s="38">
        <f t="shared" ca="1" si="8"/>
        <v>47236</v>
      </c>
      <c r="G142">
        <f t="shared" ca="1" si="7"/>
        <v>25.858129448537852</v>
      </c>
      <c r="H142" s="39">
        <f ca="1">AUDCurveGeneric!P142</f>
        <v>6.8968389328631766E-2</v>
      </c>
      <c r="I142">
        <f ca="1"/>
        <v>0.44746739233716232</v>
      </c>
      <c r="J142">
        <f ca="1"/>
        <v>0.44746739233716232</v>
      </c>
      <c r="K142" s="39">
        <f t="shared" ca="1" si="9"/>
        <v>7.1554202273485551E-2</v>
      </c>
    </row>
    <row r="143" spans="6:11">
      <c r="F143" s="38">
        <f t="shared" ca="1" si="8"/>
        <v>47266</v>
      </c>
      <c r="G143">
        <f t="shared" ca="1" si="7"/>
        <v>26.025953259514733</v>
      </c>
      <c r="H143" s="39">
        <f ca="1">AUDCurveGeneric!P143</f>
        <v>6.8968551882754164E-2</v>
      </c>
      <c r="I143">
        <f ca="1"/>
        <v>0.44475816077780211</v>
      </c>
      <c r="J143">
        <f ca="1"/>
        <v>0.44475816077780211</v>
      </c>
      <c r="K143" s="39">
        <f t="shared" ca="1" si="9"/>
        <v>7.1571147208705638E-2</v>
      </c>
    </row>
    <row r="144" spans="6:11">
      <c r="F144" s="38">
        <f t="shared" ca="1" si="8"/>
        <v>47296</v>
      </c>
      <c r="G144">
        <f t="shared" ca="1" si="7"/>
        <v>26.19377707049189</v>
      </c>
      <c r="H144" s="39">
        <f ca="1">AUDCurveGeneric!P144</f>
        <v>6.8968714436869916E-2</v>
      </c>
      <c r="I144">
        <f ca="1"/>
        <v>0.44206410114706463</v>
      </c>
      <c r="J144">
        <f ca="1"/>
        <v>0.44206410114706463</v>
      </c>
      <c r="K144" s="39">
        <f t="shared" ca="1" si="9"/>
        <v>7.1588092143919105E-2</v>
      </c>
    </row>
    <row r="145" spans="6:11">
      <c r="F145" s="38">
        <f t="shared" ca="1" si="8"/>
        <v>47326</v>
      </c>
      <c r="G145">
        <f t="shared" ca="1" si="7"/>
        <v>26.36160088146891</v>
      </c>
      <c r="H145" s="39">
        <f ca="1">AUDCurveGeneric!P145</f>
        <v>6.8968876990978228E-2</v>
      </c>
      <c r="I145">
        <f ca="1"/>
        <v>0.43938513650610506</v>
      </c>
      <c r="J145">
        <f ca="1"/>
        <v>0.43938513650610506</v>
      </c>
      <c r="K145" s="39">
        <f t="shared" ca="1" si="9"/>
        <v>7.160503707912512E-2</v>
      </c>
    </row>
    <row r="146" spans="6:11">
      <c r="F146" s="38">
        <f t="shared" ca="1" si="8"/>
        <v>47356</v>
      </c>
      <c r="G146">
        <f t="shared" ca="1" si="7"/>
        <v>26.529424692445929</v>
      </c>
      <c r="H146" s="39">
        <f ca="1">AUDCurveGeneric!P146</f>
        <v>6.8969039545080796E-2</v>
      </c>
      <c r="I146">
        <f ca="1"/>
        <v>0.43672119025646078</v>
      </c>
      <c r="J146">
        <f ca="1"/>
        <v>0.43672119025646078</v>
      </c>
      <c r="K146" s="39">
        <f t="shared" ca="1" si="9"/>
        <v>7.1621982014325389E-2</v>
      </c>
    </row>
    <row r="147" spans="6:11">
      <c r="F147" s="38">
        <f t="shared" ca="1" si="8"/>
        <v>47386</v>
      </c>
      <c r="G147">
        <f t="shared" ca="1" si="7"/>
        <v>26.697248503422671</v>
      </c>
      <c r="H147" s="39">
        <f ca="1">AUDCurveGeneric!P147</f>
        <v>6.8969202099176757E-2</v>
      </c>
      <c r="I147">
        <f ca="1"/>
        <v>0.4340721861388655</v>
      </c>
      <c r="J147">
        <f ca="1"/>
        <v>0.4340721861388655</v>
      </c>
      <c r="K147" s="39">
        <f t="shared" ca="1" si="9"/>
        <v>7.1638926949519025E-2</v>
      </c>
    </row>
    <row r="148" spans="6:11">
      <c r="F148" s="38">
        <f t="shared" ca="1" si="8"/>
        <v>47416</v>
      </c>
      <c r="G148">
        <f t="shared" ca="1" si="7"/>
        <v>26.865072314399828</v>
      </c>
      <c r="H148" s="39">
        <f ca="1">AUDCurveGeneric!P148</f>
        <v>6.8969364653266113E-2</v>
      </c>
      <c r="I148">
        <f ca="1"/>
        <v>0.4314380482320222</v>
      </c>
      <c r="J148">
        <f ca="1"/>
        <v>0.4314380482320222</v>
      </c>
      <c r="K148" s="39">
        <f t="shared" ca="1" si="9"/>
        <v>7.1655871884706096E-2</v>
      </c>
    </row>
    <row r="149" spans="6:11">
      <c r="F149" s="38">
        <f t="shared" ca="1" si="8"/>
        <v>47446</v>
      </c>
      <c r="G149">
        <f t="shared" ca="1" si="7"/>
        <v>27.032896125376986</v>
      </c>
      <c r="H149" s="39">
        <f ca="1">AUDCurveGeneric!P149</f>
        <v>6.8969527207348849E-2</v>
      </c>
      <c r="I149">
        <f ca="1"/>
        <v>0.42881870095140157</v>
      </c>
      <c r="J149">
        <f ca="1"/>
        <v>0.42881870095140157</v>
      </c>
      <c r="K149" s="39">
        <f t="shared" ca="1" si="9"/>
        <v>7.1672816819886548E-2</v>
      </c>
    </row>
    <row r="150" spans="6:11">
      <c r="F150" s="38">
        <f t="shared" ca="1" si="8"/>
        <v>47476</v>
      </c>
      <c r="G150">
        <f t="shared" ca="1" si="7"/>
        <v>27.200719936353867</v>
      </c>
      <c r="H150" s="39">
        <f ca="1">AUDCurveGeneric!P150</f>
        <v>6.8969689761424993E-2</v>
      </c>
      <c r="I150">
        <f ca="1"/>
        <v>0.42621406904803699</v>
      </c>
      <c r="J150">
        <f ca="1"/>
        <v>0.42621406904803699</v>
      </c>
      <c r="K150" s="39">
        <f t="shared" ca="1" si="9"/>
        <v>7.168976175506038E-2</v>
      </c>
    </row>
    <row r="151" spans="6:11">
      <c r="F151" s="38">
        <f t="shared" ca="1" si="8"/>
        <v>47506</v>
      </c>
      <c r="G151">
        <f t="shared" ca="1" si="7"/>
        <v>27.368543747330886</v>
      </c>
      <c r="H151" s="39">
        <f ca="1">AUDCurveGeneric!P151</f>
        <v>6.8969852315493643E-2</v>
      </c>
      <c r="I151">
        <f ca="1"/>
        <v>0.42362407760732829</v>
      </c>
      <c r="J151">
        <f ca="1"/>
        <v>0.42362407760732829</v>
      </c>
      <c r="K151" s="39">
        <f t="shared" ca="1" si="9"/>
        <v>7.1706706690226732E-2</v>
      </c>
    </row>
    <row r="152" spans="6:11">
      <c r="F152" s="38">
        <f t="shared" ca="1" si="8"/>
        <v>47536</v>
      </c>
      <c r="G152">
        <f t="shared" ca="1" si="7"/>
        <v>27.43228682024673</v>
      </c>
      <c r="H152" s="39">
        <f ca="1">AUDCurveGeneric!P152</f>
        <v>6.8970014869556576E-2</v>
      </c>
      <c r="I152">
        <f ca="1"/>
        <v>0.42110150716937045</v>
      </c>
      <c r="J152">
        <f ca="1"/>
        <v>0.42110150716937045</v>
      </c>
      <c r="K152" s="39">
        <f t="shared" ca="1" si="9"/>
        <v>7.1713243551581249E-2</v>
      </c>
    </row>
    <row r="153" spans="6:11">
      <c r="F153" s="38">
        <f t="shared" ca="1" si="8"/>
        <v>47566</v>
      </c>
      <c r="G153">
        <f t="shared" ca="1" si="7"/>
        <v>27.416438740527628</v>
      </c>
      <c r="H153" s="39">
        <f ca="1">AUDCurveGeneric!P153</f>
        <v>6.8970177423612902E-2</v>
      </c>
      <c r="I153">
        <f ca="1"/>
        <v>0.41863396438318234</v>
      </c>
      <c r="J153">
        <f ca="1"/>
        <v>0.41863396438318234</v>
      </c>
      <c r="K153" s="39">
        <f t="shared" ca="1" si="9"/>
        <v>7.1711821297665665E-2</v>
      </c>
    </row>
    <row r="154" spans="6:11">
      <c r="F154" s="38">
        <f t="shared" ca="1" si="8"/>
        <v>47596</v>
      </c>
      <c r="G154">
        <f t="shared" ca="1" si="7"/>
        <v>27.400590660808522</v>
      </c>
      <c r="H154" s="39">
        <f ca="1">AUDCurveGeneric!P154</f>
        <v>6.8970339977662595E-2</v>
      </c>
      <c r="I154">
        <f ca="1"/>
        <v>0.41618097804228499</v>
      </c>
      <c r="J154">
        <f ca="1"/>
        <v>0.41618097804228499</v>
      </c>
      <c r="K154" s="39">
        <f t="shared" ca="1" si="9"/>
        <v>7.1710399043743447E-2</v>
      </c>
    </row>
    <row r="155" spans="6:11">
      <c r="F155" s="38">
        <f t="shared" ca="1" si="8"/>
        <v>47626</v>
      </c>
      <c r="G155">
        <f t="shared" ca="1" si="7"/>
        <v>27.384742581089</v>
      </c>
      <c r="H155" s="39">
        <f ca="1">AUDCurveGeneric!P155</f>
        <v>6.8970502531705738E-2</v>
      </c>
      <c r="I155">
        <f ca="1"/>
        <v>0.4137424617095331</v>
      </c>
      <c r="J155">
        <f ca="1"/>
        <v>0.4137424617095331</v>
      </c>
      <c r="K155" s="39">
        <f t="shared" ca="1" si="9"/>
        <v>7.1708976789814638E-2</v>
      </c>
    </row>
    <row r="156" spans="6:11">
      <c r="F156" s="38">
        <f t="shared" ca="1" si="8"/>
        <v>47656</v>
      </c>
      <c r="G156">
        <f t="shared" ca="1" si="7"/>
        <v>27.368894501370033</v>
      </c>
      <c r="H156" s="39">
        <f ca="1">AUDCurveGeneric!P156</f>
        <v>6.8970665085741345E-2</v>
      </c>
      <c r="I156">
        <f ca="1"/>
        <v>0.41131832946437402</v>
      </c>
      <c r="J156">
        <f ca="1"/>
        <v>0.41131832946437402</v>
      </c>
      <c r="K156" s="39">
        <f t="shared" ca="1" si="9"/>
        <v>7.1707554535878348E-2</v>
      </c>
    </row>
    <row r="157" spans="6:11">
      <c r="F157" s="38">
        <f t="shared" ca="1" si="8"/>
        <v>47686</v>
      </c>
      <c r="G157">
        <f t="shared" ca="1" si="7"/>
        <v>27.35304642165093</v>
      </c>
      <c r="H157" s="39">
        <f ca="1">AUDCurveGeneric!P157</f>
        <v>6.8970827639771248E-2</v>
      </c>
      <c r="I157">
        <f ca="1"/>
        <v>0.40890849589972245</v>
      </c>
      <c r="J157">
        <f ca="1"/>
        <v>0.40890849589972245</v>
      </c>
      <c r="K157" s="39">
        <f t="shared" ca="1" si="9"/>
        <v>7.1706132281936341E-2</v>
      </c>
    </row>
    <row r="158" spans="6:11">
      <c r="F158" s="38">
        <f t="shared" ca="1" si="8"/>
        <v>47716</v>
      </c>
      <c r="G158">
        <f t="shared" ca="1" si="7"/>
        <v>27.337198341931824</v>
      </c>
      <c r="H158" s="39">
        <f ca="1">AUDCurveGeneric!P158</f>
        <v>6.8970990193794546E-2</v>
      </c>
      <c r="I158">
        <f ca="1"/>
        <v>0.40651287611889919</v>
      </c>
      <c r="J158">
        <f ca="1"/>
        <v>0.40651287611889919</v>
      </c>
      <c r="K158" s="39">
        <f t="shared" ca="1" si="9"/>
        <v>7.1704710027987728E-2</v>
      </c>
    </row>
    <row r="159" spans="6:11">
      <c r="F159" s="38">
        <f t="shared" ca="1" si="8"/>
        <v>47746</v>
      </c>
      <c r="G159">
        <f t="shared" ca="1" si="7"/>
        <v>27.321350262212579</v>
      </c>
      <c r="H159" s="39">
        <f ca="1">AUDCurveGeneric!P159</f>
        <v>6.8971152747811224E-2</v>
      </c>
      <c r="I159">
        <f ca="1"/>
        <v>0.40413138573254415</v>
      </c>
      <c r="J159">
        <f ca="1"/>
        <v>0.40413138573254415</v>
      </c>
      <c r="K159" s="39">
        <f t="shared" ca="1" si="9"/>
        <v>7.1703287774032481E-2</v>
      </c>
    </row>
    <row r="160" spans="6:11">
      <c r="F160" s="38">
        <f t="shared" ca="1" si="8"/>
        <v>47776</v>
      </c>
      <c r="G160">
        <f t="shared" ca="1" si="7"/>
        <v>27.305502182493473</v>
      </c>
      <c r="H160" s="39">
        <f ca="1">AUDCurveGeneric!P160</f>
        <v>6.8971315301821323E-2</v>
      </c>
      <c r="I160">
        <f ca="1"/>
        <v>0.40176394085556921</v>
      </c>
      <c r="J160">
        <f ca="1"/>
        <v>0.40176394085556921</v>
      </c>
      <c r="K160" s="39">
        <f t="shared" ca="1" si="9"/>
        <v>7.1701865520070671E-2</v>
      </c>
    </row>
    <row r="161" spans="6:11">
      <c r="F161" s="38">
        <f t="shared" ca="1" si="8"/>
        <v>47806</v>
      </c>
      <c r="G161">
        <f t="shared" ca="1" si="7"/>
        <v>27.289654102774229</v>
      </c>
      <c r="H161" s="39">
        <f ca="1">AUDCurveGeneric!P161</f>
        <v>6.8971477855823929E-2</v>
      </c>
      <c r="I161">
        <f ca="1"/>
        <v>0.39941045810413128</v>
      </c>
      <c r="J161">
        <f ca="1"/>
        <v>0.39941045810413128</v>
      </c>
      <c r="K161" s="39">
        <f t="shared" ca="1" si="9"/>
        <v>7.1700443266101352E-2</v>
      </c>
    </row>
    <row r="162" spans="6:11">
      <c r="F162" s="38">
        <f t="shared" ca="1" si="8"/>
        <v>47836</v>
      </c>
      <c r="G162">
        <f t="shared" ca="1" si="7"/>
        <v>27.273806023055265</v>
      </c>
      <c r="H162" s="39">
        <f ca="1">AUDCurveGeneric!P162</f>
        <v>6.8971640409820789E-2</v>
      </c>
      <c r="I162">
        <f ca="1"/>
        <v>0.39707085459259944</v>
      </c>
      <c r="J162">
        <f ca="1"/>
        <v>0.39707085459259944</v>
      </c>
      <c r="K162" s="39">
        <f t="shared" ca="1" si="9"/>
        <v>7.1699021012126316E-2</v>
      </c>
    </row>
    <row r="163" spans="6:11">
      <c r="F163" s="38">
        <f t="shared" ca="1" si="8"/>
        <v>47866</v>
      </c>
      <c r="G163">
        <f t="shared" ca="1" si="7"/>
        <v>27.25795794333602</v>
      </c>
      <c r="H163" s="39">
        <f ca="1">AUDCurveGeneric!P163</f>
        <v>6.8971802963811044E-2</v>
      </c>
      <c r="I163">
        <f ca="1"/>
        <v>0.39474504793058651</v>
      </c>
      <c r="J163">
        <f ca="1"/>
        <v>0.39474504793058651</v>
      </c>
      <c r="K163" s="39">
        <f t="shared" ca="1" si="9"/>
        <v>7.1697598758144646E-2</v>
      </c>
    </row>
    <row r="164" spans="6:11">
      <c r="F164" s="38">
        <f t="shared" ca="1" si="8"/>
        <v>47896</v>
      </c>
      <c r="G164">
        <f t="shared" ca="1" si="7"/>
        <v>27.242109863616776</v>
      </c>
      <c r="H164" s="39">
        <f ca="1">AUDCurveGeneric!P164</f>
        <v>6.8971965517794706E-2</v>
      </c>
      <c r="I164">
        <f ca="1"/>
        <v>0.392432956219953</v>
      </c>
      <c r="J164">
        <f ca="1"/>
        <v>0.392432956219953</v>
      </c>
      <c r="K164" s="39">
        <f t="shared" ca="1" si="9"/>
        <v>7.1696176504156384E-2</v>
      </c>
    </row>
    <row r="165" spans="6:11">
      <c r="F165" s="38">
        <f t="shared" ca="1" si="8"/>
        <v>47926</v>
      </c>
      <c r="G165">
        <f t="shared" ca="1" si="7"/>
        <v>27.226261783897669</v>
      </c>
      <c r="H165" s="39">
        <f ca="1">AUDCurveGeneric!P165</f>
        <v>6.8972128071771749E-2</v>
      </c>
      <c r="I165">
        <f ca="1"/>
        <v>0.39013449805185246</v>
      </c>
      <c r="J165">
        <f ca="1"/>
        <v>0.39013449805185246</v>
      </c>
      <c r="K165" s="39">
        <f t="shared" ca="1" si="9"/>
        <v>7.1694754250161516E-2</v>
      </c>
    </row>
    <row r="166" spans="6:11">
      <c r="F166" s="38">
        <f t="shared" ca="1" si="8"/>
        <v>47956</v>
      </c>
      <c r="G166">
        <f t="shared" ca="1" si="7"/>
        <v>27.210413704178428</v>
      </c>
      <c r="H166" s="39">
        <f ca="1">AUDCurveGeneric!P166</f>
        <v>6.8972290625741325E-2</v>
      </c>
      <c r="I166">
        <f ca="1"/>
        <v>0.38784959250379358</v>
      </c>
      <c r="J166">
        <f ca="1"/>
        <v>0.38784959250379358</v>
      </c>
      <c r="K166" s="39">
        <f t="shared" ca="1" si="9"/>
        <v>7.1693331996159168E-2</v>
      </c>
    </row>
    <row r="167" spans="6:11">
      <c r="F167" s="38">
        <f t="shared" ca="1" si="8"/>
        <v>47986</v>
      </c>
      <c r="G167">
        <f t="shared" ca="1" si="7"/>
        <v>27.194565624459461</v>
      </c>
      <c r="H167" s="39">
        <f ca="1">AUDCurveGeneric!P167</f>
        <v>6.8972453179705157E-2</v>
      </c>
      <c r="I167">
        <f ca="1"/>
        <v>0.38557815913669868</v>
      </c>
      <c r="J167">
        <f ca="1"/>
        <v>0.38557815913669868</v>
      </c>
      <c r="K167" s="39">
        <f t="shared" ca="1" si="9"/>
        <v>7.1691909742151103E-2</v>
      </c>
    </row>
    <row r="168" spans="6:11">
      <c r="F168" s="38">
        <f t="shared" ca="1" si="8"/>
        <v>48016</v>
      </c>
      <c r="G168">
        <f t="shared" ca="1" si="7"/>
        <v>27.178717544740216</v>
      </c>
      <c r="H168" s="39">
        <f ca="1">AUDCurveGeneric!P168</f>
        <v>6.8972615733662396E-2</v>
      </c>
      <c r="I168">
        <f ca="1"/>
        <v>0.38332011799202431</v>
      </c>
      <c r="J168">
        <f ca="1"/>
        <v>0.38332011799202431</v>
      </c>
      <c r="K168" s="39">
        <f t="shared" ca="1" si="9"/>
        <v>7.1690487488136417E-2</v>
      </c>
    </row>
    <row r="169" spans="6:11">
      <c r="F169" s="38">
        <f t="shared" ca="1" si="8"/>
        <v>48046</v>
      </c>
      <c r="G169">
        <f t="shared" ca="1" si="7"/>
        <v>27.162869465020833</v>
      </c>
      <c r="H169" s="39">
        <f ca="1">AUDCurveGeneric!P169</f>
        <v>6.8972778287613029E-2</v>
      </c>
      <c r="I169">
        <f ca="1"/>
        <v>0.38107538958885434</v>
      </c>
      <c r="J169">
        <f ca="1"/>
        <v>0.38107538958885434</v>
      </c>
      <c r="K169" s="39">
        <f t="shared" ca="1" si="9"/>
        <v>7.1689065234115112E-2</v>
      </c>
    </row>
    <row r="170" spans="6:11">
      <c r="F170" s="38">
        <f t="shared" ca="1" si="8"/>
        <v>48076</v>
      </c>
      <c r="G170">
        <f t="shared" ca="1" si="7"/>
        <v>27.147021385301727</v>
      </c>
      <c r="H170" s="39">
        <f ca="1">AUDCurveGeneric!P170</f>
        <v>6.8972940841557043E-2</v>
      </c>
      <c r="I170">
        <f ca="1"/>
        <v>0.37884389492103326</v>
      </c>
      <c r="J170">
        <f ca="1"/>
        <v>0.37884389492103326</v>
      </c>
      <c r="K170" s="39">
        <f t="shared" ca="1" si="9"/>
        <v>7.1687642980087216E-2</v>
      </c>
    </row>
    <row r="171" spans="6:11">
      <c r="F171" s="38">
        <f t="shared" ca="1" si="8"/>
        <v>48106</v>
      </c>
      <c r="G171">
        <f t="shared" ca="1" si="7"/>
        <v>27.131173305582763</v>
      </c>
      <c r="H171" s="39">
        <f ca="1">AUDCurveGeneric!P171</f>
        <v>6.897310339549359E-2</v>
      </c>
      <c r="I171">
        <f ca="1"/>
        <v>0.37662555545431703</v>
      </c>
      <c r="J171">
        <f ca="1"/>
        <v>0.37662555545431703</v>
      </c>
      <c r="K171" s="39">
        <f t="shared" ca="1" si="9"/>
        <v>7.1686220726051866E-2</v>
      </c>
    </row>
    <row r="172" spans="6:11">
      <c r="F172" s="38">
        <f t="shared" ca="1" si="8"/>
        <v>48136</v>
      </c>
      <c r="G172">
        <f t="shared" ca="1" si="7"/>
        <v>27.115325225863518</v>
      </c>
      <c r="H172" s="39">
        <f ca="1">AUDCurveGeneric!P172</f>
        <v>6.8973265949424392E-2</v>
      </c>
      <c r="I172">
        <f ca="1"/>
        <v>0.37442029312351843</v>
      </c>
      <c r="J172">
        <f ca="1"/>
        <v>0.37442029312351843</v>
      </c>
      <c r="K172" s="39">
        <f t="shared" ca="1" si="9"/>
        <v>7.1684798472010744E-2</v>
      </c>
    </row>
    <row r="173" spans="6:11">
      <c r="F173" s="38">
        <f t="shared" ca="1" si="8"/>
        <v>48166</v>
      </c>
      <c r="G173">
        <f t="shared" ca="1" si="7"/>
        <v>27.099477146144135</v>
      </c>
      <c r="H173" s="39">
        <f ca="1">AUDCurveGeneric!P173</f>
        <v>6.8973428503348602E-2</v>
      </c>
      <c r="I173">
        <f ca="1"/>
        <v>0.37222803032971419</v>
      </c>
      <c r="J173">
        <f ca="1"/>
        <v>0.37222803032971419</v>
      </c>
      <c r="K173" s="39">
        <f t="shared" ca="1" si="9"/>
        <v>7.1683376217963016E-2</v>
      </c>
    </row>
    <row r="174" spans="6:11">
      <c r="F174" s="38">
        <f t="shared" ca="1" si="8"/>
        <v>48196</v>
      </c>
      <c r="G174">
        <f t="shared" ca="1" si="7"/>
        <v>27.083629066425306</v>
      </c>
      <c r="H174" s="39">
        <f ca="1">AUDCurveGeneric!P174</f>
        <v>6.8973591057266193E-2</v>
      </c>
      <c r="I174">
        <f ca="1"/>
        <v>0.37004868993742507</v>
      </c>
      <c r="J174">
        <f ca="1"/>
        <v>0.37004868993742507</v>
      </c>
      <c r="K174" s="39">
        <f t="shared" ca="1" si="9"/>
        <v>7.1681953963908723E-2</v>
      </c>
    </row>
    <row r="175" spans="6:11">
      <c r="F175" s="38">
        <f t="shared" ca="1" si="8"/>
        <v>48226</v>
      </c>
      <c r="G175">
        <f t="shared" ca="1" si="7"/>
        <v>27.067780986706065</v>
      </c>
      <c r="H175" s="39">
        <f ca="1">AUDCurveGeneric!P175</f>
        <v>6.8973753611177177E-2</v>
      </c>
      <c r="I175">
        <f ca="1"/>
        <v>0.3678821952718348</v>
      </c>
      <c r="J175">
        <f ca="1"/>
        <v>0.3678821952718348</v>
      </c>
      <c r="K175" s="39">
        <f t="shared" ca="1" si="9"/>
        <v>7.1680531709847783E-2</v>
      </c>
    </row>
    <row r="176" spans="6:11">
      <c r="F176" s="38">
        <f t="shared" ca="1" si="8"/>
        <v>48256</v>
      </c>
      <c r="G176">
        <f t="shared" ca="1" si="7"/>
        <v>27.051932906986959</v>
      </c>
      <c r="H176" s="39">
        <f ca="1">AUDCurveGeneric!P176</f>
        <v>6.8973916165080695E-2</v>
      </c>
      <c r="I176">
        <f ca="1"/>
        <v>0.36572847011602577</v>
      </c>
      <c r="J176">
        <f ca="1"/>
        <v>0.36572847011602577</v>
      </c>
      <c r="K176" s="39">
        <f t="shared" ca="1" si="9"/>
        <v>7.1679109455779391E-2</v>
      </c>
    </row>
    <row r="177" spans="6:11">
      <c r="F177" s="38">
        <f t="shared" ca="1" si="8"/>
        <v>48286</v>
      </c>
      <c r="G177">
        <f t="shared" ca="1" si="7"/>
        <v>27.036084827267715</v>
      </c>
      <c r="H177" s="39">
        <f ca="1">AUDCurveGeneric!P177</f>
        <v>6.8974078718978482E-2</v>
      </c>
      <c r="I177">
        <f ca="1"/>
        <v>0.36358743870820931</v>
      </c>
      <c r="J177">
        <f ca="1"/>
        <v>0.36358743870820931</v>
      </c>
      <c r="K177" s="39">
        <f t="shared" ca="1" si="9"/>
        <v>7.1677687201705254E-2</v>
      </c>
    </row>
    <row r="178" spans="6:11">
      <c r="F178" s="38">
        <f t="shared" ca="1" si="8"/>
        <v>48316</v>
      </c>
      <c r="G178">
        <f t="shared" ca="1" si="7"/>
        <v>27.02023674754847</v>
      </c>
      <c r="H178" s="39">
        <f ca="1">AUDCurveGeneric!P178</f>
        <v>6.8974241272869649E-2</v>
      </c>
      <c r="I178">
        <f ca="1"/>
        <v>0.36145902573901767</v>
      </c>
      <c r="J178">
        <f ca="1"/>
        <v>0.36145902573901767</v>
      </c>
      <c r="K178" s="39">
        <f t="shared" ca="1" si="9"/>
        <v>7.1676264947624496E-2</v>
      </c>
    </row>
    <row r="179" spans="6:11">
      <c r="F179" s="38">
        <f t="shared" ca="1" si="8"/>
        <v>48346</v>
      </c>
      <c r="G179">
        <f t="shared" ca="1" si="7"/>
        <v>27.004388667829364</v>
      </c>
      <c r="H179" s="39">
        <f ca="1">AUDCurveGeneric!P179</f>
        <v>6.897440382675421E-2</v>
      </c>
      <c r="I179">
        <f ca="1"/>
        <v>0.35934315634876679</v>
      </c>
      <c r="J179">
        <f ca="1"/>
        <v>0.35934315634876679</v>
      </c>
      <c r="K179" s="39">
        <f t="shared" ca="1" si="9"/>
        <v>7.1674842693537147E-2</v>
      </c>
    </row>
    <row r="180" spans="6:11">
      <c r="F180" s="38">
        <f t="shared" ca="1" si="8"/>
        <v>48376</v>
      </c>
      <c r="G180">
        <f t="shared" ca="1" si="7"/>
        <v>26.988540588110261</v>
      </c>
      <c r="H180" s="39">
        <f ca="1">AUDCurveGeneric!P180</f>
        <v>6.897456638063218E-2</v>
      </c>
      <c r="I180">
        <f ca="1"/>
        <v>0.35723975612475894</v>
      </c>
      <c r="J180">
        <f ca="1"/>
        <v>0.35723975612475894</v>
      </c>
      <c r="K180" s="39">
        <f t="shared" ca="1" si="9"/>
        <v>7.1673420439443206E-2</v>
      </c>
    </row>
    <row r="181" spans="6:11">
      <c r="F181" s="38">
        <f t="shared" ca="1" si="8"/>
        <v>48406</v>
      </c>
      <c r="G181">
        <f t="shared" ca="1" si="7"/>
        <v>26.972692508390878</v>
      </c>
      <c r="H181" s="39">
        <f ca="1">AUDCurveGeneric!P181</f>
        <v>6.8974728934502655E-2</v>
      </c>
      <c r="I181">
        <f ca="1"/>
        <v>0.35514875109860167</v>
      </c>
      <c r="J181">
        <f ca="1"/>
        <v>0.35514875109860167</v>
      </c>
      <c r="K181" s="39">
        <f t="shared" ca="1" si="9"/>
        <v>7.1671998185341743E-2</v>
      </c>
    </row>
    <row r="182" spans="6:11">
      <c r="F182" s="38">
        <f t="shared" ca="1" si="8"/>
        <v>48436</v>
      </c>
      <c r="G182">
        <f t="shared" ca="1" si="7"/>
        <v>26.956844428671911</v>
      </c>
      <c r="H182" s="39">
        <f ca="1">AUDCurveGeneric!P182</f>
        <v>6.8974891488367399E-2</v>
      </c>
      <c r="I182">
        <f ca="1"/>
        <v>0.35307006774351912</v>
      </c>
      <c r="J182">
        <f ca="1"/>
        <v>0.35307006774351912</v>
      </c>
      <c r="K182" s="39">
        <f t="shared" ca="1" si="9"/>
        <v>7.167057593123459E-2</v>
      </c>
    </row>
    <row r="183" spans="6:11">
      <c r="F183" s="38">
        <f t="shared" ca="1" si="8"/>
        <v>48466</v>
      </c>
      <c r="G183">
        <f t="shared" ca="1" si="7"/>
        <v>26.940996348952943</v>
      </c>
      <c r="H183" s="39">
        <f ca="1">AUDCurveGeneric!P183</f>
        <v>6.897505404222555E-2</v>
      </c>
      <c r="I183">
        <f ca="1"/>
        <v>0.35100363297172654</v>
      </c>
      <c r="J183">
        <f ca="1"/>
        <v>0.35100363297172654</v>
      </c>
      <c r="K183" s="39">
        <f t="shared" ca="1" si="9"/>
        <v>7.1669153677120845E-2</v>
      </c>
    </row>
    <row r="184" spans="6:11">
      <c r="F184" s="38">
        <f t="shared" ca="1" si="8"/>
        <v>48496</v>
      </c>
      <c r="G184">
        <f t="shared" ca="1" si="7"/>
        <v>26.925148269233425</v>
      </c>
      <c r="H184" s="39">
        <f ca="1">AUDCurveGeneric!P184</f>
        <v>6.8975216596077096E-2</v>
      </c>
      <c r="I184">
        <f ca="1"/>
        <v>0.3489493741317744</v>
      </c>
      <c r="J184">
        <f ca="1"/>
        <v>0.3489493741317744</v>
      </c>
      <c r="K184" s="39">
        <f t="shared" ca="1" si="9"/>
        <v>7.1667731423000439E-2</v>
      </c>
    </row>
    <row r="185" spans="6:11">
      <c r="F185" s="38">
        <f t="shared" ca="1" si="8"/>
        <v>48526</v>
      </c>
      <c r="G185">
        <f t="shared" ca="1" si="7"/>
        <v>26.909300189514596</v>
      </c>
      <c r="H185" s="39">
        <f ca="1">AUDCurveGeneric!P185</f>
        <v>6.8975379149922009E-2</v>
      </c>
      <c r="I185">
        <f ca="1"/>
        <v>0.34690721900593097</v>
      </c>
      <c r="J185">
        <f ca="1"/>
        <v>0.34690721900593097</v>
      </c>
      <c r="K185" s="39">
        <f t="shared" ca="1" si="9"/>
        <v>7.1666309168873468E-2</v>
      </c>
    </row>
    <row r="186" spans="6:11">
      <c r="F186" s="38">
        <f t="shared" ca="1" si="8"/>
        <v>48556</v>
      </c>
      <c r="G186">
        <f t="shared" ca="1" si="7"/>
        <v>26.893452109795074</v>
      </c>
      <c r="H186" s="39">
        <f ca="1">AUDCurveGeneric!P186</f>
        <v>6.8975541703759483E-2</v>
      </c>
      <c r="I186">
        <f ca="1"/>
        <v>0.3448770958075818</v>
      </c>
      <c r="J186">
        <f ca="1"/>
        <v>0.3448770958075818</v>
      </c>
      <c r="K186" s="39">
        <f t="shared" ca="1" si="9"/>
        <v>7.166488691473899E-2</v>
      </c>
    </row>
    <row r="187" spans="6:11">
      <c r="F187" s="38">
        <f t="shared" ca="1" si="8"/>
        <v>48586</v>
      </c>
      <c r="G187">
        <f t="shared" ca="1" si="7"/>
        <v>26.877604030076107</v>
      </c>
      <c r="H187" s="39">
        <f ca="1">AUDCurveGeneric!P187</f>
        <v>6.8975704257591197E-2</v>
      </c>
      <c r="I187">
        <f ca="1"/>
        <v>0.34285893317862137</v>
      </c>
      <c r="J187">
        <f ca="1"/>
        <v>0.34285893317862137</v>
      </c>
      <c r="K187" s="39">
        <f t="shared" ca="1" si="9"/>
        <v>7.1663464660598808E-2</v>
      </c>
    </row>
    <row r="188" spans="6:11">
      <c r="F188" s="38">
        <f t="shared" ca="1" si="8"/>
        <v>48616</v>
      </c>
      <c r="G188">
        <f t="shared" ca="1" si="7"/>
        <v>26.861755950356862</v>
      </c>
      <c r="H188" s="39">
        <f ca="1">AUDCurveGeneric!P188</f>
        <v>6.8975866811416306E-2</v>
      </c>
      <c r="I188">
        <f ca="1"/>
        <v>0.34085266018690619</v>
      </c>
      <c r="J188">
        <f ca="1"/>
        <v>0.34085266018690619</v>
      </c>
      <c r="K188" s="39">
        <f t="shared" ca="1" si="9"/>
        <v>7.1662042406451992E-2</v>
      </c>
    </row>
    <row r="189" spans="6:11">
      <c r="F189" s="38">
        <f t="shared" ca="1" si="8"/>
        <v>48646</v>
      </c>
      <c r="G189">
        <f t="shared" ca="1" si="7"/>
        <v>26.85197988983909</v>
      </c>
      <c r="H189" s="39">
        <f ca="1">AUDCurveGeneric!P189</f>
        <v>6.8975956844362571E-2</v>
      </c>
      <c r="I189">
        <f ca="1"/>
        <v>0.33885547025251139</v>
      </c>
      <c r="J189">
        <f ca="1"/>
        <v>0.33885547025251139</v>
      </c>
      <c r="K189" s="39">
        <f t="shared" ca="1" si="9"/>
        <v>7.166115483334648E-2</v>
      </c>
    </row>
    <row r="190" spans="6:11">
      <c r="F190" s="38">
        <f t="shared" ca="1" si="8"/>
        <v>48676</v>
      </c>
      <c r="G190">
        <f t="shared" ca="1" si="7"/>
        <v>26.84241320929398</v>
      </c>
      <c r="H190" s="39">
        <f ca="1">AUDCurveGeneric!P190</f>
        <v>6.8976044376585943E-2</v>
      </c>
      <c r="I190">
        <f ca="1"/>
        <v>0.33686993748585553</v>
      </c>
      <c r="J190">
        <f ca="1"/>
        <v>0.33686993748585553</v>
      </c>
      <c r="K190" s="39">
        <f t="shared" ca="1" si="9"/>
        <v>7.1660285697515341E-2</v>
      </c>
    </row>
    <row r="191" spans="6:11">
      <c r="F191" s="38">
        <f t="shared" ca="1" si="8"/>
        <v>48706</v>
      </c>
      <c r="G191">
        <f t="shared" ca="1" si="7"/>
        <v>26.832846528748593</v>
      </c>
      <c r="H191" s="39">
        <f ca="1">AUDCurveGeneric!P191</f>
        <v>6.8976131908808261E-2</v>
      </c>
      <c r="I191">
        <f ca="1"/>
        <v>0.33489608684915073</v>
      </c>
      <c r="J191">
        <f ca="1"/>
        <v>0.33489608684915073</v>
      </c>
      <c r="K191" s="39">
        <f t="shared" ca="1" si="9"/>
        <v>7.165941656168312E-2</v>
      </c>
    </row>
    <row r="192" spans="6:11">
      <c r="F192" s="38">
        <f t="shared" ca="1" si="8"/>
        <v>48736</v>
      </c>
      <c r="G192">
        <f t="shared" ca="1" si="7"/>
        <v>26.823279848203207</v>
      </c>
      <c r="H192" s="39">
        <f ca="1">AUDCurveGeneric!P192</f>
        <v>6.8976219441028691E-2</v>
      </c>
      <c r="I192">
        <f ca="1"/>
        <v>0.33293384932994291</v>
      </c>
      <c r="J192">
        <f ca="1"/>
        <v>0.33293384932994291</v>
      </c>
      <c r="K192" s="39">
        <f t="shared" ca="1" si="9"/>
        <v>7.1658547425849012E-2</v>
      </c>
    </row>
    <row r="193" spans="6:11">
      <c r="F193" s="38">
        <f t="shared" ca="1" si="8"/>
        <v>48766</v>
      </c>
      <c r="G193">
        <f t="shared" ca="1" si="7"/>
        <v>26.813713167657959</v>
      </c>
      <c r="H193" s="39">
        <f ca="1">AUDCurveGeneric!P193</f>
        <v>6.8976306973247178E-2</v>
      </c>
      <c r="I193">
        <f ca="1"/>
        <v>0.33098315632510228</v>
      </c>
      <c r="J193">
        <f ca="1"/>
        <v>0.33098315632510228</v>
      </c>
      <c r="K193" s="39">
        <f t="shared" ca="1" si="9"/>
        <v>7.1657678290012974E-2</v>
      </c>
    </row>
    <row r="194" spans="6:11">
      <c r="F194" s="38">
        <f t="shared" ca="1" si="8"/>
        <v>48796</v>
      </c>
      <c r="G194">
        <f t="shared" ca="1" si="7"/>
        <v>26.804146487112853</v>
      </c>
      <c r="H194" s="39">
        <f ca="1">AUDCurveGeneric!P194</f>
        <v>6.8976394505463751E-2</v>
      </c>
      <c r="I194">
        <f ca="1"/>
        <v>0.32904393963839018</v>
      </c>
      <c r="J194">
        <f ca="1"/>
        <v>0.32904393963839018</v>
      </c>
      <c r="K194" s="39">
        <f t="shared" ca="1" si="9"/>
        <v>7.1656809154175036E-2</v>
      </c>
    </row>
    <row r="195" spans="6:11">
      <c r="F195" s="38">
        <f t="shared" ca="1" si="8"/>
        <v>48826</v>
      </c>
      <c r="G195">
        <f t="shared" ref="G195:G258" ca="1" si="10">(K195-H195)*10000</f>
        <v>26.794579806567466</v>
      </c>
      <c r="H195" s="39">
        <f ca="1">AUDCurveGeneric!P195</f>
        <v>6.8976482037678422E-2</v>
      </c>
      <c r="I195">
        <f ca="1"/>
        <v>0.32711613147803636</v>
      </c>
      <c r="J195">
        <f ca="1"/>
        <v>0.32711613147803636</v>
      </c>
      <c r="K195" s="39">
        <f t="shared" ca="1" si="9"/>
        <v>7.1655940018335168E-2</v>
      </c>
    </row>
    <row r="196" spans="6:11">
      <c r="F196" s="38">
        <f t="shared" ref="F196:F259" ca="1" si="11">F195+30</f>
        <v>48856</v>
      </c>
      <c r="G196">
        <f t="shared" ca="1" si="10"/>
        <v>26.785013126022218</v>
      </c>
      <c r="H196" s="39">
        <f ca="1">AUDCurveGeneric!P196</f>
        <v>6.8976569569890289E-2</v>
      </c>
      <c r="I196">
        <f ca="1"/>
        <v>0.32519966445433479</v>
      </c>
      <c r="J196">
        <f ca="1"/>
        <v>0.32519966445433479</v>
      </c>
      <c r="K196" s="39">
        <f t="shared" ca="1" si="9"/>
        <v>7.1655070882492511E-2</v>
      </c>
    </row>
    <row r="197" spans="6:11">
      <c r="F197" s="38">
        <f t="shared" ca="1" si="11"/>
        <v>48886</v>
      </c>
      <c r="G197">
        <f t="shared" ca="1" si="10"/>
        <v>26.775446445476831</v>
      </c>
      <c r="H197" s="39">
        <f ca="1">AUDCurveGeneric!P197</f>
        <v>6.8976657102101144E-2</v>
      </c>
      <c r="I197">
        <f ca="1"/>
        <v>0.32329447157723212</v>
      </c>
      <c r="J197">
        <f ca="1"/>
        <v>0.32329447157723212</v>
      </c>
      <c r="K197" s="39">
        <f t="shared" ca="1" si="9"/>
        <v>7.1654201746648827E-2</v>
      </c>
    </row>
    <row r="198" spans="6:11">
      <c r="F198" s="38">
        <f t="shared" ca="1" si="11"/>
        <v>48916</v>
      </c>
      <c r="G198">
        <f t="shared" ca="1" si="10"/>
        <v>26.765879764931583</v>
      </c>
      <c r="H198" s="39">
        <f ca="1">AUDCurveGeneric!P198</f>
        <v>6.8976744634310042E-2</v>
      </c>
      <c r="I198">
        <f ca="1"/>
        <v>0.32140048625397455</v>
      </c>
      <c r="J198">
        <f ca="1"/>
        <v>0.32140048625397455</v>
      </c>
      <c r="K198" s="39">
        <f t="shared" ca="1" si="9"/>
        <v>7.16533326108032E-2</v>
      </c>
    </row>
    <row r="199" spans="6:11">
      <c r="F199" s="38">
        <f t="shared" ca="1" si="11"/>
        <v>48946</v>
      </c>
      <c r="G199">
        <f t="shared" ca="1" si="10"/>
        <v>26.756313084386335</v>
      </c>
      <c r="H199" s="39">
        <f ca="1">AUDCurveGeneric!P199</f>
        <v>6.8976832166517052E-2</v>
      </c>
      <c r="I199">
        <f ca="1"/>
        <v>0.31951764228672452</v>
      </c>
      <c r="J199">
        <f ca="1"/>
        <v>0.31951764228672452</v>
      </c>
      <c r="K199" s="39">
        <f t="shared" ca="1" si="9"/>
        <v>7.1652463474955685E-2</v>
      </c>
    </row>
    <row r="200" spans="6:11">
      <c r="F200" s="38">
        <f t="shared" ca="1" si="11"/>
        <v>48976</v>
      </c>
      <c r="G200">
        <f t="shared" ca="1" si="10"/>
        <v>26.746746403841225</v>
      </c>
      <c r="H200" s="39">
        <f ca="1">AUDCurveGeneric!P200</f>
        <v>6.8976919698722133E-2</v>
      </c>
      <c r="I200">
        <f ca="1"/>
        <v>0.31764587387021409</v>
      </c>
      <c r="J200">
        <f ca="1"/>
        <v>0.31764587387021409</v>
      </c>
      <c r="K200" s="39">
        <f t="shared" ref="K200:K263" ca="1" si="12">LN(I200)*-365/($F200-$F$2)</f>
        <v>7.1651594339106256E-2</v>
      </c>
    </row>
    <row r="201" spans="6:11">
      <c r="F201" s="38">
        <f t="shared" ca="1" si="11"/>
        <v>49006</v>
      </c>
      <c r="G201">
        <f t="shared" ca="1" si="10"/>
        <v>26.7371797232957</v>
      </c>
      <c r="H201" s="39">
        <f ca="1">AUDCurveGeneric!P201</f>
        <v>6.89770072309253E-2</v>
      </c>
      <c r="I201">
        <f ca="1"/>
        <v>0.31578511558940753</v>
      </c>
      <c r="J201">
        <f ca="1"/>
        <v>0.31578511558940753</v>
      </c>
      <c r="K201" s="39">
        <f t="shared" ca="1" si="12"/>
        <v>7.165072520325487E-2</v>
      </c>
    </row>
    <row r="202" spans="6:11">
      <c r="F202" s="38">
        <f t="shared" ca="1" si="11"/>
        <v>49036</v>
      </c>
      <c r="G202">
        <f t="shared" ca="1" si="10"/>
        <v>26.72761304275059</v>
      </c>
      <c r="H202" s="39">
        <f ca="1">AUDCurveGeneric!P202</f>
        <v>6.897709476312569E-2</v>
      </c>
      <c r="I202">
        <f ca="1"/>
        <v>0.31393530241718215</v>
      </c>
      <c r="J202">
        <f ca="1"/>
        <v>0.31393530241718215</v>
      </c>
      <c r="K202" s="39">
        <f t="shared" ca="1" si="12"/>
        <v>7.164985606740075E-2</v>
      </c>
    </row>
    <row r="203" spans="6:11">
      <c r="F203" s="38">
        <f t="shared" ca="1" si="11"/>
        <v>49066</v>
      </c>
      <c r="G203">
        <f t="shared" ca="1" si="10"/>
        <v>26.718046362205207</v>
      </c>
      <c r="H203" s="39">
        <f ca="1">AUDCurveGeneric!P203</f>
        <v>6.8977182295325026E-2</v>
      </c>
      <c r="I203">
        <f ca="1"/>
        <v>0.31209636971200178</v>
      </c>
      <c r="J203">
        <f ca="1"/>
        <v>0.31209636971200178</v>
      </c>
      <c r="K203" s="39">
        <f t="shared" ca="1" si="12"/>
        <v>7.1648986931545547E-2</v>
      </c>
    </row>
    <row r="204" spans="6:11">
      <c r="F204" s="38">
        <f t="shared" ca="1" si="11"/>
        <v>49096</v>
      </c>
      <c r="G204">
        <f t="shared" ca="1" si="10"/>
        <v>26.708479681659821</v>
      </c>
      <c r="H204" s="39">
        <f ca="1">AUDCurveGeneric!P204</f>
        <v>6.8977269827522461E-2</v>
      </c>
      <c r="I204">
        <f ca="1"/>
        <v>0.31026825321564716</v>
      </c>
      <c r="J204">
        <f ca="1"/>
        <v>0.31026825321564716</v>
      </c>
      <c r="K204" s="39">
        <f t="shared" ca="1" si="12"/>
        <v>7.1648117795688443E-2</v>
      </c>
    </row>
    <row r="205" spans="6:11">
      <c r="F205" s="38">
        <f t="shared" ca="1" si="11"/>
        <v>49126</v>
      </c>
      <c r="G205">
        <f t="shared" ca="1" si="10"/>
        <v>26.698913001114711</v>
      </c>
      <c r="H205" s="39">
        <f ca="1">AUDCurveGeneric!P205</f>
        <v>6.8977357359717967E-2</v>
      </c>
      <c r="I205">
        <f ca="1"/>
        <v>0.30845088905091683</v>
      </c>
      <c r="J205">
        <f ca="1"/>
        <v>0.30845088905091683</v>
      </c>
      <c r="K205" s="39">
        <f t="shared" ca="1" si="12"/>
        <v>7.1647248659829438E-2</v>
      </c>
    </row>
    <row r="206" spans="6:11">
      <c r="F206" s="38">
        <f t="shared" ca="1" si="11"/>
        <v>49156</v>
      </c>
      <c r="G206">
        <f t="shared" ca="1" si="10"/>
        <v>26.689346320569324</v>
      </c>
      <c r="H206" s="39">
        <f ca="1">AUDCurveGeneric!P206</f>
        <v>6.8977444891911543E-2</v>
      </c>
      <c r="I206">
        <f ca="1"/>
        <v>0.30664421371936296</v>
      </c>
      <c r="J206">
        <f ca="1"/>
        <v>0.30664421371936296</v>
      </c>
      <c r="K206" s="39">
        <f t="shared" ca="1" si="12"/>
        <v>7.1646379523968476E-2</v>
      </c>
    </row>
    <row r="207" spans="6:11">
      <c r="F207" s="38">
        <f t="shared" ca="1" si="11"/>
        <v>49186</v>
      </c>
      <c r="G207">
        <f t="shared" ca="1" si="10"/>
        <v>26.679779640023938</v>
      </c>
      <c r="H207" s="39">
        <f ca="1">AUDCurveGeneric!P207</f>
        <v>6.8977532424103247E-2</v>
      </c>
      <c r="I207">
        <f ca="1"/>
        <v>0.30484816409903659</v>
      </c>
      <c r="J207">
        <f ca="1"/>
        <v>0.30484816409903659</v>
      </c>
      <c r="K207" s="39">
        <f t="shared" ca="1" si="12"/>
        <v>7.164551038810564E-2</v>
      </c>
    </row>
    <row r="208" spans="6:11">
      <c r="F208" s="38">
        <f t="shared" ca="1" si="11"/>
        <v>49216</v>
      </c>
      <c r="G208">
        <f t="shared" ca="1" si="10"/>
        <v>26.670212959478828</v>
      </c>
      <c r="H208" s="39">
        <f ca="1">AUDCurveGeneric!P208</f>
        <v>6.8977619956292133E-2</v>
      </c>
      <c r="I208">
        <f ca="1"/>
        <v>0.30306267744225135</v>
      </c>
      <c r="J208">
        <f ca="1"/>
        <v>0.30306267744225135</v>
      </c>
      <c r="K208" s="39">
        <f t="shared" ca="1" si="12"/>
        <v>7.1644641252240016E-2</v>
      </c>
    </row>
    <row r="209" spans="6:11">
      <c r="F209" s="38">
        <f t="shared" ca="1" si="11"/>
        <v>49246</v>
      </c>
      <c r="G209">
        <f t="shared" ca="1" si="10"/>
        <v>26.660646278933442</v>
      </c>
      <c r="H209" s="39">
        <f ca="1">AUDCurveGeneric!P209</f>
        <v>6.8977707488479978E-2</v>
      </c>
      <c r="I209">
        <f ca="1"/>
        <v>0.30128769137333744</v>
      </c>
      <c r="J209">
        <f ca="1"/>
        <v>0.30128769137333744</v>
      </c>
      <c r="K209" s="39">
        <f t="shared" ca="1" si="12"/>
        <v>7.1643772116373322E-2</v>
      </c>
    </row>
    <row r="210" spans="6:11">
      <c r="F210" s="38">
        <f t="shared" ca="1" si="11"/>
        <v>49276</v>
      </c>
      <c r="G210">
        <f t="shared" ca="1" si="10"/>
        <v>26.651079598388055</v>
      </c>
      <c r="H210" s="39">
        <f ca="1">AUDCurveGeneric!P210</f>
        <v>6.8977795020665922E-2</v>
      </c>
      <c r="I210">
        <f ca="1"/>
        <v>0.29952314388645368</v>
      </c>
      <c r="J210">
        <f ca="1"/>
        <v>0.29952314388645368</v>
      </c>
      <c r="K210" s="39">
        <f t="shared" ca="1" si="12"/>
        <v>7.1642902980504727E-2</v>
      </c>
    </row>
    <row r="211" spans="6:11">
      <c r="F211" s="38">
        <f t="shared" ca="1" si="11"/>
        <v>49306</v>
      </c>
      <c r="G211">
        <f t="shared" ca="1" si="10"/>
        <v>26.641512917842807</v>
      </c>
      <c r="H211" s="39">
        <f ca="1">AUDCurveGeneric!P211</f>
        <v>6.8977882552849937E-2</v>
      </c>
      <c r="I211">
        <f ca="1"/>
        <v>0.29776897334336894</v>
      </c>
      <c r="J211">
        <f ca="1"/>
        <v>0.29776897334336894</v>
      </c>
      <c r="K211" s="39">
        <f t="shared" ca="1" si="12"/>
        <v>7.1642033844634218E-2</v>
      </c>
    </row>
    <row r="212" spans="6:11">
      <c r="F212" s="38">
        <f t="shared" ca="1" si="11"/>
        <v>49336</v>
      </c>
      <c r="G212">
        <f t="shared" ca="1" si="10"/>
        <v>26.631946237297559</v>
      </c>
      <c r="H212" s="39">
        <f ca="1">AUDCurveGeneric!P212</f>
        <v>6.8977970085032037E-2</v>
      </c>
      <c r="I212">
        <f ca="1"/>
        <v>0.2960251184712781</v>
      </c>
      <c r="J212">
        <f ca="1"/>
        <v>0.2960251184712781</v>
      </c>
      <c r="K212" s="39">
        <f t="shared" ca="1" si="12"/>
        <v>7.1641164708761793E-2</v>
      </c>
    </row>
    <row r="213" spans="6:11">
      <c r="F213" s="38">
        <f t="shared" ca="1" si="11"/>
        <v>49366</v>
      </c>
      <c r="G213">
        <f t="shared" ca="1" si="10"/>
        <v>26.622379556752314</v>
      </c>
      <c r="H213" s="39">
        <f ca="1">AUDCurveGeneric!P213</f>
        <v>6.8978057617212221E-2</v>
      </c>
      <c r="I213">
        <f ca="1"/>
        <v>0.294291518360627</v>
      </c>
      <c r="J213">
        <f ca="1"/>
        <v>0.294291518360627</v>
      </c>
      <c r="K213" s="39">
        <f t="shared" ca="1" si="12"/>
        <v>7.1640295572887452E-2</v>
      </c>
    </row>
    <row r="214" spans="6:11">
      <c r="F214" s="38">
        <f t="shared" ca="1" si="11"/>
        <v>49396</v>
      </c>
      <c r="G214">
        <f t="shared" ca="1" si="10"/>
        <v>26.612812876206927</v>
      </c>
      <c r="H214" s="39">
        <f ca="1">AUDCurveGeneric!P214</f>
        <v>6.8978145149389616E-2</v>
      </c>
      <c r="I214">
        <f ca="1"/>
        <v>0.29256811246295494</v>
      </c>
      <c r="J214">
        <f ca="1"/>
        <v>0.29256811246295494</v>
      </c>
      <c r="K214" s="39">
        <f t="shared" ca="1" si="12"/>
        <v>7.1639426437010309E-2</v>
      </c>
    </row>
    <row r="215" spans="6:11">
      <c r="F215" s="38">
        <f t="shared" ca="1" si="11"/>
        <v>49426</v>
      </c>
      <c r="G215">
        <f t="shared" ca="1" si="10"/>
        <v>26.603246195661541</v>
      </c>
      <c r="H215" s="39">
        <f ca="1">AUDCurveGeneric!P215</f>
        <v>6.8978232681565971E-2</v>
      </c>
      <c r="I215">
        <f ca="1"/>
        <v>0.2908548405887279</v>
      </c>
      <c r="J215">
        <f ca="1"/>
        <v>0.2908548405887279</v>
      </c>
      <c r="K215" s="39">
        <f t="shared" ca="1" si="12"/>
        <v>7.1638557301132125E-2</v>
      </c>
    </row>
    <row r="216" spans="6:11">
      <c r="F216" s="38">
        <f t="shared" ca="1" si="11"/>
        <v>49456</v>
      </c>
      <c r="G216">
        <f t="shared" ca="1" si="10"/>
        <v>26.593679515116431</v>
      </c>
      <c r="H216" s="39">
        <f ca="1">AUDCurveGeneric!P216</f>
        <v>6.897832021374041E-2</v>
      </c>
      <c r="I216">
        <f ca="1"/>
        <v>0.28915164290522849</v>
      </c>
      <c r="J216">
        <f ca="1"/>
        <v>0.28915164290522849</v>
      </c>
      <c r="K216" s="39">
        <f t="shared" ca="1" si="12"/>
        <v>7.1637688165252053E-2</v>
      </c>
    </row>
    <row r="217" spans="6:11">
      <c r="F217" s="38">
        <f t="shared" ca="1" si="11"/>
        <v>49486</v>
      </c>
      <c r="G217">
        <f t="shared" ca="1" si="10"/>
        <v>26.584112834571044</v>
      </c>
      <c r="H217" s="39">
        <f ca="1">AUDCurveGeneric!P217</f>
        <v>6.8978407745912948E-2</v>
      </c>
      <c r="I217">
        <f ca="1"/>
        <v>0.28745845993441516</v>
      </c>
      <c r="J217">
        <f ca="1"/>
        <v>0.28745845993441516</v>
      </c>
      <c r="K217" s="39">
        <f t="shared" ca="1" si="12"/>
        <v>7.1636819029370052E-2</v>
      </c>
    </row>
    <row r="218" spans="6:11">
      <c r="F218" s="38">
        <f t="shared" ca="1" si="11"/>
        <v>49516</v>
      </c>
      <c r="G218">
        <f t="shared" ca="1" si="10"/>
        <v>26.574546154025935</v>
      </c>
      <c r="H218" s="39">
        <f ca="1">AUDCurveGeneric!P218</f>
        <v>6.8978495278083529E-2</v>
      </c>
      <c r="I218">
        <f ca="1"/>
        <v>0.28577523255081561</v>
      </c>
      <c r="J218">
        <f ca="1"/>
        <v>0.28577523255081561</v>
      </c>
      <c r="K218" s="39">
        <f t="shared" ca="1" si="12"/>
        <v>7.1635949893486123E-2</v>
      </c>
    </row>
    <row r="219" spans="6:11">
      <c r="F219" s="38">
        <f t="shared" ca="1" si="11"/>
        <v>49546</v>
      </c>
      <c r="G219">
        <f t="shared" ca="1" si="10"/>
        <v>26.564979473480548</v>
      </c>
      <c r="H219" s="39">
        <f ca="1">AUDCurveGeneric!P219</f>
        <v>6.8978582810252237E-2</v>
      </c>
      <c r="I219">
        <f ca="1"/>
        <v>0.28410190197942814</v>
      </c>
      <c r="J219">
        <f ca="1"/>
        <v>0.28410190197942814</v>
      </c>
      <c r="K219" s="39">
        <f t="shared" ca="1" si="12"/>
        <v>7.1635080757600292E-2</v>
      </c>
    </row>
    <row r="220" spans="6:11">
      <c r="F220" s="38">
        <f t="shared" ca="1" si="11"/>
        <v>49576</v>
      </c>
      <c r="G220">
        <f t="shared" ca="1" si="10"/>
        <v>26.5554127929353</v>
      </c>
      <c r="H220" s="39">
        <f ca="1">AUDCurveGeneric!P220</f>
        <v>6.8978670342418141E-2</v>
      </c>
      <c r="I220">
        <f ca="1"/>
        <v>0.28243840979364115</v>
      </c>
      <c r="J220">
        <f ca="1"/>
        <v>0.28243840979364115</v>
      </c>
      <c r="K220" s="39">
        <f t="shared" ca="1" si="12"/>
        <v>7.1634211621711671E-2</v>
      </c>
    </row>
    <row r="221" spans="6:11">
      <c r="F221" s="38">
        <f t="shared" ca="1" si="11"/>
        <v>49606</v>
      </c>
      <c r="G221">
        <f t="shared" ca="1" si="10"/>
        <v>26.545846112390052</v>
      </c>
      <c r="H221" s="39">
        <f ca="1">AUDCurveGeneric!P221</f>
        <v>6.8978757874582991E-2</v>
      </c>
      <c r="I221">
        <f ca="1"/>
        <v>0.28078469791314176</v>
      </c>
      <c r="J221">
        <f ca="1"/>
        <v>0.28078469791314176</v>
      </c>
      <c r="K221" s="39">
        <f t="shared" ca="1" si="12"/>
        <v>7.1633342485821996E-2</v>
      </c>
    </row>
    <row r="222" spans="6:11">
      <c r="F222" s="38">
        <f t="shared" ca="1" si="11"/>
        <v>49636</v>
      </c>
      <c r="G222">
        <f t="shared" ca="1" si="10"/>
        <v>26.536279431844669</v>
      </c>
      <c r="H222" s="39">
        <f ca="1">AUDCurveGeneric!P222</f>
        <v>6.8978845406745953E-2</v>
      </c>
      <c r="I222">
        <f ca="1"/>
        <v>0.27914070860188134</v>
      </c>
      <c r="J222">
        <f ca="1"/>
        <v>0.27914070860188134</v>
      </c>
      <c r="K222" s="39">
        <f t="shared" ca="1" si="12"/>
        <v>7.163247334993042E-2</v>
      </c>
    </row>
    <row r="223" spans="6:11">
      <c r="F223" s="38">
        <f t="shared" ca="1" si="11"/>
        <v>49666</v>
      </c>
      <c r="G223">
        <f t="shared" ca="1" si="10"/>
        <v>26.526712751299282</v>
      </c>
      <c r="H223" s="39">
        <f ca="1">AUDCurveGeneric!P223</f>
        <v>6.8978932938906987E-2</v>
      </c>
      <c r="I223">
        <f ca="1"/>
        <v>0.27750638446600978</v>
      </c>
      <c r="J223">
        <f ca="1"/>
        <v>0.27750638446600978</v>
      </c>
      <c r="K223" s="39">
        <f t="shared" ca="1" si="12"/>
        <v>7.1631604214036915E-2</v>
      </c>
    </row>
    <row r="224" spans="6:11">
      <c r="F224" s="38">
        <f t="shared" ca="1" si="11"/>
        <v>49696</v>
      </c>
      <c r="G224">
        <f t="shared" ca="1" si="10"/>
        <v>26.517146070754034</v>
      </c>
      <c r="H224" s="39">
        <f ca="1">AUDCurveGeneric!P224</f>
        <v>6.8979020471066105E-2</v>
      </c>
      <c r="I224">
        <f ca="1"/>
        <v>0.27588166845184331</v>
      </c>
      <c r="J224">
        <f ca="1"/>
        <v>0.27588166845184331</v>
      </c>
      <c r="K224" s="39">
        <f t="shared" ca="1" si="12"/>
        <v>7.1630735078141508E-2</v>
      </c>
    </row>
    <row r="225" spans="6:11">
      <c r="F225" s="38">
        <f t="shared" ca="1" si="11"/>
        <v>49726</v>
      </c>
      <c r="G225">
        <f t="shared" ca="1" si="10"/>
        <v>26.507579390208786</v>
      </c>
      <c r="H225" s="39">
        <f ca="1">AUDCurveGeneric!P225</f>
        <v>6.8979108003223294E-2</v>
      </c>
      <c r="I225">
        <f ca="1"/>
        <v>0.27426650384384016</v>
      </c>
      <c r="J225">
        <f ca="1"/>
        <v>0.27426650384384016</v>
      </c>
      <c r="K225" s="39">
        <f t="shared" ca="1" si="12"/>
        <v>7.1629865942244172E-2</v>
      </c>
    </row>
    <row r="226" spans="6:11">
      <c r="F226" s="38">
        <f t="shared" ca="1" si="11"/>
        <v>49756</v>
      </c>
      <c r="G226">
        <f t="shared" ca="1" si="10"/>
        <v>26.498012709663538</v>
      </c>
      <c r="H226" s="39">
        <f ca="1">AUDCurveGeneric!P226</f>
        <v>6.8979195535377708E-2</v>
      </c>
      <c r="I226">
        <f ca="1"/>
        <v>0.27266083426259347</v>
      </c>
      <c r="J226">
        <f ca="1"/>
        <v>0.27266083426259347</v>
      </c>
      <c r="K226" s="39">
        <f t="shared" ca="1" si="12"/>
        <v>7.1628996806344061E-2</v>
      </c>
    </row>
    <row r="227" spans="6:11">
      <c r="F227" s="38">
        <f t="shared" ca="1" si="11"/>
        <v>49786</v>
      </c>
      <c r="G227">
        <f t="shared" ca="1" si="10"/>
        <v>26.488446029118151</v>
      </c>
      <c r="H227" s="39">
        <f ca="1">AUDCurveGeneric!P227</f>
        <v>6.897928306753108E-2</v>
      </c>
      <c r="I227">
        <f ca="1"/>
        <v>0.27106460366281343</v>
      </c>
      <c r="J227">
        <f ca="1"/>
        <v>0.27106460366281343</v>
      </c>
      <c r="K227" s="39">
        <f t="shared" ca="1" si="12"/>
        <v>7.1628127670442895E-2</v>
      </c>
    </row>
    <row r="228" spans="6:11">
      <c r="F228" s="38">
        <f t="shared" ca="1" si="11"/>
        <v>49816</v>
      </c>
      <c r="G228">
        <f t="shared" ca="1" si="10"/>
        <v>26.478879348573042</v>
      </c>
      <c r="H228" s="39">
        <f ca="1">AUDCurveGeneric!P228</f>
        <v>6.8979370599682524E-2</v>
      </c>
      <c r="I228">
        <f ca="1"/>
        <v>0.26947775633136523</v>
      </c>
      <c r="J228">
        <f ca="1"/>
        <v>0.26947775633136523</v>
      </c>
      <c r="K228" s="39">
        <f t="shared" ca="1" si="12"/>
        <v>7.1627258534539828E-2</v>
      </c>
    </row>
    <row r="229" spans="6:11">
      <c r="F229" s="38">
        <f t="shared" ca="1" si="11"/>
        <v>49846</v>
      </c>
      <c r="G229">
        <f t="shared" ca="1" si="10"/>
        <v>26.469312668027655</v>
      </c>
      <c r="H229" s="39">
        <f ca="1">AUDCurveGeneric!P229</f>
        <v>6.897945813183208E-2</v>
      </c>
      <c r="I229">
        <f ca="1"/>
        <v>0.26790023688527581</v>
      </c>
      <c r="J229">
        <f ca="1"/>
        <v>0.26790023688527581</v>
      </c>
      <c r="K229" s="39">
        <f t="shared" ca="1" si="12"/>
        <v>7.1626389398634846E-2</v>
      </c>
    </row>
    <row r="230" spans="6:11">
      <c r="F230" s="38">
        <f t="shared" ca="1" si="11"/>
        <v>49876</v>
      </c>
      <c r="G230">
        <f t="shared" ca="1" si="10"/>
        <v>26.459745987482407</v>
      </c>
      <c r="H230" s="39">
        <f ca="1">AUDCurveGeneric!P230</f>
        <v>6.897954566397968E-2</v>
      </c>
      <c r="I230">
        <f ca="1"/>
        <v>0.26633199026977378</v>
      </c>
      <c r="J230">
        <f ca="1"/>
        <v>0.26633199026977378</v>
      </c>
      <c r="K230" s="39">
        <f t="shared" ca="1" si="12"/>
        <v>7.1625520262727921E-2</v>
      </c>
    </row>
    <row r="231" spans="6:11">
      <c r="F231" s="38">
        <f t="shared" ca="1" si="11"/>
        <v>49906</v>
      </c>
      <c r="G231">
        <f t="shared" ca="1" si="10"/>
        <v>26.450179306937159</v>
      </c>
      <c r="H231" s="39">
        <f ca="1">AUDCurveGeneric!P231</f>
        <v>6.8979633196125392E-2</v>
      </c>
      <c r="I231">
        <f ca="1"/>
        <v>0.26477296175633624</v>
      </c>
      <c r="J231">
        <f ca="1"/>
        <v>0.26477296175633624</v>
      </c>
      <c r="K231" s="39">
        <f t="shared" ca="1" si="12"/>
        <v>7.1624651126819108E-2</v>
      </c>
    </row>
    <row r="232" spans="6:11">
      <c r="F232" s="38">
        <f t="shared" ca="1" si="11"/>
        <v>49936</v>
      </c>
      <c r="G232">
        <f t="shared" ca="1" si="10"/>
        <v>26.440612626391776</v>
      </c>
      <c r="H232" s="39">
        <f ca="1">AUDCurveGeneric!P232</f>
        <v>6.8979720728268315E-2</v>
      </c>
      <c r="I232">
        <f ca="1"/>
        <v>0.26322309694075285</v>
      </c>
      <c r="J232">
        <f ca="1"/>
        <v>0.26322309694075285</v>
      </c>
      <c r="K232" s="39">
        <f t="shared" ca="1" si="12"/>
        <v>7.1623781990907492E-2</v>
      </c>
    </row>
    <row r="233" spans="6:11">
      <c r="F233" s="38">
        <f t="shared" ca="1" si="11"/>
        <v>49966</v>
      </c>
      <c r="G233">
        <f t="shared" ca="1" si="10"/>
        <v>26.431045945846527</v>
      </c>
      <c r="H233" s="39">
        <f ca="1">AUDCurveGeneric!P233</f>
        <v>6.8979808260410183E-2</v>
      </c>
      <c r="I233">
        <f ca="1"/>
        <v>0.26168234174117866</v>
      </c>
      <c r="J233">
        <f ca="1"/>
        <v>0.26168234174117866</v>
      </c>
      <c r="K233" s="39">
        <f t="shared" ca="1" si="12"/>
        <v>7.1622912854994836E-2</v>
      </c>
    </row>
    <row r="234" spans="6:11">
      <c r="F234" s="38">
        <f t="shared" ca="1" si="11"/>
        <v>49996</v>
      </c>
      <c r="G234">
        <f t="shared" ca="1" si="10"/>
        <v>26.421479265301141</v>
      </c>
      <c r="H234" s="39">
        <f ca="1">AUDCurveGeneric!P234</f>
        <v>6.8979895792550164E-2</v>
      </c>
      <c r="I234">
        <f ca="1"/>
        <v>0.26015064239624219</v>
      </c>
      <c r="J234">
        <f ca="1"/>
        <v>0.26015064239624219</v>
      </c>
      <c r="K234" s="39">
        <f t="shared" ca="1" si="12"/>
        <v>7.1622043719080278E-2</v>
      </c>
    </row>
    <row r="235" spans="6:11">
      <c r="F235" s="38">
        <f t="shared" ca="1" si="11"/>
        <v>50026</v>
      </c>
      <c r="G235">
        <f t="shared" ca="1" si="10"/>
        <v>26.411912584755893</v>
      </c>
      <c r="H235" s="39">
        <f ca="1">AUDCurveGeneric!P235</f>
        <v>6.8979983324688202E-2</v>
      </c>
      <c r="I235">
        <f ca="1"/>
        <v>0.25862794546312207</v>
      </c>
      <c r="J235">
        <f ca="1"/>
        <v>0.25862794546312207</v>
      </c>
      <c r="K235" s="39">
        <f t="shared" ca="1" si="12"/>
        <v>7.1621174583163791E-2</v>
      </c>
    </row>
    <row r="236" spans="6:11">
      <c r="F236" s="38">
        <f t="shared" ca="1" si="11"/>
        <v>50056</v>
      </c>
      <c r="G236">
        <f t="shared" ca="1" si="10"/>
        <v>26.402345904210645</v>
      </c>
      <c r="H236" s="39">
        <f ca="1">AUDCurveGeneric!P236</f>
        <v>6.8980070856824324E-2</v>
      </c>
      <c r="I236">
        <f ca="1"/>
        <v>0.25711419781565581</v>
      </c>
      <c r="J236">
        <f ca="1"/>
        <v>0.25711419781565581</v>
      </c>
      <c r="K236" s="39">
        <f t="shared" ca="1" si="12"/>
        <v>7.1620305447245389E-2</v>
      </c>
    </row>
    <row r="237" spans="6:11">
      <c r="F237" s="38">
        <f t="shared" ca="1" si="11"/>
        <v>50086</v>
      </c>
      <c r="G237">
        <f t="shared" ca="1" si="10"/>
        <v>26.392779223665535</v>
      </c>
      <c r="H237" s="39">
        <f ca="1">AUDCurveGeneric!P237</f>
        <v>6.8980158388958532E-2</v>
      </c>
      <c r="I237">
        <f ca="1"/>
        <v>0.25560934664245644</v>
      </c>
      <c r="J237">
        <f ca="1"/>
        <v>0.25560934664245644</v>
      </c>
      <c r="K237" s="39">
        <f t="shared" ca="1" si="12"/>
        <v>7.1619436311325085E-2</v>
      </c>
    </row>
    <row r="238" spans="6:11">
      <c r="F238" s="38">
        <f t="shared" ca="1" si="11"/>
        <v>50116</v>
      </c>
      <c r="G238">
        <f t="shared" ca="1" si="10"/>
        <v>26.38321254312001</v>
      </c>
      <c r="H238" s="39">
        <f ca="1">AUDCurveGeneric!P238</f>
        <v>6.8980245921089964E-2</v>
      </c>
      <c r="I238">
        <f ca="1"/>
        <v>0.25411333944504433</v>
      </c>
      <c r="J238">
        <f ca="1"/>
        <v>0.25411333944504433</v>
      </c>
      <c r="K238" s="39">
        <f t="shared" ca="1" si="12"/>
        <v>7.1618567175401965E-2</v>
      </c>
    </row>
    <row r="239" spans="6:11">
      <c r="F239" s="38">
        <f t="shared" ca="1" si="11"/>
        <v>50146</v>
      </c>
      <c r="G239">
        <f t="shared" ca="1" si="10"/>
        <v>26.3736458625749</v>
      </c>
      <c r="H239" s="39">
        <f ca="1">AUDCurveGeneric!P239</f>
        <v>6.8980333453220355E-2</v>
      </c>
      <c r="I239">
        <f ca="1"/>
        <v>0.2526261240359684</v>
      </c>
      <c r="J239">
        <f ca="1"/>
        <v>0.2526261240359684</v>
      </c>
      <c r="K239" s="39">
        <f t="shared" ca="1" si="12"/>
        <v>7.1617698039477845E-2</v>
      </c>
    </row>
    <row r="240" spans="6:11">
      <c r="F240" s="38">
        <f t="shared" ca="1" si="11"/>
        <v>50176</v>
      </c>
      <c r="G240">
        <f t="shared" ca="1" si="10"/>
        <v>26.364079182029375</v>
      </c>
      <c r="H240" s="39">
        <f ca="1">AUDCurveGeneric!P240</f>
        <v>6.8980420985348831E-2</v>
      </c>
      <c r="I240">
        <f ca="1"/>
        <v>0.25114764853698224</v>
      </c>
      <c r="J240">
        <f ca="1"/>
        <v>0.25114764853698224</v>
      </c>
      <c r="K240" s="39">
        <f t="shared" ca="1" si="12"/>
        <v>7.1616828903551769E-2</v>
      </c>
    </row>
    <row r="241" spans="6:11">
      <c r="F241" s="38">
        <f t="shared" ca="1" si="11"/>
        <v>50206</v>
      </c>
      <c r="G241">
        <f t="shared" ca="1" si="10"/>
        <v>26.354512501483988</v>
      </c>
      <c r="H241" s="39">
        <f ca="1">AUDCurveGeneric!P241</f>
        <v>6.8980508517475378E-2</v>
      </c>
      <c r="I241">
        <f ca="1"/>
        <v>0.24967786137718731</v>
      </c>
      <c r="J241">
        <f ca="1"/>
        <v>0.24967786137718731</v>
      </c>
      <c r="K241" s="39">
        <f t="shared" ca="1" si="12"/>
        <v>7.1615959767623777E-2</v>
      </c>
    </row>
    <row r="242" spans="6:11">
      <c r="F242" s="38">
        <f t="shared" ca="1" si="11"/>
        <v>50236</v>
      </c>
      <c r="G242">
        <f t="shared" ca="1" si="10"/>
        <v>26.344945820938882</v>
      </c>
      <c r="H242" s="39">
        <f ca="1">AUDCurveGeneric!P242</f>
        <v>6.8980596049600024E-2</v>
      </c>
      <c r="I242">
        <f ca="1"/>
        <v>0.2482167112912092</v>
      </c>
      <c r="J242">
        <f ca="1"/>
        <v>0.2482167112912092</v>
      </c>
      <c r="K242" s="39">
        <f t="shared" ca="1" si="12"/>
        <v>7.1615090631693912E-2</v>
      </c>
    </row>
    <row r="243" spans="6:11">
      <c r="F243" s="38">
        <f t="shared" ca="1" si="11"/>
        <v>50266</v>
      </c>
      <c r="G243">
        <f t="shared" ca="1" si="10"/>
        <v>26.335379140393634</v>
      </c>
      <c r="H243" s="39">
        <f ca="1">AUDCurveGeneric!P243</f>
        <v>6.898068358172274E-2</v>
      </c>
      <c r="I243">
        <f ca="1"/>
        <v>0.24676414731738072</v>
      </c>
      <c r="J243">
        <f ca="1"/>
        <v>0.24676414731738072</v>
      </c>
      <c r="K243" s="39">
        <f t="shared" ca="1" si="12"/>
        <v>7.1614221495762104E-2</v>
      </c>
    </row>
    <row r="244" spans="6:11">
      <c r="F244" s="38">
        <f t="shared" ca="1" si="11"/>
        <v>50296</v>
      </c>
      <c r="G244">
        <f t="shared" ca="1" si="10"/>
        <v>26.325812459848386</v>
      </c>
      <c r="H244" s="39">
        <f ca="1">AUDCurveGeneric!P244</f>
        <v>6.8980771113842668E-2</v>
      </c>
      <c r="I244">
        <f ca="1"/>
        <v>0.24532011879593946</v>
      </c>
      <c r="J244">
        <f ca="1"/>
        <v>0.24532011879593946</v>
      </c>
      <c r="K244" s="39">
        <f t="shared" ca="1" si="12"/>
        <v>7.1613352359827506E-2</v>
      </c>
    </row>
    <row r="245" spans="6:11">
      <c r="F245" s="38">
        <f t="shared" ca="1" si="11"/>
        <v>50326</v>
      </c>
      <c r="G245">
        <f t="shared" ca="1" si="10"/>
        <v>26.316245779302999</v>
      </c>
      <c r="H245" s="39">
        <f ca="1">AUDCurveGeneric!P245</f>
        <v>6.8980858645961568E-2</v>
      </c>
      <c r="I245">
        <f ca="1"/>
        <v>0.24388457536721522</v>
      </c>
      <c r="J245">
        <f ca="1"/>
        <v>0.24388457536721522</v>
      </c>
      <c r="K245" s="39">
        <f t="shared" ca="1" si="12"/>
        <v>7.1612483223891868E-2</v>
      </c>
    </row>
    <row r="246" spans="6:11">
      <c r="F246" s="38">
        <f t="shared" ca="1" si="11"/>
        <v>50356</v>
      </c>
      <c r="G246">
        <f t="shared" ca="1" si="10"/>
        <v>26.30667909875789</v>
      </c>
      <c r="H246" s="39">
        <f ca="1">AUDCurveGeneric!P246</f>
        <v>6.8980946178078539E-2</v>
      </c>
      <c r="I246">
        <f ca="1"/>
        <v>0.24245746696987078</v>
      </c>
      <c r="J246">
        <f ca="1"/>
        <v>0.24245746696987078</v>
      </c>
      <c r="K246" s="39">
        <f t="shared" ca="1" si="12"/>
        <v>7.1611614087954328E-2</v>
      </c>
    </row>
    <row r="247" spans="6:11">
      <c r="F247" s="38">
        <f t="shared" ca="1" si="11"/>
        <v>50386</v>
      </c>
      <c r="G247">
        <f t="shared" ca="1" si="10"/>
        <v>26.297112418212503</v>
      </c>
      <c r="H247" s="39">
        <f ca="1">AUDCurveGeneric!P247</f>
        <v>6.8981033710193582E-2</v>
      </c>
      <c r="I247">
        <f ca="1"/>
        <v>0.2410387438391107</v>
      </c>
      <c r="J247">
        <f ca="1"/>
        <v>0.2410387438391107</v>
      </c>
      <c r="K247" s="39">
        <f t="shared" ca="1" si="12"/>
        <v>7.1610744952014832E-2</v>
      </c>
    </row>
    <row r="248" spans="6:11">
      <c r="F248" s="38">
        <f t="shared" ca="1" si="11"/>
        <v>50416</v>
      </c>
      <c r="G248">
        <f t="shared" ca="1" si="10"/>
        <v>26.287545737667116</v>
      </c>
      <c r="H248" s="39">
        <f ca="1">AUDCurveGeneric!P248</f>
        <v>6.898112124230675E-2</v>
      </c>
      <c r="I248">
        <f ca="1"/>
        <v>0.23962835650492162</v>
      </c>
      <c r="J248">
        <f ca="1"/>
        <v>0.23962835650492162</v>
      </c>
      <c r="K248" s="39">
        <f t="shared" ca="1" si="12"/>
        <v>7.1609875816073462E-2</v>
      </c>
    </row>
    <row r="249" spans="6:11">
      <c r="F249" s="38">
        <f t="shared" ca="1" si="11"/>
        <v>50446</v>
      </c>
      <c r="G249">
        <f t="shared" ca="1" si="10"/>
        <v>26.278625909043342</v>
      </c>
      <c r="H249" s="39">
        <f ca="1">AUDCurveGeneric!P249</f>
        <v>6.8981208774417963E-2</v>
      </c>
      <c r="I249">
        <f ca="1"/>
        <v>0.23822594708967651</v>
      </c>
      <c r="J249">
        <f ca="1"/>
        <v>0.23822594708967651</v>
      </c>
      <c r="K249" s="39">
        <f t="shared" ca="1" si="12"/>
        <v>7.1609071365322297E-2</v>
      </c>
    </row>
    <row r="250" spans="6:11">
      <c r="F250" s="38">
        <f t="shared" ca="1" si="11"/>
        <v>50476</v>
      </c>
      <c r="G250">
        <f t="shared" ca="1" si="10"/>
        <v>26.272940340026778</v>
      </c>
      <c r="H250" s="39">
        <f ca="1">AUDCurveGeneric!P250</f>
        <v>6.8981296306526413E-2</v>
      </c>
      <c r="I250">
        <f ca="1"/>
        <v>0.23683023574301634</v>
      </c>
      <c r="J250">
        <f ca="1"/>
        <v>0.23683023574301634</v>
      </c>
      <c r="K250" s="39">
        <f t="shared" ca="1" si="12"/>
        <v>7.1608590340529091E-2</v>
      </c>
    </row>
    <row r="251" spans="6:11">
      <c r="F251" s="38">
        <f t="shared" ca="1" si="11"/>
        <v>50506</v>
      </c>
      <c r="G251">
        <f t="shared" ca="1" si="10"/>
        <v>26.267254771010496</v>
      </c>
      <c r="H251" s="39">
        <f ca="1">AUDCurveGeneric!P251</f>
        <v>6.8981383838633809E-2</v>
      </c>
      <c r="I251">
        <f ca="1"/>
        <v>0.23544272016703083</v>
      </c>
      <c r="J251">
        <f ca="1"/>
        <v>0.23544272016703083</v>
      </c>
      <c r="K251" s="39">
        <f t="shared" ca="1" si="12"/>
        <v>7.1608109315734858E-2</v>
      </c>
    </row>
    <row r="252" spans="6:11">
      <c r="F252" s="38">
        <f t="shared" ca="1" si="11"/>
        <v>50536</v>
      </c>
      <c r="G252">
        <f t="shared" ca="1" si="10"/>
        <v>26.261569201994071</v>
      </c>
      <c r="H252" s="39">
        <f ca="1">AUDCurveGeneric!P252</f>
        <v>6.8981471370739303E-2</v>
      </c>
      <c r="I252">
        <f ca="1"/>
        <v>0.2340633521264362</v>
      </c>
      <c r="J252">
        <f ca="1"/>
        <v>0.2340633521264362</v>
      </c>
      <c r="K252" s="39">
        <f t="shared" ca="1" si="12"/>
        <v>7.160762829093871E-2</v>
      </c>
    </row>
    <row r="253" spans="6:11">
      <c r="F253" s="38">
        <f t="shared" ca="1" si="11"/>
        <v>50566</v>
      </c>
      <c r="G253">
        <f t="shared" ca="1" si="10"/>
        <v>26.255883632977788</v>
      </c>
      <c r="H253" s="39">
        <f ca="1">AUDCurveGeneric!P253</f>
        <v>6.8981558902842854E-2</v>
      </c>
      <c r="I253">
        <f ca="1"/>
        <v>0.2326920836704654</v>
      </c>
      <c r="J253">
        <f ca="1"/>
        <v>0.2326920836704654</v>
      </c>
      <c r="K253" s="39">
        <f t="shared" ca="1" si="12"/>
        <v>7.1607147266140633E-2</v>
      </c>
    </row>
    <row r="254" spans="6:11">
      <c r="F254" s="38">
        <f t="shared" ca="1" si="11"/>
        <v>50596</v>
      </c>
      <c r="G254">
        <f t="shared" ca="1" si="10"/>
        <v>26.250198063961644</v>
      </c>
      <c r="H254" s="39">
        <f ca="1">AUDCurveGeneric!P254</f>
        <v>6.8981646434944505E-2</v>
      </c>
      <c r="I254">
        <f ca="1"/>
        <v>0.23132886713119014</v>
      </c>
      <c r="J254">
        <f ca="1"/>
        <v>0.23132886713119014</v>
      </c>
      <c r="K254" s="39">
        <f t="shared" ca="1" si="12"/>
        <v>7.1606666241340669E-2</v>
      </c>
    </row>
    <row r="255" spans="6:11">
      <c r="F255" s="38">
        <f t="shared" ca="1" si="11"/>
        <v>50626</v>
      </c>
      <c r="G255">
        <f t="shared" ca="1" si="10"/>
        <v>26.244512494945084</v>
      </c>
      <c r="H255" s="39">
        <f ca="1">AUDCurveGeneric!P255</f>
        <v>6.8981733967044268E-2</v>
      </c>
      <c r="I255">
        <f ca="1"/>
        <v>0.22997365512184906</v>
      </c>
      <c r="J255">
        <f ca="1"/>
        <v>0.22997365512184906</v>
      </c>
      <c r="K255" s="39">
        <f t="shared" ca="1" si="12"/>
        <v>7.1606185216538776E-2</v>
      </c>
    </row>
    <row r="256" spans="6:11">
      <c r="F256" s="38">
        <f t="shared" ca="1" si="11"/>
        <v>50656</v>
      </c>
      <c r="G256">
        <f t="shared" ca="1" si="10"/>
        <v>26.238826925928798</v>
      </c>
      <c r="H256" s="39">
        <f ca="1">AUDCurveGeneric!P256</f>
        <v>6.8981821499141185E-2</v>
      </c>
      <c r="I256">
        <f ca="1"/>
        <v>0.22862640053518976</v>
      </c>
      <c r="J256">
        <f ca="1"/>
        <v>0.22862640053518976</v>
      </c>
      <c r="K256" s="39">
        <f t="shared" ca="1" si="12"/>
        <v>7.1605704191734065E-2</v>
      </c>
    </row>
    <row r="257" spans="6:11">
      <c r="F257" s="38">
        <f t="shared" ca="1" si="11"/>
        <v>50686</v>
      </c>
      <c r="G257">
        <f t="shared" ca="1" si="10"/>
        <v>26.233141356912515</v>
      </c>
      <c r="H257" s="39">
        <f ca="1">AUDCurveGeneric!P257</f>
        <v>6.8981909031237104E-2</v>
      </c>
      <c r="I257">
        <f ca="1"/>
        <v>0.22728705654179951</v>
      </c>
      <c r="J257">
        <f ca="1"/>
        <v>0.22728705654179951</v>
      </c>
      <c r="K257" s="39">
        <f t="shared" ca="1" si="12"/>
        <v>7.1605223166928356E-2</v>
      </c>
    </row>
    <row r="258" spans="6:11">
      <c r="F258" s="38">
        <f t="shared" ca="1" si="11"/>
        <v>50716</v>
      </c>
      <c r="G258">
        <f t="shared" ca="1" si="10"/>
        <v>26.227455787895952</v>
      </c>
      <c r="H258" s="39">
        <f ca="1">AUDCurveGeneric!P258</f>
        <v>6.8981996563331108E-2</v>
      </c>
      <c r="I258">
        <f ca="1"/>
        <v>0.22595557658848808</v>
      </c>
      <c r="J258">
        <f ca="1"/>
        <v>0.22595557658848808</v>
      </c>
      <c r="K258" s="39">
        <f t="shared" ca="1" si="12"/>
        <v>7.1604742142120703E-2</v>
      </c>
    </row>
    <row r="259" spans="6:11">
      <c r="F259" s="38">
        <f t="shared" ca="1" si="11"/>
        <v>50746</v>
      </c>
      <c r="G259">
        <f t="shared" ref="G259:G275" ca="1" si="13">(K259-H259)*10000</f>
        <v>26.221770218879669</v>
      </c>
      <c r="H259" s="39">
        <f ca="1">AUDCurveGeneric!P259</f>
        <v>6.8982084095423168E-2</v>
      </c>
      <c r="I259">
        <f ca="1"/>
        <v>0.22463191439663829</v>
      </c>
      <c r="J259">
        <f ca="1"/>
        <v>0.22463191439663829</v>
      </c>
      <c r="K259" s="39">
        <f t="shared" ca="1" si="12"/>
        <v>7.1604261117311135E-2</v>
      </c>
    </row>
    <row r="260" spans="6:11">
      <c r="F260" s="38">
        <f t="shared" ref="F260:F275" ca="1" si="14">F259+30</f>
        <v>50776</v>
      </c>
      <c r="G260">
        <f t="shared" ca="1" si="13"/>
        <v>26.216084649863248</v>
      </c>
      <c r="H260" s="39">
        <f ca="1">AUDCurveGeneric!P260</f>
        <v>6.8982171627513328E-2</v>
      </c>
      <c r="I260">
        <f ca="1"/>
        <v>0.22331602396058667</v>
      </c>
      <c r="J260">
        <f ca="1"/>
        <v>0.22331602396058667</v>
      </c>
      <c r="K260" s="39">
        <f t="shared" ca="1" si="12"/>
        <v>7.1603780092499653E-2</v>
      </c>
    </row>
    <row r="261" spans="6:11">
      <c r="F261" s="38">
        <f t="shared" ca="1" si="14"/>
        <v>50806</v>
      </c>
      <c r="G261">
        <f t="shared" ca="1" si="13"/>
        <v>26.210399080846962</v>
      </c>
      <c r="H261" s="39">
        <f ca="1">AUDCurveGeneric!P261</f>
        <v>6.8982259159601572E-2</v>
      </c>
      <c r="I261">
        <f ca="1"/>
        <v>0.22200785954601041</v>
      </c>
      <c r="J261">
        <f ca="1"/>
        <v>0.22200785954601041</v>
      </c>
      <c r="K261" s="39">
        <f t="shared" ca="1" si="12"/>
        <v>7.1603299067686269E-2</v>
      </c>
    </row>
    <row r="262" spans="6:11">
      <c r="F262" s="38">
        <f t="shared" ca="1" si="14"/>
        <v>50836</v>
      </c>
      <c r="G262">
        <f t="shared" ca="1" si="13"/>
        <v>26.204713511830541</v>
      </c>
      <c r="H262" s="39">
        <f ca="1">AUDCurveGeneric!P262</f>
        <v>6.8982346691687027E-2</v>
      </c>
      <c r="I262">
        <f ca="1"/>
        <v>0.22070737568832749</v>
      </c>
      <c r="J262">
        <f ca="1"/>
        <v>0.22070737568832749</v>
      </c>
      <c r="K262" s="39">
        <f t="shared" ca="1" si="12"/>
        <v>7.1602818042870081E-2</v>
      </c>
    </row>
    <row r="263" spans="6:11">
      <c r="F263" s="38">
        <f t="shared" ca="1" si="14"/>
        <v>50866</v>
      </c>
      <c r="G263">
        <f t="shared" ca="1" si="13"/>
        <v>26.199027942814258</v>
      </c>
      <c r="H263" s="39">
        <f ca="1">AUDCurveGeneric!P263</f>
        <v>6.8982434223771441E-2</v>
      </c>
      <c r="I263">
        <f ca="1"/>
        <v>0.21941452719108545</v>
      </c>
      <c r="J263">
        <f ca="1"/>
        <v>0.21941452719108545</v>
      </c>
      <c r="K263" s="39">
        <f t="shared" ca="1" si="12"/>
        <v>7.1602337018052867E-2</v>
      </c>
    </row>
    <row r="264" spans="6:11">
      <c r="F264" s="38">
        <f t="shared" ca="1" si="14"/>
        <v>50896</v>
      </c>
      <c r="G264">
        <f t="shared" ca="1" si="13"/>
        <v>26.193342373797972</v>
      </c>
      <c r="H264" s="39">
        <f ca="1">AUDCurveGeneric!P264</f>
        <v>6.898252175585394E-2</v>
      </c>
      <c r="I264">
        <f ca="1"/>
        <v>0.21812926912440153</v>
      </c>
      <c r="J264">
        <f ca="1"/>
        <v>0.21812926912440153</v>
      </c>
      <c r="K264" s="39">
        <f t="shared" ref="K264:K275" ca="1" si="15">LN(I264)*-365/($F264-$F$2)</f>
        <v>7.1601855993233737E-2</v>
      </c>
    </row>
    <row r="265" spans="6:11">
      <c r="F265" s="38">
        <f t="shared" ca="1" si="14"/>
        <v>50926</v>
      </c>
      <c r="G265">
        <f t="shared" ca="1" si="13"/>
        <v>26.18765680478155</v>
      </c>
      <c r="H265" s="39">
        <f ca="1">AUDCurveGeneric!P265</f>
        <v>6.898260928793451E-2</v>
      </c>
      <c r="I265">
        <f ca="1"/>
        <v>0.21685155682337043</v>
      </c>
      <c r="J265">
        <f ca="1"/>
        <v>0.21685155682337043</v>
      </c>
      <c r="K265" s="39">
        <f t="shared" ca="1" si="15"/>
        <v>7.1601374968412665E-2</v>
      </c>
    </row>
    <row r="266" spans="6:11">
      <c r="F266" s="38">
        <f t="shared" ca="1" si="14"/>
        <v>50956</v>
      </c>
      <c r="G266">
        <f t="shared" ca="1" si="13"/>
        <v>26.181971235765268</v>
      </c>
      <c r="H266" s="39">
        <f ca="1">AUDCurveGeneric!P266</f>
        <v>6.8982696820013178E-2</v>
      </c>
      <c r="I266">
        <f ca="1"/>
        <v>0.21558134588650188</v>
      </c>
      <c r="J266">
        <f ca="1"/>
        <v>0.21558134588650188</v>
      </c>
      <c r="K266" s="39">
        <f t="shared" ca="1" si="15"/>
        <v>7.1600893943589705E-2</v>
      </c>
    </row>
    <row r="267" spans="6:11">
      <c r="F267" s="38">
        <f t="shared" ca="1" si="14"/>
        <v>50986</v>
      </c>
      <c r="G267">
        <f t="shared" ca="1" si="13"/>
        <v>26.176285666748981</v>
      </c>
      <c r="H267" s="39">
        <f ca="1">AUDCurveGeneric!P267</f>
        <v>6.8982784352089918E-2</v>
      </c>
      <c r="I267">
        <f ca="1"/>
        <v>0.21431859217416427</v>
      </c>
      <c r="J267">
        <f ca="1"/>
        <v>0.21431859217416427</v>
      </c>
      <c r="K267" s="39">
        <f t="shared" ca="1" si="15"/>
        <v>7.1600412918764816E-2</v>
      </c>
    </row>
    <row r="268" spans="6:11">
      <c r="F268" s="38">
        <f t="shared" ca="1" si="14"/>
        <v>51016</v>
      </c>
      <c r="G268">
        <f t="shared" ca="1" si="13"/>
        <v>26.170600097732422</v>
      </c>
      <c r="H268" s="39">
        <f ca="1">AUDCurveGeneric!P268</f>
        <v>6.8982871884164756E-2</v>
      </c>
      <c r="I268">
        <f ca="1"/>
        <v>0.21306325180703631</v>
      </c>
      <c r="J268">
        <f ca="1"/>
        <v>0.21306325180703631</v>
      </c>
      <c r="K268" s="39">
        <f t="shared" ca="1" si="15"/>
        <v>7.1599931893937999E-2</v>
      </c>
    </row>
    <row r="269" spans="6:11">
      <c r="F269" s="38">
        <f t="shared" ca="1" si="14"/>
        <v>51046</v>
      </c>
      <c r="G269">
        <f t="shared" ca="1" si="13"/>
        <v>26.164914528716277</v>
      </c>
      <c r="H269" s="39">
        <f ca="1">AUDCurveGeneric!P269</f>
        <v>6.8982959416236805E-2</v>
      </c>
      <c r="I269">
        <f ca="1"/>
        <v>0.21181528116457277</v>
      </c>
      <c r="J269">
        <f ca="1"/>
        <v>0.21181528116457277</v>
      </c>
      <c r="K269" s="39">
        <f t="shared" ca="1" si="15"/>
        <v>7.1599450869108433E-2</v>
      </c>
    </row>
    <row r="270" spans="6:11">
      <c r="F270" s="38">
        <f t="shared" ca="1" si="14"/>
        <v>51076</v>
      </c>
      <c r="G270">
        <f t="shared" ca="1" si="13"/>
        <v>26.159228959699853</v>
      </c>
      <c r="H270" s="39">
        <f ca="1">AUDCurveGeneric!P270</f>
        <v>6.89830469483078E-2</v>
      </c>
      <c r="I270">
        <f ca="1"/>
        <v>0.21057463688345898</v>
      </c>
      <c r="J270">
        <f ca="1"/>
        <v>0.21057463688345898</v>
      </c>
      <c r="K270" s="39">
        <f t="shared" ca="1" si="15"/>
        <v>7.1598969844277785E-2</v>
      </c>
    </row>
    <row r="271" spans="6:11">
      <c r="F271" s="38">
        <f t="shared" ca="1" si="14"/>
        <v>51106</v>
      </c>
      <c r="G271">
        <f t="shared" ca="1" si="13"/>
        <v>26.153543390683293</v>
      </c>
      <c r="H271" s="39">
        <f ca="1">AUDCurveGeneric!P271</f>
        <v>6.8983134480376906E-2</v>
      </c>
      <c r="I271">
        <f ca="1"/>
        <v>0.2093412758561142</v>
      </c>
      <c r="J271">
        <f ca="1"/>
        <v>0.2093412758561142</v>
      </c>
      <c r="K271" s="39">
        <f t="shared" ca="1" si="15"/>
        <v>7.1598488819445236E-2</v>
      </c>
    </row>
    <row r="272" spans="6:11">
      <c r="F272" s="38">
        <f t="shared" ca="1" si="14"/>
        <v>51136</v>
      </c>
      <c r="G272">
        <f t="shared" ca="1" si="13"/>
        <v>26.147857821666872</v>
      </c>
      <c r="H272" s="39">
        <f ca="1">AUDCurveGeneric!P272</f>
        <v>6.8983222012444084E-2</v>
      </c>
      <c r="I272">
        <f ca="1"/>
        <v>0.20811515522916449</v>
      </c>
      <c r="J272">
        <f ca="1"/>
        <v>0.20811515522916449</v>
      </c>
      <c r="K272" s="39">
        <f t="shared" ca="1" si="15"/>
        <v>7.1598007794610771E-2</v>
      </c>
    </row>
    <row r="273" spans="6:11">
      <c r="F273" s="38">
        <f t="shared" ca="1" si="14"/>
        <v>51166</v>
      </c>
      <c r="G273">
        <f t="shared" ca="1" si="13"/>
        <v>26.142172252650585</v>
      </c>
      <c r="H273" s="39">
        <f ca="1">AUDCurveGeneric!P273</f>
        <v>6.8983309544509333E-2</v>
      </c>
      <c r="I273">
        <f ca="1"/>
        <v>0.2068962324019441</v>
      </c>
      <c r="J273">
        <f ca="1"/>
        <v>0.2068962324019441</v>
      </c>
      <c r="K273" s="39">
        <f t="shared" ca="1" si="15"/>
        <v>7.1597526769774392E-2</v>
      </c>
    </row>
    <row r="274" spans="6:11">
      <c r="F274" s="38">
        <f t="shared" ca="1" si="14"/>
        <v>51196</v>
      </c>
      <c r="G274">
        <f t="shared" ca="1" si="13"/>
        <v>26.136486683634164</v>
      </c>
      <c r="H274" s="39">
        <f ca="1">AUDCurveGeneric!P274</f>
        <v>6.8983397076572681E-2</v>
      </c>
      <c r="I274">
        <f ca="1"/>
        <v>0.20568446502500187</v>
      </c>
      <c r="J274">
        <f ca="1"/>
        <v>0.20568446502500187</v>
      </c>
      <c r="K274" s="39">
        <f t="shared" ca="1" si="15"/>
        <v>7.1597045744936097E-2</v>
      </c>
    </row>
    <row r="275" spans="6:11">
      <c r="F275" s="38">
        <f t="shared" ca="1" si="14"/>
        <v>51226</v>
      </c>
      <c r="G275">
        <f t="shared" ca="1" si="13"/>
        <v>26.130801114617739</v>
      </c>
      <c r="H275" s="39">
        <f ca="1">AUDCurveGeneric!P275</f>
        <v>6.8983484608633239E-2</v>
      </c>
      <c r="I275">
        <f ca="1"/>
        <v>0.20447981099862059</v>
      </c>
      <c r="J275">
        <f ca="1"/>
        <v>0.20447981099862059</v>
      </c>
      <c r="K275" s="39">
        <f t="shared" ca="1" si="15"/>
        <v>7.1596564720095013E-2</v>
      </c>
    </row>
  </sheetData>
  <protectedRanges>
    <protectedRange sqref="B10" name="Range2_1_1_1"/>
  </protectedRanges>
  <phoneticPr fontId="4" type="noConversion"/>
  <dataValidations count="5">
    <dataValidation type="list" allowBlank="1" showInputMessage="1" showErrorMessage="1" sqref="B11" xr:uid="{00000000-0002-0000-0200-000000000000}">
      <formula1>Currency</formula1>
    </dataValidation>
    <dataValidation type="list" allowBlank="1" showInputMessage="1" showErrorMessage="1" sqref="B10" xr:uid="{00000000-0002-0000-0200-000001000000}">
      <formula1>Algorithms</formula1>
    </dataValidation>
    <dataValidation type="list" allowBlank="1" showInputMessage="1" showErrorMessage="1" sqref="B8" xr:uid="{00000000-0002-0000-0200-000002000000}">
      <formula1>"1D,1M,3M,6M"</formula1>
    </dataValidation>
    <dataValidation type="list" allowBlank="1" showInputMessage="1" showErrorMessage="1" sqref="B7" xr:uid="{00000000-0002-0000-0200-000003000000}">
      <formula1>RateIndex</formula1>
    </dataValidation>
    <dataValidation type="list" allowBlank="1" showInputMessage="1" showErrorMessage="1" sqref="B2" xr:uid="{00000000-0002-0000-0200-000004000000}">
      <formula1>"RateCurve, DiscountCurve, InflationCurve, RateSpreadCurve, RateBasisCurve"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75"/>
  <sheetViews>
    <sheetView workbookViewId="0">
      <selection activeCell="J27" sqref="J27"/>
    </sheetView>
  </sheetViews>
  <sheetFormatPr defaultRowHeight="12.75"/>
  <cols>
    <col min="1" max="1" width="21.28515625" customWidth="1"/>
    <col min="2" max="2" width="45.5703125" bestFit="1" customWidth="1"/>
    <col min="5" max="5" width="3.140625" customWidth="1"/>
    <col min="6" max="6" width="10.140625" bestFit="1" customWidth="1"/>
    <col min="10" max="10" width="10.28515625" bestFit="1" customWidth="1"/>
  </cols>
  <sheetData>
    <row r="1" spans="1:11" ht="13.5" thickBot="1">
      <c r="A1" s="16" t="s">
        <v>16</v>
      </c>
      <c r="B1" s="16" t="str">
        <f ca="1">_xll.HLV5r3.Financial.Cache.CreateRateBasisCurve(A2:B11, B18:B30, C18:C30)</f>
        <v>Market.QR_LIVE.RateCurve.AUD-LIBOR-BBA-1M</v>
      </c>
      <c r="C1" s="4"/>
      <c r="D1" s="1"/>
      <c r="E1" s="2"/>
      <c r="F1" t="s">
        <v>55</v>
      </c>
      <c r="H1" t="s">
        <v>56</v>
      </c>
      <c r="I1" t="s">
        <v>57</v>
      </c>
      <c r="J1" t="s">
        <v>58</v>
      </c>
      <c r="K1" t="s">
        <v>59</v>
      </c>
    </row>
    <row r="2" spans="1:11" ht="13.5" thickBot="1">
      <c r="A2" s="17" t="s">
        <v>17</v>
      </c>
      <c r="B2" s="31" t="s">
        <v>42</v>
      </c>
      <c r="C2" s="4"/>
      <c r="D2" s="3"/>
      <c r="E2" s="2"/>
      <c r="F2" s="38">
        <f ca="1">B3</f>
        <v>43134</v>
      </c>
      <c r="H2">
        <f t="array" aca="1" ref="H2:H275" ca="1">_xll.HLV5r3.Financial.Cache.GetValues($B$6, $F2:$F275)</f>
        <v>1</v>
      </c>
      <c r="I2">
        <f t="array" aca="1" ref="I2:I275" ca="1">_xll.HLV5r3.Financial.Cache.GetValues($B$1, $F2:$F275)</f>
        <v>1</v>
      </c>
    </row>
    <row r="3" spans="1:11">
      <c r="A3" s="18" t="s">
        <v>18</v>
      </c>
      <c r="B3" s="26">
        <f ca="1">TODAY()</f>
        <v>43134</v>
      </c>
      <c r="C3" s="4"/>
      <c r="D3" s="3"/>
      <c r="E3" s="2"/>
      <c r="F3" s="38">
        <f ca="1">F2+1</f>
        <v>43135</v>
      </c>
      <c r="G3">
        <f t="shared" ref="G3:G66" ca="1" si="0">(K3-J3)*10000</f>
        <v>0</v>
      </c>
      <c r="H3">
        <f ca="1"/>
        <v>0.99981895328832815</v>
      </c>
      <c r="I3">
        <f ca="1"/>
        <v>0.99981895328832815</v>
      </c>
      <c r="J3" s="39">
        <f ca="1">LN(H3)*-365/($F3-$F$2)</f>
        <v>6.6088032451238871E-2</v>
      </c>
      <c r="K3" s="39">
        <f ca="1">LN(I3)*-365/($F3-$F$2)</f>
        <v>6.6088032451238871E-2</v>
      </c>
    </row>
    <row r="4" spans="1:11">
      <c r="A4" s="19" t="s">
        <v>19</v>
      </c>
      <c r="B4" s="23">
        <f ca="1">B3</f>
        <v>43134</v>
      </c>
      <c r="C4" s="4"/>
      <c r="D4" s="3"/>
      <c r="E4" s="2"/>
      <c r="F4" s="47">
        <f ca="1">F3+7</f>
        <v>43142</v>
      </c>
      <c r="G4" s="42">
        <f t="shared" ca="1" si="0"/>
        <v>-0.19022617815431242</v>
      </c>
      <c r="H4">
        <f ca="1"/>
        <v>0.99855589437566294</v>
      </c>
      <c r="I4">
        <f ca="1"/>
        <v>0.99855631070774198</v>
      </c>
      <c r="J4" s="48">
        <f t="shared" ref="J4:K67" ca="1" si="1">LN(H4)*-365/($F4-$F$2)</f>
        <v>6.5934939085465341E-2</v>
      </c>
      <c r="K4" s="48">
        <f t="shared" ca="1" si="1"/>
        <v>6.591591646764991E-2</v>
      </c>
    </row>
    <row r="5" spans="1:11">
      <c r="A5" s="20" t="s">
        <v>20</v>
      </c>
      <c r="B5" s="24" t="s">
        <v>64</v>
      </c>
      <c r="C5" s="4"/>
      <c r="D5" s="3"/>
      <c r="E5" s="2"/>
      <c r="F5" s="47">
        <f ca="1">F4+7</f>
        <v>43149</v>
      </c>
      <c r="G5" s="42">
        <f t="shared" ca="1" si="0"/>
        <v>-0.41215671940930676</v>
      </c>
      <c r="H5">
        <f ca="1"/>
        <v>0.99728485535926104</v>
      </c>
      <c r="I5">
        <f ca="1"/>
        <v>0.99728654455653121</v>
      </c>
      <c r="J5" s="48">
        <f t="shared" ca="1" si="1"/>
        <v>6.6158375068692571E-2</v>
      </c>
      <c r="K5" s="48">
        <f t="shared" ca="1" si="1"/>
        <v>6.611715939675164E-2</v>
      </c>
    </row>
    <row r="6" spans="1:11">
      <c r="A6" s="20" t="s">
        <v>66</v>
      </c>
      <c r="B6" s="24" t="str">
        <f ca="1">AUDCurveGeneric!B1</f>
        <v>Market.QR_LIVE.RateCurve.AUD-BBR-BBSW-3M</v>
      </c>
      <c r="C6" s="4"/>
      <c r="D6" s="3"/>
      <c r="E6" s="2"/>
      <c r="F6" s="47">
        <f ca="1">F5+7</f>
        <v>43156</v>
      </c>
      <c r="G6" s="42">
        <f t="shared" ca="1" si="0"/>
        <v>-0.6340872606172554</v>
      </c>
      <c r="H6">
        <f ca="1"/>
        <v>0.99601247579400298</v>
      </c>
      <c r="I6">
        <f ca="1"/>
        <v>0.99601628245719265</v>
      </c>
      <c r="J6" s="48">
        <f t="shared" ca="1" si="1"/>
        <v>6.6288903914261801E-2</v>
      </c>
      <c r="K6" s="48">
        <f t="shared" ca="1" si="1"/>
        <v>6.6225495188200076E-2</v>
      </c>
    </row>
    <row r="7" spans="1:11">
      <c r="A7" s="19" t="s">
        <v>3</v>
      </c>
      <c r="B7" s="25" t="s">
        <v>21</v>
      </c>
      <c r="C7" s="4"/>
      <c r="D7" s="3"/>
      <c r="E7" s="2"/>
      <c r="F7" s="47">
        <f t="shared" ref="F7:F70" ca="1" si="2">F6+30</f>
        <v>43186</v>
      </c>
      <c r="G7" s="42">
        <f t="shared" ca="1" si="0"/>
        <v>-1.5852181515629837</v>
      </c>
      <c r="H7">
        <f ca="1"/>
        <v>0.99035157681893937</v>
      </c>
      <c r="I7">
        <f ca="1"/>
        <v>0.9903739431020161</v>
      </c>
      <c r="J7" s="48">
        <f t="shared" ca="1" si="1"/>
        <v>6.8053343091668259E-2</v>
      </c>
      <c r="K7" s="48">
        <f t="shared" ca="1" si="1"/>
        <v>6.789482127651196E-2</v>
      </c>
    </row>
    <row r="8" spans="1:11">
      <c r="A8" s="19" t="s">
        <v>22</v>
      </c>
      <c r="B8" s="24" t="s">
        <v>67</v>
      </c>
      <c r="C8" s="4"/>
      <c r="D8" s="3"/>
      <c r="E8" s="2"/>
      <c r="F8" s="47">
        <f t="shared" ca="1" si="2"/>
        <v>43216</v>
      </c>
      <c r="G8" s="42">
        <f t="shared" ca="1" si="0"/>
        <v>-2.5363490424841482</v>
      </c>
      <c r="H8">
        <f ca="1"/>
        <v>0.98456385380240785</v>
      </c>
      <c r="I8">
        <f ca="1"/>
        <v>0.98461995682605707</v>
      </c>
      <c r="J8" s="48">
        <f t="shared" ca="1" si="1"/>
        <v>6.9245502669836284E-2</v>
      </c>
      <c r="K8" s="48">
        <f t="shared" ca="1" si="1"/>
        <v>6.8991867765587869E-2</v>
      </c>
    </row>
    <row r="9" spans="1:11">
      <c r="A9" s="19" t="s">
        <v>4</v>
      </c>
      <c r="B9" s="24" t="str">
        <f>B7&amp;"-"&amp;B8</f>
        <v>AUD-LIBOR-BBA-1M</v>
      </c>
      <c r="C9" s="4"/>
      <c r="D9" s="3"/>
      <c r="E9" s="2"/>
      <c r="F9" s="47">
        <f t="shared" ca="1" si="2"/>
        <v>43246</v>
      </c>
      <c r="G9" s="42">
        <f t="shared" ca="1" si="0"/>
        <v>-3.0301506248771313</v>
      </c>
      <c r="H9">
        <f ca="1"/>
        <v>0.97889339822980392</v>
      </c>
      <c r="I9">
        <f ca="1"/>
        <v>0.97898441993463481</v>
      </c>
      <c r="J9" s="48">
        <f t="shared" ca="1" si="1"/>
        <v>6.9521194149664928E-2</v>
      </c>
      <c r="K9" s="48">
        <f t="shared" ca="1" si="1"/>
        <v>6.9218179087177215E-2</v>
      </c>
    </row>
    <row r="10" spans="1:11">
      <c r="A10" s="19" t="s">
        <v>5</v>
      </c>
      <c r="B10" s="24" t="s">
        <v>54</v>
      </c>
      <c r="C10" s="4"/>
      <c r="D10" s="3"/>
      <c r="E10" s="2"/>
      <c r="F10" s="47">
        <f t="shared" ca="1" si="2"/>
        <v>43276</v>
      </c>
      <c r="G10" s="42">
        <f t="shared" ca="1" si="0"/>
        <v>-3.2591826075818728</v>
      </c>
      <c r="H10">
        <f ca="1"/>
        <v>0.97331360636849851</v>
      </c>
      <c r="I10">
        <f ca="1"/>
        <v>0.97343702607298555</v>
      </c>
      <c r="J10" s="48">
        <f t="shared" ca="1" si="1"/>
        <v>6.9527204988520483E-2</v>
      </c>
      <c r="K10" s="48">
        <f t="shared" ca="1" si="1"/>
        <v>6.9201286727762296E-2</v>
      </c>
    </row>
    <row r="11" spans="1:11" ht="13.5" thickBot="1">
      <c r="A11" s="21" t="s">
        <v>1</v>
      </c>
      <c r="B11" s="27" t="str">
        <f>MID(B7,1,3)</f>
        <v>AUD</v>
      </c>
      <c r="C11" s="4"/>
      <c r="D11" s="3"/>
      <c r="E11" s="2"/>
      <c r="F11" s="47">
        <f t="shared" ca="1" si="2"/>
        <v>43306</v>
      </c>
      <c r="G11" s="42">
        <f t="shared" ca="1" si="0"/>
        <v>-3.488214590289529</v>
      </c>
      <c r="H11">
        <f ca="1"/>
        <v>0.96776466365965208</v>
      </c>
      <c r="I11">
        <f ca="1"/>
        <v>0.96792375415408549</v>
      </c>
      <c r="J11" s="48">
        <f t="shared" ca="1" si="1"/>
        <v>6.9533215818343139E-2</v>
      </c>
      <c r="K11" s="48">
        <f t="shared" ca="1" si="1"/>
        <v>6.9184394359314186E-2</v>
      </c>
    </row>
    <row r="12" spans="1:11">
      <c r="A12" s="20" t="s">
        <v>38</v>
      </c>
      <c r="B12" s="24">
        <v>720</v>
      </c>
      <c r="C12" s="4"/>
      <c r="D12" s="3"/>
      <c r="E12" s="2"/>
      <c r="F12" s="47">
        <f t="shared" ca="1" si="2"/>
        <v>43336</v>
      </c>
      <c r="G12" s="42">
        <f t="shared" ca="1" si="0"/>
        <v>-3.7172465729938544</v>
      </c>
      <c r="H12">
        <f ca="1"/>
        <v>0.96224640516611837</v>
      </c>
      <c r="I12">
        <f ca="1"/>
        <v>0.96244438039087088</v>
      </c>
      <c r="J12" s="48">
        <f t="shared" ca="1" si="1"/>
        <v>6.9539226639132756E-2</v>
      </c>
      <c r="K12" s="48">
        <f t="shared" ca="1" si="1"/>
        <v>6.9167501981833371E-2</v>
      </c>
    </row>
    <row r="13" spans="1:11" ht="13.5" thickBot="1">
      <c r="A13" s="22" t="s">
        <v>37</v>
      </c>
      <c r="B13" s="28" t="str">
        <f ca="1">B1</f>
        <v>Market.QR_LIVE.RateCurve.AUD-LIBOR-BBA-1M</v>
      </c>
      <c r="C13" s="4"/>
      <c r="D13" s="3"/>
      <c r="E13" s="2"/>
      <c r="F13" s="47">
        <f t="shared" ca="1" si="2"/>
        <v>43366</v>
      </c>
      <c r="G13" s="42">
        <f t="shared" ca="1" si="0"/>
        <v>-3.9462785556963755</v>
      </c>
      <c r="H13">
        <f ca="1"/>
        <v>0.95675866680041932</v>
      </c>
      <c r="I13">
        <f ca="1"/>
        <v>0.9569986825449881</v>
      </c>
      <c r="J13" s="48">
        <f t="shared" ca="1" si="1"/>
        <v>6.9545237450890571E-2</v>
      </c>
      <c r="K13" s="48">
        <f t="shared" ca="1" si="1"/>
        <v>6.9150609595320933E-2</v>
      </c>
    </row>
    <row r="14" spans="1:11">
      <c r="A14" s="30"/>
      <c r="B14" s="29"/>
      <c r="C14" s="4"/>
      <c r="D14" s="3"/>
      <c r="E14" s="2"/>
      <c r="F14" s="47">
        <f t="shared" ca="1" si="2"/>
        <v>43396</v>
      </c>
      <c r="G14" s="42">
        <f t="shared" ca="1" si="0"/>
        <v>-4.1753105384038927</v>
      </c>
      <c r="H14">
        <f ca="1"/>
        <v>0.95130128532054892</v>
      </c>
      <c r="I14">
        <f ca="1"/>
        <v>0.95158643991556724</v>
      </c>
      <c r="J14" s="48">
        <f t="shared" ca="1" si="1"/>
        <v>6.9551248253615999E-2</v>
      </c>
      <c r="K14" s="48">
        <f t="shared" ca="1" si="1"/>
        <v>6.913371719977561E-2</v>
      </c>
    </row>
    <row r="15" spans="1:11" ht="13.5" thickBot="1">
      <c r="A15" s="4"/>
      <c r="B15" s="4"/>
      <c r="C15" s="4"/>
      <c r="D15" s="3"/>
      <c r="E15" s="2"/>
      <c r="F15" s="47">
        <f t="shared" ca="1" si="2"/>
        <v>43426</v>
      </c>
      <c r="G15" s="42">
        <f t="shared" ca="1" si="0"/>
        <v>-4.4043425211079406</v>
      </c>
      <c r="H15">
        <f ca="1"/>
        <v>0.94587409832579405</v>
      </c>
      <c r="I15">
        <f ca="1"/>
        <v>0.94620743332807611</v>
      </c>
      <c r="J15" s="48">
        <f t="shared" ca="1" si="1"/>
        <v>6.9557259047309111E-2</v>
      </c>
      <c r="K15" s="48">
        <f t="shared" ca="1" si="1"/>
        <v>6.9116824795198317E-2</v>
      </c>
    </row>
    <row r="16" spans="1:11">
      <c r="A16" s="5"/>
      <c r="B16" s="36"/>
      <c r="C16" s="36"/>
      <c r="D16" s="3"/>
      <c r="E16" s="2"/>
      <c r="F16" s="47">
        <f t="shared" ca="1" si="2"/>
        <v>43456</v>
      </c>
      <c r="G16" s="42">
        <f t="shared" ca="1" si="0"/>
        <v>-4.6333745038154568</v>
      </c>
      <c r="H16">
        <f ca="1"/>
        <v>0.94047694425257666</v>
      </c>
      <c r="I16">
        <f ca="1"/>
        <v>0.94086144512326364</v>
      </c>
      <c r="J16" s="48">
        <f t="shared" ca="1" si="1"/>
        <v>6.9563269831969657E-2</v>
      </c>
      <c r="K16" s="48">
        <f t="shared" ca="1" si="1"/>
        <v>6.9099932381588111E-2</v>
      </c>
    </row>
    <row r="17" spans="1:18" ht="13.5" thickBot="1">
      <c r="A17" s="6" t="s">
        <v>7</v>
      </c>
      <c r="B17" s="37"/>
      <c r="C17" s="37"/>
      <c r="D17" s="3"/>
      <c r="E17" s="2"/>
      <c r="F17" s="47">
        <f t="shared" ca="1" si="2"/>
        <v>43486</v>
      </c>
      <c r="G17" s="42">
        <f t="shared" ca="1" si="0"/>
        <v>-4.8624064865190881</v>
      </c>
      <c r="H17">
        <f ca="1"/>
        <v>0.93510966237031434</v>
      </c>
      <c r="I17">
        <f ca="1"/>
        <v>0.93554825914618123</v>
      </c>
      <c r="J17" s="48">
        <f t="shared" ca="1" si="1"/>
        <v>6.9569280607597997E-2</v>
      </c>
      <c r="K17" s="48">
        <f t="shared" ca="1" si="1"/>
        <v>6.9083039958946088E-2</v>
      </c>
    </row>
    <row r="18" spans="1:18">
      <c r="A18" s="8"/>
      <c r="B18" s="7" t="s">
        <v>127</v>
      </c>
      <c r="C18" s="10">
        <v>0</v>
      </c>
      <c r="D18" s="3"/>
      <c r="E18" s="2"/>
      <c r="F18" s="47">
        <f t="shared" ca="1" si="2"/>
        <v>43516</v>
      </c>
      <c r="G18" s="42">
        <f t="shared" ca="1" si="0"/>
        <v>-5.0616872808562086</v>
      </c>
      <c r="H18">
        <f ca="1"/>
        <v>0.92977463944104666</v>
      </c>
      <c r="I18">
        <f ca="1"/>
        <v>0.93026731219157766</v>
      </c>
      <c r="J18" s="48">
        <f t="shared" ca="1" si="1"/>
        <v>6.9572674251968142E-2</v>
      </c>
      <c r="K18" s="48">
        <f t="shared" ca="1" si="1"/>
        <v>6.9066505523882521E-2</v>
      </c>
    </row>
    <row r="19" spans="1:18">
      <c r="A19" s="11"/>
      <c r="B19" s="7" t="s">
        <v>128</v>
      </c>
      <c r="C19" s="10">
        <v>-2.9999999999999997E-4</v>
      </c>
      <c r="D19" s="3"/>
      <c r="E19" s="2"/>
      <c r="F19" s="47">
        <f t="shared" ca="1" si="2"/>
        <v>43546</v>
      </c>
      <c r="G19" s="42">
        <f t="shared" ca="1" si="0"/>
        <v>-5.2312168868212661</v>
      </c>
      <c r="H19">
        <f ca="1"/>
        <v>0.92447226936364824</v>
      </c>
      <c r="I19">
        <f ca="1"/>
        <v>0.92501831531873946</v>
      </c>
      <c r="J19" s="48">
        <f t="shared" ca="1" si="1"/>
        <v>6.9573450771742332E-2</v>
      </c>
      <c r="K19" s="48">
        <f t="shared" ca="1" si="1"/>
        <v>6.9050329083060205E-2</v>
      </c>
    </row>
    <row r="20" spans="1:18">
      <c r="A20" s="11"/>
      <c r="B20" s="7" t="s">
        <v>68</v>
      </c>
      <c r="C20" s="10">
        <v>5.0000000000000001E-4</v>
      </c>
      <c r="D20" s="3"/>
      <c r="E20" s="2"/>
      <c r="F20" s="38">
        <f t="shared" ca="1" si="2"/>
        <v>43576</v>
      </c>
      <c r="G20">
        <f t="shared" ca="1" si="0"/>
        <v>-5.4007464927906259</v>
      </c>
      <c r="H20">
        <f ca="1"/>
        <v>0.91920002060163308</v>
      </c>
      <c r="I20">
        <f ca="1"/>
        <v>0.91980138158360991</v>
      </c>
      <c r="J20" s="39">
        <f t="shared" ca="1" si="1"/>
        <v>6.9574227291364948E-2</v>
      </c>
      <c r="K20" s="39">
        <f t="shared" ca="1" si="1"/>
        <v>6.9034152642085886E-2</v>
      </c>
    </row>
    <row r="21" spans="1:18">
      <c r="A21" s="11"/>
      <c r="B21" s="7" t="s">
        <v>69</v>
      </c>
      <c r="C21" s="10">
        <v>6.9999999999999999E-4</v>
      </c>
      <c r="D21" s="3"/>
      <c r="E21" s="2"/>
      <c r="F21" s="38">
        <f t="shared" ca="1" si="2"/>
        <v>43606</v>
      </c>
      <c r="G21">
        <f t="shared" ca="1" si="0"/>
        <v>-5.5702760987563771</v>
      </c>
      <c r="H21">
        <f ca="1"/>
        <v>0.91395772271584663</v>
      </c>
      <c r="I21">
        <f ca="1"/>
        <v>0.91461630248907688</v>
      </c>
      <c r="J21" s="39">
        <f t="shared" ca="1" si="1"/>
        <v>6.9575003810837602E-2</v>
      </c>
      <c r="K21" s="39">
        <f t="shared" ca="1" si="1"/>
        <v>6.9017976200961964E-2</v>
      </c>
      <c r="N21" t="str">
        <f ca="1">$B$1</f>
        <v>Market.QR_LIVE.RateCurve.AUD-LIBOR-BBA-1M</v>
      </c>
      <c r="P21" t="str">
        <f ca="1">AUDCurveGeneric!$B$1</f>
        <v>Market.QR_LIVE.RateCurve.AUD-BBR-BBSW-3M</v>
      </c>
    </row>
    <row r="22" spans="1:18">
      <c r="A22" s="11"/>
      <c r="B22" s="7" t="s">
        <v>70</v>
      </c>
      <c r="C22" s="10">
        <v>1E-3</v>
      </c>
      <c r="D22" s="3"/>
      <c r="E22" s="2"/>
      <c r="F22" s="38">
        <f t="shared" ca="1" si="2"/>
        <v>43636</v>
      </c>
      <c r="G22">
        <f t="shared" ca="1" si="0"/>
        <v>-5.7398057047221283</v>
      </c>
      <c r="H22">
        <f ca="1"/>
        <v>0.90874520622772181</v>
      </c>
      <c r="I22">
        <f ca="1"/>
        <v>0.90946287096704315</v>
      </c>
      <c r="J22" s="39">
        <f t="shared" ca="1" si="1"/>
        <v>6.9575780330159612E-2</v>
      </c>
      <c r="K22" s="39">
        <f t="shared" ca="1" si="1"/>
        <v>6.9001799759687399E-2</v>
      </c>
      <c r="N22">
        <f t="array" aca="1" ref="N22:O45" ca="1">_xll.HLV5r3.Financial.Cache.GetDaysAndZeroRates($B$1,$B$3,"Quarterly")</f>
        <v>0</v>
      </c>
      <c r="O22" s="89">
        <f ca="1"/>
        <v>6.6637005165359753E-2</v>
      </c>
      <c r="P22">
        <f t="array" aca="1" ref="P22:Q45" ca="1">_xll.HLV5r3.Financial.Cache.GetDaysAndZeroRates(AUDCurveGeneric!$B$1,$B$3,"Quarterly")</f>
        <v>0</v>
      </c>
      <c r="Q22" s="89">
        <f ca="1"/>
        <v>6.6637005165359753E-2</v>
      </c>
      <c r="R22" s="90">
        <f ca="1">Q22-O22</f>
        <v>0</v>
      </c>
    </row>
    <row r="23" spans="1:18">
      <c r="A23" s="11"/>
      <c r="B23" s="7" t="s">
        <v>71</v>
      </c>
      <c r="C23" s="10">
        <v>1.5E-3</v>
      </c>
      <c r="D23" s="3"/>
      <c r="E23" s="2"/>
      <c r="F23" s="38">
        <f t="shared" ca="1" si="2"/>
        <v>43666</v>
      </c>
      <c r="G23">
        <f t="shared" ca="1" si="0"/>
        <v>-5.9093353106900999</v>
      </c>
      <c r="H23">
        <f ca="1"/>
        <v>0.90356230261388504</v>
      </c>
      <c r="I23">
        <f ca="1"/>
        <v>0.90434088136817148</v>
      </c>
      <c r="J23" s="39">
        <f t="shared" ca="1" si="1"/>
        <v>6.9576556849329993E-2</v>
      </c>
      <c r="K23" s="39">
        <f t="shared" ca="1" si="1"/>
        <v>6.8985623318260983E-2</v>
      </c>
      <c r="N23">
        <f ca="1"/>
        <v>2</v>
      </c>
      <c r="O23" s="89">
        <f ca="1"/>
        <v>6.6637005165359753E-2</v>
      </c>
      <c r="P23">
        <f ca="1"/>
        <v>2</v>
      </c>
      <c r="Q23" s="89">
        <f ca="1"/>
        <v>6.6637005165359753E-2</v>
      </c>
      <c r="R23" s="90">
        <f ca="1">Q23-O23</f>
        <v>0</v>
      </c>
    </row>
    <row r="24" spans="1:18">
      <c r="A24" s="11"/>
      <c r="B24" s="7" t="s">
        <v>72</v>
      </c>
      <c r="C24" s="10">
        <v>2E-3</v>
      </c>
      <c r="D24" s="3"/>
      <c r="E24" s="2"/>
      <c r="F24" s="38">
        <f t="shared" ca="1" si="2"/>
        <v>43696</v>
      </c>
      <c r="G24">
        <f t="shared" ca="1" si="0"/>
        <v>-6.0788649166565456</v>
      </c>
      <c r="H24">
        <f ca="1"/>
        <v>0.89840884430079027</v>
      </c>
      <c r="I24">
        <f ca="1"/>
        <v>0.89925012945170446</v>
      </c>
      <c r="J24" s="39">
        <f t="shared" ca="1" si="1"/>
        <v>6.9577333368350452E-2</v>
      </c>
      <c r="K24" s="39">
        <f t="shared" ca="1" si="1"/>
        <v>6.8969446876684798E-2</v>
      </c>
      <c r="N24">
        <f ca="1"/>
        <v>93</v>
      </c>
      <c r="O24" s="89">
        <f ca="1"/>
        <v>6.9831428403573703E-2</v>
      </c>
      <c r="P24">
        <f ca="1"/>
        <v>9</v>
      </c>
      <c r="Q24" s="89">
        <f ca="1"/>
        <v>6.6455424222485959E-2</v>
      </c>
      <c r="R24" s="91"/>
    </row>
    <row r="25" spans="1:18">
      <c r="A25" s="11"/>
      <c r="B25" s="7" t="s">
        <v>73</v>
      </c>
      <c r="C25" s="10">
        <v>2.2000000000000001E-3</v>
      </c>
      <c r="D25" s="3"/>
      <c r="E25" s="2"/>
      <c r="F25" s="38">
        <f t="shared" ca="1" si="2"/>
        <v>43726</v>
      </c>
      <c r="G25">
        <f t="shared" ca="1" si="0"/>
        <v>-6.2483945226229913</v>
      </c>
      <c r="H25">
        <f ca="1"/>
        <v>0.89328466465939393</v>
      </c>
      <c r="I25">
        <f ca="1"/>
        <v>0.89419041237537356</v>
      </c>
      <c r="J25" s="39">
        <f t="shared" ca="1" si="1"/>
        <v>6.9578109887220116E-2</v>
      </c>
      <c r="K25" s="39">
        <f t="shared" ca="1" si="1"/>
        <v>6.8953270434957817E-2</v>
      </c>
      <c r="N25">
        <f ca="1"/>
        <v>367</v>
      </c>
      <c r="O25" s="89">
        <f ca="1"/>
        <v>6.9674454133251018E-2</v>
      </c>
      <c r="P25">
        <f ca="1"/>
        <v>16</v>
      </c>
      <c r="Q25" s="89">
        <f ca="1"/>
        <v>6.6750702941035023E-2</v>
      </c>
      <c r="R25" s="91"/>
    </row>
    <row r="26" spans="1:18">
      <c r="A26" s="11"/>
      <c r="B26" s="7" t="s">
        <v>74</v>
      </c>
      <c r="C26" s="10">
        <v>2.5000000000000001E-3</v>
      </c>
      <c r="D26" s="3"/>
      <c r="E26" s="2"/>
      <c r="F26" s="38">
        <f t="shared" ca="1" si="2"/>
        <v>43756</v>
      </c>
      <c r="G26">
        <f t="shared" ca="1" si="0"/>
        <v>-6.4179241285908244</v>
      </c>
      <c r="H26">
        <f ca="1"/>
        <v>0.88818959799984953</v>
      </c>
      <c r="I26">
        <f ca="1"/>
        <v>0.88916152868537124</v>
      </c>
      <c r="J26" s="39">
        <f t="shared" ca="1" si="1"/>
        <v>6.9578886405938262E-2</v>
      </c>
      <c r="K26" s="39">
        <f t="shared" ca="1" si="1"/>
        <v>6.8937093993079179E-2</v>
      </c>
      <c r="N26">
        <f ca="1"/>
        <v>732</v>
      </c>
      <c r="O26" s="89">
        <f ca="1"/>
        <v>6.9474217470704147E-2</v>
      </c>
      <c r="P26">
        <f ca="1"/>
        <v>30</v>
      </c>
      <c r="Q26" s="89">
        <f ca="1"/>
        <v>6.6961928368707291E-2</v>
      </c>
      <c r="R26" s="91"/>
    </row>
    <row r="27" spans="1:18">
      <c r="A27" s="11"/>
      <c r="B27" s="7" t="s">
        <v>75</v>
      </c>
      <c r="C27" s="10">
        <v>2.5000000000000001E-3</v>
      </c>
      <c r="D27" s="3"/>
      <c r="E27" s="2"/>
      <c r="F27" s="38">
        <f t="shared" ca="1" si="2"/>
        <v>43786</v>
      </c>
      <c r="G27">
        <f t="shared" ca="1" si="0"/>
        <v>-6.5874537345567141</v>
      </c>
      <c r="H27">
        <f ca="1"/>
        <v>0.88312347956623161</v>
      </c>
      <c r="I27">
        <f ca="1"/>
        <v>0.88416327830639763</v>
      </c>
      <c r="J27" s="39">
        <f t="shared" ca="1" si="1"/>
        <v>6.9579662924506513E-2</v>
      </c>
      <c r="K27" s="39">
        <f t="shared" ca="1" si="1"/>
        <v>6.8920917551050842E-2</v>
      </c>
      <c r="N27">
        <f ca="1"/>
        <v>1098</v>
      </c>
      <c r="O27" s="89">
        <f ca="1"/>
        <v>6.9153467899832677E-2</v>
      </c>
      <c r="P27">
        <f ca="1"/>
        <v>61</v>
      </c>
      <c r="Q27" s="89">
        <f ca="1"/>
        <v>6.9320209644913255E-2</v>
      </c>
      <c r="R27" s="91"/>
    </row>
    <row r="28" spans="1:18">
      <c r="A28" s="11"/>
      <c r="B28" s="7" t="s">
        <v>76</v>
      </c>
      <c r="C28" s="10">
        <v>2.5000000000000001E-3</v>
      </c>
      <c r="D28" s="3"/>
      <c r="E28" s="2"/>
      <c r="F28" s="38">
        <f t="shared" ca="1" si="2"/>
        <v>43816</v>
      </c>
      <c r="G28">
        <f t="shared" ca="1" si="0"/>
        <v>-6.756983340523437</v>
      </c>
      <c r="H28">
        <f ca="1"/>
        <v>0.87808614553129993</v>
      </c>
      <c r="I28">
        <f ca="1"/>
        <v>0.87919546253179459</v>
      </c>
      <c r="J28" s="39">
        <f t="shared" ca="1" si="1"/>
        <v>6.9580439442923997E-2</v>
      </c>
      <c r="K28" s="39">
        <f t="shared" ca="1" si="1"/>
        <v>6.8904741108871653E-2</v>
      </c>
      <c r="N28">
        <f ca="1"/>
        <v>1829</v>
      </c>
      <c r="O28" s="89">
        <f ca="1"/>
        <v>6.7941937671526453E-2</v>
      </c>
      <c r="P28">
        <f ca="1"/>
        <v>93</v>
      </c>
      <c r="Q28" s="89">
        <f ca="1"/>
        <v>7.0124985454963706E-2</v>
      </c>
      <c r="R28" s="90">
        <f ca="1">Q28-O24</f>
        <v>2.9355705139000321E-4</v>
      </c>
    </row>
    <row r="29" spans="1:18">
      <c r="A29" s="11"/>
      <c r="B29" s="7" t="s">
        <v>77</v>
      </c>
      <c r="C29" s="10">
        <v>2.5000000000000001E-3</v>
      </c>
      <c r="D29" s="3"/>
      <c r="E29" s="2"/>
      <c r="F29" s="38">
        <f t="shared" ca="1" si="2"/>
        <v>43846</v>
      </c>
      <c r="G29">
        <f t="shared" ca="1" si="0"/>
        <v>-6.9265129464907149</v>
      </c>
      <c r="H29">
        <f ca="1"/>
        <v>0.87307743299128249</v>
      </c>
      <c r="I29">
        <f ca="1"/>
        <v>0.87425788401373961</v>
      </c>
      <c r="J29" s="39">
        <f t="shared" ca="1" si="1"/>
        <v>6.9581215961189893E-2</v>
      </c>
      <c r="K29" s="39">
        <f t="shared" ca="1" si="1"/>
        <v>6.8888564666540822E-2</v>
      </c>
      <c r="N29">
        <f ca="1"/>
        <v>2559</v>
      </c>
      <c r="O29" s="89">
        <f ca="1"/>
        <v>6.7375520750206697E-2</v>
      </c>
      <c r="P29">
        <f ca="1"/>
        <v>367</v>
      </c>
      <c r="Q29" s="89">
        <f ca="1"/>
        <v>7.0180846992782264E-2</v>
      </c>
      <c r="R29" s="90">
        <f t="shared" ref="R29:R31" ca="1" si="3">Q29-O25</f>
        <v>5.0639285953124613E-4</v>
      </c>
    </row>
    <row r="30" spans="1:18">
      <c r="A30" s="11"/>
      <c r="B30" s="7" t="s">
        <v>78</v>
      </c>
      <c r="C30" s="10">
        <v>2.5000000000000001E-3</v>
      </c>
      <c r="D30" s="3"/>
      <c r="E30" s="2"/>
      <c r="F30" s="38">
        <f t="shared" ca="1" si="2"/>
        <v>43876</v>
      </c>
      <c r="G30">
        <f t="shared" ca="1" si="0"/>
        <v>-7.1263858367096038</v>
      </c>
      <c r="H30">
        <f ca="1"/>
        <v>0.86809751155376158</v>
      </c>
      <c r="I30">
        <f ca="1"/>
        <v>0.86935604135809208</v>
      </c>
      <c r="J30" s="39">
        <f t="shared" ca="1" si="1"/>
        <v>6.9581804579650644E-2</v>
      </c>
      <c r="K30" s="39">
        <f t="shared" ca="1" si="1"/>
        <v>6.8869165995979684E-2</v>
      </c>
      <c r="N30">
        <f ca="1"/>
        <v>3656</v>
      </c>
      <c r="O30" s="89">
        <f ca="1"/>
        <v>6.7172637992579887E-2</v>
      </c>
      <c r="P30">
        <f ca="1"/>
        <v>732</v>
      </c>
      <c r="Q30" s="89">
        <f ca="1"/>
        <v>7.0190460413044775E-2</v>
      </c>
      <c r="R30" s="90">
        <f t="shared" ca="1" si="3"/>
        <v>7.1624294234062802E-4</v>
      </c>
    </row>
    <row r="31" spans="1:18">
      <c r="A31" s="11"/>
      <c r="B31" s="7"/>
      <c r="C31" s="10">
        <v>0</v>
      </c>
      <c r="D31" s="3"/>
      <c r="E31" s="2"/>
      <c r="F31" s="38">
        <f t="shared" ca="1" si="2"/>
        <v>43906</v>
      </c>
      <c r="G31">
        <f t="shared" ca="1" si="0"/>
        <v>-7.3869452954337946</v>
      </c>
      <c r="H31">
        <f ca="1"/>
        <v>0.86314659749498368</v>
      </c>
      <c r="I31">
        <f ca="1"/>
        <v>0.86449622274351345</v>
      </c>
      <c r="J31" s="39">
        <f t="shared" ca="1" si="1"/>
        <v>6.9582017398744173E-2</v>
      </c>
      <c r="K31" s="39">
        <f t="shared" ca="1" si="1"/>
        <v>6.8843322869200793E-2</v>
      </c>
      <c r="N31">
        <f ca="1"/>
        <v>4385</v>
      </c>
      <c r="O31" s="89">
        <f ca="1"/>
        <v>6.677057950107379E-2</v>
      </c>
      <c r="P31">
        <f ca="1"/>
        <v>1098</v>
      </c>
      <c r="Q31" s="89">
        <f ca="1"/>
        <v>7.0193102366605586E-2</v>
      </c>
      <c r="R31" s="90">
        <f t="shared" ca="1" si="3"/>
        <v>1.0396344667729096E-3</v>
      </c>
    </row>
    <row r="32" spans="1:18">
      <c r="A32" s="11"/>
      <c r="B32" s="7"/>
      <c r="C32" s="10">
        <v>0</v>
      </c>
      <c r="D32" s="3"/>
      <c r="E32" s="2"/>
      <c r="F32" s="38">
        <f t="shared" ca="1" si="2"/>
        <v>43936</v>
      </c>
      <c r="G32">
        <f t="shared" ca="1" si="0"/>
        <v>-7.647504754158402</v>
      </c>
      <c r="H32">
        <f ca="1"/>
        <v>0.8582238893530395</v>
      </c>
      <c r="I32">
        <f ca="1"/>
        <v>0.85966722319440536</v>
      </c>
      <c r="J32" s="39">
        <f t="shared" ca="1" si="1"/>
        <v>6.9582230217826349E-2</v>
      </c>
      <c r="K32" s="39">
        <f t="shared" ca="1" si="1"/>
        <v>6.8817479742410509E-2</v>
      </c>
      <c r="N32">
        <f ca="1"/>
        <v>5483</v>
      </c>
      <c r="O32" s="89">
        <f ca="1"/>
        <v>6.683084481575019E-2</v>
      </c>
      <c r="P32">
        <f ca="1"/>
        <v>1465</v>
      </c>
      <c r="Q32" s="89">
        <f ca="1"/>
        <v>6.9518840304490404E-2</v>
      </c>
      <c r="R32" s="91"/>
    </row>
    <row r="33" spans="1:18">
      <c r="A33" s="11"/>
      <c r="B33" s="7"/>
      <c r="C33" s="10">
        <v>0</v>
      </c>
      <c r="D33" s="3"/>
      <c r="E33" s="2"/>
      <c r="F33" s="38">
        <f t="shared" ca="1" si="2"/>
        <v>43966</v>
      </c>
      <c r="G33">
        <f t="shared" ca="1" si="0"/>
        <v>-7.9080642128825929</v>
      </c>
      <c r="H33">
        <f ca="1"/>
        <v>0.85332922660705368</v>
      </c>
      <c r="I33">
        <f ca="1"/>
        <v>0.85486882964372801</v>
      </c>
      <c r="J33" s="39">
        <f t="shared" ca="1" si="1"/>
        <v>6.9582443036897187E-2</v>
      </c>
      <c r="K33" s="39">
        <f t="shared" ca="1" si="1"/>
        <v>6.8791636615608928E-2</v>
      </c>
      <c r="N33">
        <f ca="1"/>
        <v>7307</v>
      </c>
      <c r="O33" s="89">
        <f ca="1"/>
        <v>6.6890612653140558E-2</v>
      </c>
      <c r="P33">
        <f ca="1"/>
        <v>1829</v>
      </c>
      <c r="Q33" s="89">
        <f ca="1"/>
        <v>6.9534594888877699E-2</v>
      </c>
      <c r="R33" s="90">
        <f ca="1">Q33-O28</f>
        <v>1.5926572173512454E-3</v>
      </c>
    </row>
    <row r="34" spans="1:18">
      <c r="A34" s="11">
        <v>0.2</v>
      </c>
      <c r="B34" s="7"/>
      <c r="C34" s="10">
        <v>0</v>
      </c>
      <c r="D34" s="3"/>
      <c r="E34" s="2"/>
      <c r="F34" s="38">
        <f t="shared" ca="1" si="2"/>
        <v>43996</v>
      </c>
      <c r="G34">
        <f t="shared" ca="1" si="0"/>
        <v>-8.1686236716065057</v>
      </c>
      <c r="H34">
        <f ca="1"/>
        <v>0.84846244964870332</v>
      </c>
      <c r="I34">
        <f ca="1"/>
        <v>0.85010083060313757</v>
      </c>
      <c r="J34" s="39">
        <f t="shared" ca="1" si="1"/>
        <v>6.9582655855956702E-2</v>
      </c>
      <c r="K34" s="39">
        <f t="shared" ca="1" si="1"/>
        <v>6.8765793488796051E-2</v>
      </c>
      <c r="N34">
        <f ca="1"/>
        <v>9133</v>
      </c>
      <c r="O34" s="89">
        <f ca="1"/>
        <v>6.6928379461512755E-2</v>
      </c>
      <c r="P34">
        <f ca="1"/>
        <v>2193</v>
      </c>
      <c r="Q34" s="89">
        <f ca="1"/>
        <v>6.9545085134442353E-2</v>
      </c>
      <c r="R34" s="91"/>
    </row>
    <row r="35" spans="1:18">
      <c r="A35" s="11">
        <v>0.2</v>
      </c>
      <c r="B35" s="7"/>
      <c r="C35" s="10">
        <v>0</v>
      </c>
      <c r="D35" s="3"/>
      <c r="E35" s="2"/>
      <c r="F35" s="38">
        <f t="shared" ca="1" si="2"/>
        <v>44026</v>
      </c>
      <c r="G35">
        <f t="shared" ca="1" si="0"/>
        <v>-8.4291831303306974</v>
      </c>
      <c r="H35">
        <f ca="1"/>
        <v>0.84362339977703538</v>
      </c>
      <c r="I35">
        <f ca="1"/>
        <v>0.84536301615059029</v>
      </c>
      <c r="J35" s="39">
        <f t="shared" ca="1" si="1"/>
        <v>6.9582868675004877E-2</v>
      </c>
      <c r="K35" s="39">
        <f t="shared" ca="1" si="1"/>
        <v>6.8739950361971808E-2</v>
      </c>
      <c r="N35">
        <f ca="1"/>
        <v>10959</v>
      </c>
      <c r="O35" s="89">
        <f ca="1"/>
        <v>6.6955172913121253E-2</v>
      </c>
      <c r="P35">
        <f ca="1"/>
        <v>2559</v>
      </c>
      <c r="Q35" s="89">
        <f ca="1"/>
        <v>6.9551702450057817E-2</v>
      </c>
      <c r="R35" s="90">
        <f ca="1">Q35-O29</f>
        <v>2.1761816998511208E-3</v>
      </c>
    </row>
    <row r="36" spans="1:18">
      <c r="A36" s="11">
        <v>0.2</v>
      </c>
      <c r="B36" s="7"/>
      <c r="C36" s="10">
        <v>0</v>
      </c>
      <c r="D36" s="3"/>
      <c r="E36" s="2"/>
      <c r="F36" s="38">
        <f t="shared" ca="1" si="2"/>
        <v>44056</v>
      </c>
      <c r="G36">
        <f t="shared" ca="1" si="0"/>
        <v>-8.6897425890553048</v>
      </c>
      <c r="H36">
        <f ca="1"/>
        <v>0.83881191919331421</v>
      </c>
      <c r="I36">
        <f ca="1"/>
        <v>0.84065517791804922</v>
      </c>
      <c r="J36" s="39">
        <f t="shared" ca="1" si="1"/>
        <v>6.9583081494041757E-2</v>
      </c>
      <c r="K36" s="39">
        <f t="shared" ca="1" si="1"/>
        <v>6.8714107235136226E-2</v>
      </c>
      <c r="N36" t="e">
        <f ca="1"/>
        <v>#N/A</v>
      </c>
      <c r="O36" t="e">
        <f ca="1"/>
        <v>#N/A</v>
      </c>
      <c r="P36">
        <f ca="1"/>
        <v>2924</v>
      </c>
      <c r="Q36">
        <f ca="1"/>
        <v>6.9557070968136792E-2</v>
      </c>
      <c r="R36" s="91"/>
    </row>
    <row r="37" spans="1:18">
      <c r="A37" s="11">
        <v>0.2</v>
      </c>
      <c r="B37" s="7"/>
      <c r="C37" s="10">
        <v>0</v>
      </c>
      <c r="D37" s="3"/>
      <c r="E37" s="2"/>
      <c r="F37" s="38">
        <f t="shared" ca="1" si="2"/>
        <v>44086</v>
      </c>
      <c r="G37">
        <f t="shared" ca="1" si="0"/>
        <v>-8.9503020477789406</v>
      </c>
      <c r="H37">
        <f ca="1"/>
        <v>0.83402785099589782</v>
      </c>
      <c r="I37">
        <f ca="1"/>
        <v>0.83597710907929235</v>
      </c>
      <c r="J37" s="39">
        <f t="shared" ca="1" si="1"/>
        <v>6.9583294313067326E-2</v>
      </c>
      <c r="K37" s="39">
        <f t="shared" ca="1" si="1"/>
        <v>6.8688264108289432E-2</v>
      </c>
      <c r="N37" t="e">
        <f ca="1"/>
        <v>#N/A</v>
      </c>
      <c r="O37" t="e">
        <f ca="1"/>
        <v>#N/A</v>
      </c>
      <c r="P37">
        <f ca="1"/>
        <v>3289</v>
      </c>
      <c r="Q37">
        <f ca="1"/>
        <v>6.9561246805693422E-2</v>
      </c>
      <c r="R37" s="91"/>
    </row>
    <row r="38" spans="1:18">
      <c r="A38" s="11">
        <v>0.2</v>
      </c>
      <c r="C38" s="10">
        <v>0</v>
      </c>
      <c r="D38" s="3"/>
      <c r="E38" s="2"/>
      <c r="F38" s="38">
        <f t="shared" ca="1" si="2"/>
        <v>44116</v>
      </c>
      <c r="G38">
        <f t="shared" ca="1" si="0"/>
        <v>-9.2108615065034094</v>
      </c>
      <c r="H38">
        <f ca="1"/>
        <v>0.82927103917514333</v>
      </c>
      <c r="I38">
        <f ca="1"/>
        <v>0.8313286043378223</v>
      </c>
      <c r="J38" s="39">
        <f t="shared" ca="1" si="1"/>
        <v>6.9583507132081571E-2</v>
      </c>
      <c r="K38" s="39">
        <f t="shared" ca="1" si="1"/>
        <v>6.866242098143123E-2</v>
      </c>
      <c r="N38" t="e">
        <f ca="1"/>
        <v>#N/A</v>
      </c>
      <c r="O38" t="e">
        <f ca="1"/>
        <v>#N/A</v>
      </c>
      <c r="P38">
        <f ca="1"/>
        <v>3656</v>
      </c>
      <c r="Q38">
        <f ca="1"/>
        <v>6.9563942551241098E-2</v>
      </c>
      <c r="R38" s="90">
        <f ca="1">Q38-O30</f>
        <v>2.3913045586612114E-3</v>
      </c>
    </row>
    <row r="39" spans="1:18">
      <c r="A39" s="11">
        <v>0.2</v>
      </c>
      <c r="B39" s="11"/>
      <c r="C39" s="10">
        <v>0</v>
      </c>
      <c r="D39" s="3"/>
      <c r="E39" s="2"/>
      <c r="F39" s="38">
        <f t="shared" ca="1" si="2"/>
        <v>44146</v>
      </c>
      <c r="G39">
        <f t="shared" ca="1" si="0"/>
        <v>-9.4714209652273222</v>
      </c>
      <c r="H39">
        <f ca="1"/>
        <v>0.82454132860834128</v>
      </c>
      <c r="I39">
        <f ca="1"/>
        <v>0.82670945991487355</v>
      </c>
      <c r="J39" s="39">
        <f t="shared" ca="1" si="1"/>
        <v>6.9583719951084477E-2</v>
      </c>
      <c r="K39" s="39">
        <f t="shared" ca="1" si="1"/>
        <v>6.8636577854561745E-2</v>
      </c>
      <c r="N39" t="e">
        <f ca="1"/>
        <v>#N/A</v>
      </c>
      <c r="O39" t="e">
        <f ca="1"/>
        <v>#N/A</v>
      </c>
      <c r="P39">
        <f ca="1"/>
        <v>5483</v>
      </c>
      <c r="Q39">
        <f ca="1"/>
        <v>6.9574014266436279E-2</v>
      </c>
      <c r="R39" s="90">
        <f ca="1">Q39-O32</f>
        <v>2.7431694506860893E-3</v>
      </c>
    </row>
    <row r="40" spans="1:18">
      <c r="A40" s="11">
        <v>0.2</v>
      </c>
      <c r="B40" s="11"/>
      <c r="C40" s="11"/>
      <c r="D40" s="3"/>
      <c r="E40" s="2"/>
      <c r="F40" s="38">
        <f t="shared" ca="1" si="2"/>
        <v>44176</v>
      </c>
      <c r="G40">
        <f t="shared" ca="1" si="0"/>
        <v>-9.7319804239510983</v>
      </c>
      <c r="H40">
        <f ca="1"/>
        <v>0.81983856505467878</v>
      </c>
      <c r="I40">
        <f ca="1"/>
        <v>0.82211947353752102</v>
      </c>
      <c r="J40" s="39">
        <f t="shared" ca="1" si="1"/>
        <v>6.9583932770076018E-2</v>
      </c>
      <c r="K40" s="39">
        <f t="shared" ca="1" si="1"/>
        <v>6.8610734727680908E-2</v>
      </c>
      <c r="N40" t="e">
        <f ca="1"/>
        <v>#N/A</v>
      </c>
      <c r="O40" t="e">
        <f ca="1"/>
        <v>#N/A</v>
      </c>
      <c r="P40">
        <f ca="1"/>
        <v>7307</v>
      </c>
      <c r="Q40">
        <f ca="1"/>
        <v>6.9579428793351994E-2</v>
      </c>
      <c r="R40" s="90">
        <f ca="1">Q40-O33</f>
        <v>2.6888161402114363E-3</v>
      </c>
    </row>
    <row r="41" spans="1:18" ht="13.5" thickBot="1">
      <c r="A41" s="13">
        <v>0.2</v>
      </c>
      <c r="B41" s="11"/>
      <c r="C41" s="11"/>
      <c r="D41" s="3"/>
      <c r="E41" s="2"/>
      <c r="F41" s="38">
        <f t="shared" ca="1" si="2"/>
        <v>44206</v>
      </c>
      <c r="G41">
        <f t="shared" ca="1" si="0"/>
        <v>-9.9925398826758443</v>
      </c>
      <c r="H41">
        <f ca="1"/>
        <v>0.81516259515023304</v>
      </c>
      <c r="I41">
        <f ca="1"/>
        <v>0.81755844442688685</v>
      </c>
      <c r="J41" s="39">
        <f t="shared" ca="1" si="1"/>
        <v>6.9584145589055429E-2</v>
      </c>
      <c r="K41" s="39">
        <f t="shared" ca="1" si="1"/>
        <v>6.8584891600787845E-2</v>
      </c>
      <c r="N41" t="e">
        <f ca="1"/>
        <v>#N/A</v>
      </c>
      <c r="O41" t="e">
        <f ca="1"/>
        <v>#N/A</v>
      </c>
      <c r="P41" t="e">
        <f ca="1"/>
        <v>#N/A</v>
      </c>
      <c r="Q41" t="e">
        <f ca="1"/>
        <v>#N/A</v>
      </c>
    </row>
    <row r="42" spans="1:18">
      <c r="A42" s="4"/>
      <c r="B42" s="4"/>
      <c r="C42" s="4"/>
      <c r="D42" s="3"/>
      <c r="E42" s="2"/>
      <c r="F42" s="38">
        <f t="shared" ca="1" si="2"/>
        <v>44236</v>
      </c>
      <c r="G42">
        <f t="shared" ca="1" si="0"/>
        <v>-10.248120853756371</v>
      </c>
      <c r="H42">
        <f ca="1"/>
        <v>0.81053100930393096</v>
      </c>
      <c r="I42">
        <f ca="1"/>
        <v>0.81304274911662777</v>
      </c>
      <c r="J42" s="39">
        <f t="shared" ca="1" si="1"/>
        <v>6.9577107856940393E-2</v>
      </c>
      <c r="K42" s="39">
        <f t="shared" ca="1" si="1"/>
        <v>6.8552295771564756E-2</v>
      </c>
      <c r="N42" t="e">
        <f ca="1"/>
        <v>#N/A</v>
      </c>
      <c r="O42" t="e">
        <f ca="1"/>
        <v>#N/A</v>
      </c>
      <c r="P42" t="e">
        <f ca="1"/>
        <v>#N/A</v>
      </c>
      <c r="Q42" t="e">
        <f ca="1"/>
        <v>#N/A</v>
      </c>
    </row>
    <row r="43" spans="1:18" ht="13.5" thickBot="1">
      <c r="A43" s="14"/>
      <c r="B43" s="14"/>
      <c r="C43" s="14"/>
      <c r="D43" s="15"/>
      <c r="E43" s="2"/>
      <c r="F43" s="38">
        <f t="shared" ca="1" si="2"/>
        <v>44266</v>
      </c>
      <c r="G43">
        <f t="shared" ca="1" si="0"/>
        <v>-10.471341655151068</v>
      </c>
      <c r="H43">
        <f ca="1"/>
        <v>0.80604447798026269</v>
      </c>
      <c r="I43">
        <f ca="1"/>
        <v>0.80866640311414428</v>
      </c>
      <c r="J43" s="39">
        <f t="shared" ca="1" si="1"/>
        <v>6.9522941127120361E-2</v>
      </c>
      <c r="K43" s="39">
        <f t="shared" ca="1" si="1"/>
        <v>6.8475806961605254E-2</v>
      </c>
      <c r="N43" t="e">
        <f ca="1"/>
        <v>#N/A</v>
      </c>
      <c r="O43" t="e">
        <f ca="1"/>
        <v>#N/A</v>
      </c>
      <c r="P43" t="e">
        <f ca="1"/>
        <v>#N/A</v>
      </c>
      <c r="Q43" t="e">
        <f ca="1"/>
        <v>#N/A</v>
      </c>
    </row>
    <row r="44" spans="1:18">
      <c r="A44" s="2"/>
      <c r="B44" s="2"/>
      <c r="C44" s="2"/>
      <c r="D44" s="2"/>
      <c r="E44" s="2"/>
      <c r="F44" s="38">
        <f t="shared" ca="1" si="2"/>
        <v>44296</v>
      </c>
      <c r="G44">
        <f t="shared" ca="1" si="0"/>
        <v>-10.694562456546318</v>
      </c>
      <c r="H44">
        <f ca="1"/>
        <v>0.80158992024094955</v>
      </c>
      <c r="I44">
        <f ca="1"/>
        <v>0.80432372854740142</v>
      </c>
      <c r="J44" s="39">
        <f t="shared" ca="1" si="1"/>
        <v>6.9468773663780889E-2</v>
      </c>
      <c r="K44" s="39">
        <f t="shared" ca="1" si="1"/>
        <v>6.8399317418126257E-2</v>
      </c>
      <c r="N44" t="e">
        <f ca="1"/>
        <v>#N/A</v>
      </c>
      <c r="O44" t="e">
        <f ca="1"/>
        <v>#N/A</v>
      </c>
      <c r="P44" t="e">
        <f ca="1"/>
        <v>#N/A</v>
      </c>
      <c r="Q44" t="e">
        <f ca="1"/>
        <v>#N/A</v>
      </c>
    </row>
    <row r="45" spans="1:18">
      <c r="E45" s="2"/>
      <c r="F45" s="38">
        <f t="shared" ca="1" si="2"/>
        <v>44326</v>
      </c>
      <c r="G45">
        <f t="shared" ca="1" si="0"/>
        <v>-10.917783257941293</v>
      </c>
      <c r="H45">
        <f ca="1"/>
        <v>0.79716708040034157</v>
      </c>
      <c r="I45">
        <f ca="1"/>
        <v>0.80001443580692067</v>
      </c>
      <c r="J45" s="39">
        <f t="shared" ca="1" si="1"/>
        <v>6.9414605466903798E-2</v>
      </c>
      <c r="K45" s="39">
        <f t="shared" ca="1" si="1"/>
        <v>6.8322827141109668E-2</v>
      </c>
      <c r="N45" t="e">
        <f ca="1"/>
        <v>#N/A</v>
      </c>
      <c r="O45" t="e">
        <f ca="1"/>
        <v>#N/A</v>
      </c>
      <c r="P45" t="e">
        <f ca="1"/>
        <v>#N/A</v>
      </c>
      <c r="Q45" t="e">
        <f ca="1"/>
        <v>#N/A</v>
      </c>
    </row>
    <row r="46" spans="1:18">
      <c r="F46" s="38">
        <f t="shared" ca="1" si="2"/>
        <v>44356</v>
      </c>
      <c r="G46">
        <f t="shared" ca="1" si="0"/>
        <v>-11.141004059335991</v>
      </c>
      <c r="H46">
        <f ca="1"/>
        <v>0.79277570502746186</v>
      </c>
      <c r="I46">
        <f ca="1"/>
        <v>0.79573823809039845</v>
      </c>
      <c r="J46" s="39">
        <f t="shared" ca="1" si="1"/>
        <v>6.9360436536468381E-2</v>
      </c>
      <c r="K46" s="39">
        <f t="shared" ca="1" si="1"/>
        <v>6.8246336130534782E-2</v>
      </c>
    </row>
    <row r="47" spans="1:18">
      <c r="F47" s="38">
        <f t="shared" ca="1" si="2"/>
        <v>44386</v>
      </c>
      <c r="G47">
        <f t="shared" ca="1" si="0"/>
        <v>-11.364224860731658</v>
      </c>
      <c r="H47">
        <f ca="1"/>
        <v>0.78841554292459015</v>
      </c>
      <c r="I47">
        <f ca="1"/>
        <v>0.79149485137330722</v>
      </c>
      <c r="J47" s="39">
        <f t="shared" ca="1" si="1"/>
        <v>6.9306266872453906E-2</v>
      </c>
      <c r="K47" s="39">
        <f t="shared" ca="1" si="1"/>
        <v>6.816984438638074E-2</v>
      </c>
    </row>
    <row r="48" spans="1:18">
      <c r="F48" s="38">
        <f t="shared" ca="1" si="2"/>
        <v>44416</v>
      </c>
      <c r="G48">
        <f t="shared" ca="1" si="0"/>
        <v>-11.587445662126633</v>
      </c>
      <c r="H48">
        <f ca="1"/>
        <v>0.78408634510606168</v>
      </c>
      <c r="I48">
        <f ca="1"/>
        <v>0.78728399437982499</v>
      </c>
      <c r="J48" s="39">
        <f t="shared" ca="1" si="1"/>
        <v>6.9252096474842276E-2</v>
      </c>
      <c r="K48" s="39">
        <f t="shared" ca="1" si="1"/>
        <v>6.8093351908629612E-2</v>
      </c>
    </row>
    <row r="49" spans="6:11">
      <c r="F49" s="38">
        <f t="shared" ca="1" si="2"/>
        <v>44446</v>
      </c>
      <c r="G49">
        <f t="shared" ca="1" si="0"/>
        <v>-11.810666463521885</v>
      </c>
      <c r="H49">
        <f ca="1"/>
        <v>0.77978786477730266</v>
      </c>
      <c r="I49">
        <f ca="1"/>
        <v>0.78310538855411649</v>
      </c>
      <c r="J49" s="39">
        <f t="shared" ca="1" si="1"/>
        <v>6.9197925343612687E-2</v>
      </c>
      <c r="K49" s="39">
        <f t="shared" ca="1" si="1"/>
        <v>6.8016858697260499E-2</v>
      </c>
    </row>
    <row r="50" spans="6:11">
      <c r="F50" s="38">
        <f t="shared" ca="1" si="2"/>
        <v>44476</v>
      </c>
      <c r="G50">
        <f t="shared" ca="1" si="0"/>
        <v>-12.033887264916304</v>
      </c>
      <c r="H50">
        <f ca="1"/>
        <v>0.77551985731405571</v>
      </c>
      <c r="I50">
        <f ca="1"/>
        <v>0.77895875803191239</v>
      </c>
      <c r="J50" s="39">
        <f t="shared" ca="1" si="1"/>
        <v>6.9143753478744435E-2</v>
      </c>
      <c r="K50" s="39">
        <f t="shared" ca="1" si="1"/>
        <v>6.7940364752252805E-2</v>
      </c>
    </row>
    <row r="51" spans="6:11">
      <c r="F51" s="38">
        <f t="shared" ca="1" si="2"/>
        <v>44506</v>
      </c>
      <c r="G51">
        <f t="shared" ca="1" si="0"/>
        <v>-12.257108066311694</v>
      </c>
      <c r="H51">
        <f ca="1"/>
        <v>0.77128208024181577</v>
      </c>
      <c r="I51">
        <f ca="1"/>
        <v>0.77484382961241138</v>
      </c>
      <c r="J51" s="39">
        <f t="shared" ca="1" si="1"/>
        <v>6.9089580880219381E-2</v>
      </c>
      <c r="K51" s="39">
        <f t="shared" ca="1" si="1"/>
        <v>6.7863870073588212E-2</v>
      </c>
    </row>
    <row r="52" spans="6:11">
      <c r="F52" s="38">
        <f t="shared" ca="1" si="2"/>
        <v>44536</v>
      </c>
      <c r="G52">
        <f t="shared" ca="1" si="0"/>
        <v>-12.480328867706808</v>
      </c>
      <c r="H52">
        <f ca="1"/>
        <v>0.76707429321549514</v>
      </c>
      <c r="I52">
        <f ca="1"/>
        <v>0.77076033273051614</v>
      </c>
      <c r="J52" s="39">
        <f t="shared" ca="1" si="1"/>
        <v>6.9035407548016806E-2</v>
      </c>
      <c r="K52" s="39">
        <f t="shared" ca="1" si="1"/>
        <v>6.7787374661246125E-2</v>
      </c>
    </row>
    <row r="53" spans="6:11">
      <c r="F53" s="38">
        <f t="shared" ca="1" si="2"/>
        <v>44566</v>
      </c>
      <c r="G53">
        <f t="shared" ca="1" si="0"/>
        <v>-12.703549669102198</v>
      </c>
      <c r="H53">
        <f ca="1"/>
        <v>0.76289625799927008</v>
      </c>
      <c r="I53">
        <f ca="1"/>
        <v>0.76670799942935941</v>
      </c>
      <c r="J53" s="39">
        <f t="shared" ca="1" si="1"/>
        <v>6.898123348211678E-2</v>
      </c>
      <c r="K53" s="39">
        <f t="shared" ca="1" si="1"/>
        <v>6.771087851520656E-2</v>
      </c>
    </row>
    <row r="54" spans="6:11">
      <c r="F54" s="38">
        <f t="shared" ca="1" si="2"/>
        <v>44596</v>
      </c>
      <c r="G54">
        <f t="shared" ca="1" si="0"/>
        <v>-12.926770470497312</v>
      </c>
      <c r="H54">
        <f ca="1"/>
        <v>0.75874773844664445</v>
      </c>
      <c r="I54">
        <f ca="1"/>
        <v>0.76268656433315107</v>
      </c>
      <c r="J54" s="39">
        <f t="shared" ca="1" si="1"/>
        <v>6.8927058682498626E-2</v>
      </c>
      <c r="K54" s="39">
        <f t="shared" ca="1" si="1"/>
        <v>6.7634381635448895E-2</v>
      </c>
    </row>
    <row r="55" spans="6:11">
      <c r="F55" s="38">
        <f t="shared" ca="1" si="2"/>
        <v>44626</v>
      </c>
      <c r="G55">
        <f t="shared" ca="1" si="0"/>
        <v>-13.149991271892009</v>
      </c>
      <c r="H55">
        <f ca="1"/>
        <v>0.7544745704480359</v>
      </c>
      <c r="I55">
        <f ca="1"/>
        <v>0.75854100494220111</v>
      </c>
      <c r="J55" s="39">
        <f t="shared" ca="1" si="1"/>
        <v>6.8922789808161258E-2</v>
      </c>
      <c r="K55" s="39">
        <f t="shared" ca="1" si="1"/>
        <v>6.7607790680972057E-2</v>
      </c>
    </row>
    <row r="56" spans="6:11">
      <c r="F56" s="38">
        <f t="shared" ca="1" si="2"/>
        <v>44656</v>
      </c>
      <c r="G56">
        <f t="shared" ca="1" si="0"/>
        <v>-13.373212073287677</v>
      </c>
      <c r="H56">
        <f ca="1"/>
        <v>0.75020864792716524</v>
      </c>
      <c r="I56">
        <f ca="1"/>
        <v>0.7544038323598693</v>
      </c>
      <c r="J56" s="39">
        <f t="shared" ca="1" si="1"/>
        <v>6.8924066081084936E-2</v>
      </c>
      <c r="K56" s="39">
        <f t="shared" ca="1" si="1"/>
        <v>6.7586744873756169E-2</v>
      </c>
    </row>
    <row r="57" spans="6:11">
      <c r="F57" s="38">
        <f t="shared" ca="1" si="2"/>
        <v>44686</v>
      </c>
      <c r="G57">
        <f t="shared" ca="1" si="0"/>
        <v>-13.596432874682234</v>
      </c>
      <c r="H57">
        <f ca="1"/>
        <v>0.74596668912812381</v>
      </c>
      <c r="I57">
        <f ca="1"/>
        <v>0.75029182010229856</v>
      </c>
      <c r="J57" s="39">
        <f t="shared" ca="1" si="1"/>
        <v>6.8925342353601357E-2</v>
      </c>
      <c r="K57" s="39">
        <f t="shared" ca="1" si="1"/>
        <v>6.7565699066133134E-2</v>
      </c>
    </row>
    <row r="58" spans="6:11">
      <c r="F58" s="38">
        <f t="shared" ca="1" si="2"/>
        <v>44716</v>
      </c>
      <c r="G58">
        <f t="shared" ca="1" si="0"/>
        <v>-13.819653676077625</v>
      </c>
      <c r="H58">
        <f ca="1"/>
        <v>0.74174856032604919</v>
      </c>
      <c r="I58">
        <f ca="1"/>
        <v>0.74620480265450428</v>
      </c>
      <c r="J58" s="39">
        <f t="shared" ca="1" si="1"/>
        <v>6.8926618625711408E-2</v>
      </c>
      <c r="K58" s="39">
        <f t="shared" ca="1" si="1"/>
        <v>6.7544653258103646E-2</v>
      </c>
    </row>
    <row r="59" spans="6:11">
      <c r="F59" s="38">
        <f t="shared" ca="1" si="2"/>
        <v>44746</v>
      </c>
      <c r="G59">
        <f t="shared" ca="1" si="0"/>
        <v>-14.042874477472878</v>
      </c>
      <c r="H59">
        <f ca="1"/>
        <v>0.73755412853727387</v>
      </c>
      <c r="I59">
        <f ca="1"/>
        <v>0.74214261566210094</v>
      </c>
      <c r="J59" s="39">
        <f t="shared" ca="1" si="1"/>
        <v>6.8927894897413425E-2</v>
      </c>
      <c r="K59" s="39">
        <f t="shared" ca="1" si="1"/>
        <v>6.7523607449666137E-2</v>
      </c>
    </row>
    <row r="60" spans="6:11">
      <c r="F60" s="38">
        <f t="shared" ca="1" si="2"/>
        <v>44776</v>
      </c>
      <c r="G60">
        <f t="shared" ca="1" si="0"/>
        <v>-14.266095278867574</v>
      </c>
      <c r="H60">
        <f ca="1"/>
        <v>0.73338326151522959</v>
      </c>
      <c r="I60">
        <f ca="1"/>
        <v>0.73810509592269702</v>
      </c>
      <c r="J60" s="39">
        <f t="shared" ca="1" si="1"/>
        <v>6.8929171168708198E-2</v>
      </c>
      <c r="K60" s="39">
        <f t="shared" ca="1" si="1"/>
        <v>6.750256164082144E-2</v>
      </c>
    </row>
    <row r="61" spans="6:11">
      <c r="F61" s="38">
        <f t="shared" ca="1" si="2"/>
        <v>44806</v>
      </c>
      <c r="G61">
        <f t="shared" ca="1" si="0"/>
        <v>-14.489316080262826</v>
      </c>
      <c r="H61">
        <f ca="1"/>
        <v>0.72923582774640006</v>
      </c>
      <c r="I61">
        <f ca="1"/>
        <v>0.73409208137738213</v>
      </c>
      <c r="J61" s="39">
        <f t="shared" ca="1" si="1"/>
        <v>6.8930447439595741E-2</v>
      </c>
      <c r="K61" s="39">
        <f t="shared" ca="1" si="1"/>
        <v>6.7481515831569458E-2</v>
      </c>
    </row>
    <row r="62" spans="6:11">
      <c r="F62" s="38">
        <f t="shared" ca="1" si="2"/>
        <v>44836</v>
      </c>
      <c r="G62">
        <f t="shared" ca="1" si="0"/>
        <v>-14.712536881657662</v>
      </c>
      <c r="H62">
        <f ca="1"/>
        <v>0.72511169644628304</v>
      </c>
      <c r="I62">
        <f ca="1"/>
        <v>0.73010341110226573</v>
      </c>
      <c r="J62" s="39">
        <f t="shared" ca="1" si="1"/>
        <v>6.8931723710076095E-2</v>
      </c>
      <c r="K62" s="39">
        <f t="shared" ca="1" si="1"/>
        <v>6.7460470021910329E-2</v>
      </c>
    </row>
    <row r="63" spans="6:11">
      <c r="F63" s="38">
        <f t="shared" ca="1" si="2"/>
        <v>44866</v>
      </c>
      <c r="G63">
        <f t="shared" ca="1" si="0"/>
        <v>-14.93575768305333</v>
      </c>
      <c r="H63">
        <f ca="1"/>
        <v>0.7210107375553777</v>
      </c>
      <c r="I63">
        <f ca="1"/>
        <v>0.72613892530008706</v>
      </c>
      <c r="J63" s="39">
        <f t="shared" ca="1" si="1"/>
        <v>6.8932999980149207E-2</v>
      </c>
      <c r="K63" s="39">
        <f t="shared" ca="1" si="1"/>
        <v>6.7439424211843874E-2</v>
      </c>
    </row>
    <row r="64" spans="6:11">
      <c r="F64" s="38">
        <f t="shared" ca="1" si="2"/>
        <v>44896</v>
      </c>
      <c r="G64">
        <f t="shared" ca="1" si="0"/>
        <v>-15.158978484448305</v>
      </c>
      <c r="H64">
        <f ca="1"/>
        <v>0.71693282173518935</v>
      </c>
      <c r="I64">
        <f ca="1"/>
        <v>0.72219846529188314</v>
      </c>
      <c r="J64" s="39">
        <f t="shared" ca="1" si="1"/>
        <v>6.893427624981599E-2</v>
      </c>
      <c r="K64" s="39">
        <f t="shared" ca="1" si="1"/>
        <v>6.741837840137116E-2</v>
      </c>
    </row>
    <row r="65" spans="6:11">
      <c r="F65" s="38">
        <f t="shared" ca="1" si="2"/>
        <v>44926</v>
      </c>
      <c r="G65">
        <f t="shared" ca="1" si="0"/>
        <v>-15.382199285843001</v>
      </c>
      <c r="H65">
        <f ca="1"/>
        <v>0.71287782036427272</v>
      </c>
      <c r="I65">
        <f ca="1"/>
        <v>0.71828187350874062</v>
      </c>
      <c r="J65" s="39">
        <f t="shared" ca="1" si="1"/>
        <v>6.8935552519074669E-2</v>
      </c>
      <c r="K65" s="39">
        <f t="shared" ca="1" si="1"/>
        <v>6.7397332590490369E-2</v>
      </c>
    </row>
    <row r="66" spans="6:11">
      <c r="F66" s="38">
        <f t="shared" ca="1" si="2"/>
        <v>44956</v>
      </c>
      <c r="G66">
        <f t="shared" ca="1" si="0"/>
        <v>-15.605420087238253</v>
      </c>
      <c r="H66">
        <f ca="1"/>
        <v>0.70884560553426557</v>
      </c>
      <c r="I66">
        <f ca="1"/>
        <v>0.71438899348357843</v>
      </c>
      <c r="J66" s="39">
        <f t="shared" ca="1" si="1"/>
        <v>6.8936828787926147E-2</v>
      </c>
      <c r="K66" s="39">
        <f t="shared" ca="1" si="1"/>
        <v>6.7376286779202321E-2</v>
      </c>
    </row>
    <row r="67" spans="6:11">
      <c r="F67" s="38">
        <f t="shared" ca="1" si="2"/>
        <v>44986</v>
      </c>
      <c r="G67">
        <f t="shared" ref="G67:G130" ca="1" si="4">(K67-J67)*10000</f>
        <v>-15.838294624651445</v>
      </c>
      <c r="H67">
        <f ca="1"/>
        <v>0.70483721933542343</v>
      </c>
      <c r="I67">
        <f ca="1"/>
        <v>0.71052432889935013</v>
      </c>
      <c r="J67" s="39">
        <f t="shared" ca="1" si="1"/>
        <v>6.8937778103282152E-2</v>
      </c>
      <c r="K67" s="39">
        <f t="shared" ca="1" si="1"/>
        <v>6.7353948640817007E-2</v>
      </c>
    </row>
    <row r="68" spans="6:11">
      <c r="F68" s="38">
        <f t="shared" ca="1" si="2"/>
        <v>45016</v>
      </c>
      <c r="G68">
        <f t="shared" ca="1" si="4"/>
        <v>-16.074107255635155</v>
      </c>
      <c r="H68">
        <f ca="1"/>
        <v>0.70085175001546884</v>
      </c>
      <c r="I68">
        <f ca="1"/>
        <v>0.70668459928939653</v>
      </c>
      <c r="J68" s="39">
        <f t="shared" ref="J68:K83" ca="1" si="5">LN(H68)*-365/($F68-$F$2)</f>
        <v>6.8938627910969344E-2</v>
      </c>
      <c r="K68" s="39">
        <f t="shared" ca="1" si="5"/>
        <v>6.7331217185405828E-2</v>
      </c>
    </row>
    <row r="69" spans="6:11">
      <c r="F69" s="38">
        <f t="shared" ca="1" si="2"/>
        <v>45046</v>
      </c>
      <c r="G69">
        <f t="shared" ca="1" si="4"/>
        <v>-16.309919886619145</v>
      </c>
      <c r="H69">
        <f ca="1"/>
        <v>0.69688871899586302</v>
      </c>
      <c r="I69">
        <f ca="1"/>
        <v>0.70286824626940914</v>
      </c>
      <c r="J69" s="39">
        <f t="shared" ca="1" si="5"/>
        <v>6.893947771847686E-2</v>
      </c>
      <c r="K69" s="39">
        <f t="shared" ca="1" si="5"/>
        <v>6.7308485729814946E-2</v>
      </c>
    </row>
    <row r="70" spans="6:11">
      <c r="F70" s="38">
        <f t="shared" ca="1" si="2"/>
        <v>45076</v>
      </c>
      <c r="G70">
        <f t="shared" ca="1" si="4"/>
        <v>-16.545732517602996</v>
      </c>
      <c r="H70">
        <f ca="1"/>
        <v>0.6929480005012878</v>
      </c>
      <c r="I70">
        <f ca="1"/>
        <v>0.69907511515335485</v>
      </c>
      <c r="J70" s="39">
        <f t="shared" ca="1" si="5"/>
        <v>6.8940327525802966E-2</v>
      </c>
      <c r="K70" s="39">
        <f t="shared" ca="1" si="5"/>
        <v>6.7285754274042667E-2</v>
      </c>
    </row>
    <row r="71" spans="6:11">
      <c r="F71" s="38">
        <f t="shared" ref="F71:F134" ca="1" si="6">F70+30</f>
        <v>45106</v>
      </c>
      <c r="G71">
        <f t="shared" ca="1" si="4"/>
        <v>-16.781545148586432</v>
      </c>
      <c r="H71">
        <f ca="1"/>
        <v>0.68902946945830768</v>
      </c>
      <c r="I71">
        <f ca="1"/>
        <v>0.69530505234988038</v>
      </c>
      <c r="J71" s="39">
        <f t="shared" ca="1" si="5"/>
        <v>6.8941177332948494E-2</v>
      </c>
      <c r="K71" s="39">
        <f t="shared" ca="1" si="5"/>
        <v>6.7263022818089852E-2</v>
      </c>
    </row>
    <row r="72" spans="6:11">
      <c r="F72" s="38">
        <f t="shared" ca="1" si="6"/>
        <v>45136</v>
      </c>
      <c r="G72">
        <f t="shared" ca="1" si="4"/>
        <v>-17.017357779570556</v>
      </c>
      <c r="H72">
        <f ca="1"/>
        <v>0.68513300149148293</v>
      </c>
      <c r="I72">
        <f ca="1"/>
        <v>0.69155790535412753</v>
      </c>
      <c r="J72" s="39">
        <f t="shared" ca="1" si="5"/>
        <v>6.89420271399135E-2</v>
      </c>
      <c r="K72" s="39">
        <f t="shared" ca="1" si="5"/>
        <v>6.7240291361956445E-2</v>
      </c>
    </row>
    <row r="73" spans="6:11">
      <c r="F73" s="38">
        <f t="shared" ca="1" si="6"/>
        <v>45166</v>
      </c>
      <c r="G73">
        <f t="shared" ca="1" si="4"/>
        <v>-17.253170410554546</v>
      </c>
      <c r="H73">
        <f ca="1"/>
        <v>0.68125847291948571</v>
      </c>
      <c r="I73">
        <f ca="1"/>
        <v>0.68783352273959408</v>
      </c>
      <c r="J73" s="39">
        <f t="shared" ca="1" si="5"/>
        <v>6.8942876946698858E-2</v>
      </c>
      <c r="K73" s="39">
        <f t="shared" ca="1" si="5"/>
        <v>6.7217559905643404E-2</v>
      </c>
    </row>
    <row r="74" spans="6:11">
      <c r="F74" s="38">
        <f t="shared" ca="1" si="6"/>
        <v>45196</v>
      </c>
      <c r="G74">
        <f t="shared" ca="1" si="4"/>
        <v>-17.48898304153812</v>
      </c>
      <c r="H74">
        <f ca="1"/>
        <v>0.67740576075125691</v>
      </c>
      <c r="I74">
        <f ca="1"/>
        <v>0.68413175415007832</v>
      </c>
      <c r="J74" s="39">
        <f t="shared" ca="1" si="5"/>
        <v>6.8943726753302764E-2</v>
      </c>
      <c r="K74" s="39">
        <f t="shared" ca="1" si="5"/>
        <v>6.7194828449148952E-2</v>
      </c>
    </row>
    <row r="75" spans="6:11">
      <c r="F75" s="38">
        <f t="shared" ca="1" si="6"/>
        <v>45226</v>
      </c>
      <c r="G75">
        <f t="shared" ca="1" si="4"/>
        <v>-17.724795672522109</v>
      </c>
      <c r="H75">
        <f ca="1"/>
        <v>0.67357474268215112</v>
      </c>
      <c r="I75">
        <f ca="1"/>
        <v>0.68045245029165413</v>
      </c>
      <c r="J75" s="39">
        <f t="shared" ca="1" si="5"/>
        <v>6.8944576559726148E-2</v>
      </c>
      <c r="K75" s="39">
        <f t="shared" ca="1" si="5"/>
        <v>6.7172096992473937E-2</v>
      </c>
    </row>
    <row r="76" spans="6:11">
      <c r="F76" s="38">
        <f t="shared" ca="1" si="6"/>
        <v>45256</v>
      </c>
      <c r="G76">
        <f t="shared" ca="1" si="4"/>
        <v>-17.960608303505822</v>
      </c>
      <c r="H76">
        <f ca="1"/>
        <v>0.66976529709013277</v>
      </c>
      <c r="I76">
        <f ca="1"/>
        <v>0.67679546292473769</v>
      </c>
      <c r="J76" s="39">
        <f t="shared" ca="1" si="5"/>
        <v>6.8945426365969883E-2</v>
      </c>
      <c r="K76" s="39">
        <f t="shared" ca="1" si="5"/>
        <v>6.7149365535619301E-2</v>
      </c>
    </row>
    <row r="77" spans="6:11">
      <c r="F77" s="38">
        <f t="shared" ca="1" si="6"/>
        <v>45286</v>
      </c>
      <c r="G77">
        <f t="shared" ca="1" si="4"/>
        <v>-18.19642093448995</v>
      </c>
      <c r="H77">
        <f ca="1"/>
        <v>0.66597730303199409</v>
      </c>
      <c r="I77">
        <f ca="1"/>
        <v>0.67316064485621885</v>
      </c>
      <c r="J77" s="39">
        <f t="shared" ca="1" si="5"/>
        <v>6.8946276172032153E-2</v>
      </c>
      <c r="K77" s="39">
        <f t="shared" ca="1" si="5"/>
        <v>6.7126634078583158E-2</v>
      </c>
    </row>
    <row r="78" spans="6:11">
      <c r="F78" s="38">
        <f t="shared" ca="1" si="6"/>
        <v>45316</v>
      </c>
      <c r="G78">
        <f t="shared" ca="1" si="4"/>
        <v>-18.432233565473243</v>
      </c>
      <c r="H78">
        <f ca="1"/>
        <v>0.66221064023956233</v>
      </c>
      <c r="I78">
        <f ca="1"/>
        <v>0.66954784993162064</v>
      </c>
      <c r="J78" s="39">
        <f t="shared" ca="1" si="5"/>
        <v>6.8947125977913915E-2</v>
      </c>
      <c r="K78" s="39">
        <f t="shared" ca="1" si="5"/>
        <v>6.710390262136659E-2</v>
      </c>
    </row>
    <row r="79" spans="6:11">
      <c r="F79" s="38">
        <f t="shared" ca="1" si="6"/>
        <v>45346</v>
      </c>
      <c r="G79">
        <f t="shared" ca="1" si="4"/>
        <v>-18.668046196457095</v>
      </c>
      <c r="H79">
        <f ca="1"/>
        <v>0.6584659894426953</v>
      </c>
      <c r="I79">
        <f ca="1"/>
        <v>0.66595774245987649</v>
      </c>
      <c r="J79" s="39">
        <f t="shared" ca="1" si="5"/>
        <v>6.8947775224695765E-2</v>
      </c>
      <c r="K79" s="39">
        <f t="shared" ca="1" si="5"/>
        <v>6.7080970605050055E-2</v>
      </c>
    </row>
    <row r="80" spans="6:11">
      <c r="F80" s="38">
        <f t="shared" ca="1" si="6"/>
        <v>45376</v>
      </c>
      <c r="G80">
        <f t="shared" ca="1" si="4"/>
        <v>-18.903858827440946</v>
      </c>
      <c r="H80">
        <f ca="1"/>
        <v>0.65474291089429915</v>
      </c>
      <c r="I80">
        <f ca="1"/>
        <v>0.66238985450030741</v>
      </c>
      <c r="J80" s="39">
        <f t="shared" ca="1" si="5"/>
        <v>6.8948308358326896E-2</v>
      </c>
      <c r="K80" s="39">
        <f t="shared" ca="1" si="5"/>
        <v>6.7057922475582801E-2</v>
      </c>
    </row>
    <row r="81" spans="6:11">
      <c r="F81" s="38">
        <f t="shared" ca="1" si="6"/>
        <v>45406</v>
      </c>
      <c r="G81">
        <f t="shared" ca="1" si="4"/>
        <v>-19.139671458424935</v>
      </c>
      <c r="H81">
        <f ca="1"/>
        <v>0.65104082620850678</v>
      </c>
      <c r="I81">
        <f ca="1"/>
        <v>0.65884357778254332</v>
      </c>
      <c r="J81" s="39">
        <f t="shared" ca="1" si="5"/>
        <v>6.8948841491887E-2</v>
      </c>
      <c r="K81" s="39">
        <f t="shared" ca="1" si="5"/>
        <v>6.7034874346044507E-2</v>
      </c>
    </row>
    <row r="82" spans="6:11">
      <c r="F82" s="38">
        <f t="shared" ca="1" si="6"/>
        <v>45436</v>
      </c>
      <c r="G82">
        <f t="shared" ca="1" si="4"/>
        <v>-19.375484089408921</v>
      </c>
      <c r="H82">
        <f ca="1"/>
        <v>0.64735961732768343</v>
      </c>
      <c r="I82">
        <f ca="1"/>
        <v>0.65531876980526016</v>
      </c>
      <c r="J82" s="39">
        <f t="shared" ca="1" si="5"/>
        <v>6.8949374625376897E-2</v>
      </c>
      <c r="K82" s="39">
        <f t="shared" ca="1" si="5"/>
        <v>6.7011826216436005E-2</v>
      </c>
    </row>
    <row r="83" spans="6:11">
      <c r="F83" s="38">
        <f t="shared" ca="1" si="6"/>
        <v>45466</v>
      </c>
      <c r="G83">
        <f t="shared" ca="1" si="4"/>
        <v>-19.611296720392495</v>
      </c>
      <c r="H83">
        <f ca="1"/>
        <v>0.64369916685626472</v>
      </c>
      <c r="I83">
        <f ca="1"/>
        <v>0.651815289073159</v>
      </c>
      <c r="J83" s="39">
        <f t="shared" ca="1" si="5"/>
        <v>6.8949907758794879E-2</v>
      </c>
      <c r="K83" s="39">
        <f t="shared" ca="1" si="5"/>
        <v>6.6988778086755629E-2</v>
      </c>
    </row>
    <row r="84" spans="6:11">
      <c r="F84" s="38">
        <f t="shared" ca="1" si="6"/>
        <v>45496</v>
      </c>
      <c r="G84">
        <f t="shared" ca="1" si="4"/>
        <v>-19.847109351376346</v>
      </c>
      <c r="H84">
        <f ca="1"/>
        <v>0.64005935805703362</v>
      </c>
      <c r="I84">
        <f ca="1"/>
        <v>0.6483329950894251</v>
      </c>
      <c r="J84" s="39">
        <f t="shared" ref="J84:K147" ca="1" si="7">LN(H84)*-365/($F84-$F$2)</f>
        <v>6.895044089214182E-2</v>
      </c>
      <c r="K84" s="39">
        <f t="shared" ca="1" si="7"/>
        <v>6.6965729957004186E-2</v>
      </c>
    </row>
    <row r="85" spans="6:11">
      <c r="F85" s="38">
        <f t="shared" ca="1" si="6"/>
        <v>45526</v>
      </c>
      <c r="G85">
        <f t="shared" ca="1" si="4"/>
        <v>-20.082921982360197</v>
      </c>
      <c r="H85">
        <f ca="1"/>
        <v>0.6364400748474488</v>
      </c>
      <c r="I85">
        <f ca="1"/>
        <v>0.64487174834827587</v>
      </c>
      <c r="J85" s="39">
        <f t="shared" ca="1" si="7"/>
        <v>6.8950974025418513E-2</v>
      </c>
      <c r="K85" s="39">
        <f t="shared" ca="1" si="7"/>
        <v>6.6942681827182493E-2</v>
      </c>
    </row>
    <row r="86" spans="6:11">
      <c r="F86" s="38">
        <f t="shared" ca="1" si="6"/>
        <v>45556</v>
      </c>
      <c r="G86">
        <f t="shared" ca="1" si="4"/>
        <v>-20.318734613344187</v>
      </c>
      <c r="H86">
        <f ca="1"/>
        <v>0.6328412017959939</v>
      </c>
      <c r="I86">
        <f ca="1"/>
        <v>0.64143141032756879</v>
      </c>
      <c r="J86" s="39">
        <f t="shared" ca="1" si="7"/>
        <v>6.8951507158623318E-2</v>
      </c>
      <c r="K86" s="39">
        <f t="shared" ca="1" si="7"/>
        <v>6.6919633697288899E-2</v>
      </c>
    </row>
    <row r="87" spans="6:11">
      <c r="F87" s="38">
        <f t="shared" ca="1" si="6"/>
        <v>45586</v>
      </c>
      <c r="G87">
        <f t="shared" ca="1" si="4"/>
        <v>-20.554547244327757</v>
      </c>
      <c r="H87">
        <f ca="1"/>
        <v>0.62926262411851575</v>
      </c>
      <c r="I87">
        <f ca="1"/>
        <v>0.6380118434814348</v>
      </c>
      <c r="J87" s="39">
        <f t="shared" ca="1" si="7"/>
        <v>6.8952040291757097E-2</v>
      </c>
      <c r="K87" s="39">
        <f t="shared" ca="1" si="7"/>
        <v>6.6896585567324321E-2</v>
      </c>
    </row>
    <row r="88" spans="6:11">
      <c r="F88" s="38">
        <f t="shared" ca="1" si="6"/>
        <v>45616</v>
      </c>
      <c r="G88">
        <f t="shared" ca="1" si="4"/>
        <v>-20.790359875311609</v>
      </c>
      <c r="H88">
        <f ca="1"/>
        <v>0.62570422767461786</v>
      </c>
      <c r="I88">
        <f ca="1"/>
        <v>0.63461291123300634</v>
      </c>
      <c r="J88" s="39">
        <f t="shared" ca="1" si="7"/>
        <v>6.8952573424819766E-2</v>
      </c>
      <c r="K88" s="39">
        <f t="shared" ca="1" si="7"/>
        <v>6.6873537437288605E-2</v>
      </c>
    </row>
    <row r="89" spans="6:11">
      <c r="F89" s="38">
        <f t="shared" ca="1" si="6"/>
        <v>45646</v>
      </c>
      <c r="G89">
        <f t="shared" ca="1" si="4"/>
        <v>-21.026172506295321</v>
      </c>
      <c r="H89">
        <f ca="1"/>
        <v>0.6221658989640525</v>
      </c>
      <c r="I89">
        <f ca="1"/>
        <v>0.63123447796717802</v>
      </c>
      <c r="J89" s="39">
        <f t="shared" ca="1" si="7"/>
        <v>6.8953106557812283E-2</v>
      </c>
      <c r="K89" s="39">
        <f t="shared" ca="1" si="7"/>
        <v>6.6850489307182751E-2</v>
      </c>
    </row>
    <row r="90" spans="6:11">
      <c r="F90" s="38">
        <f t="shared" ca="1" si="6"/>
        <v>45676</v>
      </c>
      <c r="G90">
        <f t="shared" ca="1" si="4"/>
        <v>-21.261985137279172</v>
      </c>
      <c r="H90">
        <f ca="1"/>
        <v>0.61864752512315557</v>
      </c>
      <c r="I90">
        <f ca="1"/>
        <v>0.62787640902344999</v>
      </c>
      <c r="J90" s="39">
        <f t="shared" ca="1" si="7"/>
        <v>6.8953639690732843E-2</v>
      </c>
      <c r="K90" s="39">
        <f t="shared" ca="1" si="7"/>
        <v>6.6827441177004926E-2</v>
      </c>
    </row>
    <row r="91" spans="6:11">
      <c r="F91" s="38">
        <f t="shared" ca="1" si="6"/>
        <v>45706</v>
      </c>
      <c r="G91">
        <f t="shared" ca="1" si="4"/>
        <v>-21.420682966581257</v>
      </c>
      <c r="H91">
        <f ca="1"/>
        <v>0.61514918067991098</v>
      </c>
      <c r="I91">
        <f ca="1"/>
        <v>0.62450482407994001</v>
      </c>
      <c r="J91" s="39">
        <f t="shared" ca="1" si="7"/>
        <v>6.8954129738965489E-2</v>
      </c>
      <c r="K91" s="39">
        <f t="shared" ca="1" si="7"/>
        <v>6.6812061442307363E-2</v>
      </c>
    </row>
    <row r="92" spans="6:11">
      <c r="F92" s="38">
        <f t="shared" ca="1" si="6"/>
        <v>45736</v>
      </c>
      <c r="G92">
        <f t="shared" ca="1" si="4"/>
        <v>-21.478538362914858</v>
      </c>
      <c r="H92">
        <f ca="1"/>
        <v>0.61167081516864608</v>
      </c>
      <c r="I92">
        <f ca="1"/>
        <v>0.62110851182274962</v>
      </c>
      <c r="J92" s="39">
        <f t="shared" ca="1" si="7"/>
        <v>6.895456344572122E-2</v>
      </c>
      <c r="K92" s="39">
        <f t="shared" ca="1" si="7"/>
        <v>6.6806709609429735E-2</v>
      </c>
    </row>
    <row r="93" spans="6:11">
      <c r="F93" s="38">
        <f t="shared" ca="1" si="6"/>
        <v>45766</v>
      </c>
      <c r="G93">
        <f t="shared" ca="1" si="4"/>
        <v>-21.536393759248597</v>
      </c>
      <c r="H93">
        <f ca="1"/>
        <v>0.60821207473860939</v>
      </c>
      <c r="I93">
        <f ca="1"/>
        <v>0.61773121354961236</v>
      </c>
      <c r="J93" s="39">
        <f t="shared" ca="1" si="7"/>
        <v>6.8954997152429948E-2</v>
      </c>
      <c r="K93" s="39">
        <f t="shared" ca="1" si="7"/>
        <v>6.6801357776505088E-2</v>
      </c>
    </row>
    <row r="94" spans="6:11">
      <c r="F94" s="38">
        <f t="shared" ca="1" si="6"/>
        <v>45796</v>
      </c>
      <c r="G94">
        <f t="shared" ca="1" si="4"/>
        <v>-21.594249155582197</v>
      </c>
      <c r="H94">
        <f ca="1"/>
        <v>0.60477284891003225</v>
      </c>
      <c r="I94">
        <f ca="1"/>
        <v>0.61437281994513437</v>
      </c>
      <c r="J94" s="39">
        <f t="shared" ca="1" si="7"/>
        <v>6.8955430859091629E-2</v>
      </c>
      <c r="K94" s="39">
        <f t="shared" ca="1" si="7"/>
        <v>6.679600594353341E-2</v>
      </c>
    </row>
    <row r="95" spans="6:11">
      <c r="F95" s="38">
        <f t="shared" ca="1" si="6"/>
        <v>45826</v>
      </c>
      <c r="G95">
        <f t="shared" ca="1" si="4"/>
        <v>-21.652104551915517</v>
      </c>
      <c r="H95">
        <f ca="1"/>
        <v>0.60135302782370437</v>
      </c>
      <c r="I95">
        <f ca="1"/>
        <v>0.61103322233803836</v>
      </c>
      <c r="J95" s="39">
        <f t="shared" ca="1" si="7"/>
        <v>6.8955864565706307E-2</v>
      </c>
      <c r="K95" s="39">
        <f t="shared" ca="1" si="7"/>
        <v>6.6790654110514755E-2</v>
      </c>
    </row>
    <row r="96" spans="6:11">
      <c r="F96" s="38">
        <f t="shared" ca="1" si="6"/>
        <v>45856</v>
      </c>
      <c r="G96">
        <f t="shared" ca="1" si="4"/>
        <v>-21.709959948249395</v>
      </c>
      <c r="H96">
        <f ca="1"/>
        <v>0.59795250223749596</v>
      </c>
      <c r="I96">
        <f ca="1"/>
        <v>0.60771231269728154</v>
      </c>
      <c r="J96" s="39">
        <f t="shared" ca="1" si="7"/>
        <v>6.8956298272273925E-2</v>
      </c>
      <c r="K96" s="39">
        <f t="shared" ca="1" si="7"/>
        <v>6.6785302277448985E-2</v>
      </c>
    </row>
    <row r="97" spans="6:11">
      <c r="F97" s="38">
        <f t="shared" ca="1" si="6"/>
        <v>45886</v>
      </c>
      <c r="G97">
        <f t="shared" ca="1" si="4"/>
        <v>-21.767815344582857</v>
      </c>
      <c r="H97">
        <f ca="1"/>
        <v>0.59457116352289896</v>
      </c>
      <c r="I97">
        <f ca="1"/>
        <v>0.6044099836281942</v>
      </c>
      <c r="J97" s="39">
        <f t="shared" ca="1" si="7"/>
        <v>6.8956731978794553E-2</v>
      </c>
      <c r="K97" s="39">
        <f t="shared" ca="1" si="7"/>
        <v>6.6779950444336267E-2</v>
      </c>
    </row>
    <row r="98" spans="6:11">
      <c r="F98" s="38">
        <f t="shared" ca="1" si="6"/>
        <v>45916</v>
      </c>
      <c r="G98">
        <f t="shared" ca="1" si="4"/>
        <v>-21.825670740916319</v>
      </c>
      <c r="H98">
        <f ca="1"/>
        <v>0.59120890366158885</v>
      </c>
      <c r="I98">
        <f ca="1"/>
        <v>0.60112612836864665</v>
      </c>
      <c r="J98" s="39">
        <f t="shared" ca="1" si="7"/>
        <v>6.8957165685268149E-2</v>
      </c>
      <c r="K98" s="39">
        <f t="shared" ca="1" si="7"/>
        <v>6.6774598611176517E-2</v>
      </c>
    </row>
    <row r="99" spans="6:11">
      <c r="F99" s="38">
        <f t="shared" ca="1" si="6"/>
        <v>45946</v>
      </c>
      <c r="G99">
        <f t="shared" ca="1" si="4"/>
        <v>-21.883526137250058</v>
      </c>
      <c r="H99">
        <f ca="1"/>
        <v>0.58786561524200043</v>
      </c>
      <c r="I99">
        <f ca="1"/>
        <v>0.59786064078523171</v>
      </c>
      <c r="J99" s="39">
        <f t="shared" ca="1" si="7"/>
        <v>6.8957599391695587E-2</v>
      </c>
      <c r="K99" s="39">
        <f t="shared" ca="1" si="7"/>
        <v>6.6769246777970581E-2</v>
      </c>
    </row>
    <row r="100" spans="6:11">
      <c r="F100" s="38">
        <f t="shared" ca="1" si="6"/>
        <v>45976</v>
      </c>
      <c r="G100">
        <f t="shared" ca="1" si="4"/>
        <v>-21.941381533583659</v>
      </c>
      <c r="H100">
        <f ca="1"/>
        <v>0.58454119145594285</v>
      </c>
      <c r="I100">
        <f ca="1"/>
        <v>0.59461341536949286</v>
      </c>
      <c r="J100" s="39">
        <f t="shared" ca="1" si="7"/>
        <v>6.8958033098075106E-2</v>
      </c>
      <c r="K100" s="39">
        <f t="shared" ca="1" si="7"/>
        <v>6.676389494471674E-2</v>
      </c>
    </row>
    <row r="101" spans="6:11">
      <c r="F101" s="38">
        <f t="shared" ca="1" si="6"/>
        <v>46006</v>
      </c>
      <c r="G101">
        <f t="shared" ca="1" si="4"/>
        <v>-21.999236929917259</v>
      </c>
      <c r="H101">
        <f ca="1"/>
        <v>0.58123552609519447</v>
      </c>
      <c r="I101">
        <f ca="1"/>
        <v>0.59138434723413458</v>
      </c>
      <c r="J101" s="39">
        <f t="shared" ca="1" si="7"/>
        <v>6.8958466804407606E-2</v>
      </c>
      <c r="K101" s="39">
        <f t="shared" ca="1" si="7"/>
        <v>6.675854311141588E-2</v>
      </c>
    </row>
    <row r="102" spans="6:11">
      <c r="F102" s="38">
        <f t="shared" ca="1" si="6"/>
        <v>46036</v>
      </c>
      <c r="G102">
        <f t="shared" ca="1" si="4"/>
        <v>-22.05709232625086</v>
      </c>
      <c r="H102">
        <f ca="1"/>
        <v>0.5779485135481558</v>
      </c>
      <c r="I102">
        <f ca="1"/>
        <v>0.58817333210929701</v>
      </c>
      <c r="J102" s="39">
        <f t="shared" ca="1" si="7"/>
        <v>6.8958900510693116E-2</v>
      </c>
      <c r="K102" s="39">
        <f t="shared" ca="1" si="7"/>
        <v>6.675319127806803E-2</v>
      </c>
    </row>
    <row r="103" spans="6:11">
      <c r="F103" s="38">
        <f t="shared" ca="1" si="6"/>
        <v>46066</v>
      </c>
      <c r="G103">
        <f t="shared" ca="1" si="4"/>
        <v>-22.114947722584461</v>
      </c>
      <c r="H103">
        <f ca="1"/>
        <v>0.57468016740924488</v>
      </c>
      <c r="I103">
        <f ca="1"/>
        <v>0.58498038707751898</v>
      </c>
      <c r="J103" s="39">
        <f t="shared" ca="1" si="7"/>
        <v>6.8959308522791779E-2</v>
      </c>
      <c r="K103" s="39">
        <f t="shared" ca="1" si="7"/>
        <v>6.6747813750533333E-2</v>
      </c>
    </row>
    <row r="104" spans="6:11">
      <c r="F104" s="38">
        <f t="shared" ca="1" si="6"/>
        <v>46096</v>
      </c>
      <c r="G104">
        <f t="shared" ca="1" si="4"/>
        <v>-22.1728031189182</v>
      </c>
      <c r="H104">
        <f ca="1"/>
        <v>0.5714305933684416</v>
      </c>
      <c r="I104">
        <f ca="1"/>
        <v>0.58180562310883865</v>
      </c>
      <c r="J104" s="39">
        <f t="shared" ca="1" si="7"/>
        <v>6.8959645875969672E-2</v>
      </c>
      <c r="K104" s="39">
        <f t="shared" ca="1" si="7"/>
        <v>6.6742365564077852E-2</v>
      </c>
    </row>
    <row r="105" spans="6:11">
      <c r="F105" s="38">
        <f t="shared" ca="1" si="6"/>
        <v>46126</v>
      </c>
      <c r="G105">
        <f t="shared" ca="1" si="4"/>
        <v>-22.230658515251523</v>
      </c>
      <c r="H105">
        <f ca="1"/>
        <v>0.56819936278915339</v>
      </c>
      <c r="I105">
        <f ca="1"/>
        <v>0.57864860722659783</v>
      </c>
      <c r="J105" s="39">
        <f t="shared" ca="1" si="7"/>
        <v>6.8959983229119934E-2</v>
      </c>
      <c r="K105" s="39">
        <f t="shared" ca="1" si="7"/>
        <v>6.6736917377594782E-2</v>
      </c>
    </row>
    <row r="106" spans="6:11">
      <c r="F106" s="38">
        <f t="shared" ca="1" si="6"/>
        <v>46156</v>
      </c>
      <c r="G106">
        <f t="shared" ca="1" si="4"/>
        <v>-22.288513911585262</v>
      </c>
      <c r="H106">
        <f ca="1"/>
        <v>0.56498637230320303</v>
      </c>
      <c r="I106">
        <f ca="1"/>
        <v>0.57550923748600447</v>
      </c>
      <c r="J106" s="39">
        <f t="shared" ca="1" si="7"/>
        <v>6.89603205822409E-2</v>
      </c>
      <c r="K106" s="39">
        <f t="shared" ca="1" si="7"/>
        <v>6.6731469191082374E-2</v>
      </c>
    </row>
    <row r="107" spans="6:11">
      <c r="F107" s="38">
        <f t="shared" ca="1" si="6"/>
        <v>46186</v>
      </c>
      <c r="G107">
        <f t="shared" ca="1" si="4"/>
        <v>-22.346369307918724</v>
      </c>
      <c r="H107">
        <f ca="1"/>
        <v>0.56179151912388336</v>
      </c>
      <c r="I107">
        <f ca="1"/>
        <v>0.57238741254266379</v>
      </c>
      <c r="J107" s="39">
        <f t="shared" ca="1" si="7"/>
        <v>6.8960657935334319E-2</v>
      </c>
      <c r="K107" s="39">
        <f t="shared" ca="1" si="7"/>
        <v>6.6726021004542446E-2</v>
      </c>
    </row>
    <row r="108" spans="6:11">
      <c r="F108" s="38">
        <f t="shared" ca="1" si="6"/>
        <v>46216</v>
      </c>
      <c r="G108">
        <f t="shared" ca="1" si="4"/>
        <v>-22.404224704252325</v>
      </c>
      <c r="H108">
        <f ca="1"/>
        <v>0.55861470104272437</v>
      </c>
      <c r="I108">
        <f ca="1"/>
        <v>0.56928303164899274</v>
      </c>
      <c r="J108" s="39">
        <f t="shared" ca="1" si="7"/>
        <v>6.8960995288398372E-2</v>
      </c>
      <c r="K108" s="39">
        <f t="shared" ca="1" si="7"/>
        <v>6.6720572817973139E-2</v>
      </c>
    </row>
    <row r="109" spans="6:11">
      <c r="F109" s="38">
        <f t="shared" ca="1" si="6"/>
        <v>46246</v>
      </c>
      <c r="G109">
        <f t="shared" ca="1" si="4"/>
        <v>-22.462080100585922</v>
      </c>
      <c r="H109">
        <f ca="1"/>
        <v>0.55545581642621711</v>
      </c>
      <c r="I109">
        <f ca="1"/>
        <v>0.56619599465059245</v>
      </c>
      <c r="J109" s="39">
        <f t="shared" ca="1" si="7"/>
        <v>6.8961332641433989E-2</v>
      </c>
      <c r="K109" s="39">
        <f t="shared" ca="1" si="7"/>
        <v>6.6715124631375397E-2</v>
      </c>
    </row>
    <row r="110" spans="6:11">
      <c r="F110" s="38">
        <f t="shared" ca="1" si="6"/>
        <v>46276</v>
      </c>
      <c r="G110">
        <f t="shared" ca="1" si="4"/>
        <v>-22.519935496919665</v>
      </c>
      <c r="H110">
        <f ca="1"/>
        <v>0.55231476421259729</v>
      </c>
      <c r="I110">
        <f ca="1"/>
        <v>0.56312620198268626</v>
      </c>
      <c r="J110" s="39">
        <f t="shared" ca="1" si="7"/>
        <v>6.8961669994442032E-2</v>
      </c>
      <c r="K110" s="39">
        <f t="shared" ca="1" si="7"/>
        <v>6.6709676444750066E-2</v>
      </c>
    </row>
    <row r="111" spans="6:11">
      <c r="F111" s="38">
        <f t="shared" ca="1" si="6"/>
        <v>46306</v>
      </c>
      <c r="G111">
        <f t="shared" ca="1" si="4"/>
        <v>-22.577790893253123</v>
      </c>
      <c r="H111">
        <f ca="1"/>
        <v>0.54919144390864716</v>
      </c>
      <c r="I111">
        <f ca="1"/>
        <v>0.56007355466657938</v>
      </c>
      <c r="J111" s="39">
        <f t="shared" ca="1" si="7"/>
        <v>6.8962007347420737E-2</v>
      </c>
      <c r="K111" s="39">
        <f t="shared" ca="1" si="7"/>
        <v>6.6704228258095424E-2</v>
      </c>
    </row>
    <row r="112" spans="6:11">
      <c r="F112" s="38">
        <f t="shared" ca="1" si="6"/>
        <v>46336</v>
      </c>
      <c r="G112">
        <f t="shared" ca="1" si="4"/>
        <v>-22.635646289586862</v>
      </c>
      <c r="H112">
        <f ca="1"/>
        <v>0.54608575558647321</v>
      </c>
      <c r="I112">
        <f ca="1"/>
        <v>0.55703795430609793</v>
      </c>
      <c r="J112" s="39">
        <f t="shared" ca="1" si="7"/>
        <v>6.896234470037188E-2</v>
      </c>
      <c r="K112" s="39">
        <f t="shared" ca="1" si="7"/>
        <v>6.6698780071413194E-2</v>
      </c>
    </row>
    <row r="113" spans="6:11">
      <c r="F113" s="38">
        <f t="shared" ca="1" si="6"/>
        <v>46366</v>
      </c>
      <c r="G113">
        <f t="shared" ca="1" si="4"/>
        <v>-22.693501685920463</v>
      </c>
      <c r="H113">
        <f ca="1"/>
        <v>0.54299759988036522</v>
      </c>
      <c r="I113">
        <f ca="1"/>
        <v>0.55401930308411385</v>
      </c>
      <c r="J113" s="39">
        <f t="shared" ca="1" si="7"/>
        <v>6.8962682053293672E-2</v>
      </c>
      <c r="K113" s="39">
        <f t="shared" ca="1" si="7"/>
        <v>6.6693331884701626E-2</v>
      </c>
    </row>
    <row r="114" spans="6:11">
      <c r="F114" s="38">
        <f t="shared" ca="1" si="6"/>
        <v>46396</v>
      </c>
      <c r="G114">
        <f t="shared" ca="1" si="4"/>
        <v>-22.751357082254064</v>
      </c>
      <c r="H114">
        <f ca="1"/>
        <v>0.53992687798360506</v>
      </c>
      <c r="I114">
        <f ca="1"/>
        <v>0.55101750375902225</v>
      </c>
      <c r="J114" s="39">
        <f t="shared" ca="1" si="7"/>
        <v>6.8963019406187917E-2</v>
      </c>
      <c r="K114" s="39">
        <f t="shared" ca="1" si="7"/>
        <v>6.6687883697962511E-2</v>
      </c>
    </row>
    <row r="115" spans="6:11">
      <c r="F115" s="38">
        <f t="shared" ca="1" si="6"/>
        <v>46426</v>
      </c>
      <c r="G115">
        <f t="shared" ca="1" si="4"/>
        <v>-22.809212478587664</v>
      </c>
      <c r="H115">
        <f ca="1"/>
        <v>0.53687355011868776</v>
      </c>
      <c r="I115">
        <f ca="1"/>
        <v>0.54803251935001041</v>
      </c>
      <c r="J115" s="39">
        <f t="shared" ca="1" si="7"/>
        <v>6.8963344683171057E-2</v>
      </c>
      <c r="K115" s="39">
        <f t="shared" ca="1" si="7"/>
        <v>6.6682423435312291E-2</v>
      </c>
    </row>
    <row r="116" spans="6:11">
      <c r="F116" s="38">
        <f t="shared" ca="1" si="6"/>
        <v>46456</v>
      </c>
      <c r="G116">
        <f t="shared" ca="1" si="4"/>
        <v>-22.867067874921265</v>
      </c>
      <c r="H116">
        <f ca="1"/>
        <v>0.53383798856535192</v>
      </c>
      <c r="I116">
        <f ca="1"/>
        <v>0.54506473366077079</v>
      </c>
      <c r="J116" s="39">
        <f t="shared" ca="1" si="7"/>
        <v>6.8963561277197313E-2</v>
      </c>
      <c r="K116" s="39">
        <f t="shared" ca="1" si="7"/>
        <v>6.6676854489705187E-2</v>
      </c>
    </row>
    <row r="117" spans="6:11">
      <c r="F117" s="38">
        <f t="shared" ca="1" si="6"/>
        <v>46486</v>
      </c>
      <c r="G117">
        <f t="shared" ca="1" si="4"/>
        <v>-22.924923271254727</v>
      </c>
      <c r="H117">
        <f ca="1"/>
        <v>0.53081957162138305</v>
      </c>
      <c r="I117">
        <f ca="1"/>
        <v>0.54211351583168332</v>
      </c>
      <c r="J117" s="39">
        <f t="shared" ca="1" si="7"/>
        <v>6.8963777871212703E-2</v>
      </c>
      <c r="K117" s="39">
        <f t="shared" ca="1" si="7"/>
        <v>6.667128554408723E-2</v>
      </c>
    </row>
    <row r="118" spans="6:11">
      <c r="F118" s="38">
        <f t="shared" ca="1" si="6"/>
        <v>46516</v>
      </c>
      <c r="G118">
        <f t="shared" ca="1" si="4"/>
        <v>-22.982778667588327</v>
      </c>
      <c r="H118">
        <f ca="1"/>
        <v>0.5278182025623861</v>
      </c>
      <c r="I118">
        <f ca="1"/>
        <v>0.53917877076842924</v>
      </c>
      <c r="J118" s="39">
        <f t="shared" ca="1" si="7"/>
        <v>6.8963994465215506E-2</v>
      </c>
      <c r="K118" s="39">
        <f t="shared" ca="1" si="7"/>
        <v>6.6665716598456673E-2</v>
      </c>
    </row>
    <row r="119" spans="6:11">
      <c r="F119" s="38">
        <f t="shared" ca="1" si="6"/>
        <v>46546</v>
      </c>
      <c r="G119">
        <f t="shared" ca="1" si="4"/>
        <v>-23.040634063921928</v>
      </c>
      <c r="H119">
        <f ca="1"/>
        <v>0.52483378520903223</v>
      </c>
      <c r="I119">
        <f ca="1"/>
        <v>0.53626040393662844</v>
      </c>
      <c r="J119" s="39">
        <f t="shared" ca="1" si="7"/>
        <v>6.8964211059207456E-2</v>
      </c>
      <c r="K119" s="39">
        <f t="shared" ca="1" si="7"/>
        <v>6.6660147652815263E-2</v>
      </c>
    </row>
    <row r="120" spans="6:11">
      <c r="F120" s="38">
        <f t="shared" ca="1" si="6"/>
        <v>46576</v>
      </c>
      <c r="G120">
        <f t="shared" ca="1" si="4"/>
        <v>-23.098489460255529</v>
      </c>
      <c r="H120">
        <f ca="1"/>
        <v>0.52186622392402449</v>
      </c>
      <c r="I120">
        <f ca="1"/>
        <v>0.53335832135849781</v>
      </c>
      <c r="J120" s="39">
        <f t="shared" ca="1" si="7"/>
        <v>6.8964427653186805E-2</v>
      </c>
      <c r="K120" s="39">
        <f t="shared" ca="1" si="7"/>
        <v>6.6654578707161252E-2</v>
      </c>
    </row>
    <row r="121" spans="6:11">
      <c r="F121" s="38">
        <f t="shared" ca="1" si="6"/>
        <v>46606</v>
      </c>
      <c r="G121">
        <f t="shared" ca="1" si="4"/>
        <v>-23.156344856588991</v>
      </c>
      <c r="H121">
        <f ca="1"/>
        <v>0.51891542360901277</v>
      </c>
      <c r="I121">
        <f ca="1"/>
        <v>0.53047242960946039</v>
      </c>
      <c r="J121" s="39">
        <f t="shared" ca="1" si="7"/>
        <v>6.8964644247155288E-2</v>
      </c>
      <c r="K121" s="39">
        <f t="shared" ca="1" si="7"/>
        <v>6.6649009761496389E-2</v>
      </c>
    </row>
    <row r="122" spans="6:11">
      <c r="F122" s="38">
        <f t="shared" ca="1" si="6"/>
        <v>46636</v>
      </c>
      <c r="G122">
        <f t="shared" ca="1" si="4"/>
        <v>-23.214200252922868</v>
      </c>
      <c r="H122">
        <f ca="1"/>
        <v>0.51598128970159385</v>
      </c>
      <c r="I122">
        <f ca="1"/>
        <v>0.52760263581484557</v>
      </c>
      <c r="J122" s="39">
        <f t="shared" ca="1" si="7"/>
        <v>6.896486084111117E-2</v>
      </c>
      <c r="K122" s="39">
        <f t="shared" ca="1" si="7"/>
        <v>6.6643440815818883E-2</v>
      </c>
    </row>
    <row r="123" spans="6:11">
      <c r="F123" s="38">
        <f t="shared" ca="1" si="6"/>
        <v>46666</v>
      </c>
      <c r="G123">
        <f t="shared" ca="1" si="4"/>
        <v>-23.272055649256192</v>
      </c>
      <c r="H123">
        <f ca="1"/>
        <v>0.51306372817225998</v>
      </c>
      <c r="I123">
        <f ca="1"/>
        <v>0.52474884764653862</v>
      </c>
      <c r="J123" s="39">
        <f t="shared" ca="1" si="7"/>
        <v>6.8965077435056199E-2</v>
      </c>
      <c r="K123" s="39">
        <f t="shared" ca="1" si="7"/>
        <v>6.663787187013058E-2</v>
      </c>
    </row>
    <row r="124" spans="6:11">
      <c r="F124" s="38">
        <f t="shared" ca="1" si="6"/>
        <v>46696</v>
      </c>
      <c r="G124">
        <f t="shared" ca="1" si="4"/>
        <v>-23.32991104559007</v>
      </c>
      <c r="H124">
        <f ca="1"/>
        <v>0.51016264552143409</v>
      </c>
      <c r="I124">
        <f ca="1"/>
        <v>0.52191097331972358</v>
      </c>
      <c r="J124" s="39">
        <f t="shared" ca="1" si="7"/>
        <v>6.8965294028988627E-2</v>
      </c>
      <c r="K124" s="39">
        <f t="shared" ca="1" si="7"/>
        <v>6.6632302924429621E-2</v>
      </c>
    </row>
    <row r="125" spans="6:11">
      <c r="F125" s="38">
        <f t="shared" ca="1" si="6"/>
        <v>46726</v>
      </c>
      <c r="G125">
        <f t="shared" ca="1" si="4"/>
        <v>-23.387766441923532</v>
      </c>
      <c r="H125">
        <f ca="1"/>
        <v>0.50727794877645149</v>
      </c>
      <c r="I125">
        <f ca="1"/>
        <v>0.51908892158957187</v>
      </c>
      <c r="J125" s="39">
        <f t="shared" ca="1" si="7"/>
        <v>6.8965510622910203E-2</v>
      </c>
      <c r="K125" s="39">
        <f t="shared" ca="1" si="7"/>
        <v>6.662673397871785E-2</v>
      </c>
    </row>
    <row r="126" spans="6:11">
      <c r="F126" s="38">
        <f t="shared" ca="1" si="6"/>
        <v>46756</v>
      </c>
      <c r="G126">
        <f t="shared" ca="1" si="4"/>
        <v>-23.445621838257129</v>
      </c>
      <c r="H126">
        <f ca="1"/>
        <v>0.5044095454886286</v>
      </c>
      <c r="I126">
        <f ca="1"/>
        <v>0.51628260174802643</v>
      </c>
      <c r="J126" s="39">
        <f t="shared" ca="1" si="7"/>
        <v>6.8965727216819178E-2</v>
      </c>
      <c r="K126" s="39">
        <f t="shared" ca="1" si="7"/>
        <v>6.6621165032993465E-2</v>
      </c>
    </row>
    <row r="127" spans="6:11">
      <c r="F127" s="38">
        <f t="shared" ca="1" si="6"/>
        <v>46786</v>
      </c>
      <c r="G127">
        <f t="shared" ca="1" si="4"/>
        <v>-23.503477234590591</v>
      </c>
      <c r="H127">
        <f ca="1"/>
        <v>0.50155734373027849</v>
      </c>
      <c r="I127">
        <f ca="1"/>
        <v>0.51349192362053087</v>
      </c>
      <c r="J127" s="39">
        <f t="shared" ca="1" si="7"/>
        <v>6.8965943810717301E-2</v>
      </c>
      <c r="K127" s="39">
        <f t="shared" ca="1" si="7"/>
        <v>6.6615596087258241E-2</v>
      </c>
    </row>
    <row r="128" spans="6:11">
      <c r="F128" s="38">
        <f t="shared" ca="1" si="6"/>
        <v>46816</v>
      </c>
      <c r="G128">
        <f t="shared" ca="1" si="4"/>
        <v>-23.653634117958429</v>
      </c>
      <c r="H128">
        <f ca="1"/>
        <v>0.49872148771261482</v>
      </c>
      <c r="I128">
        <f ca="1"/>
        <v>0.51076459428869869</v>
      </c>
      <c r="J128" s="39">
        <f t="shared" ca="1" si="7"/>
        <v>6.8966113570227416E-2</v>
      </c>
      <c r="K128" s="39">
        <f t="shared" ca="1" si="7"/>
        <v>6.6600750158431574E-2</v>
      </c>
    </row>
    <row r="129" spans="6:11">
      <c r="F129" s="38">
        <f t="shared" ca="1" si="6"/>
        <v>46846</v>
      </c>
      <c r="G129">
        <f t="shared" ca="1" si="4"/>
        <v>-23.817991230100645</v>
      </c>
      <c r="H129">
        <f ca="1"/>
        <v>0.49590168841173254</v>
      </c>
      <c r="I129">
        <f ca="1"/>
        <v>0.50806036488809481</v>
      </c>
      <c r="J129" s="39">
        <f t="shared" ca="1" si="7"/>
        <v>6.8966276124442297E-2</v>
      </c>
      <c r="K129" s="39">
        <f t="shared" ca="1" si="7"/>
        <v>6.6584477001432232E-2</v>
      </c>
    </row>
    <row r="130" spans="6:11">
      <c r="F130" s="38">
        <f t="shared" ca="1" si="6"/>
        <v>46876</v>
      </c>
      <c r="G130">
        <f t="shared" ca="1" si="4"/>
        <v>-23.982348342242581</v>
      </c>
      <c r="H130">
        <f ca="1"/>
        <v>0.49309781923831608</v>
      </c>
      <c r="I130">
        <f ca="1"/>
        <v>0.50537180484506006</v>
      </c>
      <c r="J130" s="39">
        <f t="shared" ca="1" si="7"/>
        <v>6.8966438678649683E-2</v>
      </c>
      <c r="K130" s="39">
        <f t="shared" ca="1" si="7"/>
        <v>6.6568203844425425E-2</v>
      </c>
    </row>
    <row r="131" spans="6:11">
      <c r="F131" s="38">
        <f t="shared" ca="1" si="6"/>
        <v>46906</v>
      </c>
      <c r="G131">
        <f t="shared" ref="G131:G194" ca="1" si="8">(K131-J131)*10000</f>
        <v>-24.146705454384659</v>
      </c>
      <c r="H131">
        <f ca="1"/>
        <v>0.49030979027152044</v>
      </c>
      <c r="I131">
        <f ca="1"/>
        <v>0.50269881689431917</v>
      </c>
      <c r="J131" s="39">
        <f t="shared" ca="1" si="7"/>
        <v>6.8966601232851324E-2</v>
      </c>
      <c r="K131" s="39">
        <f t="shared" ca="1" si="7"/>
        <v>6.6551930687412858E-2</v>
      </c>
    </row>
    <row r="132" spans="6:11">
      <c r="F132" s="38">
        <f t="shared" ca="1" si="6"/>
        <v>46936</v>
      </c>
      <c r="G132">
        <f t="shared" ca="1" si="8"/>
        <v>-24.311062566526736</v>
      </c>
      <c r="H132">
        <f ca="1"/>
        <v>0.48753751209766871</v>
      </c>
      <c r="I132">
        <f ca="1"/>
        <v>0.50004130440982775</v>
      </c>
      <c r="J132" s="39">
        <f t="shared" ca="1" si="7"/>
        <v>6.8966763787046359E-2</v>
      </c>
      <c r="K132" s="39">
        <f t="shared" ca="1" si="7"/>
        <v>6.6535657530393685E-2</v>
      </c>
    </row>
    <row r="133" spans="6:11">
      <c r="F133" s="38">
        <f t="shared" ca="1" si="6"/>
        <v>46966</v>
      </c>
      <c r="G133">
        <f t="shared" ca="1" si="8"/>
        <v>-24.475419678668814</v>
      </c>
      <c r="H133">
        <f ca="1"/>
        <v>0.48478089580737649</v>
      </c>
      <c r="I133">
        <f ca="1"/>
        <v>0.49739917140034268</v>
      </c>
      <c r="J133" s="39">
        <f t="shared" ca="1" si="7"/>
        <v>6.8966926341234816E-2</v>
      </c>
      <c r="K133" s="39">
        <f t="shared" ca="1" si="7"/>
        <v>6.6519384373367935E-2</v>
      </c>
    </row>
    <row r="134" spans="6:11">
      <c r="F134" s="38">
        <f t="shared" ca="1" si="6"/>
        <v>46996</v>
      </c>
      <c r="G134">
        <f t="shared" ca="1" si="8"/>
        <v>-24.639776790810892</v>
      </c>
      <c r="H134">
        <f ca="1"/>
        <v>0.48203985299271435</v>
      </c>
      <c r="I134">
        <f ca="1"/>
        <v>0.49477232250504621</v>
      </c>
      <c r="J134" s="39">
        <f t="shared" ca="1" si="7"/>
        <v>6.8967088895416667E-2</v>
      </c>
      <c r="K134" s="39">
        <f t="shared" ca="1" si="7"/>
        <v>6.6503111216335578E-2</v>
      </c>
    </row>
    <row r="135" spans="6:11">
      <c r="F135" s="38">
        <f t="shared" ref="F135:F198" ca="1" si="9">F134+30</f>
        <v>47026</v>
      </c>
      <c r="G135">
        <f t="shared" ca="1" si="8"/>
        <v>-24.804133902952969</v>
      </c>
      <c r="H135">
        <f ca="1"/>
        <v>0.47931429574438628</v>
      </c>
      <c r="I135">
        <f ca="1"/>
        <v>0.49216066298920164</v>
      </c>
      <c r="J135" s="39">
        <f t="shared" ca="1" si="7"/>
        <v>6.8967251449591011E-2</v>
      </c>
      <c r="K135" s="39">
        <f t="shared" ca="1" si="7"/>
        <v>6.6486838059295714E-2</v>
      </c>
    </row>
    <row r="136" spans="6:11">
      <c r="F136" s="38">
        <f t="shared" ca="1" si="9"/>
        <v>47056</v>
      </c>
      <c r="G136">
        <f t="shared" ca="1" si="8"/>
        <v>-24.968491015095047</v>
      </c>
      <c r="H136">
        <f ca="1"/>
        <v>0.47660413664890194</v>
      </c>
      <c r="I136">
        <f ca="1"/>
        <v>0.48956409873981749</v>
      </c>
      <c r="J136" s="39">
        <f t="shared" ca="1" si="7"/>
        <v>6.8967414003759636E-2</v>
      </c>
      <c r="K136" s="39">
        <f t="shared" ca="1" si="7"/>
        <v>6.6470564902250132E-2</v>
      </c>
    </row>
    <row r="137" spans="6:11">
      <c r="F137" s="38">
        <f t="shared" ca="1" si="9"/>
        <v>47086</v>
      </c>
      <c r="G137">
        <f t="shared" ca="1" si="8"/>
        <v>-25.132848127236844</v>
      </c>
      <c r="H137">
        <f ca="1"/>
        <v>0.47390928878580951</v>
      </c>
      <c r="I137">
        <f ca="1"/>
        <v>0.48698253626138888</v>
      </c>
      <c r="J137" s="39">
        <f t="shared" ca="1" si="7"/>
        <v>6.8967576557921642E-2</v>
      </c>
      <c r="K137" s="39">
        <f t="shared" ca="1" si="7"/>
        <v>6.6454291745197958E-2</v>
      </c>
    </row>
    <row r="138" spans="6:11">
      <c r="F138" s="38">
        <f t="shared" ca="1" si="9"/>
        <v>47116</v>
      </c>
      <c r="G138">
        <f t="shared" ca="1" si="8"/>
        <v>-25.297205239379061</v>
      </c>
      <c r="H138">
        <f ca="1"/>
        <v>0.47122966572489905</v>
      </c>
      <c r="I138">
        <f ca="1"/>
        <v>0.48441588267162361</v>
      </c>
      <c r="J138" s="39">
        <f t="shared" ca="1" si="7"/>
        <v>6.8967739112077056E-2</v>
      </c>
      <c r="K138" s="39">
        <f t="shared" ca="1" si="7"/>
        <v>6.643801858813915E-2</v>
      </c>
    </row>
    <row r="139" spans="6:11">
      <c r="F139" s="38">
        <f t="shared" ca="1" si="9"/>
        <v>47146</v>
      </c>
      <c r="G139">
        <f t="shared" ca="1" si="8"/>
        <v>-25.461562351521415</v>
      </c>
      <c r="H139">
        <f ca="1"/>
        <v>0.4685651815234444</v>
      </c>
      <c r="I139">
        <f ca="1"/>
        <v>0.48186404569722219</v>
      </c>
      <c r="J139" s="39">
        <f t="shared" ca="1" si="7"/>
        <v>6.8967901666225878E-2</v>
      </c>
      <c r="K139" s="39">
        <f t="shared" ca="1" si="7"/>
        <v>6.6421745431073737E-2</v>
      </c>
    </row>
    <row r="140" spans="6:11">
      <c r="F140" s="38">
        <f t="shared" ca="1" si="9"/>
        <v>47176</v>
      </c>
      <c r="G140">
        <f t="shared" ca="1" si="8"/>
        <v>-25.625919463663354</v>
      </c>
      <c r="H140">
        <f ca="1"/>
        <v>0.46591575072346048</v>
      </c>
      <c r="I140">
        <f ca="1"/>
        <v>0.47932693366968743</v>
      </c>
      <c r="J140" s="39">
        <f t="shared" ca="1" si="7"/>
        <v>6.8968064220367192E-2</v>
      </c>
      <c r="K140" s="39">
        <f t="shared" ca="1" si="7"/>
        <v>6.6405472274000857E-2</v>
      </c>
    </row>
    <row r="141" spans="6:11">
      <c r="F141" s="38">
        <f t="shared" ca="1" si="9"/>
        <v>47206</v>
      </c>
      <c r="G141">
        <f t="shared" ca="1" si="8"/>
        <v>-25.790276575805294</v>
      </c>
      <c r="H141">
        <f ca="1"/>
        <v>0.46328128834895344</v>
      </c>
      <c r="I141">
        <f ca="1"/>
        <v>0.47680445552114203</v>
      </c>
      <c r="J141" s="39">
        <f t="shared" ca="1" si="7"/>
        <v>6.8968226774502789E-2</v>
      </c>
      <c r="K141" s="39">
        <f t="shared" ca="1" si="7"/>
        <v>6.638919911692226E-2</v>
      </c>
    </row>
    <row r="142" spans="6:11">
      <c r="F142" s="38">
        <f t="shared" ca="1" si="9"/>
        <v>47236</v>
      </c>
      <c r="G142">
        <f t="shared" ca="1" si="8"/>
        <v>-25.954633687947233</v>
      </c>
      <c r="H142">
        <f ca="1"/>
        <v>0.4606617099032313</v>
      </c>
      <c r="I142">
        <f ca="1"/>
        <v>0.47429652078022216</v>
      </c>
      <c r="J142" s="39">
        <f t="shared" ca="1" si="7"/>
        <v>6.8968389328631766E-2</v>
      </c>
      <c r="K142" s="39">
        <f t="shared" ca="1" si="7"/>
        <v>6.6372925959837042E-2</v>
      </c>
    </row>
    <row r="143" spans="6:11">
      <c r="F143" s="38">
        <f t="shared" ca="1" si="9"/>
        <v>47266</v>
      </c>
      <c r="G143">
        <f t="shared" ca="1" si="8"/>
        <v>-26.118990800089588</v>
      </c>
      <c r="H143">
        <f ca="1"/>
        <v>0.45805693136618508</v>
      </c>
      <c r="I143">
        <f ca="1"/>
        <v>0.47180303956795422</v>
      </c>
      <c r="J143" s="39">
        <f t="shared" ca="1" si="7"/>
        <v>6.8968551882754164E-2</v>
      </c>
      <c r="K143" s="39">
        <f t="shared" ca="1" si="7"/>
        <v>6.6356652802745206E-2</v>
      </c>
    </row>
    <row r="144" spans="6:11">
      <c r="F144" s="38">
        <f t="shared" ca="1" si="9"/>
        <v>47296</v>
      </c>
      <c r="G144">
        <f t="shared" ca="1" si="8"/>
        <v>-26.283347912231527</v>
      </c>
      <c r="H144">
        <f ca="1"/>
        <v>0.45546686919160712</v>
      </c>
      <c r="I144">
        <f ca="1"/>
        <v>0.46932392259368377</v>
      </c>
      <c r="J144" s="39">
        <f t="shared" ca="1" si="7"/>
        <v>6.8968714436869916E-2</v>
      </c>
      <c r="K144" s="39">
        <f t="shared" ca="1" si="7"/>
        <v>6.6340379645646763E-2</v>
      </c>
    </row>
    <row r="145" spans="6:11">
      <c r="F145" s="38">
        <f t="shared" ca="1" si="9"/>
        <v>47326</v>
      </c>
      <c r="G145">
        <f t="shared" ca="1" si="8"/>
        <v>-26.447705024373601</v>
      </c>
      <c r="H145">
        <f ca="1"/>
        <v>0.45289144030452511</v>
      </c>
      <c r="I145">
        <f ca="1"/>
        <v>0.46685908115103536</v>
      </c>
      <c r="J145" s="39">
        <f t="shared" ca="1" si="7"/>
        <v>6.8968876990978228E-2</v>
      </c>
      <c r="K145" s="39">
        <f t="shared" ca="1" si="7"/>
        <v>6.6324106488540868E-2</v>
      </c>
    </row>
    <row r="146" spans="6:11">
      <c r="F146" s="38">
        <f t="shared" ca="1" si="9"/>
        <v>47356</v>
      </c>
      <c r="G146">
        <f t="shared" ca="1" si="8"/>
        <v>-26.612062136515817</v>
      </c>
      <c r="H146">
        <f ca="1"/>
        <v>0.45033056209852829</v>
      </c>
      <c r="I146">
        <f ca="1"/>
        <v>0.46440842711387637</v>
      </c>
      <c r="J146" s="39">
        <f t="shared" ca="1" si="7"/>
        <v>6.8969039545080796E-2</v>
      </c>
      <c r="K146" s="39">
        <f t="shared" ca="1" si="7"/>
        <v>6.6307833331429214E-2</v>
      </c>
    </row>
    <row r="147" spans="6:11">
      <c r="F147" s="38">
        <f t="shared" ca="1" si="9"/>
        <v>47386</v>
      </c>
      <c r="G147">
        <f t="shared" ca="1" si="8"/>
        <v>-26.776419248658033</v>
      </c>
      <c r="H147">
        <f ca="1"/>
        <v>0.44778415243315356</v>
      </c>
      <c r="I147">
        <f ca="1"/>
        <v>0.46197187293235736</v>
      </c>
      <c r="J147" s="39">
        <f t="shared" ca="1" si="7"/>
        <v>6.8969202099176757E-2</v>
      </c>
      <c r="K147" s="39">
        <f t="shared" ca="1" si="7"/>
        <v>6.6291560174310954E-2</v>
      </c>
    </row>
    <row r="148" spans="6:11">
      <c r="F148" s="38">
        <f t="shared" ca="1" si="9"/>
        <v>47416</v>
      </c>
      <c r="G148">
        <f t="shared" ca="1" si="8"/>
        <v>-26.940776360800111</v>
      </c>
      <c r="H148">
        <f ca="1"/>
        <v>0.44525212963124183</v>
      </c>
      <c r="I148">
        <f ca="1"/>
        <v>0.45954933162893374</v>
      </c>
      <c r="J148" s="39">
        <f t="shared" ref="J148:K211" ca="1" si="10">LN(H148)*-365/($F148-$F$2)</f>
        <v>6.8969364653266113E-2</v>
      </c>
      <c r="K148" s="39">
        <f t="shared" ca="1" si="10"/>
        <v>6.6275287017186102E-2</v>
      </c>
    </row>
    <row r="149" spans="6:11">
      <c r="F149" s="38">
        <f t="shared" ca="1" si="9"/>
        <v>47446</v>
      </c>
      <c r="G149">
        <f t="shared" ca="1" si="8"/>
        <v>-27.105133472941773</v>
      </c>
      <c r="H149">
        <f ca="1"/>
        <v>0.4427344124763315</v>
      </c>
      <c r="I149">
        <f ca="1"/>
        <v>0.45714071679444007</v>
      </c>
      <c r="J149" s="39">
        <f t="shared" ca="1" si="10"/>
        <v>6.8969527207348849E-2</v>
      </c>
      <c r="K149" s="39">
        <f t="shared" ca="1" si="10"/>
        <v>6.6259013860054672E-2</v>
      </c>
    </row>
    <row r="150" spans="6:11">
      <c r="F150" s="38">
        <f t="shared" ca="1" si="9"/>
        <v>47476</v>
      </c>
      <c r="G150">
        <f t="shared" ca="1" si="8"/>
        <v>-27.269490585084128</v>
      </c>
      <c r="H150">
        <f ca="1"/>
        <v>0.44023092021006177</v>
      </c>
      <c r="I150">
        <f ca="1"/>
        <v>0.45474594258418732</v>
      </c>
      <c r="J150" s="39">
        <f t="shared" ca="1" si="10"/>
        <v>6.8969689761424993E-2</v>
      </c>
      <c r="K150" s="39">
        <f t="shared" ca="1" si="10"/>
        <v>6.624274070291658E-2</v>
      </c>
    </row>
    <row r="151" spans="6:11">
      <c r="F151" s="38">
        <f t="shared" ca="1" si="9"/>
        <v>47506</v>
      </c>
      <c r="G151">
        <f t="shared" ca="1" si="8"/>
        <v>-27.433847697226206</v>
      </c>
      <c r="H151">
        <f ca="1"/>
        <v>0.43774157252959561</v>
      </c>
      <c r="I151">
        <f ca="1"/>
        <v>0.45236492371409198</v>
      </c>
      <c r="J151" s="39">
        <f t="shared" ca="1" si="10"/>
        <v>6.8969852315493643E-2</v>
      </c>
      <c r="K151" s="39">
        <f t="shared" ca="1" si="10"/>
        <v>6.6226467545771023E-2</v>
      </c>
    </row>
    <row r="152" spans="6:11">
      <c r="F152" s="38">
        <f t="shared" ca="1" si="9"/>
        <v>47536</v>
      </c>
      <c r="G152">
        <f t="shared" ca="1" si="8"/>
        <v>-27.496812820868715</v>
      </c>
      <c r="H152">
        <f ca="1"/>
        <v>0.43526628958503416</v>
      </c>
      <c r="I152">
        <f ca="1"/>
        <v>0.44994255243530912</v>
      </c>
      <c r="J152" s="39">
        <f t="shared" ca="1" si="10"/>
        <v>6.8970014869556576E-2</v>
      </c>
      <c r="K152" s="39">
        <f t="shared" ca="1" si="10"/>
        <v>6.6220333587469704E-2</v>
      </c>
    </row>
    <row r="153" spans="6:11">
      <c r="F153" s="38">
        <f t="shared" ca="1" si="9"/>
        <v>47566</v>
      </c>
      <c r="G153">
        <f t="shared" ca="1" si="8"/>
        <v>-27.482242894482368</v>
      </c>
      <c r="H153">
        <f ca="1"/>
        <v>0.43280499197689171</v>
      </c>
      <c r="I153">
        <f ca="1"/>
        <v>0.4474914721680629</v>
      </c>
      <c r="J153" s="39">
        <f t="shared" ca="1" si="10"/>
        <v>6.8970177423612902E-2</v>
      </c>
      <c r="K153" s="39">
        <f t="shared" ca="1" si="10"/>
        <v>6.6221953134164666E-2</v>
      </c>
    </row>
    <row r="154" spans="6:11">
      <c r="F154" s="38">
        <f t="shared" ca="1" si="9"/>
        <v>47596</v>
      </c>
      <c r="G154">
        <f t="shared" ca="1" si="8"/>
        <v>-27.467672968095879</v>
      </c>
      <c r="H154">
        <f ca="1"/>
        <v>0.43035760075353863</v>
      </c>
      <c r="I154">
        <f ca="1"/>
        <v>0.44505362577458141</v>
      </c>
      <c r="J154" s="39">
        <f t="shared" ca="1" si="10"/>
        <v>6.8970339977662595E-2</v>
      </c>
      <c r="K154" s="39">
        <f t="shared" ca="1" si="10"/>
        <v>6.6223572680853007E-2</v>
      </c>
    </row>
    <row r="155" spans="6:11">
      <c r="F155" s="38">
        <f t="shared" ca="1" si="9"/>
        <v>47626</v>
      </c>
      <c r="G155">
        <f t="shared" ca="1" si="8"/>
        <v>-27.453103041709671</v>
      </c>
      <c r="H155">
        <f ca="1"/>
        <v>0.42792403740868185</v>
      </c>
      <c r="I155">
        <f ca="1"/>
        <v>0.44262894245380213</v>
      </c>
      <c r="J155" s="39">
        <f t="shared" ca="1" si="10"/>
        <v>6.8970502531705738E-2</v>
      </c>
      <c r="K155" s="39">
        <f t="shared" ca="1" si="10"/>
        <v>6.6225192227534771E-2</v>
      </c>
    </row>
    <row r="156" spans="6:11">
      <c r="F156" s="38">
        <f t="shared" ca="1" si="9"/>
        <v>47656</v>
      </c>
      <c r="G156">
        <f t="shared" ca="1" si="8"/>
        <v>-27.438533115323182</v>
      </c>
      <c r="H156">
        <f ca="1"/>
        <v>0.42550422387886006</v>
      </c>
      <c r="I156">
        <f ca="1"/>
        <v>0.44021735177990318</v>
      </c>
      <c r="J156" s="39">
        <f t="shared" ca="1" si="10"/>
        <v>6.8970665085741345E-2</v>
      </c>
      <c r="K156" s="39">
        <f t="shared" ca="1" si="10"/>
        <v>6.6226811774209027E-2</v>
      </c>
    </row>
    <row r="157" spans="6:11">
      <c r="F157" s="38">
        <f t="shared" ca="1" si="9"/>
        <v>47686</v>
      </c>
      <c r="G157">
        <f t="shared" ca="1" si="8"/>
        <v>-27.423963188936835</v>
      </c>
      <c r="H157">
        <f ca="1"/>
        <v>0.4230980825409289</v>
      </c>
      <c r="I157">
        <f ca="1"/>
        <v>0.43781878370031363</v>
      </c>
      <c r="J157" s="39">
        <f t="shared" ca="1" si="10"/>
        <v>6.8970827639771248E-2</v>
      </c>
      <c r="K157" s="39">
        <f t="shared" ca="1" si="10"/>
        <v>6.6228431320877565E-2</v>
      </c>
    </row>
    <row r="158" spans="6:11">
      <c r="F158" s="38">
        <f t="shared" ca="1" si="9"/>
        <v>47716</v>
      </c>
      <c r="G158">
        <f t="shared" ca="1" si="8"/>
        <v>-27.409393262550484</v>
      </c>
      <c r="H158">
        <f ca="1"/>
        <v>0.42070553620960727</v>
      </c>
      <c r="I158">
        <f ca="1"/>
        <v>0.43543316853378367</v>
      </c>
      <c r="J158" s="39">
        <f t="shared" ca="1" si="10"/>
        <v>6.8970990193794546E-2</v>
      </c>
      <c r="K158" s="39">
        <f t="shared" ca="1" si="10"/>
        <v>6.6230050867539497E-2</v>
      </c>
    </row>
    <row r="159" spans="6:11">
      <c r="F159" s="38">
        <f t="shared" ca="1" si="9"/>
        <v>47746</v>
      </c>
      <c r="G159">
        <f t="shared" ca="1" si="8"/>
        <v>-27.394823336163999</v>
      </c>
      <c r="H159">
        <f ca="1"/>
        <v>0.41832650813499123</v>
      </c>
      <c r="I159">
        <f ca="1"/>
        <v>0.43306043696841623</v>
      </c>
      <c r="J159" s="39">
        <f t="shared" ca="1" si="10"/>
        <v>6.8971152747811224E-2</v>
      </c>
      <c r="K159" s="39">
        <f t="shared" ca="1" si="10"/>
        <v>6.6231670414194824E-2</v>
      </c>
    </row>
    <row r="160" spans="6:11">
      <c r="F160" s="38">
        <f t="shared" ca="1" si="9"/>
        <v>47776</v>
      </c>
      <c r="G160">
        <f t="shared" ca="1" si="8"/>
        <v>-27.380253409778067</v>
      </c>
      <c r="H160">
        <f ca="1"/>
        <v>0.41596092200010437</v>
      </c>
      <c r="I160">
        <f ca="1"/>
        <v>0.43070052005973242</v>
      </c>
      <c r="J160" s="39">
        <f t="shared" ca="1" si="10"/>
        <v>6.8971315301821323E-2</v>
      </c>
      <c r="K160" s="39">
        <f t="shared" ca="1" si="10"/>
        <v>6.6233289960843517E-2</v>
      </c>
    </row>
    <row r="161" spans="6:11">
      <c r="F161" s="38">
        <f t="shared" ca="1" si="9"/>
        <v>47806</v>
      </c>
      <c r="G161">
        <f t="shared" ca="1" si="8"/>
        <v>-27.365683483391717</v>
      </c>
      <c r="H161">
        <f ca="1"/>
        <v>0.413608701918463</v>
      </c>
      <c r="I161">
        <f ca="1"/>
        <v>0.42835334922874774</v>
      </c>
      <c r="J161" s="39">
        <f t="shared" ca="1" si="10"/>
        <v>6.8971477855823929E-2</v>
      </c>
      <c r="K161" s="39">
        <f t="shared" ca="1" si="10"/>
        <v>6.6234909507484757E-2</v>
      </c>
    </row>
    <row r="162" spans="6:11">
      <c r="F162" s="38">
        <f t="shared" ca="1" si="9"/>
        <v>47836</v>
      </c>
      <c r="G162">
        <f t="shared" ca="1" si="8"/>
        <v>-27.351113557005093</v>
      </c>
      <c r="H162">
        <f ca="1"/>
        <v>0.41126977243163093</v>
      </c>
      <c r="I162">
        <f ca="1"/>
        <v>0.42601885626003422</v>
      </c>
      <c r="J162" s="39">
        <f t="shared" ca="1" si="10"/>
        <v>6.8971640409820789E-2</v>
      </c>
      <c r="K162" s="39">
        <f t="shared" ca="1" si="10"/>
        <v>6.623652905412028E-2</v>
      </c>
    </row>
    <row r="163" spans="6:11">
      <c r="F163" s="38">
        <f t="shared" ca="1" si="9"/>
        <v>47866</v>
      </c>
      <c r="G163">
        <f t="shared" ca="1" si="8"/>
        <v>-27.336543630618742</v>
      </c>
      <c r="H163">
        <f ca="1"/>
        <v>0.4089440585068348</v>
      </c>
      <c r="I163">
        <f ca="1"/>
        <v>0.42369697329983985</v>
      </c>
      <c r="J163" s="39">
        <f t="shared" ca="1" si="10"/>
        <v>6.8971802963811044E-2</v>
      </c>
      <c r="K163" s="39">
        <f t="shared" ca="1" si="10"/>
        <v>6.6238148600749169E-2</v>
      </c>
    </row>
    <row r="164" spans="6:11">
      <c r="F164" s="38">
        <f t="shared" ca="1" si="9"/>
        <v>47896</v>
      </c>
      <c r="G164">
        <f t="shared" ca="1" si="8"/>
        <v>-27.321973704232256</v>
      </c>
      <c r="H164">
        <f ca="1"/>
        <v>0.40663148553454648</v>
      </c>
      <c r="I164">
        <f ca="1"/>
        <v>0.4213876328541708</v>
      </c>
      <c r="J164" s="39">
        <f t="shared" ca="1" si="10"/>
        <v>6.8971965517794706E-2</v>
      </c>
      <c r="K164" s="39">
        <f t="shared" ca="1" si="10"/>
        <v>6.6239768147371481E-2</v>
      </c>
    </row>
    <row r="165" spans="6:11">
      <c r="F165" s="38">
        <f t="shared" ca="1" si="9"/>
        <v>47926</v>
      </c>
      <c r="G165">
        <f t="shared" ca="1" si="8"/>
        <v>-27.307403777845906</v>
      </c>
      <c r="H165">
        <f ca="1"/>
        <v>0.40433197932610243</v>
      </c>
      <c r="I165">
        <f ca="1"/>
        <v>0.41909076778690701</v>
      </c>
      <c r="J165" s="39">
        <f t="shared" ca="1" si="10"/>
        <v>6.8972128071771749E-2</v>
      </c>
      <c r="K165" s="39">
        <f t="shared" ca="1" si="10"/>
        <v>6.6241387693987158E-2</v>
      </c>
    </row>
    <row r="166" spans="6:11">
      <c r="F166" s="38">
        <f t="shared" ca="1" si="9"/>
        <v>47956</v>
      </c>
      <c r="G166">
        <f t="shared" ca="1" si="8"/>
        <v>-27.292833851459836</v>
      </c>
      <c r="H166">
        <f ca="1"/>
        <v>0.40204546611133579</v>
      </c>
      <c r="I166">
        <f ca="1"/>
        <v>0.41680631131792756</v>
      </c>
      <c r="J166" s="39">
        <f t="shared" ca="1" si="10"/>
        <v>6.8972290625741325E-2</v>
      </c>
      <c r="K166" s="39">
        <f t="shared" ca="1" si="10"/>
        <v>6.6243007240595342E-2</v>
      </c>
    </row>
    <row r="167" spans="6:11">
      <c r="F167" s="38">
        <f t="shared" ca="1" si="9"/>
        <v>47986</v>
      </c>
      <c r="G167">
        <f t="shared" ca="1" si="8"/>
        <v>-27.278263925073208</v>
      </c>
      <c r="H167">
        <f ca="1"/>
        <v>0.39977187253619956</v>
      </c>
      <c r="I167">
        <f ca="1"/>
        <v>0.41453419702122191</v>
      </c>
      <c r="J167" s="39">
        <f t="shared" ca="1" si="10"/>
        <v>6.8972453179705157E-2</v>
      </c>
      <c r="K167" s="39">
        <f t="shared" ca="1" si="10"/>
        <v>6.6244626787197836E-2</v>
      </c>
    </row>
    <row r="168" spans="6:11">
      <c r="F168" s="38">
        <f t="shared" ca="1" si="9"/>
        <v>48016</v>
      </c>
      <c r="G168">
        <f t="shared" ca="1" si="8"/>
        <v>-27.263693998686861</v>
      </c>
      <c r="H168">
        <f ca="1"/>
        <v>0.39751112566044883</v>
      </c>
      <c r="I168">
        <f ca="1"/>
        <v>0.41227435882305952</v>
      </c>
      <c r="J168" s="39">
        <f t="shared" ca="1" si="10"/>
        <v>6.8972615733662396E-2</v>
      </c>
      <c r="K168" s="39">
        <f t="shared" ca="1" si="10"/>
        <v>6.624624633379371E-2</v>
      </c>
    </row>
    <row r="169" spans="6:11">
      <c r="F169" s="38">
        <f t="shared" ca="1" si="9"/>
        <v>48046</v>
      </c>
      <c r="G169">
        <f t="shared" ca="1" si="8"/>
        <v>-27.249124072300511</v>
      </c>
      <c r="H169">
        <f ca="1"/>
        <v>0.39526315295528996</v>
      </c>
      <c r="I169">
        <f ca="1"/>
        <v>0.41002673100011999</v>
      </c>
      <c r="J169" s="39">
        <f t="shared" ca="1" si="10"/>
        <v>6.8972778287613029E-2</v>
      </c>
      <c r="K169" s="39">
        <f t="shared" ca="1" si="10"/>
        <v>6.6247865880382978E-2</v>
      </c>
    </row>
    <row r="170" spans="6:11">
      <c r="F170" s="38">
        <f t="shared" ca="1" si="9"/>
        <v>48076</v>
      </c>
      <c r="G170">
        <f t="shared" ca="1" si="8"/>
        <v>-27.234554145914164</v>
      </c>
      <c r="H170">
        <f ca="1"/>
        <v>0.39302788230106622</v>
      </c>
      <c r="I170">
        <f ca="1"/>
        <v>0.40779124817765722</v>
      </c>
      <c r="J170" s="39">
        <f t="shared" ca="1" si="10"/>
        <v>6.8972940841557043E-2</v>
      </c>
      <c r="K170" s="39">
        <f t="shared" ca="1" si="10"/>
        <v>6.6249485426965626E-2</v>
      </c>
    </row>
    <row r="171" spans="6:11">
      <c r="F171" s="38">
        <f t="shared" ca="1" si="9"/>
        <v>48106</v>
      </c>
      <c r="G171">
        <f t="shared" ca="1" si="8"/>
        <v>-27.219984219527817</v>
      </c>
      <c r="H171">
        <f ca="1"/>
        <v>0.39080524198495625</v>
      </c>
      <c r="I171">
        <f ca="1"/>
        <v>0.40556784532767376</v>
      </c>
      <c r="J171" s="39">
        <f t="shared" ca="1" si="10"/>
        <v>6.897310339549359E-2</v>
      </c>
      <c r="K171" s="39">
        <f t="shared" ca="1" si="10"/>
        <v>6.6251104973540809E-2</v>
      </c>
    </row>
    <row r="172" spans="6:11">
      <c r="F172" s="38">
        <f t="shared" ca="1" si="9"/>
        <v>48136</v>
      </c>
      <c r="G172">
        <f t="shared" ca="1" si="8"/>
        <v>-27.205414293141327</v>
      </c>
      <c r="H172">
        <f ca="1"/>
        <v>0.38859516069866268</v>
      </c>
      <c r="I172">
        <f ca="1"/>
        <v>0.40335645776708007</v>
      </c>
      <c r="J172" s="39">
        <f t="shared" ca="1" si="10"/>
        <v>6.8973265949424392E-2</v>
      </c>
      <c r="K172" s="39">
        <f t="shared" ca="1" si="10"/>
        <v>6.6252724520110259E-2</v>
      </c>
    </row>
    <row r="173" spans="6:11">
      <c r="F173" s="38">
        <f t="shared" ca="1" si="9"/>
        <v>48166</v>
      </c>
      <c r="G173">
        <f t="shared" ca="1" si="8"/>
        <v>-27.190844366755258</v>
      </c>
      <c r="H173">
        <f ca="1"/>
        <v>0.38639756753615956</v>
      </c>
      <c r="I173">
        <f ca="1"/>
        <v>0.40115702115591123</v>
      </c>
      <c r="J173" s="39">
        <f t="shared" ca="1" si="10"/>
        <v>6.8973428503348602E-2</v>
      </c>
      <c r="K173" s="39">
        <f t="shared" ca="1" si="10"/>
        <v>6.6254344066673077E-2</v>
      </c>
    </row>
    <row r="174" spans="6:11">
      <c r="F174" s="38">
        <f t="shared" ca="1" si="9"/>
        <v>48196</v>
      </c>
      <c r="G174">
        <f t="shared" ca="1" si="8"/>
        <v>-27.176274440368768</v>
      </c>
      <c r="H174">
        <f ca="1"/>
        <v>0.38421239199140678</v>
      </c>
      <c r="I174">
        <f ca="1"/>
        <v>0.39896947149550527</v>
      </c>
      <c r="J174" s="39">
        <f t="shared" ca="1" si="10"/>
        <v>6.8973591057266193E-2</v>
      </c>
      <c r="K174" s="39">
        <f t="shared" ca="1" si="10"/>
        <v>6.6255963613229316E-2</v>
      </c>
    </row>
    <row r="175" spans="6:11">
      <c r="F175" s="38">
        <f t="shared" ca="1" si="9"/>
        <v>48226</v>
      </c>
      <c r="G175">
        <f t="shared" ca="1" si="8"/>
        <v>-27.161704513982283</v>
      </c>
      <c r="H175">
        <f ca="1"/>
        <v>0.38203956395610006</v>
      </c>
      <c r="I175">
        <f ca="1"/>
        <v>0.39679374512671495</v>
      </c>
      <c r="J175" s="39">
        <f t="shared" ca="1" si="10"/>
        <v>6.8973753611177177E-2</v>
      </c>
      <c r="K175" s="39">
        <f t="shared" ca="1" si="10"/>
        <v>6.6257583159778949E-2</v>
      </c>
    </row>
    <row r="176" spans="6:11">
      <c r="F176" s="38">
        <f t="shared" ca="1" si="9"/>
        <v>48256</v>
      </c>
      <c r="G176">
        <f t="shared" ca="1" si="8"/>
        <v>-27.147134587596071</v>
      </c>
      <c r="H176">
        <f ca="1"/>
        <v>0.37987901371743371</v>
      </c>
      <c r="I176">
        <f ca="1"/>
        <v>0.39462977872812888</v>
      </c>
      <c r="J176" s="39">
        <f t="shared" ca="1" si="10"/>
        <v>6.8973916165080695E-2</v>
      </c>
      <c r="K176" s="39">
        <f t="shared" ca="1" si="10"/>
        <v>6.6259202706321088E-2</v>
      </c>
    </row>
    <row r="177" spans="6:11">
      <c r="F177" s="38">
        <f t="shared" ca="1" si="9"/>
        <v>48286</v>
      </c>
      <c r="G177">
        <f t="shared" ca="1" si="8"/>
        <v>-27.132564661209585</v>
      </c>
      <c r="H177">
        <f ca="1"/>
        <v>0.37773067195585297</v>
      </c>
      <c r="I177">
        <f ca="1"/>
        <v>0.39247750931427722</v>
      </c>
      <c r="J177" s="39">
        <f t="shared" ca="1" si="10"/>
        <v>6.8974078718978482E-2</v>
      </c>
      <c r="K177" s="39">
        <f t="shared" ca="1" si="10"/>
        <v>6.6260822252857524E-2</v>
      </c>
    </row>
    <row r="178" spans="6:11">
      <c r="F178" s="38">
        <f t="shared" ca="1" si="9"/>
        <v>48316</v>
      </c>
      <c r="G178">
        <f t="shared" ca="1" si="8"/>
        <v>-27.117994734823235</v>
      </c>
      <c r="H178">
        <f ca="1"/>
        <v>0.37559446974286526</v>
      </c>
      <c r="I178">
        <f ca="1"/>
        <v>0.39033687423389618</v>
      </c>
      <c r="J178" s="39">
        <f t="shared" ca="1" si="10"/>
        <v>6.8974241272869649E-2</v>
      </c>
      <c r="K178" s="39">
        <f t="shared" ca="1" si="10"/>
        <v>6.6262441799387325E-2</v>
      </c>
    </row>
    <row r="179" spans="6:11">
      <c r="F179" s="38">
        <f t="shared" ca="1" si="9"/>
        <v>48346</v>
      </c>
      <c r="G179">
        <f t="shared" ca="1" si="8"/>
        <v>-27.103424808436888</v>
      </c>
      <c r="H179">
        <f ca="1"/>
        <v>0.37347033853881728</v>
      </c>
      <c r="I179">
        <f ca="1"/>
        <v>0.38820781116815162</v>
      </c>
      <c r="J179" s="39">
        <f t="shared" ca="1" si="10"/>
        <v>6.897440382675421E-2</v>
      </c>
      <c r="K179" s="39">
        <f t="shared" ca="1" si="10"/>
        <v>6.6264061345910522E-2</v>
      </c>
    </row>
    <row r="180" spans="6:11">
      <c r="F180" s="38">
        <f t="shared" ca="1" si="9"/>
        <v>48376</v>
      </c>
      <c r="G180">
        <f t="shared" ca="1" si="8"/>
        <v>-27.088854882050541</v>
      </c>
      <c r="H180">
        <f ca="1"/>
        <v>0.37135821019070792</v>
      </c>
      <c r="I180">
        <f ca="1"/>
        <v>0.38609025812889763</v>
      </c>
      <c r="J180" s="39">
        <f t="shared" ca="1" si="10"/>
        <v>6.897456638063218E-2</v>
      </c>
      <c r="K180" s="39">
        <f t="shared" ca="1" si="10"/>
        <v>6.6265680892427126E-2</v>
      </c>
    </row>
    <row r="181" spans="6:11">
      <c r="F181" s="38">
        <f t="shared" ca="1" si="9"/>
        <v>48406</v>
      </c>
      <c r="G181">
        <f t="shared" ca="1" si="8"/>
        <v>-27.074284955664051</v>
      </c>
      <c r="H181">
        <f ca="1"/>
        <v>0.36925801693001381</v>
      </c>
      <c r="I181">
        <f ca="1"/>
        <v>0.38398415345694314</v>
      </c>
      <c r="J181" s="39">
        <f t="shared" ca="1" si="10"/>
        <v>6.8974728934502655E-2</v>
      </c>
      <c r="K181" s="39">
        <f t="shared" ca="1" si="10"/>
        <v>6.626730043893625E-2</v>
      </c>
    </row>
    <row r="182" spans="6:11">
      <c r="F182" s="38">
        <f t="shared" ca="1" si="9"/>
        <v>48436</v>
      </c>
      <c r="G182">
        <f t="shared" ca="1" si="8"/>
        <v>-27.059715029277704</v>
      </c>
      <c r="H182">
        <f ca="1"/>
        <v>0.36716969137050315</v>
      </c>
      <c r="I182">
        <f ca="1"/>
        <v>0.38188943582030405</v>
      </c>
      <c r="J182" s="39">
        <f t="shared" ca="1" si="10"/>
        <v>6.8974891488367399E-2</v>
      </c>
      <c r="K182" s="39">
        <f t="shared" ca="1" si="10"/>
        <v>6.6268919985439628E-2</v>
      </c>
    </row>
    <row r="183" spans="6:11">
      <c r="F183" s="38">
        <f t="shared" ca="1" si="9"/>
        <v>48466</v>
      </c>
      <c r="G183">
        <f t="shared" ca="1" si="8"/>
        <v>-27.045145102891215</v>
      </c>
      <c r="H183">
        <f ca="1"/>
        <v>0.36509316650610901</v>
      </c>
      <c r="I183">
        <f ca="1"/>
        <v>0.37980604421251185</v>
      </c>
      <c r="J183" s="39">
        <f t="shared" ca="1" si="10"/>
        <v>6.897505404222555E-2</v>
      </c>
      <c r="K183" s="39">
        <f t="shared" ca="1" si="10"/>
        <v>6.6270539531936429E-2</v>
      </c>
    </row>
    <row r="184" spans="6:11">
      <c r="F184" s="38">
        <f t="shared" ca="1" si="9"/>
        <v>48496</v>
      </c>
      <c r="G184">
        <f t="shared" ca="1" si="8"/>
        <v>-27.030575176505145</v>
      </c>
      <c r="H184">
        <f ca="1"/>
        <v>0.36302837570876789</v>
      </c>
      <c r="I184">
        <f ca="1"/>
        <v>0.37773391795088423</v>
      </c>
      <c r="J184" s="39">
        <f t="shared" ca="1" si="10"/>
        <v>6.8975216596077096E-2</v>
      </c>
      <c r="K184" s="39">
        <f t="shared" ca="1" si="10"/>
        <v>6.6272159078426582E-2</v>
      </c>
    </row>
    <row r="185" spans="6:11">
      <c r="F185" s="38">
        <f t="shared" ca="1" si="9"/>
        <v>48526</v>
      </c>
      <c r="G185">
        <f t="shared" ca="1" si="8"/>
        <v>-27.016005250118518</v>
      </c>
      <c r="H185">
        <f ca="1"/>
        <v>0.36097525272629344</v>
      </c>
      <c r="I185">
        <f ca="1"/>
        <v>0.37567299667482679</v>
      </c>
      <c r="J185" s="39">
        <f t="shared" ca="1" si="10"/>
        <v>6.8975379149922009E-2</v>
      </c>
      <c r="K185" s="39">
        <f t="shared" ca="1" si="10"/>
        <v>6.6273778624910157E-2</v>
      </c>
    </row>
    <row r="186" spans="6:11">
      <c r="F186" s="38">
        <f t="shared" ca="1" si="9"/>
        <v>48556</v>
      </c>
      <c r="G186">
        <f t="shared" ca="1" si="8"/>
        <v>-27.001435323732448</v>
      </c>
      <c r="H186">
        <f ca="1"/>
        <v>0.3589337316802626</v>
      </c>
      <c r="I186">
        <f ca="1"/>
        <v>0.37362322034414597</v>
      </c>
      <c r="J186" s="39">
        <f t="shared" ca="1" si="10"/>
        <v>6.8975541703759483E-2</v>
      </c>
      <c r="K186" s="39">
        <f t="shared" ca="1" si="10"/>
        <v>6.6275398171386238E-2</v>
      </c>
    </row>
    <row r="187" spans="6:11">
      <c r="F187" s="38">
        <f t="shared" ca="1" si="9"/>
        <v>48586</v>
      </c>
      <c r="G187">
        <f t="shared" ca="1" si="8"/>
        <v>-26.986865397345959</v>
      </c>
      <c r="H187">
        <f ca="1"/>
        <v>0.35690374706389022</v>
      </c>
      <c r="I187">
        <f ca="1"/>
        <v>0.37158452923734436</v>
      </c>
      <c r="J187" s="39">
        <f t="shared" ca="1" si="10"/>
        <v>6.8975704257591197E-2</v>
      </c>
      <c r="K187" s="39">
        <f t="shared" ca="1" si="10"/>
        <v>6.6277017717856601E-2</v>
      </c>
    </row>
    <row r="188" spans="6:11">
      <c r="F188" s="38">
        <f t="shared" ca="1" si="9"/>
        <v>48616</v>
      </c>
      <c r="G188">
        <f t="shared" ca="1" si="8"/>
        <v>-26.972295470959473</v>
      </c>
      <c r="H188">
        <f ca="1"/>
        <v>0.354885233739962</v>
      </c>
      <c r="I188">
        <f ca="1"/>
        <v>0.36955686394997506</v>
      </c>
      <c r="J188" s="39">
        <f t="shared" ca="1" si="10"/>
        <v>6.8975866811416306E-2</v>
      </c>
      <c r="K188" s="39">
        <f t="shared" ca="1" si="10"/>
        <v>6.6278637264320359E-2</v>
      </c>
    </row>
    <row r="189" spans="6:11">
      <c r="F189" s="38">
        <f t="shared" ca="1" si="9"/>
        <v>48646</v>
      </c>
      <c r="G189">
        <f t="shared" ca="1" si="8"/>
        <v>-26.963309614889546</v>
      </c>
      <c r="H189">
        <f ca="1"/>
        <v>0.35287851339854676</v>
      </c>
      <c r="I189">
        <f ca="1"/>
        <v>0.36754366728662347</v>
      </c>
      <c r="J189" s="39">
        <f t="shared" ca="1" si="10"/>
        <v>6.8975956844362571E-2</v>
      </c>
      <c r="K189" s="39">
        <f t="shared" ca="1" si="10"/>
        <v>6.6279625882873616E-2</v>
      </c>
    </row>
    <row r="190" spans="6:11">
      <c r="F190" s="38">
        <f t="shared" ca="1" si="9"/>
        <v>48676</v>
      </c>
      <c r="G190">
        <f t="shared" ca="1" si="8"/>
        <v>-26.95451631296822</v>
      </c>
      <c r="H190">
        <f ca="1"/>
        <v>0.35088314831044204</v>
      </c>
      <c r="I190">
        <f ca="1"/>
        <v>0.36554149905255906</v>
      </c>
      <c r="J190" s="39">
        <f t="shared" ca="1" si="10"/>
        <v>6.8976044376585943E-2</v>
      </c>
      <c r="K190" s="39">
        <f t="shared" ca="1" si="10"/>
        <v>6.6280592745289121E-2</v>
      </c>
    </row>
    <row r="191" spans="6:11">
      <c r="F191" s="38">
        <f t="shared" ca="1" si="9"/>
        <v>48706</v>
      </c>
      <c r="G191">
        <f t="shared" ca="1" si="8"/>
        <v>-26.945723011047168</v>
      </c>
      <c r="H191">
        <f ca="1"/>
        <v>0.34889906107050334</v>
      </c>
      <c r="I191">
        <f ca="1"/>
        <v>0.36355017970758219</v>
      </c>
      <c r="J191" s="39">
        <f t="shared" ca="1" si="10"/>
        <v>6.8976131908808261E-2</v>
      </c>
      <c r="K191" s="39">
        <f t="shared" ca="1" si="10"/>
        <v>6.6281559607703544E-2</v>
      </c>
    </row>
    <row r="192" spans="6:11">
      <c r="F192" s="38">
        <f t="shared" ca="1" si="9"/>
        <v>48736</v>
      </c>
      <c r="G192">
        <f t="shared" ca="1" si="8"/>
        <v>-26.936929709126119</v>
      </c>
      <c r="H192">
        <f ca="1"/>
        <v>0.34692618796448499</v>
      </c>
      <c r="I192">
        <f ca="1"/>
        <v>0.36156965078268538</v>
      </c>
      <c r="J192" s="39">
        <f t="shared" ca="1" si="10"/>
        <v>6.8976219441028691E-2</v>
      </c>
      <c r="K192" s="39">
        <f t="shared" ca="1" si="10"/>
        <v>6.6282526470116079E-2</v>
      </c>
    </row>
    <row r="193" spans="6:11">
      <c r="F193" s="38">
        <f t="shared" ca="1" si="9"/>
        <v>48766</v>
      </c>
      <c r="G193">
        <f t="shared" ca="1" si="8"/>
        <v>-26.928136407204928</v>
      </c>
      <c r="H193">
        <f ca="1"/>
        <v>0.3449644656379301</v>
      </c>
      <c r="I193">
        <f ca="1"/>
        <v>0.35959985412224527</v>
      </c>
      <c r="J193" s="39">
        <f t="shared" ca="1" si="10"/>
        <v>6.8976306973247178E-2</v>
      </c>
      <c r="K193" s="39">
        <f t="shared" ca="1" si="10"/>
        <v>6.6283493332526686E-2</v>
      </c>
    </row>
    <row r="194" spans="6:11">
      <c r="F194" s="38">
        <f t="shared" ca="1" si="9"/>
        <v>48796</v>
      </c>
      <c r="G194">
        <f t="shared" ca="1" si="8"/>
        <v>-26.919343105283737</v>
      </c>
      <c r="H194">
        <f ca="1"/>
        <v>0.34301383109414418</v>
      </c>
      <c r="I194">
        <f ca="1"/>
        <v>0.35764073188235657</v>
      </c>
      <c r="J194" s="39">
        <f t="shared" ca="1" si="10"/>
        <v>6.8976394505463751E-2</v>
      </c>
      <c r="K194" s="39">
        <f t="shared" ca="1" si="10"/>
        <v>6.6284460194935377E-2</v>
      </c>
    </row>
    <row r="195" spans="6:11">
      <c r="F195" s="38">
        <f t="shared" ca="1" si="9"/>
        <v>48826</v>
      </c>
      <c r="G195">
        <f t="shared" ref="G195:G258" ca="1" si="11">(K195-J195)*10000</f>
        <v>-26.910549803362411</v>
      </c>
      <c r="H195">
        <f ca="1"/>
        <v>0.34107422169217594</v>
      </c>
      <c r="I195">
        <f ca="1"/>
        <v>0.35569222652917093</v>
      </c>
      <c r="J195" s="39">
        <f t="shared" ca="1" si="10"/>
        <v>6.8976482037678422E-2</v>
      </c>
      <c r="K195" s="39">
        <f t="shared" ca="1" si="10"/>
        <v>6.6285427057342181E-2</v>
      </c>
    </row>
    <row r="196" spans="6:11">
      <c r="F196" s="38">
        <f t="shared" ca="1" si="9"/>
        <v>48856</v>
      </c>
      <c r="G196">
        <f t="shared" ca="1" si="11"/>
        <v>-26.90175650144122</v>
      </c>
      <c r="H196">
        <f ca="1"/>
        <v>0.3391455751448138</v>
      </c>
      <c r="I196">
        <f ca="1"/>
        <v>0.35375428083724902</v>
      </c>
      <c r="J196" s="39">
        <f t="shared" ca="1" si="10"/>
        <v>6.8976569569890289E-2</v>
      </c>
      <c r="K196" s="39">
        <f t="shared" ca="1" si="10"/>
        <v>6.6286393919746167E-2</v>
      </c>
    </row>
    <row r="197" spans="6:11">
      <c r="F197" s="38">
        <f t="shared" ca="1" si="9"/>
        <v>48886</v>
      </c>
      <c r="G197">
        <f t="shared" ca="1" si="11"/>
        <v>-26.89296319952031</v>
      </c>
      <c r="H197">
        <f ca="1"/>
        <v>0.33722782951657071</v>
      </c>
      <c r="I197">
        <f ca="1"/>
        <v>0.35182683788789698</v>
      </c>
      <c r="J197" s="39">
        <f t="shared" ca="1" si="10"/>
        <v>6.8976657102101144E-2</v>
      </c>
      <c r="K197" s="39">
        <f t="shared" ca="1" si="10"/>
        <v>6.6287360782149113E-2</v>
      </c>
    </row>
    <row r="198" spans="6:11">
      <c r="F198" s="38">
        <f t="shared" ca="1" si="9"/>
        <v>48916</v>
      </c>
      <c r="G198">
        <f t="shared" ca="1" si="11"/>
        <v>-26.884169897598841</v>
      </c>
      <c r="H198">
        <f ca="1"/>
        <v>0.33532092322172669</v>
      </c>
      <c r="I198">
        <f ca="1"/>
        <v>0.34990984106756029</v>
      </c>
      <c r="J198" s="39">
        <f t="shared" ca="1" si="10"/>
        <v>6.8976744634310042E-2</v>
      </c>
      <c r="K198" s="39">
        <f t="shared" ca="1" si="10"/>
        <v>6.6288327644550157E-2</v>
      </c>
    </row>
    <row r="199" spans="6:11">
      <c r="F199" s="38">
        <f t="shared" ref="F199:F262" ca="1" si="12">F198+30</f>
        <v>48946</v>
      </c>
      <c r="G199">
        <f t="shared" ca="1" si="11"/>
        <v>-26.875376595677654</v>
      </c>
      <c r="H199">
        <f ca="1"/>
        <v>0.3334247950223358</v>
      </c>
      <c r="I199">
        <f ca="1"/>
        <v>0.34800323406617784</v>
      </c>
      <c r="J199" s="39">
        <f t="shared" ca="1" si="10"/>
        <v>6.8976832166517052E-2</v>
      </c>
      <c r="K199" s="39">
        <f t="shared" ca="1" si="10"/>
        <v>6.6289294506949287E-2</v>
      </c>
    </row>
    <row r="200" spans="6:11">
      <c r="F200" s="38">
        <f t="shared" ca="1" si="12"/>
        <v>48976</v>
      </c>
      <c r="G200">
        <f t="shared" ca="1" si="11"/>
        <v>-26.866583293756602</v>
      </c>
      <c r="H200">
        <f ca="1"/>
        <v>0.3315393840262682</v>
      </c>
      <c r="I200">
        <f ca="1"/>
        <v>0.34610696087556891</v>
      </c>
      <c r="J200" s="39">
        <f t="shared" ca="1" si="10"/>
        <v>6.8976919698722133E-2</v>
      </c>
      <c r="K200" s="39">
        <f t="shared" ca="1" si="10"/>
        <v>6.6290261369346473E-2</v>
      </c>
    </row>
    <row r="201" spans="6:11">
      <c r="F201" s="38">
        <f t="shared" ca="1" si="12"/>
        <v>49006</v>
      </c>
      <c r="G201">
        <f t="shared" ca="1" si="11"/>
        <v>-26.857789991835411</v>
      </c>
      <c r="H201">
        <f ca="1"/>
        <v>0.32966462968525767</v>
      </c>
      <c r="I201">
        <f ca="1"/>
        <v>0.34422096578782357</v>
      </c>
      <c r="J201" s="39">
        <f t="shared" ca="1" si="10"/>
        <v>6.89770072309253E-2</v>
      </c>
      <c r="K201" s="39">
        <f t="shared" ca="1" si="10"/>
        <v>6.6291228231741758E-2</v>
      </c>
    </row>
    <row r="202" spans="6:11">
      <c r="F202" s="38">
        <f t="shared" ca="1" si="12"/>
        <v>49036</v>
      </c>
      <c r="G202">
        <f t="shared" ca="1" si="11"/>
        <v>-26.848996689914223</v>
      </c>
      <c r="H202">
        <f ca="1"/>
        <v>0.32780047179296556</v>
      </c>
      <c r="I202">
        <f ca="1"/>
        <v>0.34234519339370684</v>
      </c>
      <c r="J202" s="39">
        <f t="shared" ca="1" si="10"/>
        <v>6.897709476312569E-2</v>
      </c>
      <c r="K202" s="39">
        <f t="shared" ca="1" si="10"/>
        <v>6.6292195094134268E-2</v>
      </c>
    </row>
    <row r="203" spans="6:11">
      <c r="F203" s="38">
        <f t="shared" ca="1" si="12"/>
        <v>49066</v>
      </c>
      <c r="G203">
        <f t="shared" ca="1" si="11"/>
        <v>-26.840203387993032</v>
      </c>
      <c r="H203">
        <f ca="1"/>
        <v>0.32594685048303229</v>
      </c>
      <c r="I203">
        <f ca="1"/>
        <v>0.34047958858104688</v>
      </c>
      <c r="J203" s="39">
        <f t="shared" ca="1" si="10"/>
        <v>6.8977182295325026E-2</v>
      </c>
      <c r="K203" s="39">
        <f t="shared" ca="1" si="10"/>
        <v>6.6293161956525723E-2</v>
      </c>
    </row>
    <row r="204" spans="6:11">
      <c r="F204" s="38">
        <f t="shared" ca="1" si="12"/>
        <v>49096</v>
      </c>
      <c r="G204">
        <f t="shared" ca="1" si="11"/>
        <v>-26.831410086071845</v>
      </c>
      <c r="H204">
        <f ca="1"/>
        <v>0.32410370622718571</v>
      </c>
      <c r="I204">
        <f ca="1"/>
        <v>0.33862409653317993</v>
      </c>
      <c r="J204" s="39">
        <f t="shared" ca="1" si="10"/>
        <v>6.8977269827522461E-2</v>
      </c>
      <c r="K204" s="39">
        <f t="shared" ca="1" si="10"/>
        <v>6.6294128818915277E-2</v>
      </c>
    </row>
    <row r="205" spans="6:11">
      <c r="F205" s="38">
        <f t="shared" ca="1" si="12"/>
        <v>49126</v>
      </c>
      <c r="G205">
        <f t="shared" ca="1" si="11"/>
        <v>-26.822616784150515</v>
      </c>
      <c r="H205">
        <f ca="1"/>
        <v>0.32227097983331465</v>
      </c>
      <c r="I205">
        <f ca="1"/>
        <v>0.33677866272735585</v>
      </c>
      <c r="J205" s="39">
        <f t="shared" ca="1" si="10"/>
        <v>6.8977357359717967E-2</v>
      </c>
      <c r="K205" s="39">
        <f t="shared" ca="1" si="10"/>
        <v>6.6295095681302915E-2</v>
      </c>
    </row>
    <row r="206" spans="6:11">
      <c r="F206" s="38">
        <f t="shared" ca="1" si="12"/>
        <v>49156</v>
      </c>
      <c r="G206">
        <f t="shared" ca="1" si="11"/>
        <v>-26.813823482229466</v>
      </c>
      <c r="H206">
        <f ca="1"/>
        <v>0.32044861244357592</v>
      </c>
      <c r="I206">
        <f ca="1"/>
        <v>0.33494323293317552</v>
      </c>
      <c r="J206" s="39">
        <f t="shared" ca="1" si="10"/>
        <v>6.8977444891911543E-2</v>
      </c>
      <c r="K206" s="39">
        <f t="shared" ca="1" si="10"/>
        <v>6.6296062543688597E-2</v>
      </c>
    </row>
    <row r="207" spans="6:11">
      <c r="F207" s="38">
        <f t="shared" ca="1" si="12"/>
        <v>49186</v>
      </c>
      <c r="G207">
        <f t="shared" ca="1" si="11"/>
        <v>-26.805030180308275</v>
      </c>
      <c r="H207">
        <f ca="1"/>
        <v>0.31863654553250703</v>
      </c>
      <c r="I207">
        <f ca="1"/>
        <v>0.33311775321103143</v>
      </c>
      <c r="J207" s="39">
        <f t="shared" ca="1" si="10"/>
        <v>6.8977532424103247E-2</v>
      </c>
      <c r="K207" s="39">
        <f t="shared" ca="1" si="10"/>
        <v>6.6297029406072419E-2</v>
      </c>
    </row>
    <row r="208" spans="6:11">
      <c r="F208" s="38">
        <f t="shared" ca="1" si="12"/>
        <v>49216</v>
      </c>
      <c r="G208">
        <f t="shared" ca="1" si="11"/>
        <v>-26.796236878386949</v>
      </c>
      <c r="H208">
        <f ca="1"/>
        <v>0.31683472090515541</v>
      </c>
      <c r="I208">
        <f ca="1"/>
        <v>0.33130216991056322</v>
      </c>
      <c r="J208" s="39">
        <f t="shared" ca="1" si="10"/>
        <v>6.8977619956292133E-2</v>
      </c>
      <c r="K208" s="39">
        <f t="shared" ca="1" si="10"/>
        <v>6.6297996268453438E-2</v>
      </c>
    </row>
    <row r="209" spans="6:11">
      <c r="F209" s="38">
        <f t="shared" ca="1" si="12"/>
        <v>49246</v>
      </c>
      <c r="G209">
        <f t="shared" ca="1" si="11"/>
        <v>-26.787443576465897</v>
      </c>
      <c r="H209">
        <f ca="1"/>
        <v>0.31504308069519388</v>
      </c>
      <c r="I209">
        <f ca="1"/>
        <v>0.32949642966909481</v>
      </c>
      <c r="J209" s="39">
        <f t="shared" ca="1" si="10"/>
        <v>6.8977707488479978E-2</v>
      </c>
      <c r="K209" s="39">
        <f t="shared" ca="1" si="10"/>
        <v>6.6298963130833388E-2</v>
      </c>
    </row>
    <row r="210" spans="6:11">
      <c r="F210" s="38">
        <f t="shared" ca="1" si="12"/>
        <v>49276</v>
      </c>
      <c r="G210">
        <f t="shared" ca="1" si="11"/>
        <v>-26.778650274544844</v>
      </c>
      <c r="H210">
        <f ca="1"/>
        <v>0.31326156736309313</v>
      </c>
      <c r="I210">
        <f ca="1"/>
        <v>0.32770047941012931</v>
      </c>
      <c r="J210" s="39">
        <f t="shared" ca="1" si="10"/>
        <v>6.8977795020665922E-2</v>
      </c>
      <c r="K210" s="39">
        <f t="shared" ca="1" si="10"/>
        <v>6.6299929993211437E-2</v>
      </c>
    </row>
    <row r="211" spans="6:11">
      <c r="F211" s="38">
        <f t="shared" ca="1" si="12"/>
        <v>49306</v>
      </c>
      <c r="G211">
        <f t="shared" ca="1" si="11"/>
        <v>-26.76985697262338</v>
      </c>
      <c r="H211">
        <f ca="1"/>
        <v>0.31149012369425916</v>
      </c>
      <c r="I211">
        <f ca="1"/>
        <v>0.32591426634180426</v>
      </c>
      <c r="J211" s="39">
        <f t="shared" ca="1" si="10"/>
        <v>6.8977882552849937E-2</v>
      </c>
      <c r="K211" s="39">
        <f t="shared" ca="1" si="10"/>
        <v>6.6300896855587599E-2</v>
      </c>
    </row>
    <row r="212" spans="6:11">
      <c r="F212" s="38">
        <f t="shared" ca="1" si="12"/>
        <v>49336</v>
      </c>
      <c r="G212">
        <f t="shared" ca="1" si="11"/>
        <v>-26.761063670702466</v>
      </c>
      <c r="H212">
        <f ca="1"/>
        <v>0.30972869279720333</v>
      </c>
      <c r="I212">
        <f ca="1"/>
        <v>0.32413773795537815</v>
      </c>
      <c r="J212" s="39">
        <f t="shared" ref="J212:K275" ca="1" si="13">LN(H212)*-365/($F212-$F$2)</f>
        <v>6.8977970085032037E-2</v>
      </c>
      <c r="K212" s="39">
        <f t="shared" ca="1" si="13"/>
        <v>6.630186371796179E-2</v>
      </c>
    </row>
    <row r="213" spans="6:11">
      <c r="F213" s="38">
        <f t="shared" ca="1" si="12"/>
        <v>49366</v>
      </c>
      <c r="G213">
        <f t="shared" ca="1" si="11"/>
        <v>-26.752270368781279</v>
      </c>
      <c r="H213">
        <f ca="1"/>
        <v>0.30797721810171852</v>
      </c>
      <c r="I213">
        <f ca="1"/>
        <v>0.32237084202371996</v>
      </c>
      <c r="J213" s="39">
        <f t="shared" ca="1" si="13"/>
        <v>6.8978057617212221E-2</v>
      </c>
      <c r="K213" s="39">
        <f t="shared" ca="1" si="13"/>
        <v>6.6302830580334093E-2</v>
      </c>
    </row>
    <row r="214" spans="6:11">
      <c r="F214" s="38">
        <f t="shared" ca="1" si="12"/>
        <v>49396</v>
      </c>
      <c r="G214">
        <f t="shared" ca="1" si="11"/>
        <v>-26.743477066859949</v>
      </c>
      <c r="H214">
        <f ca="1"/>
        <v>0.30623564335707026</v>
      </c>
      <c r="I214">
        <f ca="1"/>
        <v>0.3206135265998129</v>
      </c>
      <c r="J214" s="39">
        <f t="shared" ca="1" si="13"/>
        <v>6.8978145149389616E-2</v>
      </c>
      <c r="K214" s="39">
        <f t="shared" ca="1" si="13"/>
        <v>6.6303797442703621E-2</v>
      </c>
    </row>
    <row r="215" spans="6:11">
      <c r="F215" s="38">
        <f t="shared" ca="1" si="12"/>
        <v>49426</v>
      </c>
      <c r="G215">
        <f t="shared" ca="1" si="11"/>
        <v>-26.7346837649389</v>
      </c>
      <c r="H215">
        <f ca="1"/>
        <v>0.30450391263017523</v>
      </c>
      <c r="I215">
        <f ca="1"/>
        <v>0.31886574001524082</v>
      </c>
      <c r="J215" s="39">
        <f t="shared" ca="1" si="13"/>
        <v>6.8978232681565971E-2</v>
      </c>
      <c r="K215" s="39">
        <f t="shared" ca="1" si="13"/>
        <v>6.6304764305072081E-2</v>
      </c>
    </row>
    <row r="216" spans="6:11">
      <c r="F216" s="38">
        <f t="shared" ca="1" si="12"/>
        <v>49456</v>
      </c>
      <c r="G216">
        <f t="shared" ca="1" si="11"/>
        <v>-26.725890463017709</v>
      </c>
      <c r="H216">
        <f ca="1"/>
        <v>0.30278197030383519</v>
      </c>
      <c r="I216">
        <f ca="1"/>
        <v>0.31712743087873085</v>
      </c>
      <c r="J216" s="39">
        <f t="shared" ca="1" si="13"/>
        <v>6.897832021374041E-2</v>
      </c>
      <c r="K216" s="39">
        <f t="shared" ca="1" si="13"/>
        <v>6.6305731167438639E-2</v>
      </c>
    </row>
    <row r="217" spans="6:11">
      <c r="F217" s="38">
        <f t="shared" ca="1" si="12"/>
        <v>49486</v>
      </c>
      <c r="G217">
        <f t="shared" ca="1" si="11"/>
        <v>-26.717097161096522</v>
      </c>
      <c r="H217">
        <f ca="1"/>
        <v>0.3010697610749361</v>
      </c>
      <c r="I217">
        <f ca="1"/>
        <v>0.31539854807465639</v>
      </c>
      <c r="J217" s="39">
        <f t="shared" ca="1" si="13"/>
        <v>6.8978407745912948E-2</v>
      </c>
      <c r="K217" s="39">
        <f t="shared" ca="1" si="13"/>
        <v>6.6306698029803296E-2</v>
      </c>
    </row>
    <row r="218" spans="6:11">
      <c r="F218" s="38">
        <f t="shared" ca="1" si="12"/>
        <v>49516</v>
      </c>
      <c r="G218">
        <f t="shared" ca="1" si="11"/>
        <v>-26.708303859175192</v>
      </c>
      <c r="H218">
        <f ca="1"/>
        <v>0.29936722995267956</v>
      </c>
      <c r="I218">
        <f ca="1"/>
        <v>0.31367904076157149</v>
      </c>
      <c r="J218" s="39">
        <f t="shared" ca="1" si="13"/>
        <v>6.8978495278083529E-2</v>
      </c>
      <c r="K218" s="39">
        <f t="shared" ca="1" si="13"/>
        <v>6.630766489216601E-2</v>
      </c>
    </row>
    <row r="219" spans="6:11">
      <c r="F219" s="38">
        <f t="shared" ca="1" si="12"/>
        <v>49546</v>
      </c>
      <c r="G219">
        <f t="shared" ca="1" si="11"/>
        <v>-26.69951055725414</v>
      </c>
      <c r="H219">
        <f ca="1"/>
        <v>0.29767432225681939</v>
      </c>
      <c r="I219">
        <f ca="1"/>
        <v>0.311968858370748</v>
      </c>
      <c r="J219" s="39">
        <f t="shared" ca="1" si="13"/>
        <v>6.8978582810252237E-2</v>
      </c>
      <c r="K219" s="39">
        <f t="shared" ca="1" si="13"/>
        <v>6.6308631754526823E-2</v>
      </c>
    </row>
    <row r="220" spans="6:11">
      <c r="F220" s="38">
        <f t="shared" ca="1" si="12"/>
        <v>49576</v>
      </c>
      <c r="G220">
        <f t="shared" ca="1" si="11"/>
        <v>-26.690717255332952</v>
      </c>
      <c r="H220">
        <f ca="1"/>
        <v>0.29599098361591403</v>
      </c>
      <c r="I220">
        <f ca="1"/>
        <v>0.31026795060472595</v>
      </c>
      <c r="J220" s="39">
        <f t="shared" ca="1" si="13"/>
        <v>6.8978670342418141E-2</v>
      </c>
      <c r="K220" s="39">
        <f t="shared" ca="1" si="13"/>
        <v>6.6309598616884846E-2</v>
      </c>
    </row>
    <row r="221" spans="6:11">
      <c r="F221" s="38">
        <f t="shared" ca="1" si="12"/>
        <v>49606</v>
      </c>
      <c r="G221">
        <f t="shared" ca="1" si="11"/>
        <v>-26.681923953411623</v>
      </c>
      <c r="H221">
        <f ca="1"/>
        <v>0.29431715996556457</v>
      </c>
      <c r="I221">
        <f ca="1"/>
        <v>0.30857626743584754</v>
      </c>
      <c r="J221" s="39">
        <f t="shared" ca="1" si="13"/>
        <v>6.8978757874582991E-2</v>
      </c>
      <c r="K221" s="39">
        <f t="shared" ca="1" si="13"/>
        <v>6.6310565479241829E-2</v>
      </c>
    </row>
    <row r="222" spans="6:11">
      <c r="F222" s="38">
        <f t="shared" ca="1" si="12"/>
        <v>49636</v>
      </c>
      <c r="G222">
        <f t="shared" ca="1" si="11"/>
        <v>-26.673130651490574</v>
      </c>
      <c r="H222">
        <f ca="1"/>
        <v>0.29265279754670875</v>
      </c>
      <c r="I222">
        <f ca="1"/>
        <v>0.30689375910484579</v>
      </c>
      <c r="J222" s="39">
        <f t="shared" ca="1" si="13"/>
        <v>6.8978845406745953E-2</v>
      </c>
      <c r="K222" s="39">
        <f t="shared" ca="1" si="13"/>
        <v>6.6311532341596896E-2</v>
      </c>
    </row>
    <row r="223" spans="6:11">
      <c r="F223" s="38">
        <f t="shared" ca="1" si="12"/>
        <v>49666</v>
      </c>
      <c r="G223">
        <f t="shared" ca="1" si="11"/>
        <v>-26.664337349569383</v>
      </c>
      <c r="H223">
        <f ca="1"/>
        <v>0.29099784290387976</v>
      </c>
      <c r="I223">
        <f ca="1"/>
        <v>0.30522037611939445</v>
      </c>
      <c r="J223" s="39">
        <f t="shared" ca="1" si="13"/>
        <v>6.8978932938906987E-2</v>
      </c>
      <c r="K223" s="39">
        <f t="shared" ca="1" si="13"/>
        <v>6.6312499203950048E-2</v>
      </c>
    </row>
    <row r="224" spans="6:11">
      <c r="F224" s="38">
        <f t="shared" ca="1" si="12"/>
        <v>49696</v>
      </c>
      <c r="G224">
        <f t="shared" ca="1" si="11"/>
        <v>-26.655544047648196</v>
      </c>
      <c r="H224">
        <f ca="1"/>
        <v>0.28935224288349659</v>
      </c>
      <c r="I224">
        <f ca="1"/>
        <v>0.3035560692526883</v>
      </c>
      <c r="J224" s="39">
        <f t="shared" ca="1" si="13"/>
        <v>6.8979020471066105E-2</v>
      </c>
      <c r="K224" s="39">
        <f t="shared" ca="1" si="13"/>
        <v>6.6313466066301285E-2</v>
      </c>
    </row>
    <row r="225" spans="6:11">
      <c r="F225" s="38">
        <f t="shared" ca="1" si="12"/>
        <v>49726</v>
      </c>
      <c r="G225">
        <f t="shared" ca="1" si="11"/>
        <v>-26.646750745727005</v>
      </c>
      <c r="H225">
        <f ca="1"/>
        <v>0.28771594463215983</v>
      </c>
      <c r="I225">
        <f ca="1"/>
        <v>0.30190078954202632</v>
      </c>
      <c r="J225" s="39">
        <f t="shared" ca="1" si="13"/>
        <v>6.8979108003223294E-2</v>
      </c>
      <c r="K225" s="39">
        <f t="shared" ca="1" si="13"/>
        <v>6.6314432928650593E-2</v>
      </c>
    </row>
    <row r="226" spans="6:11">
      <c r="F226" s="38">
        <f t="shared" ca="1" si="12"/>
        <v>49756</v>
      </c>
      <c r="G226">
        <f t="shared" ca="1" si="11"/>
        <v>-26.637957443805675</v>
      </c>
      <c r="H226">
        <f ca="1"/>
        <v>0.28608889559496198</v>
      </c>
      <c r="I226">
        <f ca="1"/>
        <v>0.30025448828740769</v>
      </c>
      <c r="J226" s="39">
        <f t="shared" ca="1" si="13"/>
        <v>6.8979195535377708E-2</v>
      </c>
      <c r="K226" s="39">
        <f t="shared" ca="1" si="13"/>
        <v>6.631539979099714E-2</v>
      </c>
    </row>
    <row r="227" spans="6:11">
      <c r="F227" s="38">
        <f t="shared" ca="1" si="12"/>
        <v>49786</v>
      </c>
      <c r="G227">
        <f t="shared" ca="1" si="11"/>
        <v>-26.629164141884626</v>
      </c>
      <c r="H227">
        <f ca="1"/>
        <v>0.28447104351378444</v>
      </c>
      <c r="I227">
        <f ca="1"/>
        <v>0.29861711705011146</v>
      </c>
      <c r="J227" s="39">
        <f t="shared" ca="1" si="13"/>
        <v>6.897928306753108E-2</v>
      </c>
      <c r="K227" s="39">
        <f t="shared" ca="1" si="13"/>
        <v>6.6316366653342618E-2</v>
      </c>
    </row>
    <row r="228" spans="6:11">
      <c r="F228" s="38">
        <f t="shared" ca="1" si="12"/>
        <v>49816</v>
      </c>
      <c r="G228">
        <f t="shared" ca="1" si="11"/>
        <v>-26.620370839963297</v>
      </c>
      <c r="H228">
        <f ca="1"/>
        <v>0.28286233642564879</v>
      </c>
      <c r="I228">
        <f ca="1"/>
        <v>0.29698862765133016</v>
      </c>
      <c r="J228" s="39">
        <f t="shared" ca="1" si="13"/>
        <v>6.8979370599682524E-2</v>
      </c>
      <c r="K228" s="39">
        <f t="shared" ca="1" si="13"/>
        <v>6.6317333515686194E-2</v>
      </c>
    </row>
    <row r="229" spans="6:11">
      <c r="F229" s="38">
        <f t="shared" ca="1" si="12"/>
        <v>49846</v>
      </c>
      <c r="G229">
        <f t="shared" ca="1" si="11"/>
        <v>-26.611577538042109</v>
      </c>
      <c r="H229">
        <f ca="1"/>
        <v>0.28126272266103314</v>
      </c>
      <c r="I229">
        <f ca="1"/>
        <v>0.29536897217076447</v>
      </c>
      <c r="J229" s="39">
        <f t="shared" ca="1" si="13"/>
        <v>6.897945813183208E-2</v>
      </c>
      <c r="K229" s="39">
        <f t="shared" ca="1" si="13"/>
        <v>6.631830037802787E-2</v>
      </c>
    </row>
    <row r="230" spans="6:11">
      <c r="F230" s="38">
        <f t="shared" ca="1" si="12"/>
        <v>49876</v>
      </c>
      <c r="G230">
        <f t="shared" ca="1" si="11"/>
        <v>-26.602784236120918</v>
      </c>
      <c r="H230">
        <f ca="1"/>
        <v>0.27967215084222019</v>
      </c>
      <c r="I230">
        <f ca="1"/>
        <v>0.29375810294524907</v>
      </c>
      <c r="J230" s="39">
        <f t="shared" ca="1" si="13"/>
        <v>6.897954566397968E-2</v>
      </c>
      <c r="K230" s="39">
        <f t="shared" ca="1" si="13"/>
        <v>6.6319267240367588E-2</v>
      </c>
    </row>
    <row r="231" spans="6:11">
      <c r="F231" s="38">
        <f t="shared" ca="1" si="12"/>
        <v>49906</v>
      </c>
      <c r="G231">
        <f t="shared" ca="1" si="11"/>
        <v>-26.593990934199731</v>
      </c>
      <c r="H231">
        <f ca="1"/>
        <v>0.27809056988164921</v>
      </c>
      <c r="I231">
        <f ca="1"/>
        <v>0.29215597256737924</v>
      </c>
      <c r="J231" s="39">
        <f t="shared" ca="1" si="13"/>
        <v>6.8979633196125392E-2</v>
      </c>
      <c r="K231" s="39">
        <f t="shared" ca="1" si="13"/>
        <v>6.6320234102705419E-2</v>
      </c>
    </row>
    <row r="232" spans="6:11">
      <c r="F232" s="38">
        <f t="shared" ca="1" si="12"/>
        <v>49936</v>
      </c>
      <c r="G232">
        <f t="shared" ca="1" si="11"/>
        <v>-26.585197632278678</v>
      </c>
      <c r="H232">
        <f ca="1"/>
        <v>0.2765179289802836</v>
      </c>
      <c r="I232">
        <f ca="1"/>
        <v>0.29056253388415221</v>
      </c>
      <c r="J232" s="39">
        <f t="shared" ca="1" si="13"/>
        <v>6.8979720728268315E-2</v>
      </c>
      <c r="K232" s="39">
        <f t="shared" ca="1" si="13"/>
        <v>6.6321200965040447E-2</v>
      </c>
    </row>
    <row r="233" spans="6:11">
      <c r="F233" s="38">
        <f t="shared" ca="1" si="12"/>
        <v>49966</v>
      </c>
      <c r="G233">
        <f t="shared" ca="1" si="11"/>
        <v>-26.576404330357491</v>
      </c>
      <c r="H233">
        <f ca="1"/>
        <v>0.27495417762596347</v>
      </c>
      <c r="I233">
        <f ca="1"/>
        <v>0.28897773999558973</v>
      </c>
      <c r="J233" s="39">
        <f t="shared" ca="1" si="13"/>
        <v>6.8979808260410183E-2</v>
      </c>
      <c r="K233" s="39">
        <f t="shared" ca="1" si="13"/>
        <v>6.6322167827374434E-2</v>
      </c>
    </row>
    <row r="234" spans="6:11">
      <c r="F234" s="38">
        <f t="shared" ca="1" si="12"/>
        <v>49996</v>
      </c>
      <c r="G234">
        <f t="shared" ca="1" si="11"/>
        <v>-26.567611028436438</v>
      </c>
      <c r="H234">
        <f ca="1"/>
        <v>0.27339926559181349</v>
      </c>
      <c r="I234">
        <f ca="1"/>
        <v>0.28740154425341652</v>
      </c>
      <c r="J234" s="39">
        <f t="shared" ca="1" si="13"/>
        <v>6.8979895792550164E-2</v>
      </c>
      <c r="K234" s="39">
        <f t="shared" ca="1" si="13"/>
        <v>6.632313468970652E-2</v>
      </c>
    </row>
    <row r="235" spans="6:11">
      <c r="F235" s="38">
        <f t="shared" ca="1" si="12"/>
        <v>50026</v>
      </c>
      <c r="G235">
        <f t="shared" ca="1" si="11"/>
        <v>-26.558817726515109</v>
      </c>
      <c r="H235">
        <f ca="1"/>
        <v>0.27185314293461449</v>
      </c>
      <c r="I235">
        <f ca="1"/>
        <v>0.28583390025969813</v>
      </c>
      <c r="J235" s="39">
        <f t="shared" ca="1" si="13"/>
        <v>6.8979983324688202E-2</v>
      </c>
      <c r="K235" s="39">
        <f t="shared" ca="1" si="13"/>
        <v>6.6324101552036691E-2</v>
      </c>
    </row>
    <row r="236" spans="6:11">
      <c r="F236" s="38">
        <f t="shared" ca="1" si="12"/>
        <v>50056</v>
      </c>
      <c r="G236">
        <f t="shared" ca="1" si="11"/>
        <v>-26.550024424593921</v>
      </c>
      <c r="H236">
        <f ca="1"/>
        <v>0.27031575999320639</v>
      </c>
      <c r="I236">
        <f ca="1"/>
        <v>0.28427476186550926</v>
      </c>
      <c r="J236" s="39">
        <f t="shared" ca="1" si="13"/>
        <v>6.8980070856824324E-2</v>
      </c>
      <c r="K236" s="39">
        <f t="shared" ca="1" si="13"/>
        <v>6.6325068414364932E-2</v>
      </c>
    </row>
    <row r="237" spans="6:11">
      <c r="F237" s="38">
        <f t="shared" ca="1" si="12"/>
        <v>50086</v>
      </c>
      <c r="G237">
        <f t="shared" ca="1" si="11"/>
        <v>-26.54123112267273</v>
      </c>
      <c r="H237">
        <f ca="1"/>
        <v>0.26878706738689645</v>
      </c>
      <c r="I237">
        <f ca="1"/>
        <v>0.28272408316960546</v>
      </c>
      <c r="J237" s="39">
        <f t="shared" ca="1" si="13"/>
        <v>6.8980158388958532E-2</v>
      </c>
      <c r="K237" s="39">
        <f t="shared" ca="1" si="13"/>
        <v>6.6326035276691259E-2</v>
      </c>
    </row>
    <row r="238" spans="6:11">
      <c r="F238" s="38">
        <f t="shared" ca="1" si="12"/>
        <v>50116</v>
      </c>
      <c r="G238">
        <f t="shared" ca="1" si="11"/>
        <v>-26.532437820751682</v>
      </c>
      <c r="H238">
        <f ca="1"/>
        <v>0.26726701601388003</v>
      </c>
      <c r="I238">
        <f ca="1"/>
        <v>0.28118181851710516</v>
      </c>
      <c r="J238" s="39">
        <f t="shared" ca="1" si="13"/>
        <v>6.8980245921089964E-2</v>
      </c>
      <c r="K238" s="39">
        <f t="shared" ca="1" si="13"/>
        <v>6.6327002139014796E-2</v>
      </c>
    </row>
    <row r="239" spans="6:11">
      <c r="F239" s="38">
        <f t="shared" ca="1" si="12"/>
        <v>50146</v>
      </c>
      <c r="G239">
        <f t="shared" ca="1" si="11"/>
        <v>-26.523644518830352</v>
      </c>
      <c r="H239">
        <f ca="1"/>
        <v>0.26575555704964848</v>
      </c>
      <c r="I239">
        <f ca="1"/>
        <v>0.27964792249815629</v>
      </c>
      <c r="J239" s="39">
        <f t="shared" ca="1" si="13"/>
        <v>6.8980333453220355E-2</v>
      </c>
      <c r="K239" s="39">
        <f t="shared" ca="1" si="13"/>
        <v>6.632796900133732E-2</v>
      </c>
    </row>
    <row r="240" spans="6:11">
      <c r="F240" s="38">
        <f t="shared" ca="1" si="12"/>
        <v>50176</v>
      </c>
      <c r="G240">
        <f t="shared" ca="1" si="11"/>
        <v>-26.514851216909303</v>
      </c>
      <c r="H240">
        <f ca="1"/>
        <v>0.26425264194545084</v>
      </c>
      <c r="I240">
        <f ca="1"/>
        <v>0.27812234994665697</v>
      </c>
      <c r="J240" s="39">
        <f t="shared" ca="1" si="13"/>
        <v>6.8980420985348831E-2</v>
      </c>
      <c r="K240" s="39">
        <f t="shared" ca="1" si="13"/>
        <v>6.6328935863657901E-2</v>
      </c>
    </row>
    <row r="241" spans="6:11">
      <c r="F241" s="38">
        <f t="shared" ca="1" si="12"/>
        <v>50206</v>
      </c>
      <c r="G241">
        <f t="shared" ca="1" si="11"/>
        <v>-26.506057914988112</v>
      </c>
      <c r="H241">
        <f ca="1"/>
        <v>0.26275822242671898</v>
      </c>
      <c r="I241">
        <f ca="1"/>
        <v>0.27660505593893503</v>
      </c>
      <c r="J241" s="39">
        <f t="shared" ca="1" si="13"/>
        <v>6.8980508517475378E-2</v>
      </c>
      <c r="K241" s="39">
        <f t="shared" ca="1" si="13"/>
        <v>6.6329902725976567E-2</v>
      </c>
    </row>
    <row r="242" spans="6:11">
      <c r="F242" s="38">
        <f t="shared" ca="1" si="12"/>
        <v>50236</v>
      </c>
      <c r="G242">
        <f t="shared" ca="1" si="11"/>
        <v>-26.497264613066783</v>
      </c>
      <c r="H242">
        <f ca="1"/>
        <v>0.26127225049152414</v>
      </c>
      <c r="I242">
        <f ca="1"/>
        <v>0.27509599579245864</v>
      </c>
      <c r="J242" s="39">
        <f t="shared" ca="1" si="13"/>
        <v>6.8980596049600024E-2</v>
      </c>
      <c r="K242" s="39">
        <f t="shared" ca="1" si="13"/>
        <v>6.6330869588293345E-2</v>
      </c>
    </row>
    <row r="243" spans="6:11">
      <c r="F243" s="38">
        <f t="shared" ca="1" si="12"/>
        <v>50266</v>
      </c>
      <c r="G243">
        <f t="shared" ca="1" si="11"/>
        <v>-26.488471311145595</v>
      </c>
      <c r="H243">
        <f ca="1"/>
        <v>0.25979467840903842</v>
      </c>
      <c r="I243">
        <f ca="1"/>
        <v>0.27359512506455014</v>
      </c>
      <c r="J243" s="39">
        <f t="shared" ca="1" si="13"/>
        <v>6.898068358172274E-2</v>
      </c>
      <c r="K243" s="39">
        <f t="shared" ca="1" si="13"/>
        <v>6.6331836450608181E-2</v>
      </c>
    </row>
    <row r="244" spans="6:11">
      <c r="F244" s="38">
        <f t="shared" ca="1" si="12"/>
        <v>50296</v>
      </c>
      <c r="G244">
        <f t="shared" ca="1" si="11"/>
        <v>-26.479678009224543</v>
      </c>
      <c r="H244">
        <f ca="1"/>
        <v>0.25832545871800827</v>
      </c>
      <c r="I244">
        <f ca="1"/>
        <v>0.27210239955110899</v>
      </c>
      <c r="J244" s="39">
        <f t="shared" ca="1" si="13"/>
        <v>6.8980771113842668E-2</v>
      </c>
      <c r="K244" s="39">
        <f t="shared" ca="1" si="13"/>
        <v>6.6332803312920213E-2</v>
      </c>
    </row>
    <row r="245" spans="6:11">
      <c r="F245" s="38">
        <f t="shared" ca="1" si="12"/>
        <v>50326</v>
      </c>
      <c r="G245">
        <f t="shared" ca="1" si="11"/>
        <v>-26.470884707303217</v>
      </c>
      <c r="H245">
        <f ca="1"/>
        <v>0.25686454422521499</v>
      </c>
      <c r="I245">
        <f ca="1"/>
        <v>0.27061777528531999</v>
      </c>
      <c r="J245" s="39">
        <f t="shared" ca="1" si="13"/>
        <v>6.8980858645961568E-2</v>
      </c>
      <c r="K245" s="39">
        <f t="shared" ca="1" si="13"/>
        <v>6.6333770175231246E-2</v>
      </c>
    </row>
    <row r="246" spans="6:11">
      <c r="F246" s="38">
        <f t="shared" ca="1" si="12"/>
        <v>50356</v>
      </c>
      <c r="G246">
        <f t="shared" ca="1" si="11"/>
        <v>-26.462091405382164</v>
      </c>
      <c r="H246">
        <f ca="1"/>
        <v>0.25541188800398856</v>
      </c>
      <c r="I246">
        <f ca="1"/>
        <v>0.26914120853641527</v>
      </c>
      <c r="J246" s="39">
        <f t="shared" ca="1" si="13"/>
        <v>6.8980946178078539E-2</v>
      </c>
      <c r="K246" s="39">
        <f t="shared" ca="1" si="13"/>
        <v>6.6334737037540323E-2</v>
      </c>
    </row>
    <row r="247" spans="6:11">
      <c r="F247" s="38">
        <f t="shared" ca="1" si="12"/>
        <v>50386</v>
      </c>
      <c r="G247">
        <f t="shared" ca="1" si="11"/>
        <v>-26.453298103460838</v>
      </c>
      <c r="H247">
        <f ca="1"/>
        <v>0.25396744339268496</v>
      </c>
      <c r="I247">
        <f ca="1"/>
        <v>0.26767265580839417</v>
      </c>
      <c r="J247" s="39">
        <f t="shared" ca="1" si="13"/>
        <v>6.8981033710193582E-2</v>
      </c>
      <c r="K247" s="39">
        <f t="shared" ca="1" si="13"/>
        <v>6.6335703899847498E-2</v>
      </c>
    </row>
    <row r="248" spans="6:11">
      <c r="F248" s="38">
        <f t="shared" ca="1" si="12"/>
        <v>50416</v>
      </c>
      <c r="G248">
        <f t="shared" ca="1" si="11"/>
        <v>-26.444504801539786</v>
      </c>
      <c r="H248">
        <f ca="1"/>
        <v>0.2525311639931942</v>
      </c>
      <c r="I248">
        <f ca="1"/>
        <v>0.26621207383877532</v>
      </c>
      <c r="J248" s="39">
        <f t="shared" ca="1" si="13"/>
        <v>6.898112124230675E-2</v>
      </c>
      <c r="K248" s="39">
        <f t="shared" ca="1" si="13"/>
        <v>6.6336670762152772E-2</v>
      </c>
    </row>
    <row r="249" spans="6:11">
      <c r="F249" s="38">
        <f t="shared" ca="1" si="12"/>
        <v>50446</v>
      </c>
      <c r="G249">
        <f t="shared" ca="1" si="11"/>
        <v>-26.436305810122324</v>
      </c>
      <c r="H249">
        <f ca="1"/>
        <v>0.25110300366945326</v>
      </c>
      <c r="I249">
        <f ca="1"/>
        <v>0.26475973481345849</v>
      </c>
      <c r="J249" s="39">
        <f t="shared" ca="1" si="13"/>
        <v>6.8981208774417963E-2</v>
      </c>
      <c r="K249" s="39">
        <f t="shared" ca="1" si="13"/>
        <v>6.633757819340573E-2</v>
      </c>
    </row>
    <row r="250" spans="6:11">
      <c r="F250" s="38">
        <f t="shared" ca="1" si="12"/>
        <v>50476</v>
      </c>
      <c r="G250">
        <f t="shared" ca="1" si="11"/>
        <v>-26.431078371224881</v>
      </c>
      <c r="H250">
        <f ca="1"/>
        <v>0.24968291654597055</v>
      </c>
      <c r="I250">
        <f ca="1"/>
        <v>0.26331685376844183</v>
      </c>
      <c r="J250" s="39">
        <f t="shared" ca="1" si="13"/>
        <v>6.8981296306526413E-2</v>
      </c>
      <c r="K250" s="39">
        <f t="shared" ca="1" si="13"/>
        <v>6.6338188469403925E-2</v>
      </c>
    </row>
    <row r="251" spans="6:11">
      <c r="F251" s="38">
        <f t="shared" ca="1" si="12"/>
        <v>50506</v>
      </c>
      <c r="G251">
        <f t="shared" ca="1" si="11"/>
        <v>-26.4258509323273</v>
      </c>
      <c r="H251">
        <f ca="1"/>
        <v>0.24827085700633764</v>
      </c>
      <c r="I251">
        <f ca="1"/>
        <v>0.26188180982899917</v>
      </c>
      <c r="J251" s="39">
        <f t="shared" ca="1" si="13"/>
        <v>6.8981383838633809E-2</v>
      </c>
      <c r="K251" s="39">
        <f t="shared" ca="1" si="13"/>
        <v>6.6338798745401079E-2</v>
      </c>
    </row>
    <row r="252" spans="6:11">
      <c r="F252" s="38">
        <f t="shared" ca="1" si="12"/>
        <v>50536</v>
      </c>
      <c r="G252">
        <f t="shared" ca="1" si="11"/>
        <v>-26.420623493429719</v>
      </c>
      <c r="H252">
        <f ca="1"/>
        <v>0.24686677969179296</v>
      </c>
      <c r="I252">
        <f ca="1"/>
        <v>0.26045456057103017</v>
      </c>
      <c r="J252" s="39">
        <f t="shared" ca="1" si="13"/>
        <v>6.8981471370739303E-2</v>
      </c>
      <c r="K252" s="39">
        <f t="shared" ca="1" si="13"/>
        <v>6.6339409021396331E-2</v>
      </c>
    </row>
    <row r="253" spans="6:11">
      <c r="F253" s="38">
        <f t="shared" ca="1" si="12"/>
        <v>50566</v>
      </c>
      <c r="G253">
        <f t="shared" ca="1" si="11"/>
        <v>-26.415396054532138</v>
      </c>
      <c r="H253">
        <f ca="1"/>
        <v>0.24547063949974976</v>
      </c>
      <c r="I253">
        <f ca="1"/>
        <v>0.25903506379929858</v>
      </c>
      <c r="J253" s="39">
        <f t="shared" ca="1" si="13"/>
        <v>6.8981558902842854E-2</v>
      </c>
      <c r="K253" s="39">
        <f t="shared" ca="1" si="13"/>
        <v>6.6340019297389641E-2</v>
      </c>
    </row>
    <row r="254" spans="6:11">
      <c r="F254" s="38">
        <f t="shared" ca="1" si="12"/>
        <v>50596</v>
      </c>
      <c r="G254">
        <f t="shared" ca="1" si="11"/>
        <v>-26.410168615634415</v>
      </c>
      <c r="H254">
        <f ca="1"/>
        <v>0.24408239158235412</v>
      </c>
      <c r="I254">
        <f ca="1"/>
        <v>0.25762327754620612</v>
      </c>
      <c r="J254" s="39">
        <f t="shared" ca="1" si="13"/>
        <v>6.8981646434944505E-2</v>
      </c>
      <c r="K254" s="39">
        <f t="shared" ca="1" si="13"/>
        <v>6.6340629573381063E-2</v>
      </c>
    </row>
    <row r="255" spans="6:11">
      <c r="F255" s="38">
        <f t="shared" ca="1" si="12"/>
        <v>50626</v>
      </c>
      <c r="G255">
        <f t="shared" ca="1" si="11"/>
        <v>-26.404941176737111</v>
      </c>
      <c r="H255">
        <f ca="1"/>
        <v>0.24270199134504722</v>
      </c>
      <c r="I255">
        <f ca="1"/>
        <v>0.25621916007056922</v>
      </c>
      <c r="J255" s="39">
        <f t="shared" ca="1" si="13"/>
        <v>6.8981733967044268E-2</v>
      </c>
      <c r="K255" s="39">
        <f t="shared" ca="1" si="13"/>
        <v>6.6341239849370556E-2</v>
      </c>
    </row>
    <row r="256" spans="6:11">
      <c r="F256" s="38">
        <f t="shared" ca="1" si="12"/>
        <v>50656</v>
      </c>
      <c r="G256">
        <f t="shared" ca="1" si="11"/>
        <v>-26.399713737839253</v>
      </c>
      <c r="H256">
        <f ca="1"/>
        <v>0.24132939444513962</v>
      </c>
      <c r="I256">
        <f ca="1"/>
        <v>0.254822669856406</v>
      </c>
      <c r="J256" s="39">
        <f t="shared" ca="1" si="13"/>
        <v>6.8981821499141185E-2</v>
      </c>
      <c r="K256" s="39">
        <f t="shared" ca="1" si="13"/>
        <v>6.634185012535726E-2</v>
      </c>
    </row>
    <row r="257" spans="6:11">
      <c r="F257" s="38">
        <f t="shared" ca="1" si="12"/>
        <v>50686</v>
      </c>
      <c r="G257">
        <f t="shared" ca="1" si="11"/>
        <v>-26.394486298941811</v>
      </c>
      <c r="H257">
        <f ca="1"/>
        <v>0.23996455679037171</v>
      </c>
      <c r="I257">
        <f ca="1"/>
        <v>0.25343376561170688</v>
      </c>
      <c r="J257" s="39">
        <f t="shared" ca="1" si="13"/>
        <v>6.8981909031237104E-2</v>
      </c>
      <c r="K257" s="39">
        <f t="shared" ca="1" si="13"/>
        <v>6.6342460401342923E-2</v>
      </c>
    </row>
    <row r="258" spans="6:11">
      <c r="F258" s="38">
        <f t="shared" ca="1" si="12"/>
        <v>50716</v>
      </c>
      <c r="G258">
        <f t="shared" ca="1" si="11"/>
        <v>-26.389258860044229</v>
      </c>
      <c r="H258">
        <f ca="1"/>
        <v>0.23860743453752645</v>
      </c>
      <c r="I258">
        <f ca="1"/>
        <v>0.2520524062672585</v>
      </c>
      <c r="J258" s="39">
        <f t="shared" ca="1" si="13"/>
        <v>6.8981996563331108E-2</v>
      </c>
      <c r="K258" s="39">
        <f t="shared" ca="1" si="13"/>
        <v>6.6343070677326685E-2</v>
      </c>
    </row>
    <row r="259" spans="6:11">
      <c r="F259" s="38">
        <f t="shared" ca="1" si="12"/>
        <v>50746</v>
      </c>
      <c r="G259">
        <f t="shared" ref="G259:G275" ca="1" si="14">(K259-J259)*10000</f>
        <v>-26.38403142114651</v>
      </c>
      <c r="H259">
        <f ca="1"/>
        <v>0.23725798409100585</v>
      </c>
      <c r="I259">
        <f ca="1"/>
        <v>0.25067855097542685</v>
      </c>
      <c r="J259" s="39">
        <f t="shared" ca="1" si="13"/>
        <v>6.8982084095423168E-2</v>
      </c>
      <c r="K259" s="39">
        <f t="shared" ca="1" si="13"/>
        <v>6.6343680953308518E-2</v>
      </c>
    </row>
    <row r="260" spans="6:11">
      <c r="F260" s="38">
        <f t="shared" ca="1" si="12"/>
        <v>50776</v>
      </c>
      <c r="G260">
        <f t="shared" ca="1" si="14"/>
        <v>-26.378803982248929</v>
      </c>
      <c r="H260">
        <f ca="1"/>
        <v>0.2359161621014372</v>
      </c>
      <c r="I260">
        <f ca="1"/>
        <v>0.24931215910897084</v>
      </c>
      <c r="J260" s="39">
        <f t="shared" ca="1" si="13"/>
        <v>6.8982171627513328E-2</v>
      </c>
      <c r="K260" s="39">
        <f t="shared" ca="1" si="13"/>
        <v>6.6344291229288435E-2</v>
      </c>
    </row>
    <row r="261" spans="6:11">
      <c r="F261" s="38">
        <f t="shared" ca="1" si="12"/>
        <v>50806</v>
      </c>
      <c r="G261">
        <f t="shared" ca="1" si="14"/>
        <v>-26.373576543351206</v>
      </c>
      <c r="H261">
        <f ca="1"/>
        <v>0.23458192546428344</v>
      </c>
      <c r="I261">
        <f ca="1"/>
        <v>0.24795319025985718</v>
      </c>
      <c r="J261" s="39">
        <f t="shared" ca="1" si="13"/>
        <v>6.8982259159601572E-2</v>
      </c>
      <c r="K261" s="39">
        <f t="shared" ca="1" si="13"/>
        <v>6.6344901505266451E-2</v>
      </c>
    </row>
    <row r="262" spans="6:11">
      <c r="F262" s="38">
        <f t="shared" ca="1" si="12"/>
        <v>50836</v>
      </c>
      <c r="G262">
        <f t="shared" ca="1" si="14"/>
        <v>-26.368349104453763</v>
      </c>
      <c r="H262">
        <f ca="1"/>
        <v>0.23325523131846498</v>
      </c>
      <c r="I262">
        <f ca="1"/>
        <v>0.24660160423808625</v>
      </c>
      <c r="J262" s="39">
        <f t="shared" ca="1" si="13"/>
        <v>6.8982346691687027E-2</v>
      </c>
      <c r="K262" s="39">
        <f t="shared" ca="1" si="13"/>
        <v>6.6345511781241651E-2</v>
      </c>
    </row>
    <row r="263" spans="6:11">
      <c r="F263" s="38">
        <f t="shared" ref="F263:F275" ca="1" si="15">F262+30</f>
        <v>50866</v>
      </c>
      <c r="G263">
        <f t="shared" ca="1" si="14"/>
        <v>-26.363121665556044</v>
      </c>
      <c r="H263">
        <f ca="1"/>
        <v>0.23193603704496801</v>
      </c>
      <c r="I263">
        <f ca="1"/>
        <v>0.24525736107050136</v>
      </c>
      <c r="J263" s="39">
        <f t="shared" ca="1" si="13"/>
        <v>6.8982434223771441E-2</v>
      </c>
      <c r="K263" s="39">
        <f t="shared" ca="1" si="13"/>
        <v>6.6346122057215837E-2</v>
      </c>
    </row>
    <row r="264" spans="6:11">
      <c r="F264" s="38">
        <f t="shared" ca="1" si="15"/>
        <v>50896</v>
      </c>
      <c r="G264">
        <f t="shared" ca="1" si="14"/>
        <v>-26.357894226658463</v>
      </c>
      <c r="H264">
        <f ca="1"/>
        <v>0.23062430026550398</v>
      </c>
      <c r="I264">
        <f ca="1"/>
        <v>0.24392042099965025</v>
      </c>
      <c r="J264" s="39">
        <f t="shared" ca="1" si="13"/>
        <v>6.898252175585394E-2</v>
      </c>
      <c r="K264" s="39">
        <f t="shared" ca="1" si="13"/>
        <v>6.6346732333188094E-2</v>
      </c>
    </row>
    <row r="265" spans="6:11">
      <c r="F265" s="38">
        <f t="shared" ca="1" si="15"/>
        <v>50926</v>
      </c>
      <c r="G265">
        <f t="shared" ca="1" si="14"/>
        <v>-26.352666787760882</v>
      </c>
      <c r="H265">
        <f ca="1"/>
        <v>0.22931997884113331</v>
      </c>
      <c r="I265">
        <f ca="1"/>
        <v>0.24259074448260709</v>
      </c>
      <c r="J265" s="39">
        <f t="shared" ca="1" si="13"/>
        <v>6.898260928793451E-2</v>
      </c>
      <c r="K265" s="39">
        <f t="shared" ca="1" si="13"/>
        <v>6.6347342609158422E-2</v>
      </c>
    </row>
    <row r="266" spans="6:11">
      <c r="F266" s="38">
        <f t="shared" ca="1" si="15"/>
        <v>50956</v>
      </c>
      <c r="G266">
        <f t="shared" ca="1" si="14"/>
        <v>-26.347439348863301</v>
      </c>
      <c r="H266">
        <f ca="1"/>
        <v>0.22802303087091813</v>
      </c>
      <c r="I266">
        <f ca="1"/>
        <v>0.24126829218982279</v>
      </c>
      <c r="J266" s="39">
        <f t="shared" ca="1" si="13"/>
        <v>6.8982696820013178E-2</v>
      </c>
      <c r="K266" s="39">
        <f t="shared" ca="1" si="13"/>
        <v>6.6347952885126849E-2</v>
      </c>
    </row>
    <row r="267" spans="6:11">
      <c r="F267" s="38">
        <f t="shared" ca="1" si="15"/>
        <v>50986</v>
      </c>
      <c r="G267">
        <f t="shared" ca="1" si="14"/>
        <v>-26.342211909965719</v>
      </c>
      <c r="H267">
        <f ca="1"/>
        <v>0.22673341469057925</v>
      </c>
      <c r="I267">
        <f ca="1"/>
        <v>0.23995302500397858</v>
      </c>
      <c r="J267" s="39">
        <f t="shared" ca="1" si="13"/>
        <v>6.8982784352089918E-2</v>
      </c>
      <c r="K267" s="39">
        <f t="shared" ca="1" si="13"/>
        <v>6.6348563161093346E-2</v>
      </c>
    </row>
    <row r="268" spans="6:11">
      <c r="F268" s="38">
        <f t="shared" ca="1" si="15"/>
        <v>51016</v>
      </c>
      <c r="G268">
        <f t="shared" ca="1" si="14"/>
        <v>-26.336984471067996</v>
      </c>
      <c r="H268">
        <f ca="1"/>
        <v>0.22545108887115944</v>
      </c>
      <c r="I268">
        <f ca="1"/>
        <v>0.23864490401884367</v>
      </c>
      <c r="J268" s="39">
        <f t="shared" ca="1" si="13"/>
        <v>6.8982871884164756E-2</v>
      </c>
      <c r="K268" s="39">
        <f t="shared" ca="1" si="13"/>
        <v>6.6349173437057957E-2</v>
      </c>
    </row>
    <row r="269" spans="6:11">
      <c r="F269" s="38">
        <f t="shared" ca="1" si="15"/>
        <v>51046</v>
      </c>
      <c r="G269">
        <f t="shared" ca="1" si="14"/>
        <v>-26.331757032170415</v>
      </c>
      <c r="H269">
        <f ca="1"/>
        <v>0.22417601221769967</v>
      </c>
      <c r="I269">
        <f ca="1"/>
        <v>0.23734389053814539</v>
      </c>
      <c r="J269" s="39">
        <f t="shared" ca="1" si="13"/>
        <v>6.8982959416236805E-2</v>
      </c>
      <c r="K269" s="39">
        <f t="shared" ca="1" si="13"/>
        <v>6.6349783713019764E-2</v>
      </c>
    </row>
    <row r="270" spans="6:11">
      <c r="F270" s="38">
        <f t="shared" ca="1" si="15"/>
        <v>51076</v>
      </c>
      <c r="G270">
        <f t="shared" ca="1" si="14"/>
        <v>-26.326529593272696</v>
      </c>
      <c r="H270">
        <f ca="1"/>
        <v>0.22290814376790088</v>
      </c>
      <c r="I270">
        <f ca="1"/>
        <v>0.23604994607442167</v>
      </c>
      <c r="J270" s="39">
        <f t="shared" ca="1" si="13"/>
        <v>6.89830469483078E-2</v>
      </c>
      <c r="K270" s="39">
        <f t="shared" ca="1" si="13"/>
        <v>6.635039398898053E-2</v>
      </c>
    </row>
    <row r="271" spans="6:11">
      <c r="F271" s="38">
        <f t="shared" ca="1" si="15"/>
        <v>51106</v>
      </c>
      <c r="G271">
        <f t="shared" ca="1" si="14"/>
        <v>-26.321302154375392</v>
      </c>
      <c r="H271">
        <f ca="1"/>
        <v>0.22164744279083581</v>
      </c>
      <c r="I271">
        <f ca="1"/>
        <v>0.23476303234792509</v>
      </c>
      <c r="J271" s="39">
        <f t="shared" ca="1" si="13"/>
        <v>6.8983134480376906E-2</v>
      </c>
      <c r="K271" s="39">
        <f t="shared" ca="1" si="13"/>
        <v>6.6351004264939367E-2</v>
      </c>
    </row>
    <row r="272" spans="6:11">
      <c r="F272" s="38">
        <f t="shared" ca="1" si="15"/>
        <v>51136</v>
      </c>
      <c r="G272">
        <f t="shared" ca="1" si="14"/>
        <v>-26.316074715477811</v>
      </c>
      <c r="H272">
        <f ca="1"/>
        <v>0.22039386878562606</v>
      </c>
      <c r="I272">
        <f ca="1"/>
        <v>0.23348311128548785</v>
      </c>
      <c r="J272" s="39">
        <f t="shared" ca="1" si="13"/>
        <v>6.8983222012444084E-2</v>
      </c>
      <c r="K272" s="39">
        <f t="shared" ca="1" si="13"/>
        <v>6.6351614540896303E-2</v>
      </c>
    </row>
    <row r="273" spans="6:11">
      <c r="F273" s="38">
        <f t="shared" ca="1" si="15"/>
        <v>51166</v>
      </c>
      <c r="G273">
        <f t="shared" ca="1" si="14"/>
        <v>-26.310847276580091</v>
      </c>
      <c r="H273">
        <f ca="1"/>
        <v>0.21914738148014745</v>
      </c>
      <c r="I273">
        <f ca="1"/>
        <v>0.23221014501941542</v>
      </c>
      <c r="J273" s="39">
        <f t="shared" ca="1" si="13"/>
        <v>6.8983309544509333E-2</v>
      </c>
      <c r="K273" s="39">
        <f t="shared" ca="1" si="13"/>
        <v>6.6352224816851324E-2</v>
      </c>
    </row>
    <row r="274" spans="6:11">
      <c r="F274" s="38">
        <f t="shared" ca="1" si="15"/>
        <v>51196</v>
      </c>
      <c r="G274">
        <f t="shared" ca="1" si="14"/>
        <v>-26.30561983768251</v>
      </c>
      <c r="H274">
        <f ca="1"/>
        <v>0.21790794082973844</v>
      </c>
      <c r="I274">
        <f ca="1"/>
        <v>0.23094409588638112</v>
      </c>
      <c r="J274" s="39">
        <f t="shared" ca="1" si="13"/>
        <v>6.8983397076572681E-2</v>
      </c>
      <c r="K274" s="39">
        <f t="shared" ca="1" si="13"/>
        <v>6.635283509280443E-2</v>
      </c>
    </row>
    <row r="275" spans="6:11">
      <c r="F275" s="38">
        <f t="shared" ca="1" si="15"/>
        <v>51226</v>
      </c>
      <c r="G275">
        <f t="shared" ca="1" si="14"/>
        <v>-26.300392398784929</v>
      </c>
      <c r="H275">
        <f ca="1"/>
        <v>0.21667550701592042</v>
      </c>
      <c r="I275">
        <f ca="1"/>
        <v>0.22968492642633168</v>
      </c>
      <c r="J275" s="39">
        <f t="shared" ca="1" si="13"/>
        <v>6.8983484608633239E-2</v>
      </c>
      <c r="K275" s="39">
        <f t="shared" ca="1" si="13"/>
        <v>6.6353445368754746E-2</v>
      </c>
    </row>
  </sheetData>
  <protectedRanges>
    <protectedRange sqref="B10" name="Range2_1_1_1"/>
  </protectedRanges>
  <dataValidations count="5">
    <dataValidation type="list" allowBlank="1" showInputMessage="1" showErrorMessage="1" sqref="B2" xr:uid="{00000000-0002-0000-0300-000000000000}">
      <formula1>"RateCurve, DiscountCurve, InflationCurve, RateSpreadCurve, RateBasisCurve"</formula1>
    </dataValidation>
    <dataValidation type="list" allowBlank="1" showInputMessage="1" showErrorMessage="1" sqref="B10" xr:uid="{00000000-0002-0000-0300-000001000000}">
      <formula1>Algorithms</formula1>
    </dataValidation>
    <dataValidation type="list" allowBlank="1" showInputMessage="1" showErrorMessage="1" sqref="B7" xr:uid="{00000000-0002-0000-0300-000002000000}">
      <formula1>RateIndex</formula1>
    </dataValidation>
    <dataValidation type="list" allowBlank="1" showInputMessage="1" showErrorMessage="1" sqref="B11" xr:uid="{00000000-0002-0000-0300-000003000000}">
      <formula1>Currency</formula1>
    </dataValidation>
    <dataValidation type="list" allowBlank="1" showInputMessage="1" showErrorMessage="1" sqref="B8" xr:uid="{00000000-0002-0000-0300-000004000000}">
      <formula1>"1D,1M,3M,6M"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I13"/>
  <sheetViews>
    <sheetView workbookViewId="0">
      <selection activeCell="M24" sqref="M24"/>
    </sheetView>
  </sheetViews>
  <sheetFormatPr defaultRowHeight="12.75"/>
  <cols>
    <col min="4" max="4" width="21.140625" bestFit="1" customWidth="1"/>
    <col min="5" max="5" width="13.7109375" bestFit="1" customWidth="1"/>
  </cols>
  <sheetData>
    <row r="1" spans="3:9">
      <c r="C1" t="s">
        <v>1</v>
      </c>
      <c r="D1" t="s">
        <v>26</v>
      </c>
      <c r="E1" t="s">
        <v>29</v>
      </c>
    </row>
    <row r="2" spans="3:9">
      <c r="C2" t="s">
        <v>2</v>
      </c>
      <c r="D2" t="s">
        <v>21</v>
      </c>
      <c r="E2" s="32" t="s">
        <v>6</v>
      </c>
      <c r="G2" s="9" t="s">
        <v>8</v>
      </c>
      <c r="I2" s="24" t="s">
        <v>90</v>
      </c>
    </row>
    <row r="3" spans="3:9">
      <c r="C3" t="s">
        <v>2</v>
      </c>
      <c r="D3" t="s">
        <v>86</v>
      </c>
      <c r="E3" s="33" t="s">
        <v>28</v>
      </c>
      <c r="G3" s="9" t="s">
        <v>9</v>
      </c>
      <c r="I3" t="s">
        <v>64</v>
      </c>
    </row>
    <row r="4" spans="3:9">
      <c r="C4" t="s">
        <v>13</v>
      </c>
      <c r="D4" t="s">
        <v>24</v>
      </c>
      <c r="E4" s="33" t="s">
        <v>23</v>
      </c>
      <c r="G4" s="9" t="s">
        <v>10</v>
      </c>
    </row>
    <row r="5" spans="3:9">
      <c r="C5" t="s">
        <v>87</v>
      </c>
      <c r="D5" t="s">
        <v>88</v>
      </c>
      <c r="E5" s="34" t="s">
        <v>30</v>
      </c>
      <c r="G5" s="9" t="s">
        <v>11</v>
      </c>
    </row>
    <row r="6" spans="3:9">
      <c r="C6" t="s">
        <v>14</v>
      </c>
      <c r="D6" t="s">
        <v>25</v>
      </c>
      <c r="E6" s="34" t="s">
        <v>54</v>
      </c>
      <c r="G6" s="9" t="s">
        <v>27</v>
      </c>
    </row>
    <row r="7" spans="3:9">
      <c r="C7" t="s">
        <v>15</v>
      </c>
      <c r="D7" t="s">
        <v>89</v>
      </c>
      <c r="E7" s="35" t="s">
        <v>31</v>
      </c>
      <c r="G7" s="9" t="s">
        <v>33</v>
      </c>
    </row>
    <row r="8" spans="3:9">
      <c r="C8" t="s">
        <v>15</v>
      </c>
      <c r="D8" t="s">
        <v>32</v>
      </c>
      <c r="G8" s="9" t="s">
        <v>34</v>
      </c>
    </row>
    <row r="9" spans="3:9">
      <c r="G9" s="9" t="s">
        <v>35</v>
      </c>
    </row>
    <row r="10" spans="3:9">
      <c r="G10" s="9" t="s">
        <v>36</v>
      </c>
    </row>
    <row r="11" spans="3:9">
      <c r="G11" s="9" t="s">
        <v>39</v>
      </c>
    </row>
    <row r="12" spans="3:9" ht="13.5" thickBot="1">
      <c r="G12" s="12" t="s">
        <v>40</v>
      </c>
    </row>
    <row r="13" spans="3:9" ht="13.5" thickBot="1">
      <c r="G13" s="12" t="s">
        <v>41</v>
      </c>
    </row>
  </sheetData>
  <protectedRanges>
    <protectedRange sqref="E7 E2:E4" name="Range2_1"/>
  </protectedRanges>
  <phoneticPr fontId="1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9" baseType="lpstr">
      <vt:lpstr>GetInfo &amp; GetInstrumentInfo</vt:lpstr>
      <vt:lpstr>AUDCurveGeneric</vt:lpstr>
      <vt:lpstr>AUDCurve6M</vt:lpstr>
      <vt:lpstr>AUDCurve1M</vt:lpstr>
      <vt:lpstr>Config</vt:lpstr>
      <vt:lpstr>Chart1</vt:lpstr>
      <vt:lpstr>AUDCurve1M!Algorithm</vt:lpstr>
      <vt:lpstr>AUDCurve6M!Algorithm</vt:lpstr>
      <vt:lpstr>AUDCurveGeneric!Algorithm</vt:lpstr>
      <vt:lpstr>Algorithms</vt:lpstr>
      <vt:lpstr>Currency</vt:lpstr>
      <vt:lpstr>CurveList</vt:lpstr>
      <vt:lpstr>AUDCurve1M!CurveName</vt:lpstr>
      <vt:lpstr>AUDCurve6M!CurveName</vt:lpstr>
      <vt:lpstr>AUDCurveGeneric!CurveName</vt:lpstr>
      <vt:lpstr>AUDCurve1M!CurveType</vt:lpstr>
      <vt:lpstr>AUDCurve6M!CurveType</vt:lpstr>
      <vt:lpstr>AUDCurveGeneric!CurveType</vt:lpstr>
      <vt:lpstr>FuturesRolls</vt:lpstr>
      <vt:lpstr>AUDCurveGeneric!HLInstruments</vt:lpstr>
      <vt:lpstr>Markets</vt:lpstr>
      <vt:lpstr>RateIndex</vt:lpstr>
      <vt:lpstr>AUDCurveGeneric!Rates</vt:lpstr>
      <vt:lpstr>AUDCurve1M!ReferenceDate</vt:lpstr>
      <vt:lpstr>AUDCurve6M!ReferenceDate</vt:lpstr>
      <vt:lpstr>AUDCurveGeneric!ReferenceDate</vt:lpstr>
      <vt:lpstr>AUDCurve1M!Spreads</vt:lpstr>
      <vt:lpstr>AUDCurve6M!Spreads</vt:lpstr>
      <vt:lpstr>AUDCurveGeneric!Spreads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awatt</dc:creator>
  <cp:lastModifiedBy>Alex</cp:lastModifiedBy>
  <cp:lastPrinted>2010-05-25T06:45:30Z</cp:lastPrinted>
  <dcterms:created xsi:type="dcterms:W3CDTF">2008-12-18T22:31:39Z</dcterms:created>
  <dcterms:modified xsi:type="dcterms:W3CDTF">2018-02-02T22:58:04Z</dcterms:modified>
</cp:coreProperties>
</file>