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SABR\"/>
    </mc:Choice>
  </mc:AlternateContent>
  <xr:revisionPtr revIDLastSave="0" documentId="13_ncr:1_{A956151A-6D1D-4E63-825C-6AA8EF22B9CE}" xr6:coauthVersionLast="31" xr6:coauthVersionMax="31" xr10:uidLastSave="{00000000-0000-0000-0000-000000000000}"/>
  <bookViews>
    <workbookView xWindow="480" yWindow="60" windowWidth="9450" windowHeight="6000" tabRatio="835" firstSheet="1" activeTab="7" xr2:uid="{00000000-000D-0000-FFFF-FFFF00000000}"/>
  </bookViews>
  <sheets>
    <sheet name="Table of Contents" sheetId="26" r:id="rId1"/>
    <sheet name="Market Data" sheetId="21" r:id="rId2"/>
    <sheet name="USD ATM Bootstrap" sheetId="22" r:id="rId3"/>
    <sheet name="USD Fixed Strike Bootstrap" sheetId="28" r:id="rId4"/>
    <sheet name="USD Caplet Volatility Surface" sheetId="31" r:id="rId5"/>
    <sheet name="AUD ATM Bootstrap" sheetId="32" r:id="rId6"/>
    <sheet name="AUD Fixed Strike Bootstrap" sheetId="33" r:id="rId7"/>
    <sheet name="AUD Caplet Volatility Surfa" sheetId="34" r:id="rId8"/>
    <sheet name="Publication" sheetId="30" state="hidden" r:id="rId9"/>
  </sheets>
  <calcPr calcId="179017" calcOnSave="0"/>
</workbook>
</file>

<file path=xl/calcChain.xml><?xml version="1.0" encoding="utf-8"?>
<calcChain xmlns="http://schemas.openxmlformats.org/spreadsheetml/2006/main">
  <c r="C19" i="31" l="1"/>
  <c r="C32" i="34"/>
  <c r="C35" i="34"/>
  <c r="C33" i="34"/>
  <c r="C36" i="34"/>
  <c r="C42" i="34"/>
  <c r="C37" i="34"/>
  <c r="C38" i="34"/>
  <c r="C40" i="34"/>
  <c r="C41" i="34"/>
  <c r="C39" i="34"/>
  <c r="C34" i="34"/>
  <c r="C31" i="34"/>
  <c r="C14" i="34"/>
  <c r="C20" i="34" l="1"/>
  <c r="C19" i="34"/>
  <c r="C27" i="34"/>
  <c r="C23" i="33"/>
  <c r="C8" i="33"/>
  <c r="C23" i="31"/>
  <c r="C32" i="31"/>
  <c r="C14" i="31"/>
  <c r="C3" i="28"/>
  <c r="C3" i="22"/>
  <c r="C3" i="33"/>
  <c r="C18" i="34" l="1"/>
  <c r="C23" i="32"/>
  <c r="C8" i="32"/>
  <c r="C23" i="34"/>
  <c r="C3" i="32"/>
  <c r="C27" i="31" l="1"/>
  <c r="C20" i="31"/>
  <c r="C18" i="31"/>
  <c r="D31" i="34" a="1"/>
  <c r="C39" i="31"/>
  <c r="C34" i="31"/>
  <c r="C33" i="31"/>
  <c r="C42" i="31"/>
  <c r="C37" i="31"/>
  <c r="C36" i="31"/>
  <c r="C35" i="31"/>
  <c r="C31" i="31"/>
  <c r="C40" i="31"/>
  <c r="C38" i="31"/>
  <c r="C41" i="31"/>
  <c r="D37" i="34" l="1"/>
  <c r="D36" i="34"/>
  <c r="D39" i="34"/>
  <c r="D40" i="34"/>
  <c r="D35" i="34"/>
  <c r="D31" i="34"/>
  <c r="D38" i="34"/>
  <c r="D32" i="34"/>
  <c r="D42" i="34"/>
  <c r="D34" i="34"/>
  <c r="D41" i="34"/>
  <c r="D33" i="34"/>
  <c r="C22" i="28"/>
  <c r="C9" i="28"/>
  <c r="C9" i="22"/>
  <c r="C22" i="22" l="1"/>
  <c r="C4" i="30" l="1"/>
  <c r="D4" i="30"/>
  <c r="E4" i="30"/>
  <c r="F4" i="30"/>
  <c r="G4" i="30"/>
  <c r="H4" i="30"/>
  <c r="C5" i="30"/>
  <c r="D5" i="30"/>
  <c r="E5" i="30"/>
  <c r="F5" i="30"/>
  <c r="G5" i="30"/>
  <c r="H5" i="30"/>
  <c r="C6" i="30"/>
  <c r="D6" i="30"/>
  <c r="E6" i="30"/>
  <c r="F6" i="30"/>
  <c r="G6" i="30"/>
  <c r="H6" i="30"/>
  <c r="C7" i="30"/>
  <c r="D7" i="30"/>
  <c r="E7" i="30"/>
  <c r="F7" i="30"/>
  <c r="G7" i="30"/>
  <c r="H7" i="30"/>
  <c r="C8" i="30"/>
  <c r="D8" i="30"/>
  <c r="E8" i="30"/>
  <c r="F8" i="30"/>
  <c r="G8" i="30"/>
  <c r="H8" i="30"/>
  <c r="C9" i="30"/>
  <c r="D9" i="30"/>
  <c r="E9" i="30"/>
  <c r="F9" i="30"/>
  <c r="G9" i="30"/>
  <c r="H9" i="30"/>
  <c r="C10" i="30"/>
  <c r="D10" i="30"/>
  <c r="E10" i="30"/>
  <c r="F10" i="30"/>
  <c r="G10" i="30"/>
  <c r="H10" i="30"/>
  <c r="C11" i="30"/>
  <c r="D11" i="30"/>
  <c r="E11" i="30"/>
  <c r="F11" i="30"/>
  <c r="G11" i="30"/>
  <c r="H11" i="30"/>
  <c r="C12" i="30"/>
  <c r="D12" i="30"/>
  <c r="E12" i="30"/>
  <c r="F12" i="30"/>
  <c r="G12" i="30"/>
  <c r="H12" i="30"/>
  <c r="C13" i="30"/>
  <c r="D13" i="30"/>
  <c r="E13" i="30"/>
  <c r="F13" i="30"/>
  <c r="G13" i="30"/>
  <c r="H13" i="30"/>
  <c r="C14" i="30"/>
  <c r="D14" i="30"/>
  <c r="E14" i="30"/>
  <c r="F14" i="30"/>
  <c r="G14" i="30"/>
  <c r="H14" i="30"/>
  <c r="C15" i="30"/>
  <c r="D15" i="30"/>
  <c r="E15" i="30"/>
  <c r="F15" i="30"/>
  <c r="G15" i="30"/>
  <c r="H15" i="30"/>
  <c r="C16" i="30"/>
  <c r="D16" i="30"/>
  <c r="E16" i="30"/>
  <c r="F16" i="30"/>
  <c r="G16" i="30"/>
  <c r="H16" i="30"/>
  <c r="C17" i="30"/>
  <c r="D17" i="30"/>
  <c r="E17" i="30"/>
  <c r="F17" i="30"/>
  <c r="G17" i="30"/>
  <c r="H17" i="30"/>
  <c r="C18" i="30"/>
  <c r="D18" i="30"/>
  <c r="E18" i="30"/>
  <c r="F18" i="30"/>
  <c r="G18" i="30"/>
  <c r="H18" i="30"/>
  <c r="C19" i="30"/>
  <c r="D19" i="30"/>
  <c r="E19" i="30"/>
  <c r="F19" i="30"/>
  <c r="G19" i="30"/>
  <c r="H19" i="30"/>
  <c r="C20" i="30"/>
  <c r="D20" i="30"/>
  <c r="E20" i="30"/>
  <c r="F20" i="30"/>
  <c r="G20" i="30"/>
  <c r="H20" i="30"/>
  <c r="C21" i="30"/>
  <c r="D21" i="30"/>
  <c r="E21" i="30"/>
  <c r="F21" i="30"/>
  <c r="G21" i="30"/>
  <c r="H21" i="30"/>
  <c r="C22" i="30"/>
  <c r="D22" i="30"/>
  <c r="E22" i="30"/>
  <c r="F22" i="30"/>
  <c r="G22" i="30"/>
  <c r="H22" i="30"/>
  <c r="C23" i="30"/>
  <c r="D23" i="30"/>
  <c r="E23" i="30"/>
  <c r="F23" i="30"/>
  <c r="G23" i="30"/>
  <c r="H23" i="30"/>
  <c r="C24" i="30"/>
  <c r="D24" i="30"/>
  <c r="E24" i="30"/>
  <c r="F24" i="30"/>
  <c r="G24" i="30"/>
  <c r="H24" i="30"/>
  <c r="C25" i="30"/>
  <c r="D25" i="30"/>
  <c r="E25" i="30"/>
  <c r="F25" i="30"/>
  <c r="G25" i="30"/>
  <c r="H25" i="30"/>
  <c r="C26" i="30"/>
  <c r="D26" i="30"/>
  <c r="E26" i="30"/>
  <c r="F26" i="30"/>
  <c r="G26" i="30"/>
  <c r="H26" i="30"/>
  <c r="C27" i="30"/>
  <c r="D27" i="30"/>
  <c r="E27" i="30"/>
  <c r="F27" i="30"/>
  <c r="G27" i="30"/>
  <c r="H27" i="30"/>
  <c r="C28" i="30"/>
  <c r="D28" i="30"/>
  <c r="E28" i="30"/>
  <c r="F28" i="30"/>
  <c r="G28" i="30"/>
  <c r="H28" i="30"/>
  <c r="C29" i="30"/>
  <c r="D29" i="30"/>
  <c r="E29" i="30"/>
  <c r="F29" i="30"/>
  <c r="G29" i="30"/>
  <c r="H29" i="30"/>
  <c r="C30" i="30"/>
  <c r="D30" i="30"/>
  <c r="E30" i="30"/>
  <c r="F30" i="30"/>
  <c r="G30" i="30"/>
  <c r="H30" i="30"/>
  <c r="C31" i="30"/>
  <c r="D31" i="30"/>
  <c r="E31" i="30"/>
  <c r="F31" i="30"/>
  <c r="G31" i="30"/>
  <c r="H31" i="30"/>
  <c r="C32" i="30"/>
  <c r="D32" i="30"/>
  <c r="E32" i="30"/>
  <c r="F32" i="30"/>
  <c r="G32" i="30"/>
  <c r="H32" i="30"/>
  <c r="C33" i="30"/>
  <c r="D33" i="30"/>
  <c r="E33" i="30"/>
  <c r="F33" i="30"/>
  <c r="G33" i="30"/>
  <c r="H33" i="30"/>
  <c r="B32" i="26"/>
  <c r="D31" i="31" a="1"/>
  <c r="D37" i="31" l="1"/>
  <c r="D34" i="31"/>
  <c r="D38" i="31"/>
  <c r="D42" i="31"/>
  <c r="D32" i="31"/>
  <c r="D35" i="31"/>
  <c r="D36" i="31"/>
  <c r="D31" i="31"/>
  <c r="D39" i="31"/>
  <c r="D40" i="31"/>
  <c r="D41" i="31"/>
  <c r="D33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31" authorId="0" shapeId="0" xr:uid="{00000000-0006-0000-0400-000001000000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31" authorId="0" shapeId="0" xr:uid="{D8E763E5-BA7D-4415-B772-48C7D9860FF9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E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PPD = (ATM Vol)*Forward/Sqrt(250)</t>
        </r>
      </text>
    </comment>
  </commentList>
</comments>
</file>

<file path=xl/sharedStrings.xml><?xml version="1.0" encoding="utf-8"?>
<sst xmlns="http://schemas.openxmlformats.org/spreadsheetml/2006/main" count="292" uniqueCount="132">
  <si>
    <t>Strike</t>
  </si>
  <si>
    <t>ATM</t>
  </si>
  <si>
    <t>Beta</t>
  </si>
  <si>
    <t>Nu</t>
  </si>
  <si>
    <t>Rho</t>
  </si>
  <si>
    <t>Tenor</t>
  </si>
  <si>
    <t>Expiry</t>
  </si>
  <si>
    <t>UPDATE WORKBOOK COMMAND: CTRL+ALT+F9</t>
  </si>
  <si>
    <t>Powered by Highlander ©</t>
  </si>
  <si>
    <t>Select on the link below to go to particular worksheet</t>
  </si>
  <si>
    <t>PPD</t>
  </si>
  <si>
    <t>Market Data</t>
  </si>
  <si>
    <t>ATM Bootstrap</t>
  </si>
  <si>
    <t>Fixed Strike Bootstrap</t>
  </si>
  <si>
    <t>MARKET DATA: ATM Bootstrap</t>
  </si>
  <si>
    <t>Discount Factor</t>
  </si>
  <si>
    <t>Type</t>
  </si>
  <si>
    <t>Date</t>
  </si>
  <si>
    <t>2Y</t>
  </si>
  <si>
    <t>3Y</t>
  </si>
  <si>
    <t>4Y</t>
  </si>
  <si>
    <t>5Y</t>
  </si>
  <si>
    <t>7Y</t>
  </si>
  <si>
    <t>10Y</t>
  </si>
  <si>
    <t>Currency</t>
  </si>
  <si>
    <t>15Y</t>
  </si>
  <si>
    <t>Settings</t>
  </si>
  <si>
    <t>Value</t>
  </si>
  <si>
    <t>3M</t>
  </si>
  <si>
    <t>CubicHermiteSpline</t>
  </si>
  <si>
    <t>MARKET DATA: Fixed Strike Bootstrap</t>
  </si>
  <si>
    <t>Step 1:</t>
  </si>
  <si>
    <t>Caplet Volatility Surface Examples</t>
  </si>
  <si>
    <t>Spreadsheet shows examples of how to use the Front Office Quantitative Research Caplet Volatility Surface</t>
  </si>
  <si>
    <t>1Y</t>
  </si>
  <si>
    <t>6Y</t>
  </si>
  <si>
    <t>8Y</t>
  </si>
  <si>
    <t>9Y</t>
  </si>
  <si>
    <t>12Y</t>
  </si>
  <si>
    <t>20Y</t>
  </si>
  <si>
    <t>Calculation Date: 14-May-2008</t>
  </si>
  <si>
    <t>USD</t>
  </si>
  <si>
    <t>USD ATM Bootstrap Engine</t>
  </si>
  <si>
    <t>USD Fixed Strike Bootstrap Engine</t>
  </si>
  <si>
    <t>Caplet Volatility Surface</t>
  </si>
  <si>
    <t>Step 3:</t>
  </si>
  <si>
    <t>beta</t>
  </si>
  <si>
    <t>paramsHandle</t>
  </si>
  <si>
    <t>engineHandle</t>
  </si>
  <si>
    <t>settingsHandle</t>
  </si>
  <si>
    <t>QRCall</t>
  </si>
  <si>
    <t>USD Caplet Smile Calibration Settings</t>
  </si>
  <si>
    <t>interpolation</t>
  </si>
  <si>
    <t>USD Caplet Smile Calibration Engine</t>
  </si>
  <si>
    <t>fixedStrikeEngineHandle</t>
  </si>
  <si>
    <t>atmStrikeEngineHandle</t>
  </si>
  <si>
    <t>Strikes</t>
  </si>
  <si>
    <t>CAPLET VOLATILITY SURFACE (CROSS SECTION)</t>
  </si>
  <si>
    <t>Bootstrap Caplet Volatility</t>
  </si>
  <si>
    <t>Surface Volatility</t>
  </si>
  <si>
    <t>The SABR calibration engine does not calibrate. The optimizer fails..</t>
  </si>
  <si>
    <t>Create Caplet Bootstrap Settings</t>
  </si>
  <si>
    <t>EngineHandle</t>
  </si>
  <si>
    <t>BuildDateTime</t>
  </si>
  <si>
    <t>BaseDate</t>
  </si>
  <si>
    <t>MarketName</t>
  </si>
  <si>
    <t>QR_LIVE</t>
  </si>
  <si>
    <t>Instrument</t>
  </si>
  <si>
    <t>IndexName</t>
  </si>
  <si>
    <t>IndexTenor</t>
  </si>
  <si>
    <t>ReferenceCurveUniqueId</t>
  </si>
  <si>
    <t>ReferenceCurrency2CurveId</t>
  </si>
  <si>
    <t>Algorithm</t>
  </si>
  <si>
    <t>Default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</si>
  <si>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</si>
  <si>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</si>
  <si>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</si>
  <si>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</si>
  <si>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</si>
  <si>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</si>
  <si>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</si>
  <si>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</si>
  <si>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</si>
  <si>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</si>
  <si>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</si>
  <si>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</si>
  <si>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</si>
  <si>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</si>
  <si>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</si>
  <si>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</si>
  <si>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USD-IRCap-1Y</t>
  </si>
  <si>
    <t>USD-IRCap-2Y</t>
  </si>
  <si>
    <t>USD-IRCap-3Y</t>
  </si>
  <si>
    <t>USD-IRCap-4Y</t>
  </si>
  <si>
    <t>USD-IRCap-5Y</t>
  </si>
  <si>
    <t>USD-IRCap-6Y</t>
  </si>
  <si>
    <t>USD-IRCap-7Y</t>
  </si>
  <si>
    <t>USD-IRCap-8Y</t>
  </si>
  <si>
    <t>USD-IRCap-9Y</t>
  </si>
  <si>
    <t>USD-IRCap-10Y</t>
  </si>
  <si>
    <t>USD-IRCap-12Y</t>
  </si>
  <si>
    <t>USD-IRCap-15Y</t>
  </si>
  <si>
    <t>USD-IRCap-20Y</t>
  </si>
  <si>
    <t>Rate</t>
  </si>
  <si>
    <t>CapFloorEngines</t>
  </si>
  <si>
    <t>USD-LIBOR-BBA-3M</t>
  </si>
  <si>
    <t>USD-LIBOR-BBA</t>
  </si>
  <si>
    <t>Base Date</t>
  </si>
  <si>
    <t>AUD-LIBOR-BBA</t>
  </si>
  <si>
    <t>Market.QR_LIVE.RateCurve.AUD-LIBOR-BBA-3M</t>
  </si>
  <si>
    <t>AUD</t>
  </si>
  <si>
    <t>AUD ATM Bootstrap Engine</t>
  </si>
  <si>
    <t>AUD Fixed Strike Bootstrap Engine</t>
  </si>
  <si>
    <t>AUD Caplet Smile Calibration Settings</t>
  </si>
  <si>
    <t>AUD Caplet Smile Calibration Engine</t>
  </si>
  <si>
    <t>AUD-IRCap-1Y</t>
  </si>
  <si>
    <t>AUD-IRCap-2Y</t>
  </si>
  <si>
    <t>AUD-IRCap-3Y</t>
  </si>
  <si>
    <t>AUD-IRCap-4Y</t>
  </si>
  <si>
    <t>AUD-IRCap-5Y</t>
  </si>
  <si>
    <t>AUD-IRCap-6Y</t>
  </si>
  <si>
    <t>AUD-IRCap-7Y</t>
  </si>
  <si>
    <t>AUD-IRCap-8Y</t>
  </si>
  <si>
    <t>AUD-IRCap-9Y</t>
  </si>
  <si>
    <t>AUD-IRCap-10Y</t>
  </si>
  <si>
    <t>AUD-IRCap-12Y</t>
  </si>
  <si>
    <t>AUD-IRCap-15Y</t>
  </si>
  <si>
    <t>AUD-IRCap-20Y</t>
  </si>
  <si>
    <t>USD-XIBOR-3M</t>
  </si>
  <si>
    <t>PricingStructureType</t>
  </si>
  <si>
    <t>CapVolatilityCurve</t>
  </si>
  <si>
    <t>AUD-XIBOR-3M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</si>
</sst>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00"/>
    <numFmt numFmtId="165" formatCode="0.000%"/>
    <numFmt numFmtId="166" formatCode="&quot;$&quot;#,##0\ ;\(&quot;$&quot;#,##0\)"/>
    <numFmt numFmtId="167" formatCode="0.00_)"/>
    <numFmt numFmtId="168" formatCode="#,##0.0;#,##0.0"/>
    <numFmt numFmtId="169" formatCode="\+#,##0.00;\-#,##0.00"/>
    <numFmt numFmtId="170" formatCode="0.000000"/>
    <numFmt numFmtId="171" formatCode="0.0%"/>
    <numFmt numFmtId="172" formatCode="#,##0.0_);[Red]\(#,##0.0\)"/>
    <numFmt numFmtId="173" formatCode="m/d/yy_)"/>
    <numFmt numFmtId="174" formatCode="#,##0.0_);\(#,##0.0\)"/>
    <numFmt numFmtId="175" formatCode="#,##0.000_);\(#,##0.000\)"/>
    <numFmt numFmtId="176" formatCode="mmm\-yy_)"/>
    <numFmt numFmtId="177" formatCode="0.0%;\(0.0%\)"/>
    <numFmt numFmtId="178" formatCode="0.0%;[Red]\-0.0%"/>
    <numFmt numFmtId="179" formatCode="0.00%;[Red]\-0.00%"/>
    <numFmt numFmtId="180" formatCode="###0_)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17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b/>
      <sz val="1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u/>
      <sz val="10"/>
      <color indexed="12"/>
      <name val="Times New Roman"/>
      <family val="1"/>
    </font>
    <font>
      <sz val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Univers (WN)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9"/>
      <color indexed="23"/>
      <name val="Arial"/>
      <family val="2"/>
    </font>
    <font>
      <shadow/>
      <sz val="8"/>
      <color indexed="12"/>
      <name val="Times New Roman"/>
      <family val="1"/>
    </font>
    <font>
      <sz val="11"/>
      <name val="Arial"/>
      <family val="2"/>
    </font>
    <font>
      <b/>
      <sz val="9"/>
      <color indexed="52"/>
      <name val="Arial"/>
      <family val="2"/>
    </font>
    <font>
      <sz val="10"/>
      <name val="Univers (E1)"/>
    </font>
    <font>
      <b/>
      <sz val="8"/>
      <color indexed="12"/>
      <name val="Arial"/>
      <family val="2"/>
    </font>
    <font>
      <b/>
      <sz val="12"/>
      <name val="Univers (WN)"/>
    </font>
    <font>
      <b/>
      <sz val="10"/>
      <name val="Univers (WN)"/>
    </font>
    <font>
      <b/>
      <sz val="10"/>
      <name val="Arial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56" fillId="21" borderId="0">
      <alignment horizontal="left"/>
    </xf>
    <xf numFmtId="2" fontId="57" fillId="22" borderId="1" applyProtection="0">
      <alignment horizontal="left"/>
      <protection locked="0"/>
    </xf>
    <xf numFmtId="172" fontId="58" fillId="0" borderId="0" applyNumberFormat="0" applyFill="0" applyBorder="0" applyAlignment="0"/>
    <xf numFmtId="0" fontId="12" fillId="23" borderId="2" applyNumberFormat="0" applyAlignment="0" applyProtection="0"/>
    <xf numFmtId="0" fontId="13" fillId="24" borderId="3" applyNumberFormat="0" applyAlignment="0" applyProtection="0"/>
    <xf numFmtId="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9" fillId="22" borderId="0">
      <alignment horizontal="left"/>
    </xf>
    <xf numFmtId="173" fontId="60" fillId="0" borderId="0" applyFont="0" applyFill="0" applyBorder="0" applyAlignment="0" applyProtection="0"/>
    <xf numFmtId="174" fontId="61" fillId="0" borderId="0" applyFont="0" applyFill="0" applyBorder="0" applyAlignment="0" applyProtection="0">
      <protection locked="0"/>
    </xf>
    <xf numFmtId="39" fontId="62" fillId="0" borderId="0" applyFont="0" applyFill="0" applyBorder="0" applyAlignment="0" applyProtection="0"/>
    <xf numFmtId="175" fontId="63" fillId="0" borderId="0" applyFont="0" applyFill="0" applyBorder="0" applyAlignment="0"/>
    <xf numFmtId="0" fontId="1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5" fillId="4" borderId="0" applyNumberFormat="0" applyBorder="0" applyAlignment="0" applyProtection="0"/>
    <xf numFmtId="2" fontId="64" fillId="22" borderId="1" applyProtection="0">
      <alignment horizontal="left"/>
      <protection locked="0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9" fillId="25" borderId="0" applyNumberFormat="0" applyBorder="0">
      <alignment horizontal="right" vertical="center"/>
    </xf>
    <xf numFmtId="19" fontId="19" fillId="25" borderId="7" applyNumberFormat="0" applyBorder="0">
      <alignment horizontal="left" vertical="center"/>
    </xf>
    <xf numFmtId="2" fontId="20" fillId="26" borderId="0">
      <alignment horizontal="center" vertical="center"/>
    </xf>
    <xf numFmtId="2" fontId="20" fillId="26" borderId="8" applyBorder="0">
      <alignment horizontal="left" vertical="center"/>
    </xf>
    <xf numFmtId="0" fontId="19" fillId="25" borderId="0">
      <alignment horizontal="right" vertical="center"/>
    </xf>
    <xf numFmtId="19" fontId="21" fillId="25" borderId="9" applyNumberFormat="0" applyBorder="0">
      <alignment horizontal="left" vertical="center" indent="1"/>
    </xf>
    <xf numFmtId="2" fontId="22" fillId="26" borderId="10" applyBorder="0">
      <alignment horizontal="left" vertical="center" indent="1"/>
    </xf>
    <xf numFmtId="2" fontId="22" fillId="26" borderId="11" applyBorder="0">
      <alignment horizontal="center" vertical="center"/>
    </xf>
    <xf numFmtId="0" fontId="23" fillId="7" borderId="2" applyNumberFormat="0" applyAlignment="0" applyProtection="0"/>
    <xf numFmtId="171" fontId="65" fillId="0" borderId="10" applyFill="0" applyBorder="0" applyAlignment="0">
      <alignment horizontal="center"/>
      <protection locked="0"/>
    </xf>
    <xf numFmtId="174" fontId="65" fillId="0" borderId="0" applyFill="0" applyBorder="0" applyAlignment="0">
      <protection locked="0"/>
    </xf>
    <xf numFmtId="175" fontId="65" fillId="0" borderId="0" applyFill="0" applyBorder="0" applyAlignment="0" applyProtection="0">
      <protection locked="0"/>
    </xf>
    <xf numFmtId="2" fontId="24" fillId="27" borderId="12" applyBorder="0">
      <alignment horizontal="left" vertical="center" indent="1"/>
    </xf>
    <xf numFmtId="0" fontId="24" fillId="27" borderId="0">
      <alignment horizontal="right" vertical="center"/>
    </xf>
    <xf numFmtId="2" fontId="24" fillId="27" borderId="7" applyNumberFormat="0" applyBorder="0">
      <alignment horizontal="right" vertical="center"/>
    </xf>
    <xf numFmtId="2" fontId="25" fillId="28" borderId="9" applyBorder="0">
      <alignment horizontal="left" vertical="center" indent="1"/>
    </xf>
    <xf numFmtId="2" fontId="25" fillId="28" borderId="0">
      <alignment horizontal="right" vertical="center"/>
    </xf>
    <xf numFmtId="2" fontId="25" fillId="28" borderId="8" applyBorder="0">
      <alignment horizontal="left" vertical="center"/>
    </xf>
    <xf numFmtId="2" fontId="25" fillId="28" borderId="13" applyBorder="0">
      <alignment horizontal="center" vertical="center"/>
    </xf>
    <xf numFmtId="19" fontId="21" fillId="29" borderId="14" applyNumberFormat="0" applyBorder="0">
      <alignment horizontal="left" vertical="center"/>
    </xf>
    <xf numFmtId="15" fontId="21" fillId="29" borderId="11" applyNumberFormat="0" applyBorder="0">
      <alignment horizontal="right" vertical="center"/>
    </xf>
    <xf numFmtId="19" fontId="21" fillId="29" borderId="15" applyNumberFormat="0" applyBorder="0">
      <alignment horizontal="right" vertical="center"/>
    </xf>
    <xf numFmtId="2" fontId="22" fillId="30" borderId="16" applyBorder="0">
      <alignment horizontal="left" vertical="center" indent="1"/>
    </xf>
    <xf numFmtId="2" fontId="22" fillId="30" borderId="8" applyNumberFormat="0">
      <alignment horizontal="center" vertical="center"/>
    </xf>
    <xf numFmtId="2" fontId="22" fillId="30" borderId="8" applyNumberFormat="0" applyBorder="0">
      <alignment horizontal="left" vertical="center"/>
    </xf>
    <xf numFmtId="2" fontId="24" fillId="31" borderId="15" applyNumberFormat="0" applyBorder="0">
      <alignment horizontal="right" vertical="center"/>
    </xf>
    <xf numFmtId="0" fontId="26" fillId="0" borderId="17" applyNumberFormat="0" applyFill="0" applyAlignment="0" applyProtection="0"/>
    <xf numFmtId="176" fontId="60" fillId="0" borderId="0" applyFont="0" applyFill="0" applyBorder="0" applyAlignment="0" applyProtection="0"/>
    <xf numFmtId="0" fontId="27" fillId="32" borderId="0" applyNumberFormat="0" applyBorder="0" applyAlignment="0" applyProtection="0"/>
    <xf numFmtId="0" fontId="2" fillId="0" borderId="0" applyNumberFormat="0" applyFont="0" applyFill="0" applyBorder="0" applyAlignment="0"/>
    <xf numFmtId="167" fontId="28" fillId="0" borderId="0"/>
    <xf numFmtId="172" fontId="66" fillId="0" borderId="0" applyFill="0" applyBorder="0" applyAlignment="0"/>
    <xf numFmtId="0" fontId="2" fillId="33" borderId="0"/>
    <xf numFmtId="0" fontId="2" fillId="34" borderId="0"/>
    <xf numFmtId="0" fontId="2" fillId="0" borderId="0"/>
    <xf numFmtId="0" fontId="2" fillId="33" borderId="0"/>
    <xf numFmtId="0" fontId="2" fillId="35" borderId="18" applyNumberFormat="0" applyFont="0" applyAlignment="0" applyProtection="0"/>
    <xf numFmtId="0" fontId="4" fillId="36" borderId="19" applyNumberFormat="0" applyBorder="0">
      <alignment horizontal="left" vertical="center"/>
    </xf>
    <xf numFmtId="2" fontId="4" fillId="36" borderId="8" applyNumberFormat="0" applyBorder="0">
      <alignment horizontal="left" vertical="center"/>
    </xf>
    <xf numFmtId="2" fontId="25" fillId="28" borderId="20" applyNumberFormat="0" applyBorder="0">
      <alignment horizontal="left" vertical="center"/>
    </xf>
    <xf numFmtId="2" fontId="25" fillId="28" borderId="8" applyNumberFormat="0" applyBorder="0">
      <alignment horizontal="left" vertical="center"/>
    </xf>
    <xf numFmtId="2" fontId="67" fillId="22" borderId="1">
      <alignment horizontal="left"/>
    </xf>
    <xf numFmtId="0" fontId="29" fillId="23" borderId="21" applyNumberFormat="0" applyAlignment="0" applyProtection="0"/>
    <xf numFmtId="19" fontId="24" fillId="37" borderId="22" applyNumberFormat="0" applyBorder="0">
      <alignment horizontal="left" vertical="center" indent="1"/>
    </xf>
    <xf numFmtId="0" fontId="24" fillId="37" borderId="0">
      <alignment horizontal="right" vertical="center"/>
    </xf>
    <xf numFmtId="19" fontId="24" fillId="37" borderId="15" applyNumberFormat="0" applyBorder="0">
      <alignment horizontal="right" vertical="center"/>
    </xf>
    <xf numFmtId="2" fontId="30" fillId="38" borderId="10" applyBorder="0">
      <alignment horizontal="left" vertical="center" indent="1"/>
    </xf>
    <xf numFmtId="2" fontId="30" fillId="38" borderId="0">
      <alignment horizontal="center" vertical="center"/>
    </xf>
    <xf numFmtId="2" fontId="30" fillId="38" borderId="23">
      <alignment horizontal="left" vertical="center"/>
    </xf>
    <xf numFmtId="0" fontId="31" fillId="39" borderId="13">
      <alignment horizontal="center"/>
    </xf>
    <xf numFmtId="9" fontId="2" fillId="0" borderId="0" applyFont="0" applyFill="0" applyBorder="0" applyAlignment="0" applyProtection="0"/>
    <xf numFmtId="177" fontId="52" fillId="0" borderId="24" applyFont="0" applyFill="0" applyBorder="0" applyAlignment="0" applyProtection="0">
      <alignment horizontal="right"/>
    </xf>
    <xf numFmtId="178" fontId="68" fillId="0" borderId="0" applyFont="0" applyFill="0" applyBorder="0" applyAlignment="0" applyProtection="0"/>
    <xf numFmtId="179" fontId="68" fillId="0" borderId="0" applyFont="0" applyFill="0" applyBorder="0" applyAlignment="0" applyProtection="0"/>
    <xf numFmtId="165" fontId="32" fillId="40" borderId="0" applyNumberFormat="0" applyBorder="0">
      <alignment horizontal="right" vertical="center"/>
    </xf>
    <xf numFmtId="165" fontId="32" fillId="40" borderId="0" applyNumberFormat="0" applyBorder="0">
      <alignment horizontal="right" vertical="center"/>
    </xf>
    <xf numFmtId="0" fontId="33" fillId="41" borderId="13" applyNumberFormat="0">
      <alignment horizontal="center" vertical="center"/>
    </xf>
    <xf numFmtId="0" fontId="33" fillId="41" borderId="0" applyNumberFormat="0" applyBorder="0">
      <alignment horizontal="left" vertical="center" indent="1"/>
    </xf>
    <xf numFmtId="168" fontId="34" fillId="42" borderId="0">
      <alignment horizontal="center" vertical="center"/>
    </xf>
    <xf numFmtId="169" fontId="35" fillId="43" borderId="0">
      <alignment horizontal="center" vertical="center"/>
      <protection locked="0"/>
    </xf>
    <xf numFmtId="0" fontId="2" fillId="0" borderId="0">
      <alignment horizontal="left" wrapText="1"/>
    </xf>
    <xf numFmtId="0" fontId="69" fillId="0" borderId="0"/>
    <xf numFmtId="38" fontId="70" fillId="0" borderId="0" applyFill="0" applyBorder="0" applyAlignment="0" applyProtection="0"/>
    <xf numFmtId="178" fontId="71" fillId="0" borderId="0" applyFill="0" applyBorder="0" applyAlignment="0" applyProtection="0"/>
    <xf numFmtId="2" fontId="36" fillId="44" borderId="19" applyNumberFormat="0" applyFill="0" applyBorder="0" applyAlignment="0">
      <alignment horizontal="center"/>
      <protection locked="0"/>
    </xf>
    <xf numFmtId="2" fontId="24" fillId="45" borderId="8" applyNumberFormat="0" applyBorder="0">
      <alignment horizontal="right" vertical="center"/>
    </xf>
    <xf numFmtId="2" fontId="24" fillId="45" borderId="0">
      <alignment horizontal="right" vertical="center"/>
    </xf>
    <xf numFmtId="2" fontId="25" fillId="46" borderId="13">
      <alignment horizontal="center" vertical="center"/>
    </xf>
    <xf numFmtId="2" fontId="25" fillId="46" borderId="0" applyNumberFormat="0" applyBorder="0">
      <alignment horizontal="left" vertical="center"/>
    </xf>
    <xf numFmtId="2" fontId="25" fillId="46" borderId="13">
      <alignment horizontal="center" vertical="center"/>
    </xf>
    <xf numFmtId="18" fontId="61" fillId="0" borderId="0" applyFon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0" fontId="68" fillId="0" borderId="26" applyNumberFormat="0" applyFont="0" applyFill="0" applyAlignment="0" applyProtection="0"/>
    <xf numFmtId="0" fontId="39" fillId="0" borderId="0" applyNumberFormat="0" applyFill="0" applyBorder="0" applyAlignment="0" applyProtection="0"/>
    <xf numFmtId="180" fontId="72" fillId="0" borderId="27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1" fillId="0" borderId="0"/>
  </cellStyleXfs>
  <cellXfs count="90">
    <xf numFmtId="0" fontId="0" fillId="0" borderId="0" xfId="0"/>
    <xf numFmtId="0" fontId="4" fillId="33" borderId="13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0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1" fillId="34" borderId="0" xfId="85" applyFont="1" applyFill="1"/>
    <xf numFmtId="0" fontId="43" fillId="47" borderId="31" xfId="83" applyFont="1" applyFill="1" applyBorder="1"/>
    <xf numFmtId="0" fontId="44" fillId="47" borderId="5" xfId="84" applyFont="1" applyFill="1" applyBorder="1" applyAlignment="1">
      <alignment vertical="center"/>
    </xf>
    <xf numFmtId="0" fontId="41" fillId="45" borderId="0" xfId="85" applyFont="1" applyFill="1"/>
    <xf numFmtId="0" fontId="41" fillId="0" borderId="32" xfId="85" applyFont="1" applyFill="1" applyBorder="1"/>
    <xf numFmtId="0" fontId="45" fillId="0" borderId="32" xfId="82" applyFont="1" applyFill="1" applyBorder="1" applyAlignment="1">
      <alignment horizontal="right"/>
    </xf>
    <xf numFmtId="0" fontId="41" fillId="0" borderId="0" xfId="85" applyFont="1" applyFill="1" applyBorder="1"/>
    <xf numFmtId="0" fontId="46" fillId="0" borderId="0" xfId="85" applyFont="1" applyFill="1" applyBorder="1" applyAlignment="1">
      <alignment horizontal="center"/>
    </xf>
    <xf numFmtId="0" fontId="47" fillId="0" borderId="0" xfId="85" applyFont="1" applyFill="1" applyBorder="1"/>
    <xf numFmtId="0" fontId="48" fillId="0" borderId="0" xfId="85" applyFont="1" applyFill="1" applyBorder="1"/>
    <xf numFmtId="0" fontId="49" fillId="0" borderId="0" xfId="49" applyFont="1" applyFill="1" applyBorder="1" applyAlignment="1" applyProtection="1"/>
    <xf numFmtId="0" fontId="50" fillId="0" borderId="0" xfId="85" applyFont="1" applyFill="1" applyBorder="1"/>
    <xf numFmtId="0" fontId="5" fillId="0" borderId="0" xfId="49" applyFill="1" applyBorder="1" applyAlignment="1" applyProtection="1"/>
    <xf numFmtId="0" fontId="51" fillId="0" borderId="0" xfId="49" applyFont="1" applyFill="1" applyBorder="1" applyAlignment="1" applyProtection="1"/>
    <xf numFmtId="0" fontId="52" fillId="0" borderId="0" xfId="85" applyFont="1" applyFill="1" applyBorder="1"/>
    <xf numFmtId="0" fontId="52" fillId="0" borderId="0" xfId="85" applyFont="1" applyFill="1" applyBorder="1" applyAlignment="1">
      <alignment horizontal="right"/>
    </xf>
    <xf numFmtId="0" fontId="5" fillId="0" borderId="0" xfId="49" applyAlignment="1" applyProtection="1"/>
    <xf numFmtId="0" fontId="4" fillId="33" borderId="33" xfId="0" applyFont="1" applyFill="1" applyBorder="1" applyAlignment="1">
      <alignment horizontal="center"/>
    </xf>
    <xf numFmtId="170" fontId="7" fillId="0" borderId="28" xfId="0" applyNumberFormat="1" applyFont="1" applyBorder="1" applyAlignment="1">
      <alignment horizontal="center"/>
    </xf>
    <xf numFmtId="0" fontId="6" fillId="22" borderId="34" xfId="0" applyFont="1" applyFill="1" applyBorder="1" applyAlignment="1">
      <alignment horizontal="center"/>
    </xf>
    <xf numFmtId="0" fontId="6" fillId="22" borderId="35" xfId="0" applyFont="1" applyFill="1" applyBorder="1" applyAlignment="1">
      <alignment horizontal="center"/>
    </xf>
    <xf numFmtId="0" fontId="6" fillId="22" borderId="36" xfId="0" applyFont="1" applyFill="1" applyBorder="1" applyAlignment="1">
      <alignment horizontal="center"/>
    </xf>
    <xf numFmtId="0" fontId="0" fillId="22" borderId="28" xfId="0" applyFill="1" applyBorder="1"/>
    <xf numFmtId="0" fontId="6" fillId="22" borderId="28" xfId="0" applyFont="1" applyFill="1" applyBorder="1" applyAlignment="1">
      <alignment horizontal="right"/>
    </xf>
    <xf numFmtId="0" fontId="4" fillId="22" borderId="20" xfId="0" applyFont="1" applyFill="1" applyBorder="1" applyAlignment="1">
      <alignment horizontal="center"/>
    </xf>
    <xf numFmtId="0" fontId="4" fillId="22" borderId="33" xfId="0" applyFont="1" applyFill="1" applyBorder="1" applyAlignment="1">
      <alignment horizontal="center"/>
    </xf>
    <xf numFmtId="0" fontId="0" fillId="0" borderId="28" xfId="0" applyBorder="1"/>
    <xf numFmtId="0" fontId="7" fillId="0" borderId="28" xfId="0" applyFont="1" applyBorder="1" applyAlignment="1">
      <alignment horizontal="right"/>
    </xf>
    <xf numFmtId="15" fontId="7" fillId="0" borderId="0" xfId="0" applyNumberFormat="1" applyFont="1" applyAlignment="1">
      <alignment horizontal="center"/>
    </xf>
    <xf numFmtId="0" fontId="6" fillId="22" borderId="29" xfId="0" applyFont="1" applyFill="1" applyBorder="1" applyAlignment="1">
      <alignment horizontal="center"/>
    </xf>
    <xf numFmtId="0" fontId="6" fillId="22" borderId="28" xfId="0" applyFont="1" applyFill="1" applyBorder="1" applyAlignment="1">
      <alignment horizontal="center"/>
    </xf>
    <xf numFmtId="15" fontId="6" fillId="22" borderId="29" xfId="0" applyNumberFormat="1" applyFont="1" applyFill="1" applyBorder="1" applyAlignment="1">
      <alignment horizontal="center"/>
    </xf>
    <xf numFmtId="164" fontId="6" fillId="22" borderId="29" xfId="0" applyNumberFormat="1" applyFont="1" applyFill="1" applyBorder="1" applyAlignment="1">
      <alignment horizontal="center"/>
    </xf>
    <xf numFmtId="15" fontId="6" fillId="22" borderId="28" xfId="0" applyNumberFormat="1" applyFont="1" applyFill="1" applyBorder="1" applyAlignment="1">
      <alignment horizontal="center"/>
    </xf>
    <xf numFmtId="164" fontId="6" fillId="22" borderId="28" xfId="0" applyNumberFormat="1" applyFont="1" applyFill="1" applyBorder="1" applyAlignment="1">
      <alignment horizontal="center"/>
    </xf>
    <xf numFmtId="0" fontId="0" fillId="0" borderId="29" xfId="0" applyBorder="1"/>
    <xf numFmtId="0" fontId="6" fillId="0" borderId="29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5" fontId="6" fillId="0" borderId="0" xfId="0" applyNumberFormat="1" applyFont="1" applyBorder="1"/>
    <xf numFmtId="15" fontId="6" fillId="0" borderId="37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10" fontId="6" fillId="22" borderId="29" xfId="100" applyNumberFormat="1" applyFont="1" applyFill="1" applyBorder="1" applyAlignment="1">
      <alignment horizontal="center"/>
    </xf>
    <xf numFmtId="10" fontId="6" fillId="22" borderId="28" xfId="100" applyNumberFormat="1" applyFont="1" applyFill="1" applyBorder="1" applyAlignment="1">
      <alignment horizontal="center"/>
    </xf>
    <xf numFmtId="9" fontId="42" fillId="22" borderId="39" xfId="100" applyNumberFormat="1" applyFont="1" applyFill="1" applyBorder="1" applyAlignment="1">
      <alignment horizontal="center"/>
    </xf>
    <xf numFmtId="9" fontId="42" fillId="22" borderId="40" xfId="100" applyNumberFormat="1" applyFont="1" applyFill="1" applyBorder="1" applyAlignment="1">
      <alignment horizontal="center"/>
    </xf>
    <xf numFmtId="9" fontId="42" fillId="22" borderId="41" xfId="100" applyNumberFormat="1" applyFont="1" applyFill="1" applyBorder="1" applyAlignment="1">
      <alignment horizontal="center"/>
    </xf>
    <xf numFmtId="9" fontId="42" fillId="22" borderId="42" xfId="100" applyNumberFormat="1" applyFont="1" applyFill="1" applyBorder="1" applyAlignment="1">
      <alignment horizontal="center"/>
    </xf>
    <xf numFmtId="9" fontId="42" fillId="22" borderId="28" xfId="100" applyNumberFormat="1" applyFont="1" applyFill="1" applyBorder="1" applyAlignment="1">
      <alignment horizontal="center"/>
    </xf>
    <xf numFmtId="9" fontId="42" fillId="22" borderId="43" xfId="100" applyNumberFormat="1" applyFont="1" applyFill="1" applyBorder="1" applyAlignment="1">
      <alignment horizontal="center"/>
    </xf>
    <xf numFmtId="9" fontId="42" fillId="22" borderId="44" xfId="100" applyNumberFormat="1" applyFont="1" applyFill="1" applyBorder="1" applyAlignment="1">
      <alignment horizontal="center"/>
    </xf>
    <xf numFmtId="9" fontId="42" fillId="22" borderId="45" xfId="100" applyNumberFormat="1" applyFont="1" applyFill="1" applyBorder="1" applyAlignment="1">
      <alignment horizontal="center"/>
    </xf>
    <xf numFmtId="9" fontId="42" fillId="22" borderId="46" xfId="100" applyNumberFormat="1" applyFont="1" applyFill="1" applyBorder="1" applyAlignment="1">
      <alignment horizontal="center"/>
    </xf>
    <xf numFmtId="2" fontId="0" fillId="0" borderId="0" xfId="0" applyNumberFormat="1"/>
    <xf numFmtId="10" fontId="4" fillId="33" borderId="30" xfId="100" applyNumberFormat="1" applyFont="1" applyFill="1" applyBorder="1" applyAlignment="1">
      <alignment horizontal="center"/>
    </xf>
    <xf numFmtId="10" fontId="6" fillId="0" borderId="29" xfId="100" applyNumberFormat="1" applyFont="1" applyBorder="1" applyAlignment="1">
      <alignment horizontal="center"/>
    </xf>
    <xf numFmtId="10" fontId="6" fillId="0" borderId="28" xfId="100" applyNumberFormat="1" applyFont="1" applyBorder="1" applyAlignment="1">
      <alignment horizontal="center"/>
    </xf>
    <xf numFmtId="10" fontId="7" fillId="0" borderId="29" xfId="100" applyNumberFormat="1" applyFont="1" applyBorder="1" applyAlignment="1">
      <alignment horizontal="center"/>
    </xf>
    <xf numFmtId="0" fontId="24" fillId="0" borderId="0" xfId="0" applyFont="1"/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3" fontId="24" fillId="22" borderId="29" xfId="128" applyNumberFormat="1" applyFont="1" applyFill="1" applyBorder="1" applyAlignment="1">
      <alignment horizontal="center"/>
    </xf>
    <xf numFmtId="14" fontId="6" fillId="22" borderId="28" xfId="128" applyNumberFormat="1" applyFont="1" applyFill="1" applyBorder="1" applyAlignment="1">
      <alignment horizontal="center"/>
    </xf>
    <xf numFmtId="3" fontId="6" fillId="22" borderId="28" xfId="128" applyNumberFormat="1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6" fillId="22" borderId="20" xfId="0" applyFont="1" applyFill="1" applyBorder="1" applyAlignment="1">
      <alignment horizontal="center"/>
    </xf>
    <xf numFmtId="0" fontId="6" fillId="22" borderId="30" xfId="0" applyFont="1" applyFill="1" applyBorder="1" applyAlignment="1">
      <alignment horizontal="center"/>
    </xf>
    <xf numFmtId="0" fontId="6" fillId="22" borderId="33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53" fillId="0" borderId="20" xfId="0" applyFont="1" applyBorder="1" applyAlignment="1">
      <alignment horizontal="center"/>
    </xf>
    <xf numFmtId="0" fontId="53" fillId="0" borderId="30" xfId="0" applyFont="1" applyBorder="1" applyAlignment="1">
      <alignment horizontal="center"/>
    </xf>
    <xf numFmtId="0" fontId="53" fillId="0" borderId="3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</cellXfs>
  <cellStyles count="129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lue axis cells" xfId="28" xr:uid="{00000000-0005-0000-0000-00001B000000}"/>
    <cellStyle name="blue text cells" xfId="29" xr:uid="{00000000-0005-0000-0000-00001C000000}"/>
    <cellStyle name="Bold 11" xfId="30" xr:uid="{00000000-0005-0000-0000-00001D000000}"/>
    <cellStyle name="Calculation" xfId="31" builtinId="22" customBuiltin="1"/>
    <cellStyle name="Check Cell" xfId="32" builtinId="23" customBuiltin="1"/>
    <cellStyle name="Comma0" xfId="33" xr:uid="{00000000-0005-0000-0000-000020000000}"/>
    <cellStyle name="Currency0" xfId="34" xr:uid="{00000000-0005-0000-0000-000021000000}"/>
    <cellStyle name="Date" xfId="35" xr:uid="{00000000-0005-0000-0000-000022000000}"/>
    <cellStyle name="date title" xfId="36" xr:uid="{00000000-0005-0000-0000-000023000000}"/>
    <cellStyle name="Date_Raw Market Data" xfId="37" xr:uid="{00000000-0005-0000-0000-000024000000}"/>
    <cellStyle name="Decimal 1" xfId="38" xr:uid="{00000000-0005-0000-0000-000025000000}"/>
    <cellStyle name="Decimal 2" xfId="39" xr:uid="{00000000-0005-0000-0000-000026000000}"/>
    <cellStyle name="Decimal 3" xfId="40" xr:uid="{00000000-0005-0000-0000-000027000000}"/>
    <cellStyle name="Explanatory Text" xfId="41" builtinId="53" customBuiltin="1"/>
    <cellStyle name="Fixed" xfId="42" xr:uid="{00000000-0005-0000-0000-000029000000}"/>
    <cellStyle name="Good" xfId="43" builtinId="26" customBuiltin="1"/>
    <cellStyle name="gray text cells" xfId="44" xr:uid="{00000000-0005-0000-0000-00002B000000}"/>
    <cellStyle name="Heading 1" xfId="45" builtinId="16" customBuiltin="1"/>
    <cellStyle name="Heading 2" xfId="46" builtinId="17" customBuiltin="1"/>
    <cellStyle name="Heading 3" xfId="47" builtinId="18" customBuiltin="1"/>
    <cellStyle name="Heading 4" xfId="48" builtinId="19" customBuiltin="1"/>
    <cellStyle name="Hyperlink" xfId="49" builtinId="8"/>
    <cellStyle name="InfoDataColumn" xfId="50" xr:uid="{00000000-0005-0000-0000-000031000000}"/>
    <cellStyle name="InfoDataRow" xfId="51" xr:uid="{00000000-0005-0000-0000-000032000000}"/>
    <cellStyle name="InfoLabelColumn" xfId="52" xr:uid="{00000000-0005-0000-0000-000033000000}"/>
    <cellStyle name="InfoLabelRow" xfId="53" xr:uid="{00000000-0005-0000-0000-000034000000}"/>
    <cellStyle name="InfolDataColumn" xfId="54" xr:uid="{00000000-0005-0000-0000-000035000000}"/>
    <cellStyle name="InformationalData" xfId="55" xr:uid="{00000000-0005-0000-0000-000036000000}"/>
    <cellStyle name="InformationalLabel" xfId="56" xr:uid="{00000000-0005-0000-0000-000037000000}"/>
    <cellStyle name="InformationalLabelTop" xfId="57" xr:uid="{00000000-0005-0000-0000-000038000000}"/>
    <cellStyle name="Input" xfId="58" builtinId="20" customBuiltin="1"/>
    <cellStyle name="Input %" xfId="59" xr:uid="{00000000-0005-0000-0000-00003A000000}"/>
    <cellStyle name="Input 1" xfId="60" xr:uid="{00000000-0005-0000-0000-00003B000000}"/>
    <cellStyle name="Input 3" xfId="61" xr:uid="{00000000-0005-0000-0000-00003C000000}"/>
    <cellStyle name="InputData" xfId="62" xr:uid="{00000000-0005-0000-0000-00003D000000}"/>
    <cellStyle name="InputDataColumn" xfId="63" xr:uid="{00000000-0005-0000-0000-00003E000000}"/>
    <cellStyle name="InputDataRow" xfId="64" xr:uid="{00000000-0005-0000-0000-00003F000000}"/>
    <cellStyle name="InputLabel" xfId="65" xr:uid="{00000000-0005-0000-0000-000040000000}"/>
    <cellStyle name="InputLabelColumn" xfId="66" xr:uid="{00000000-0005-0000-0000-000041000000}"/>
    <cellStyle name="InputLabelRow" xfId="67" xr:uid="{00000000-0005-0000-0000-000042000000}"/>
    <cellStyle name="InputLabelTop" xfId="68" xr:uid="{00000000-0005-0000-0000-000043000000}"/>
    <cellStyle name="IntermediateData" xfId="69" xr:uid="{00000000-0005-0000-0000-000044000000}"/>
    <cellStyle name="IntermediateDataColumn" xfId="70" xr:uid="{00000000-0005-0000-0000-000045000000}"/>
    <cellStyle name="IntermediateDataRow" xfId="71" xr:uid="{00000000-0005-0000-0000-000046000000}"/>
    <cellStyle name="IntermediateLabel" xfId="72" xr:uid="{00000000-0005-0000-0000-000047000000}"/>
    <cellStyle name="IntermediateLabelColumn" xfId="73" xr:uid="{00000000-0005-0000-0000-000048000000}"/>
    <cellStyle name="IntermediateLabelRow" xfId="74" xr:uid="{00000000-0005-0000-0000-000049000000}"/>
    <cellStyle name="InvalidCell" xfId="75" xr:uid="{00000000-0005-0000-0000-00004A000000}"/>
    <cellStyle name="Linked Cell" xfId="76" builtinId="24" customBuiltin="1"/>
    <cellStyle name="Month" xfId="77" xr:uid="{00000000-0005-0000-0000-00004C000000}"/>
    <cellStyle name="Neutral" xfId="78" builtinId="28" customBuiltin="1"/>
    <cellStyle name="NewSheet" xfId="79" xr:uid="{00000000-0005-0000-0000-00004E000000}"/>
    <cellStyle name="Normal" xfId="0" builtinId="0"/>
    <cellStyle name="Normal - Style1" xfId="80" xr:uid="{00000000-0005-0000-0000-000050000000}"/>
    <cellStyle name="Normal 11" xfId="81" xr:uid="{00000000-0005-0000-0000-000051000000}"/>
    <cellStyle name="Normal 7" xfId="128" xr:uid="{8FF63791-07C6-45D7-BA23-3D03F1578230}"/>
    <cellStyle name="Normal_Calibrating IR Curves" xfId="82" xr:uid="{00000000-0005-0000-0000-000052000000}"/>
    <cellStyle name="Normal_CDS Pricer" xfId="83" xr:uid="{00000000-0005-0000-0000-000053000000}"/>
    <cellStyle name="Normal_Models" xfId="84" xr:uid="{00000000-0005-0000-0000-000054000000}"/>
    <cellStyle name="Normal_SABR Model Examples Old" xfId="85" xr:uid="{00000000-0005-0000-0000-000055000000}"/>
    <cellStyle name="Note" xfId="86" builtinId="10" customBuiltin="1"/>
    <cellStyle name="ObjectDataColumn" xfId="87" xr:uid="{00000000-0005-0000-0000-000057000000}"/>
    <cellStyle name="ObjectDataRow" xfId="88" xr:uid="{00000000-0005-0000-0000-000058000000}"/>
    <cellStyle name="ObjectLabelColumn" xfId="89" xr:uid="{00000000-0005-0000-0000-000059000000}"/>
    <cellStyle name="ObjectLabelRow" xfId="90" xr:uid="{00000000-0005-0000-0000-00005A000000}"/>
    <cellStyle name="orange text cell" xfId="91" xr:uid="{00000000-0005-0000-0000-00005B000000}"/>
    <cellStyle name="Output" xfId="92" builtinId="21" customBuiltin="1"/>
    <cellStyle name="OutputData" xfId="93" xr:uid="{00000000-0005-0000-0000-00005D000000}"/>
    <cellStyle name="OutputDataColumn" xfId="94" xr:uid="{00000000-0005-0000-0000-00005E000000}"/>
    <cellStyle name="OutputDataRow" xfId="95" xr:uid="{00000000-0005-0000-0000-00005F000000}"/>
    <cellStyle name="OutputLabel" xfId="96" xr:uid="{00000000-0005-0000-0000-000060000000}"/>
    <cellStyle name="OutputLabelColumn" xfId="97" xr:uid="{00000000-0005-0000-0000-000061000000}"/>
    <cellStyle name="OutputLabelRow" xfId="98" xr:uid="{00000000-0005-0000-0000-000062000000}"/>
    <cellStyle name="PanelLabel" xfId="99" xr:uid="{00000000-0005-0000-0000-000063000000}"/>
    <cellStyle name="Percent" xfId="100" builtinId="5"/>
    <cellStyle name="Percent ()" xfId="101" xr:uid="{00000000-0005-0000-0000-000065000000}"/>
    <cellStyle name="Percent 1" xfId="102" xr:uid="{00000000-0005-0000-0000-000066000000}"/>
    <cellStyle name="Percent 2" xfId="103" xr:uid="{00000000-0005-0000-0000-000067000000}"/>
    <cellStyle name="PersonalDataColumn" xfId="104" xr:uid="{00000000-0005-0000-0000-000068000000}"/>
    <cellStyle name="PersonalDataRow" xfId="105" xr:uid="{00000000-0005-0000-0000-000069000000}"/>
    <cellStyle name="PersonalLabelColumn" xfId="106" xr:uid="{00000000-0005-0000-0000-00006A000000}"/>
    <cellStyle name="PersonalLabelRow" xfId="107" xr:uid="{00000000-0005-0000-0000-00006B000000}"/>
    <cellStyle name="result" xfId="108" xr:uid="{00000000-0005-0000-0000-00006C000000}"/>
    <cellStyle name="spreads" xfId="109" xr:uid="{00000000-0005-0000-0000-00006D000000}"/>
    <cellStyle name="Style 1" xfId="110" xr:uid="{00000000-0005-0000-0000-00006E000000}"/>
    <cellStyle name="subtitle" xfId="111" xr:uid="{00000000-0005-0000-0000-00006F000000}"/>
    <cellStyle name="Sum" xfId="112" xr:uid="{00000000-0005-0000-0000-000070000000}"/>
    <cellStyle name="Sum %of HV" xfId="113" xr:uid="{00000000-0005-0000-0000-000071000000}"/>
    <cellStyle name="swaptn" xfId="114" xr:uid="{00000000-0005-0000-0000-000072000000}"/>
    <cellStyle name="TableDataColumn" xfId="115" xr:uid="{00000000-0005-0000-0000-000073000000}"/>
    <cellStyle name="TableDataRow" xfId="116" xr:uid="{00000000-0005-0000-0000-000074000000}"/>
    <cellStyle name="TableLabelColumn" xfId="117" xr:uid="{00000000-0005-0000-0000-000075000000}"/>
    <cellStyle name="TableLabelRow" xfId="118" xr:uid="{00000000-0005-0000-0000-000076000000}"/>
    <cellStyle name="TableLabelTop" xfId="119" xr:uid="{00000000-0005-0000-0000-000077000000}"/>
    <cellStyle name="time" xfId="120" xr:uid="{00000000-0005-0000-0000-000078000000}"/>
    <cellStyle name="Title" xfId="121" builtinId="15" customBuiltin="1"/>
    <cellStyle name="Total" xfId="122" builtinId="25" customBuiltin="1"/>
    <cellStyle name="Underline 2" xfId="123" xr:uid="{00000000-0005-0000-0000-00007B000000}"/>
    <cellStyle name="Warning Text" xfId="124" builtinId="11" customBuiltin="1"/>
    <cellStyle name="Year" xfId="125" xr:uid="{00000000-0005-0000-0000-00007D000000}"/>
    <cellStyle name="桁区切り_NewDemo" xfId="126" xr:uid="{00000000-0005-0000-0000-00007E000000}"/>
    <cellStyle name="標準_NewDemo" xfId="127" xr:uid="{00000000-0005-0000-0000-00007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v>Bootstrap Caplet Volatility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'USD Caplet Volatility Surface'!$B$31:$B$42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'USD Caplet Volatility Surface'!$C$31:$C$42</c:f>
              <c:numCache>
                <c:formatCode>0.00%</c:formatCode>
                <c:ptCount val="12"/>
                <c:pt idx="0">
                  <c:v>0.372</c:v>
                </c:pt>
                <c:pt idx="1">
                  <c:v>0.316</c:v>
                </c:pt>
                <c:pt idx="2">
                  <c:v>0.28199999999999997</c:v>
                </c:pt>
                <c:pt idx="3">
                  <c:v>0.25900000000000001</c:v>
                </c:pt>
                <c:pt idx="4">
                  <c:v>0.23899999999999999</c:v>
                </c:pt>
                <c:pt idx="5">
                  <c:v>0.221</c:v>
                </c:pt>
                <c:pt idx="6">
                  <c:v>0.20399999999999999</c:v>
                </c:pt>
                <c:pt idx="7">
                  <c:v>0.17299999999999999</c:v>
                </c:pt>
                <c:pt idx="8">
                  <c:v>0.152</c:v>
                </c:pt>
                <c:pt idx="9">
                  <c:v>0.14099999999999999</c:v>
                </c:pt>
                <c:pt idx="10">
                  <c:v>0.13600000000000001</c:v>
                </c:pt>
                <c:pt idx="11">
                  <c:v>0.13300000000000001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49-427C-89B2-967090E2ECEF}"/>
            </c:ext>
          </c:extLst>
        </c:ser>
        <c:ser>
          <c:idx val="1"/>
          <c:order val="1"/>
          <c:tx>
            <c:v>Surface (SABR) Caplet Volatility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'USD Caplet Volatility Surface'!$B$31:$B$42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'USD Caplet Volatility Surface'!$D$31:$D$42</c:f>
              <c:numCache>
                <c:formatCode>0.00%</c:formatCode>
                <c:ptCount val="12"/>
                <c:pt idx="0">
                  <c:v>0.3550908411935369</c:v>
                </c:pt>
                <c:pt idx="1">
                  <c:v>0.28190488155968663</c:v>
                </c:pt>
                <c:pt idx="2">
                  <c:v>0.229483753167365</c:v>
                </c:pt>
                <c:pt idx="3">
                  <c:v>0.18966231385584004</c:v>
                </c:pt>
                <c:pt idx="4">
                  <c:v>0.16047646249926353</c:v>
                </c:pt>
                <c:pt idx="5">
                  <c:v>0.14290058895839833</c:v>
                </c:pt>
                <c:pt idx="6">
                  <c:v>0.13630485235499867</c:v>
                </c:pt>
                <c:pt idx="7">
                  <c:v>0.13969344360667812</c:v>
                </c:pt>
                <c:pt idx="8">
                  <c:v>0.14860538029134016</c:v>
                </c:pt>
                <c:pt idx="9">
                  <c:v>0.15756852607767607</c:v>
                </c:pt>
                <c:pt idx="10">
                  <c:v>0.16566949825736707</c:v>
                </c:pt>
                <c:pt idx="11">
                  <c:v>0.17284782233354165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9-427C-89B2-967090E2E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35811922592245"/>
          <c:y val="0.91758357128435841"/>
          <c:w val="0.5917440824484097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v>Bootstrap Caplet Volatility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Caplet Volatility Surfa'!$B$31:$B$42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Surfa'!$C$31:$C$42</c:f>
              <c:numCache>
                <c:formatCode>0.00%</c:formatCode>
                <c:ptCount val="12"/>
                <c:pt idx="0">
                  <c:v>0.372</c:v>
                </c:pt>
                <c:pt idx="1">
                  <c:v>0.316</c:v>
                </c:pt>
                <c:pt idx="2">
                  <c:v>0.28199999999999997</c:v>
                </c:pt>
                <c:pt idx="3">
                  <c:v>0.25900000000000001</c:v>
                </c:pt>
                <c:pt idx="4">
                  <c:v>0.23899999999999999</c:v>
                </c:pt>
                <c:pt idx="5">
                  <c:v>0.221</c:v>
                </c:pt>
                <c:pt idx="6">
                  <c:v>0.20399999999999999</c:v>
                </c:pt>
                <c:pt idx="7">
                  <c:v>0.17299999999999999</c:v>
                </c:pt>
                <c:pt idx="8">
                  <c:v>0.152</c:v>
                </c:pt>
                <c:pt idx="9">
                  <c:v>0.14099999999999999</c:v>
                </c:pt>
                <c:pt idx="10">
                  <c:v>0.13600000000000001</c:v>
                </c:pt>
                <c:pt idx="11">
                  <c:v>0.13300000000000001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3-4186-9A10-84CEB0682021}"/>
            </c:ext>
          </c:extLst>
        </c:ser>
        <c:ser>
          <c:idx val="1"/>
          <c:order val="1"/>
          <c:tx>
            <c:v>Surface (SABR) Caplet Volatility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Caplet Volatility Surfa'!$B$31:$B$42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Surfa'!$D$31:$D$42</c:f>
              <c:numCache>
                <c:formatCode>0.00%</c:formatCode>
                <c:ptCount val="12"/>
                <c:pt idx="0">
                  <c:v>0.35772482572089759</c:v>
                </c:pt>
                <c:pt idx="1">
                  <c:v>0.31479128579217736</c:v>
                </c:pt>
                <c:pt idx="2">
                  <c:v>0.28466886515982576</c:v>
                </c:pt>
                <c:pt idx="3">
                  <c:v>0.2617548976298657</c:v>
                </c:pt>
                <c:pt idx="4">
                  <c:v>0.24353923775479566</c:v>
                </c:pt>
                <c:pt idx="5">
                  <c:v>0.22868712345030018</c:v>
                </c:pt>
                <c:pt idx="6">
                  <c:v>0.21640920253389068</c:v>
                </c:pt>
                <c:pt idx="7">
                  <c:v>0.19772090173157225</c:v>
                </c:pt>
                <c:pt idx="8">
                  <c:v>0.18499300251110076</c:v>
                </c:pt>
                <c:pt idx="9">
                  <c:v>0.17674333862468516</c:v>
                </c:pt>
                <c:pt idx="10">
                  <c:v>0.17183304714611522</c:v>
                </c:pt>
                <c:pt idx="11">
                  <c:v>0.16930450317864659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3-4186-9A10-84CEB068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35811922592245"/>
          <c:y val="0.91758357128435841"/>
          <c:w val="0.5917440824484097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142875</xdr:rowOff>
    </xdr:from>
    <xdr:to>
      <xdr:col>14</xdr:col>
      <xdr:colOff>600075</xdr:colOff>
      <xdr:row>42</xdr:row>
      <xdr:rowOff>9525</xdr:rowOff>
    </xdr:to>
    <xdr:graphicFrame macro="">
      <xdr:nvGraphicFramePr>
        <xdr:cNvPr id="29790" name="Chart 6">
          <a:extLst>
            <a:ext uri="{FF2B5EF4-FFF2-40B4-BE49-F238E27FC236}">
              <a16:creationId xmlns:a16="http://schemas.microsoft.com/office/drawing/2014/main" id="{00000000-0008-0000-0400-00005E7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142875</xdr:rowOff>
    </xdr:from>
    <xdr:to>
      <xdr:col>14</xdr:col>
      <xdr:colOff>600075</xdr:colOff>
      <xdr:row>42</xdr:row>
      <xdr:rowOff>9525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4E162E9E-A2E8-48EF-8F4D-12235EB16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26"/>
  </sheetPr>
  <dimension ref="B1:M33"/>
  <sheetViews>
    <sheetView showGridLines="0" zoomScale="80" workbookViewId="0">
      <selection activeCell="K4" sqref="K4"/>
    </sheetView>
  </sheetViews>
  <sheetFormatPr defaultRowHeight="12.75"/>
  <cols>
    <col min="1" max="2" width="1.7109375" style="8" customWidth="1"/>
    <col min="3" max="3" width="53.28515625" style="8" customWidth="1"/>
    <col min="4" max="4" width="11.7109375" style="8" customWidth="1"/>
    <col min="5" max="5" width="10" style="8" customWidth="1"/>
    <col min="6" max="10" width="8.7109375" style="8" customWidth="1"/>
    <col min="11" max="11" width="9.140625" style="8"/>
    <col min="12" max="12" width="6.140625" style="8" customWidth="1"/>
    <col min="13" max="13" width="0.85546875" style="8" customWidth="1"/>
    <col min="14" max="16384" width="9.140625" style="8"/>
  </cols>
  <sheetData>
    <row r="1" spans="2:13" ht="6" customHeight="1"/>
    <row r="2" spans="2:13" ht="9.75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3" ht="30" customHeight="1" thickBot="1">
      <c r="B3" s="10"/>
      <c r="C3" s="10" t="s">
        <v>32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ht="13.5" thickTop="1"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1"/>
    </row>
    <row r="5" spans="2:13" ht="22.5">
      <c r="B5" s="14"/>
      <c r="C5" s="15" t="s">
        <v>8</v>
      </c>
      <c r="D5" s="16"/>
      <c r="E5" s="16"/>
      <c r="F5" s="16"/>
      <c r="G5" s="16"/>
      <c r="H5" s="16"/>
      <c r="I5" s="14"/>
      <c r="J5" s="14"/>
      <c r="K5" s="14"/>
      <c r="L5" s="14"/>
      <c r="M5" s="11"/>
    </row>
    <row r="6" spans="2:13">
      <c r="B6" s="14"/>
      <c r="C6" s="14"/>
      <c r="D6" s="16"/>
      <c r="E6" s="16"/>
      <c r="F6" s="16"/>
      <c r="G6" s="16"/>
      <c r="H6" s="16"/>
      <c r="I6" s="14"/>
      <c r="J6" s="14"/>
      <c r="K6" s="14"/>
      <c r="L6" s="14"/>
      <c r="M6" s="11"/>
    </row>
    <row r="7" spans="2:13" ht="16.5">
      <c r="B7" s="14"/>
      <c r="C7" s="17" t="s">
        <v>33</v>
      </c>
      <c r="D7" s="14"/>
      <c r="E7" s="14"/>
      <c r="F7" s="14"/>
      <c r="G7" s="14"/>
      <c r="H7" s="14"/>
      <c r="I7" s="14"/>
      <c r="J7" s="14"/>
      <c r="K7" s="14"/>
      <c r="L7" s="14"/>
      <c r="M7" s="11"/>
    </row>
    <row r="8" spans="2:13"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  <c r="M8" s="11"/>
    </row>
    <row r="9" spans="2:13">
      <c r="B9" s="14"/>
      <c r="C9" s="14"/>
      <c r="D9" s="18"/>
      <c r="E9" s="18"/>
      <c r="F9" s="18"/>
      <c r="G9" s="18"/>
      <c r="H9" s="18"/>
      <c r="I9" s="14"/>
      <c r="J9" s="14"/>
      <c r="K9" s="14"/>
      <c r="L9" s="14"/>
      <c r="M9" s="11"/>
    </row>
    <row r="10" spans="2:13" ht="15.75">
      <c r="B10" s="14"/>
      <c r="C10" s="19" t="s">
        <v>9</v>
      </c>
      <c r="D10" s="18"/>
      <c r="E10" s="18"/>
      <c r="F10" s="18"/>
      <c r="G10" s="18"/>
      <c r="H10" s="18"/>
      <c r="I10" s="14"/>
      <c r="J10" s="14"/>
      <c r="K10" s="14"/>
      <c r="L10" s="14"/>
      <c r="M10" s="11"/>
    </row>
    <row r="11" spans="2:13">
      <c r="B11" s="14"/>
      <c r="C11" s="24" t="s">
        <v>11</v>
      </c>
      <c r="D11" s="18"/>
      <c r="E11" s="18"/>
      <c r="F11" s="18"/>
      <c r="G11" s="18"/>
      <c r="H11" s="18"/>
      <c r="I11" s="14"/>
      <c r="J11" s="14"/>
      <c r="K11" s="14"/>
      <c r="L11" s="14"/>
      <c r="M11" s="11"/>
    </row>
    <row r="12" spans="2:13">
      <c r="B12" s="14"/>
      <c r="C12" s="24" t="s">
        <v>12</v>
      </c>
      <c r="D12" s="18"/>
      <c r="E12" s="18"/>
      <c r="F12" s="18"/>
      <c r="G12" s="18"/>
      <c r="H12" s="18"/>
      <c r="I12" s="14"/>
      <c r="J12" s="14"/>
      <c r="K12" s="14"/>
      <c r="L12" s="14"/>
      <c r="M12" s="11"/>
    </row>
    <row r="13" spans="2:13">
      <c r="B13" s="14"/>
      <c r="C13" s="24" t="s">
        <v>13</v>
      </c>
      <c r="D13" s="18"/>
      <c r="E13" s="18"/>
      <c r="F13" s="18"/>
      <c r="G13" s="18"/>
      <c r="H13" s="18"/>
      <c r="I13" s="14"/>
      <c r="J13" s="14"/>
      <c r="K13" s="14"/>
      <c r="L13" s="14"/>
      <c r="M13" s="11"/>
    </row>
    <row r="14" spans="2:13">
      <c r="B14" s="14"/>
      <c r="C14" s="20" t="s">
        <v>44</v>
      </c>
      <c r="D14" s="18"/>
      <c r="E14" s="18"/>
      <c r="F14" s="18"/>
      <c r="G14" s="18"/>
      <c r="H14" s="18"/>
      <c r="I14" s="14"/>
      <c r="J14" s="14"/>
      <c r="K14" s="14"/>
      <c r="L14" s="14"/>
      <c r="M14" s="11"/>
    </row>
    <row r="15" spans="2:13">
      <c r="B15" s="14"/>
      <c r="C15"/>
      <c r="D15" s="18"/>
      <c r="E15" s="18"/>
      <c r="F15" s="18"/>
      <c r="G15" s="18"/>
      <c r="H15" s="18"/>
      <c r="I15" s="14"/>
      <c r="J15" s="14"/>
      <c r="K15" s="14"/>
      <c r="L15" s="14"/>
      <c r="M15" s="11"/>
    </row>
    <row r="16" spans="2:13">
      <c r="B16" s="14"/>
      <c r="C16" s="18"/>
      <c r="D16" s="18"/>
      <c r="E16" s="18"/>
      <c r="F16" s="18"/>
      <c r="G16" s="18"/>
      <c r="H16" s="18"/>
      <c r="I16" s="14"/>
      <c r="J16" s="14"/>
      <c r="K16" s="14"/>
      <c r="L16" s="14"/>
      <c r="M16" s="11"/>
    </row>
    <row r="17" spans="2:13">
      <c r="B17" s="14"/>
      <c r="C17" s="20"/>
      <c r="D17" s="18"/>
      <c r="E17" s="18"/>
      <c r="F17" s="18"/>
      <c r="G17" s="18"/>
      <c r="H17" s="18"/>
      <c r="I17" s="14"/>
      <c r="J17" s="14"/>
      <c r="K17" s="14"/>
      <c r="L17" s="14"/>
      <c r="M17" s="11"/>
    </row>
    <row r="18" spans="2:13">
      <c r="B18" s="14"/>
      <c r="C18" s="21"/>
      <c r="D18" s="18"/>
      <c r="E18" s="18"/>
      <c r="F18" s="18"/>
      <c r="G18" s="18"/>
      <c r="H18" s="18"/>
      <c r="I18" s="14"/>
      <c r="J18" s="14"/>
      <c r="K18" s="14"/>
      <c r="L18" s="14"/>
      <c r="M18" s="11"/>
    </row>
    <row r="19" spans="2:13">
      <c r="B19" s="14"/>
      <c r="C19" s="21"/>
      <c r="D19" s="18"/>
      <c r="E19" s="18"/>
      <c r="F19" s="18"/>
      <c r="G19" s="18"/>
      <c r="H19" s="18"/>
      <c r="I19" s="14"/>
      <c r="J19" s="14"/>
      <c r="K19" s="14"/>
      <c r="L19" s="14"/>
      <c r="M19" s="11"/>
    </row>
    <row r="20" spans="2:13">
      <c r="B20" s="14"/>
      <c r="C20" s="21"/>
      <c r="D20" s="18"/>
      <c r="E20" s="18"/>
      <c r="F20" s="18"/>
      <c r="G20" s="18"/>
      <c r="H20" s="18"/>
      <c r="I20" s="14"/>
      <c r="J20" s="14"/>
      <c r="K20" s="14"/>
      <c r="L20" s="14"/>
      <c r="M20" s="11"/>
    </row>
    <row r="21" spans="2:13">
      <c r="B21" s="14"/>
      <c r="C21" s="21"/>
      <c r="D21" s="18"/>
      <c r="E21" s="18"/>
      <c r="F21" s="18"/>
      <c r="G21" s="18"/>
      <c r="H21" s="18"/>
      <c r="I21" s="14"/>
      <c r="J21" s="14"/>
      <c r="K21" s="14"/>
      <c r="L21" s="14"/>
      <c r="M21" s="11"/>
    </row>
    <row r="22" spans="2:13">
      <c r="B22" s="14"/>
      <c r="C22" s="21"/>
      <c r="D22" s="18"/>
      <c r="E22" s="18"/>
      <c r="F22" s="18"/>
      <c r="G22" s="18"/>
      <c r="H22" s="18"/>
      <c r="I22" s="14"/>
      <c r="J22" s="14"/>
      <c r="K22" s="14"/>
      <c r="L22" s="14"/>
      <c r="M22" s="11"/>
    </row>
    <row r="23" spans="2:13">
      <c r="B23" s="14"/>
      <c r="C23" s="21"/>
      <c r="D23" s="18"/>
      <c r="E23" s="18"/>
      <c r="F23" s="18"/>
      <c r="G23" s="18"/>
      <c r="H23" s="18"/>
      <c r="I23" s="14"/>
      <c r="J23" s="14"/>
      <c r="K23" s="14"/>
      <c r="L23" s="14"/>
      <c r="M23" s="11"/>
    </row>
    <row r="24" spans="2:13">
      <c r="B24" s="14"/>
      <c r="C24" s="21"/>
      <c r="D24" s="18"/>
      <c r="E24" s="18"/>
      <c r="F24" s="18"/>
      <c r="G24" s="18"/>
      <c r="H24" s="18"/>
      <c r="I24" s="14"/>
      <c r="J24" s="14"/>
      <c r="K24" s="14"/>
      <c r="L24" s="14"/>
      <c r="M24" s="11"/>
    </row>
    <row r="25" spans="2:13">
      <c r="B25" s="14"/>
      <c r="C25" s="21"/>
      <c r="D25" s="18"/>
      <c r="E25" s="18"/>
      <c r="F25" s="18"/>
      <c r="G25" s="18"/>
      <c r="H25" s="18"/>
      <c r="I25" s="14"/>
      <c r="J25" s="14"/>
      <c r="K25" s="14"/>
      <c r="L25" s="14"/>
      <c r="M25" s="11"/>
    </row>
    <row r="26" spans="2:13">
      <c r="B26" s="14"/>
      <c r="C26" s="21"/>
      <c r="D26" s="18"/>
      <c r="E26" s="18"/>
      <c r="F26" s="18"/>
      <c r="G26" s="18"/>
      <c r="H26" s="18"/>
      <c r="I26" s="14"/>
      <c r="J26" s="14"/>
      <c r="K26" s="14"/>
      <c r="L26" s="14"/>
      <c r="M26" s="11"/>
    </row>
    <row r="27" spans="2:13">
      <c r="B27" s="14"/>
      <c r="C27" s="21"/>
      <c r="D27" s="18"/>
      <c r="E27" s="18"/>
      <c r="F27" s="18"/>
      <c r="G27" s="18"/>
      <c r="H27" s="18"/>
      <c r="I27" s="14"/>
      <c r="J27" s="14"/>
      <c r="K27" s="14"/>
      <c r="L27" s="14"/>
      <c r="M27" s="11"/>
    </row>
    <row r="28" spans="2:13">
      <c r="B28" s="14"/>
      <c r="C28" s="21"/>
      <c r="D28" s="18"/>
      <c r="E28" s="18"/>
      <c r="F28" s="18"/>
      <c r="G28" s="18"/>
      <c r="H28" s="18"/>
      <c r="I28" s="14"/>
      <c r="J28" s="14"/>
      <c r="K28" s="14"/>
      <c r="L28" s="14"/>
      <c r="M28" s="11"/>
    </row>
    <row r="29" spans="2:13">
      <c r="B29" s="14"/>
      <c r="C29" s="21"/>
      <c r="D29" s="18"/>
      <c r="E29" s="18"/>
      <c r="F29" s="18"/>
      <c r="G29" s="18"/>
      <c r="H29" s="18"/>
      <c r="I29" s="14"/>
      <c r="J29" s="14"/>
      <c r="K29" s="14"/>
      <c r="L29" s="14"/>
      <c r="M29" s="11"/>
    </row>
    <row r="30" spans="2:13">
      <c r="B30" s="14"/>
      <c r="C30" s="21"/>
      <c r="D30" s="18"/>
      <c r="E30" s="18"/>
      <c r="F30" s="18"/>
      <c r="G30" s="18"/>
      <c r="H30" s="18"/>
      <c r="I30" s="14"/>
      <c r="J30" s="14"/>
      <c r="K30" s="14"/>
      <c r="L30" s="14"/>
      <c r="M30" s="11"/>
    </row>
    <row r="31" spans="2:13">
      <c r="B31" s="14"/>
      <c r="C31" s="21"/>
      <c r="D31" s="18"/>
      <c r="E31" s="18"/>
      <c r="F31" s="18"/>
      <c r="G31" s="18"/>
      <c r="H31" s="18"/>
      <c r="I31" s="14"/>
      <c r="J31" s="14"/>
      <c r="K31" s="14"/>
      <c r="L31" s="14"/>
      <c r="M31" s="11"/>
    </row>
    <row r="32" spans="2:13">
      <c r="B32" s="22" t="str">
        <f ca="1">"Last Update "&amp;TEXT(TODAY(),"dd-mmm-yy")</f>
        <v>Last Update 07-Apr-18</v>
      </c>
      <c r="C32" s="14"/>
      <c r="D32" s="14"/>
      <c r="E32" s="14"/>
      <c r="F32" s="14"/>
      <c r="G32" s="14"/>
      <c r="H32" s="14"/>
      <c r="I32" s="14"/>
      <c r="J32" s="14"/>
      <c r="K32" s="14"/>
      <c r="L32" s="23"/>
      <c r="M32" s="11"/>
    </row>
    <row r="33" spans="3:13" ht="6" customHeight="1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phoneticPr fontId="3" type="noConversion"/>
  <hyperlinks>
    <hyperlink ref="C11" location="'Market Data'!A1" display="Market Data" xr:uid="{00000000-0004-0000-0000-000000000000}"/>
    <hyperlink ref="C12" location="'ATM Bootstrap'!A1" display="ATM Bootstrap" xr:uid="{00000000-0004-0000-0000-000001000000}"/>
    <hyperlink ref="C13" location="'Fixed Strike Bootstrap'!A1" display="Fixed Strike Bootstrap" xr:uid="{00000000-0004-0000-0000-000002000000}"/>
    <hyperlink ref="C14" location="'Caplet Volatility Surface'!A1" display="Caplet Volatility Surface" xr:uid="{00000000-0004-0000-0000-000003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>
    <tabColor indexed="27"/>
  </sheetPr>
  <dimension ref="B2:AB89"/>
  <sheetViews>
    <sheetView workbookViewId="0">
      <selection activeCell="C14" sqref="C14"/>
    </sheetView>
  </sheetViews>
  <sheetFormatPr defaultRowHeight="12.75"/>
  <cols>
    <col min="1" max="1" width="4.140625" customWidth="1"/>
    <col min="2" max="2" width="17.7109375" bestFit="1" customWidth="1"/>
    <col min="3" max="3" width="7.85546875" customWidth="1"/>
    <col min="4" max="4" width="6.28515625" bestFit="1" customWidth="1"/>
    <col min="5" max="5" width="3.5703125" customWidth="1"/>
    <col min="6" max="6" width="2.85546875" customWidth="1"/>
    <col min="7" max="7" width="9.7109375" bestFit="1" customWidth="1"/>
    <col min="8" max="8" width="15.140625" bestFit="1" customWidth="1"/>
    <col min="9" max="10" width="3.42578125" customWidth="1"/>
    <col min="11" max="11" width="6.7109375" bestFit="1" customWidth="1"/>
    <col min="12" max="23" width="6.28515625" bestFit="1" customWidth="1"/>
    <col min="24" max="24" width="17.7109375" bestFit="1" customWidth="1"/>
    <col min="25" max="25" width="3.42578125" customWidth="1"/>
    <col min="26" max="26" width="3.5703125" customWidth="1"/>
    <col min="27" max="27" width="9.7109375" bestFit="1" customWidth="1"/>
    <col min="28" max="28" width="15.140625" bestFit="1" customWidth="1"/>
  </cols>
  <sheetData>
    <row r="2" spans="2:28" ht="13.5" thickBot="1"/>
    <row r="3" spans="2:28" ht="13.5" thickBot="1">
      <c r="B3" s="82" t="s">
        <v>14</v>
      </c>
      <c r="C3" s="83"/>
      <c r="D3" s="84"/>
      <c r="K3" s="82" t="s">
        <v>30</v>
      </c>
      <c r="L3" s="83"/>
      <c r="M3" s="83"/>
      <c r="N3" s="83"/>
      <c r="O3" s="83"/>
      <c r="P3" s="84"/>
    </row>
    <row r="4" spans="2:28" ht="13.5" thickBot="1"/>
    <row r="5" spans="2:28" ht="13.5" thickBot="1">
      <c r="B5" s="76" t="s">
        <v>40</v>
      </c>
      <c r="C5" s="77"/>
      <c r="D5" s="78"/>
      <c r="K5" s="85" t="s">
        <v>40</v>
      </c>
      <c r="L5" s="86"/>
      <c r="M5" s="86"/>
      <c r="N5" s="86"/>
      <c r="O5" s="87"/>
    </row>
    <row r="7" spans="2:28" ht="13.5" thickBot="1"/>
    <row r="8" spans="2:28" ht="13.5" thickBot="1">
      <c r="B8" s="5" t="s">
        <v>6</v>
      </c>
      <c r="C8" s="6" t="s">
        <v>1</v>
      </c>
      <c r="D8" s="25" t="s">
        <v>103</v>
      </c>
      <c r="G8" s="5" t="s">
        <v>17</v>
      </c>
      <c r="H8" s="25" t="s">
        <v>15</v>
      </c>
      <c r="L8" s="79" t="s">
        <v>0</v>
      </c>
      <c r="M8" s="80"/>
      <c r="N8" s="80"/>
      <c r="O8" s="80"/>
      <c r="P8" s="80"/>
      <c r="Q8" s="80"/>
      <c r="R8" s="80"/>
      <c r="S8" s="80"/>
      <c r="T8" s="80"/>
      <c r="U8" s="80"/>
      <c r="V8" s="80"/>
      <c r="W8" s="81"/>
      <c r="AA8" s="5" t="s">
        <v>17</v>
      </c>
      <c r="AB8" s="25" t="s">
        <v>15</v>
      </c>
    </row>
    <row r="9" spans="2:28" ht="13.5" thickBot="1">
      <c r="B9" s="37" t="s">
        <v>90</v>
      </c>
      <c r="C9" s="50">
        <v>0.33240000000000003</v>
      </c>
      <c r="D9" s="50">
        <v>0.05</v>
      </c>
      <c r="G9" s="39">
        <v>39584</v>
      </c>
      <c r="H9" s="40">
        <v>0.99990000000000001</v>
      </c>
      <c r="K9" s="1" t="s">
        <v>6</v>
      </c>
      <c r="L9" s="62">
        <v>0.01</v>
      </c>
      <c r="M9" s="62">
        <v>1.4999999999999999E-2</v>
      </c>
      <c r="N9" s="62">
        <v>0.02</v>
      </c>
      <c r="O9" s="62">
        <v>2.5000000000000001E-2</v>
      </c>
      <c r="P9" s="62">
        <v>0.03</v>
      </c>
      <c r="Q9" s="62">
        <v>3.5000000000000003E-2</v>
      </c>
      <c r="R9" s="62">
        <v>0.04</v>
      </c>
      <c r="S9" s="62">
        <v>0.05</v>
      </c>
      <c r="T9" s="62">
        <v>0.06</v>
      </c>
      <c r="U9" s="62">
        <v>7.0000000000000007E-2</v>
      </c>
      <c r="V9" s="62">
        <v>0.08</v>
      </c>
      <c r="W9" s="62">
        <v>0.09</v>
      </c>
      <c r="X9" s="1" t="s">
        <v>16</v>
      </c>
      <c r="AA9" s="39">
        <v>39584</v>
      </c>
      <c r="AB9" s="40">
        <v>0.99990000000000001</v>
      </c>
    </row>
    <row r="10" spans="2:28">
      <c r="B10" s="37" t="s">
        <v>91</v>
      </c>
      <c r="C10" s="51">
        <v>0.33590000000000003</v>
      </c>
      <c r="D10" s="50">
        <v>0.05</v>
      </c>
      <c r="G10" s="41">
        <v>39678</v>
      </c>
      <c r="H10" s="42">
        <v>0.9929</v>
      </c>
      <c r="K10" s="27" t="s">
        <v>34</v>
      </c>
      <c r="L10" s="52">
        <v>0.65700000000000003</v>
      </c>
      <c r="M10" s="53">
        <v>0.53</v>
      </c>
      <c r="N10" s="53">
        <v>0.442</v>
      </c>
      <c r="O10" s="53">
        <v>0.37</v>
      </c>
      <c r="P10" s="53">
        <v>0.33299999999999996</v>
      </c>
      <c r="Q10" s="53">
        <v>0.32299999999999995</v>
      </c>
      <c r="R10" s="53">
        <v>0.313</v>
      </c>
      <c r="S10" s="53">
        <v>0.30399999999999999</v>
      </c>
      <c r="T10" s="53">
        <v>0.27300000000000002</v>
      </c>
      <c r="U10" s="53">
        <v>0.24600000000000002</v>
      </c>
      <c r="V10" s="53">
        <v>0.22800000000000001</v>
      </c>
      <c r="W10" s="54">
        <v>0.21299999999999999</v>
      </c>
      <c r="X10" s="37" t="s">
        <v>90</v>
      </c>
      <c r="AA10" s="41">
        <v>39678</v>
      </c>
      <c r="AB10" s="42">
        <v>0.9929</v>
      </c>
    </row>
    <row r="11" spans="2:28">
      <c r="B11" s="37" t="s">
        <v>92</v>
      </c>
      <c r="C11" s="51">
        <v>0.31269999999999998</v>
      </c>
      <c r="D11" s="50">
        <v>0.05</v>
      </c>
      <c r="G11" s="41">
        <v>39769</v>
      </c>
      <c r="H11" s="42">
        <v>0.98580000000000001</v>
      </c>
      <c r="K11" s="28" t="s">
        <v>18</v>
      </c>
      <c r="L11" s="55">
        <v>0.56899999999999995</v>
      </c>
      <c r="M11" s="56">
        <v>0.48499999999999999</v>
      </c>
      <c r="N11" s="56">
        <v>0.42899999999999999</v>
      </c>
      <c r="O11" s="56">
        <v>0.38200000000000001</v>
      </c>
      <c r="P11" s="56">
        <v>0.34899999999999998</v>
      </c>
      <c r="Q11" s="56">
        <v>0.33</v>
      </c>
      <c r="R11" s="56">
        <v>0.314</v>
      </c>
      <c r="S11" s="56">
        <v>0.28699999999999998</v>
      </c>
      <c r="T11" s="56">
        <v>0.26200000000000001</v>
      </c>
      <c r="U11" s="56">
        <v>0.23800000000000002</v>
      </c>
      <c r="V11" s="56">
        <v>0.21899999999999997</v>
      </c>
      <c r="W11" s="57">
        <v>0.20399999999999999</v>
      </c>
      <c r="X11" s="37" t="s">
        <v>91</v>
      </c>
      <c r="AA11" s="41">
        <v>39769</v>
      </c>
      <c r="AB11" s="42">
        <v>0.98580000000000001</v>
      </c>
    </row>
    <row r="12" spans="2:28">
      <c r="B12" s="37" t="s">
        <v>93</v>
      </c>
      <c r="C12" s="51">
        <v>0.29089999999999999</v>
      </c>
      <c r="D12" s="50">
        <v>0.05</v>
      </c>
      <c r="G12" s="41">
        <v>39861</v>
      </c>
      <c r="H12" s="42">
        <v>0.97819999999999996</v>
      </c>
      <c r="K12" s="28" t="s">
        <v>19</v>
      </c>
      <c r="L12" s="55">
        <v>0.53299999999999992</v>
      </c>
      <c r="M12" s="56">
        <v>0.45899999999999996</v>
      </c>
      <c r="N12" s="56">
        <v>0.41</v>
      </c>
      <c r="O12" s="56">
        <v>0.371</v>
      </c>
      <c r="P12" s="56">
        <v>0.34100000000000003</v>
      </c>
      <c r="Q12" s="56">
        <v>0.31900000000000001</v>
      </c>
      <c r="R12" s="56">
        <v>0.29799999999999999</v>
      </c>
      <c r="S12" s="56">
        <v>0.26500000000000001</v>
      </c>
      <c r="T12" s="56">
        <v>0.24600000000000002</v>
      </c>
      <c r="U12" s="56">
        <v>0.23399999999999999</v>
      </c>
      <c r="V12" s="56">
        <v>0.22600000000000001</v>
      </c>
      <c r="W12" s="57">
        <v>0.22</v>
      </c>
      <c r="X12" s="37" t="s">
        <v>92</v>
      </c>
      <c r="AA12" s="41">
        <v>39861</v>
      </c>
      <c r="AB12" s="42">
        <v>0.97819999999999996</v>
      </c>
    </row>
    <row r="13" spans="2:28">
      <c r="B13" s="37" t="s">
        <v>94</v>
      </c>
      <c r="C13" s="51">
        <v>0.27379999999999999</v>
      </c>
      <c r="D13" s="50">
        <v>0.05</v>
      </c>
      <c r="G13" s="41">
        <v>39951</v>
      </c>
      <c r="H13" s="42">
        <v>0.97040000000000004</v>
      </c>
      <c r="K13" s="28" t="s">
        <v>20</v>
      </c>
      <c r="L13" s="55">
        <v>0.50600000000000001</v>
      </c>
      <c r="M13" s="56">
        <v>0.436</v>
      </c>
      <c r="N13" s="56">
        <v>0.39200000000000002</v>
      </c>
      <c r="O13" s="56">
        <v>0.35700000000000004</v>
      </c>
      <c r="P13" s="56">
        <v>0.32899999999999996</v>
      </c>
      <c r="Q13" s="56">
        <v>0.30599999999999999</v>
      </c>
      <c r="R13" s="56">
        <v>0.28499999999999998</v>
      </c>
      <c r="S13" s="56">
        <v>0.249</v>
      </c>
      <c r="T13" s="56">
        <v>0.22800000000000001</v>
      </c>
      <c r="U13" s="56">
        <v>0.218</v>
      </c>
      <c r="V13" s="56">
        <v>0.21100000000000002</v>
      </c>
      <c r="W13" s="57">
        <v>0.20499999999999999</v>
      </c>
      <c r="X13" s="37" t="s">
        <v>93</v>
      </c>
      <c r="AA13" s="41">
        <v>39951</v>
      </c>
      <c r="AB13" s="42">
        <v>0.97040000000000004</v>
      </c>
    </row>
    <row r="14" spans="2:28">
      <c r="B14" s="37" t="s">
        <v>95</v>
      </c>
      <c r="C14" s="51">
        <v>0.2586</v>
      </c>
      <c r="D14" s="50">
        <v>0.05</v>
      </c>
      <c r="G14" s="41">
        <v>40042</v>
      </c>
      <c r="H14" s="42">
        <v>0.96230000000000004</v>
      </c>
      <c r="K14" s="28" t="s">
        <v>21</v>
      </c>
      <c r="L14" s="55">
        <v>0.48700000000000004</v>
      </c>
      <c r="M14" s="56">
        <v>0.42</v>
      </c>
      <c r="N14" s="56">
        <v>0.37799999999999995</v>
      </c>
      <c r="O14" s="56">
        <v>0.34499999999999997</v>
      </c>
      <c r="P14" s="56">
        <v>0.318</v>
      </c>
      <c r="Q14" s="56">
        <v>0.29600000000000004</v>
      </c>
      <c r="R14" s="56">
        <v>0.27399999999999997</v>
      </c>
      <c r="S14" s="56">
        <v>0.23800000000000002</v>
      </c>
      <c r="T14" s="56">
        <v>0.217</v>
      </c>
      <c r="U14" s="56">
        <v>0.20600000000000002</v>
      </c>
      <c r="V14" s="56">
        <v>0.2</v>
      </c>
      <c r="W14" s="57">
        <v>0.19500000000000001</v>
      </c>
      <c r="X14" s="37" t="s">
        <v>94</v>
      </c>
      <c r="AA14" s="41">
        <v>40042</v>
      </c>
      <c r="AB14" s="42">
        <v>0.96230000000000004</v>
      </c>
    </row>
    <row r="15" spans="2:28">
      <c r="B15" s="37" t="s">
        <v>96</v>
      </c>
      <c r="C15" s="51">
        <v>0.2462</v>
      </c>
      <c r="D15" s="50">
        <v>0.05</v>
      </c>
      <c r="G15" s="41">
        <v>40133</v>
      </c>
      <c r="H15" s="42">
        <v>0.95379999999999998</v>
      </c>
      <c r="K15" s="28" t="s">
        <v>35</v>
      </c>
      <c r="L15" s="55">
        <v>0.46799999999999997</v>
      </c>
      <c r="M15" s="56">
        <v>0.40399999999999997</v>
      </c>
      <c r="N15" s="56">
        <v>0.36399999999999999</v>
      </c>
      <c r="O15" s="56">
        <v>0.33399999999999996</v>
      </c>
      <c r="P15" s="56">
        <v>0.308</v>
      </c>
      <c r="Q15" s="56">
        <v>0.28600000000000003</v>
      </c>
      <c r="R15" s="56">
        <v>0.26500000000000001</v>
      </c>
      <c r="S15" s="56">
        <v>0.22899999999999998</v>
      </c>
      <c r="T15" s="56">
        <v>0.20600000000000002</v>
      </c>
      <c r="U15" s="56">
        <v>0.19600000000000001</v>
      </c>
      <c r="V15" s="56">
        <v>0.19</v>
      </c>
      <c r="W15" s="57">
        <v>0.18600000000000003</v>
      </c>
      <c r="X15" s="37" t="s">
        <v>95</v>
      </c>
      <c r="AA15" s="41">
        <v>40133</v>
      </c>
      <c r="AB15" s="42">
        <v>0.95379999999999998</v>
      </c>
    </row>
    <row r="16" spans="2:28">
      <c r="B16" s="37" t="s">
        <v>97</v>
      </c>
      <c r="C16" s="51">
        <v>0.23600000000000002</v>
      </c>
      <c r="D16" s="50">
        <v>0.05</v>
      </c>
      <c r="G16" s="41">
        <v>40225</v>
      </c>
      <c r="H16" s="42">
        <v>0.94479999999999997</v>
      </c>
      <c r="K16" s="28" t="s">
        <v>22</v>
      </c>
      <c r="L16" s="55">
        <v>0.45399999999999996</v>
      </c>
      <c r="M16" s="56">
        <v>0.39200000000000002</v>
      </c>
      <c r="N16" s="56">
        <v>0.35299999999999998</v>
      </c>
      <c r="O16" s="56">
        <v>0.32400000000000001</v>
      </c>
      <c r="P16" s="56">
        <v>0.29899999999999999</v>
      </c>
      <c r="Q16" s="56">
        <v>0.27800000000000002</v>
      </c>
      <c r="R16" s="56">
        <v>0.25700000000000001</v>
      </c>
      <c r="S16" s="56">
        <v>0.221</v>
      </c>
      <c r="T16" s="56">
        <v>0.19800000000000001</v>
      </c>
      <c r="U16" s="56">
        <v>0.187</v>
      </c>
      <c r="V16" s="56">
        <v>0.182</v>
      </c>
      <c r="W16" s="57">
        <v>0.17800000000000002</v>
      </c>
      <c r="X16" s="37" t="s">
        <v>96</v>
      </c>
      <c r="AA16" s="41">
        <v>40225</v>
      </c>
      <c r="AB16" s="42">
        <v>0.94479999999999997</v>
      </c>
    </row>
    <row r="17" spans="2:28">
      <c r="B17" s="37" t="s">
        <v>98</v>
      </c>
      <c r="C17" s="51">
        <v>0.22760000000000002</v>
      </c>
      <c r="D17" s="50">
        <v>0.05</v>
      </c>
      <c r="G17" s="41">
        <v>40315</v>
      </c>
      <c r="H17" s="42">
        <v>0.93579999999999997</v>
      </c>
      <c r="K17" s="28" t="s">
        <v>36</v>
      </c>
      <c r="L17" s="55">
        <v>0.442</v>
      </c>
      <c r="M17" s="56">
        <v>0.38200000000000001</v>
      </c>
      <c r="N17" s="56">
        <v>0.34399999999999997</v>
      </c>
      <c r="O17" s="56">
        <v>0.316</v>
      </c>
      <c r="P17" s="56">
        <v>0.29199999999999998</v>
      </c>
      <c r="Q17" s="56">
        <v>0.27100000000000002</v>
      </c>
      <c r="R17" s="56">
        <v>0.25</v>
      </c>
      <c r="S17" s="56">
        <v>0.215</v>
      </c>
      <c r="T17" s="56">
        <v>0.192</v>
      </c>
      <c r="U17" s="56">
        <v>0.18100000000000002</v>
      </c>
      <c r="V17" s="56">
        <v>0.17600000000000002</v>
      </c>
      <c r="W17" s="57">
        <v>0.17199999999999999</v>
      </c>
      <c r="X17" s="37" t="s">
        <v>97</v>
      </c>
      <c r="AA17" s="41">
        <v>40315</v>
      </c>
      <c r="AB17" s="42">
        <v>0.93579999999999997</v>
      </c>
    </row>
    <row r="18" spans="2:28">
      <c r="B18" s="37" t="s">
        <v>99</v>
      </c>
      <c r="C18" s="51">
        <v>0.21989999999999998</v>
      </c>
      <c r="D18" s="50">
        <v>0.05</v>
      </c>
      <c r="G18" s="41">
        <v>40406</v>
      </c>
      <c r="H18" s="42">
        <v>0.92649999999999999</v>
      </c>
      <c r="K18" s="28" t="s">
        <v>37</v>
      </c>
      <c r="L18" s="55">
        <v>0.433</v>
      </c>
      <c r="M18" s="56">
        <v>0.373</v>
      </c>
      <c r="N18" s="56">
        <v>0.33700000000000002</v>
      </c>
      <c r="O18" s="56">
        <v>0.309</v>
      </c>
      <c r="P18" s="56">
        <v>0.28600000000000003</v>
      </c>
      <c r="Q18" s="56">
        <v>0.26400000000000001</v>
      </c>
      <c r="R18" s="56">
        <v>0.245</v>
      </c>
      <c r="S18" s="56">
        <v>0.20899999999999999</v>
      </c>
      <c r="T18" s="56">
        <v>0.18600000000000003</v>
      </c>
      <c r="U18" s="56">
        <v>0.17499999999999999</v>
      </c>
      <c r="V18" s="56">
        <v>0.17</v>
      </c>
      <c r="W18" s="57">
        <v>0.16699999999999998</v>
      </c>
      <c r="X18" s="37" t="s">
        <v>98</v>
      </c>
      <c r="AA18" s="41">
        <v>40406</v>
      </c>
      <c r="AB18" s="42">
        <v>0.92649999999999999</v>
      </c>
    </row>
    <row r="19" spans="2:28">
      <c r="B19" s="37" t="s">
        <v>100</v>
      </c>
      <c r="C19" s="51">
        <v>0.2069</v>
      </c>
      <c r="D19" s="50">
        <v>0.05</v>
      </c>
      <c r="G19" s="41">
        <v>40498</v>
      </c>
      <c r="H19" s="42">
        <v>0.91679999999999995</v>
      </c>
      <c r="K19" s="28" t="s">
        <v>23</v>
      </c>
      <c r="L19" s="55">
        <v>0.42299999999999999</v>
      </c>
      <c r="M19" s="56">
        <v>0.36499999999999999</v>
      </c>
      <c r="N19" s="56">
        <v>0.32899999999999996</v>
      </c>
      <c r="O19" s="56">
        <v>0.30199999999999999</v>
      </c>
      <c r="P19" s="56">
        <v>0.27899999999999997</v>
      </c>
      <c r="Q19" s="56">
        <v>0.25900000000000001</v>
      </c>
      <c r="R19" s="56">
        <v>0.23899999999999999</v>
      </c>
      <c r="S19" s="56">
        <v>0.20499999999999999</v>
      </c>
      <c r="T19" s="56">
        <v>0.18100000000000002</v>
      </c>
      <c r="U19" s="56">
        <v>0.17</v>
      </c>
      <c r="V19" s="56">
        <v>0.16500000000000001</v>
      </c>
      <c r="W19" s="57">
        <v>0.16200000000000001</v>
      </c>
      <c r="X19" s="37" t="s">
        <v>99</v>
      </c>
      <c r="AA19" s="41">
        <v>40498</v>
      </c>
      <c r="AB19" s="42">
        <v>0.91679999999999995</v>
      </c>
    </row>
    <row r="20" spans="2:28">
      <c r="B20" s="37" t="s">
        <v>101</v>
      </c>
      <c r="C20" s="51">
        <v>0.19219999999999998</v>
      </c>
      <c r="D20" s="50">
        <v>0.05</v>
      </c>
      <c r="G20" s="41">
        <v>40590</v>
      </c>
      <c r="H20" s="42">
        <v>0.90700000000000003</v>
      </c>
      <c r="K20" s="28" t="s">
        <v>38</v>
      </c>
      <c r="L20" s="55">
        <v>0.40899999999999997</v>
      </c>
      <c r="M20" s="56">
        <v>0.35299999999999998</v>
      </c>
      <c r="N20" s="56">
        <v>0.317</v>
      </c>
      <c r="O20" s="56">
        <v>0.29100000000000004</v>
      </c>
      <c r="P20" s="56">
        <v>0.26899999999999996</v>
      </c>
      <c r="Q20" s="56">
        <v>0.249</v>
      </c>
      <c r="R20" s="56">
        <v>0.22899999999999998</v>
      </c>
      <c r="S20" s="56">
        <v>0.19600000000000001</v>
      </c>
      <c r="T20" s="56">
        <v>0.17199999999999999</v>
      </c>
      <c r="U20" s="56">
        <v>0.161</v>
      </c>
      <c r="V20" s="56">
        <v>0.155</v>
      </c>
      <c r="W20" s="57">
        <v>0.153</v>
      </c>
      <c r="X20" s="37" t="s">
        <v>100</v>
      </c>
      <c r="AA20" s="41">
        <v>40590</v>
      </c>
      <c r="AB20" s="42">
        <v>0.90700000000000003</v>
      </c>
    </row>
    <row r="21" spans="2:28">
      <c r="B21" s="37" t="s">
        <v>102</v>
      </c>
      <c r="C21" s="51">
        <v>0.17670000000000002</v>
      </c>
      <c r="D21" s="50">
        <v>0.05</v>
      </c>
      <c r="G21" s="41">
        <v>40679</v>
      </c>
      <c r="H21" s="42">
        <v>0.89749999999999996</v>
      </c>
      <c r="K21" s="28" t="s">
        <v>25</v>
      </c>
      <c r="L21" s="55">
        <v>0.39299999999999996</v>
      </c>
      <c r="M21" s="56">
        <v>0.33600000000000002</v>
      </c>
      <c r="N21" s="56">
        <v>0.30099999999999999</v>
      </c>
      <c r="O21" s="56">
        <v>0.27600000000000002</v>
      </c>
      <c r="P21" s="56">
        <v>0.255</v>
      </c>
      <c r="Q21" s="56">
        <v>0.23600000000000002</v>
      </c>
      <c r="R21" s="56">
        <v>0.218</v>
      </c>
      <c r="S21" s="56">
        <v>0.185</v>
      </c>
      <c r="T21" s="56">
        <v>0.16300000000000001</v>
      </c>
      <c r="U21" s="56">
        <v>0.151</v>
      </c>
      <c r="V21" s="56">
        <v>0.14499999999999999</v>
      </c>
      <c r="W21" s="57">
        <v>0.14300000000000002</v>
      </c>
      <c r="X21" s="37" t="s">
        <v>101</v>
      </c>
      <c r="AA21" s="41">
        <v>40679</v>
      </c>
      <c r="AB21" s="42">
        <v>0.89749999999999996</v>
      </c>
    </row>
    <row r="22" spans="2:28" ht="13.5" thickBot="1">
      <c r="G22" s="41">
        <v>40771</v>
      </c>
      <c r="H22" s="42">
        <v>0.88759999999999994</v>
      </c>
      <c r="K22" s="29" t="s">
        <v>39</v>
      </c>
      <c r="L22" s="58">
        <v>0.37200000000000005</v>
      </c>
      <c r="M22" s="59">
        <v>0.316</v>
      </c>
      <c r="N22" s="59">
        <v>0.28199999999999997</v>
      </c>
      <c r="O22" s="59">
        <v>0.25900000000000001</v>
      </c>
      <c r="P22" s="59">
        <v>0.23899999999999999</v>
      </c>
      <c r="Q22" s="59">
        <v>0.221</v>
      </c>
      <c r="R22" s="59">
        <v>0.20399999999999999</v>
      </c>
      <c r="S22" s="59">
        <v>0.17300000000000001</v>
      </c>
      <c r="T22" s="59">
        <v>0.152</v>
      </c>
      <c r="U22" s="59">
        <v>0.14099999999999999</v>
      </c>
      <c r="V22" s="59">
        <v>0.13600000000000001</v>
      </c>
      <c r="W22" s="60">
        <v>0.13300000000000001</v>
      </c>
      <c r="X22" s="37" t="s">
        <v>102</v>
      </c>
      <c r="AA22" s="41">
        <v>40771</v>
      </c>
      <c r="AB22" s="42">
        <v>0.88759999999999994</v>
      </c>
    </row>
    <row r="23" spans="2:28">
      <c r="B23" s="37" t="s">
        <v>115</v>
      </c>
      <c r="G23" s="41">
        <v>40863</v>
      </c>
      <c r="H23" s="42">
        <v>0.87780000000000002</v>
      </c>
      <c r="AA23" s="41">
        <v>40863</v>
      </c>
      <c r="AB23" s="42">
        <v>0.87780000000000002</v>
      </c>
    </row>
    <row r="24" spans="2:28">
      <c r="B24" s="37" t="s">
        <v>116</v>
      </c>
      <c r="G24" s="41">
        <v>40955</v>
      </c>
      <c r="H24" s="42">
        <v>0.86780000000000002</v>
      </c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AA24" s="41">
        <v>40955</v>
      </c>
      <c r="AB24" s="42">
        <v>0.86780000000000002</v>
      </c>
    </row>
    <row r="25" spans="2:28">
      <c r="B25" s="37" t="s">
        <v>117</v>
      </c>
      <c r="G25" s="41">
        <v>41045</v>
      </c>
      <c r="H25" s="42">
        <v>0.8579</v>
      </c>
      <c r="AA25" s="41">
        <v>41045</v>
      </c>
      <c r="AB25" s="42">
        <v>0.8579</v>
      </c>
    </row>
    <row r="26" spans="2:28">
      <c r="B26" s="37" t="s">
        <v>118</v>
      </c>
      <c r="G26" s="41">
        <v>41137</v>
      </c>
      <c r="H26" s="42">
        <v>0.84799999999999998</v>
      </c>
      <c r="AA26" s="41">
        <v>41137</v>
      </c>
      <c r="AB26" s="42">
        <v>0.84799999999999998</v>
      </c>
    </row>
    <row r="27" spans="2:28">
      <c r="B27" s="37" t="s">
        <v>119</v>
      </c>
      <c r="G27" s="41">
        <v>41229</v>
      </c>
      <c r="H27" s="42">
        <v>0.83799999999999997</v>
      </c>
      <c r="AA27" s="41">
        <v>41229</v>
      </c>
      <c r="AB27" s="42">
        <v>0.83799999999999997</v>
      </c>
    </row>
    <row r="28" spans="2:28">
      <c r="B28" s="37" t="s">
        <v>120</v>
      </c>
      <c r="G28" s="41">
        <v>41324</v>
      </c>
      <c r="H28" s="42">
        <v>0.8276</v>
      </c>
      <c r="AA28" s="41">
        <v>41324</v>
      </c>
      <c r="AB28" s="42">
        <v>0.8276</v>
      </c>
    </row>
    <row r="29" spans="2:28">
      <c r="B29" s="37" t="s">
        <v>121</v>
      </c>
      <c r="G29" s="41">
        <v>41410</v>
      </c>
      <c r="H29" s="42">
        <v>0.81810000000000005</v>
      </c>
      <c r="AA29" s="41">
        <v>41410</v>
      </c>
      <c r="AB29" s="42">
        <v>0.81810000000000005</v>
      </c>
    </row>
    <row r="30" spans="2:28">
      <c r="B30" s="37" t="s">
        <v>122</v>
      </c>
      <c r="G30" s="41">
        <v>41502</v>
      </c>
      <c r="H30" s="42">
        <v>0.80810000000000004</v>
      </c>
      <c r="AA30" s="41">
        <v>41502</v>
      </c>
      <c r="AB30" s="42">
        <v>0.80810000000000004</v>
      </c>
    </row>
    <row r="31" spans="2:28">
      <c r="B31" s="37" t="s">
        <v>123</v>
      </c>
      <c r="G31" s="41">
        <v>41596</v>
      </c>
      <c r="H31" s="42">
        <v>0.79790000000000005</v>
      </c>
      <c r="AA31" s="41">
        <v>41596</v>
      </c>
      <c r="AB31" s="42">
        <v>0.79790000000000005</v>
      </c>
    </row>
    <row r="32" spans="2:28">
      <c r="B32" s="37" t="s">
        <v>124</v>
      </c>
      <c r="G32" s="41">
        <v>41688</v>
      </c>
      <c r="H32" s="42">
        <v>0.78790000000000004</v>
      </c>
      <c r="AA32" s="41">
        <v>41688</v>
      </c>
      <c r="AB32" s="42">
        <v>0.78790000000000004</v>
      </c>
    </row>
    <row r="33" spans="2:28">
      <c r="B33" s="37" t="s">
        <v>125</v>
      </c>
      <c r="G33" s="41">
        <v>41775</v>
      </c>
      <c r="H33" s="42">
        <v>0.77829999999999999</v>
      </c>
      <c r="AA33" s="41">
        <v>41775</v>
      </c>
      <c r="AB33" s="42">
        <v>0.77829999999999999</v>
      </c>
    </row>
    <row r="34" spans="2:28">
      <c r="B34" s="37" t="s">
        <v>126</v>
      </c>
      <c r="G34" s="41">
        <v>41869</v>
      </c>
      <c r="H34" s="42">
        <v>0.76829999999999998</v>
      </c>
      <c r="AA34" s="41">
        <v>41869</v>
      </c>
      <c r="AB34" s="42">
        <v>0.76829999999999998</v>
      </c>
    </row>
    <row r="35" spans="2:28">
      <c r="B35" s="37" t="s">
        <v>127</v>
      </c>
      <c r="G35" s="41">
        <v>41960</v>
      </c>
      <c r="H35" s="42">
        <v>0.75860000000000005</v>
      </c>
      <c r="AA35" s="41">
        <v>41960</v>
      </c>
      <c r="AB35" s="42">
        <v>0.75860000000000005</v>
      </c>
    </row>
    <row r="36" spans="2:28">
      <c r="G36" s="41">
        <v>42052</v>
      </c>
      <c r="H36" s="42">
        <v>0.74890000000000001</v>
      </c>
      <c r="AA36" s="41">
        <v>42052</v>
      </c>
      <c r="AB36" s="42">
        <v>0.74890000000000001</v>
      </c>
    </row>
    <row r="37" spans="2:28">
      <c r="G37" s="41">
        <v>42142</v>
      </c>
      <c r="H37" s="42">
        <v>0.73929999999999996</v>
      </c>
      <c r="AA37" s="41">
        <v>42142</v>
      </c>
      <c r="AB37" s="42">
        <v>0.73929999999999996</v>
      </c>
    </row>
    <row r="38" spans="2:28">
      <c r="G38" s="41">
        <v>42233</v>
      </c>
      <c r="H38" s="42">
        <v>0.72989999999999999</v>
      </c>
      <c r="AA38" s="41">
        <v>42233</v>
      </c>
      <c r="AB38" s="42">
        <v>0.72989999999999999</v>
      </c>
    </row>
    <row r="39" spans="2:28">
      <c r="G39" s="41">
        <v>42324</v>
      </c>
      <c r="H39" s="42">
        <v>0.72050000000000003</v>
      </c>
      <c r="AA39" s="41">
        <v>42324</v>
      </c>
      <c r="AB39" s="42">
        <v>0.72050000000000003</v>
      </c>
    </row>
    <row r="40" spans="2:28">
      <c r="G40" s="41">
        <v>42416</v>
      </c>
      <c r="H40" s="42">
        <v>0.71109999999999995</v>
      </c>
      <c r="AA40" s="41">
        <v>42416</v>
      </c>
      <c r="AB40" s="42">
        <v>0.71109999999999995</v>
      </c>
    </row>
    <row r="41" spans="2:28">
      <c r="G41" s="41">
        <v>42506</v>
      </c>
      <c r="H41" s="42">
        <v>0.70189999999999997</v>
      </c>
      <c r="AA41" s="41">
        <v>42506</v>
      </c>
      <c r="AB41" s="42">
        <v>0.70189999999999997</v>
      </c>
    </row>
    <row r="42" spans="2:28">
      <c r="G42" s="41">
        <v>42598</v>
      </c>
      <c r="H42" s="42">
        <v>0.69279999999999997</v>
      </c>
      <c r="AA42" s="41">
        <v>42598</v>
      </c>
      <c r="AB42" s="42">
        <v>0.69279999999999997</v>
      </c>
    </row>
    <row r="43" spans="2:28">
      <c r="G43" s="41">
        <v>42690</v>
      </c>
      <c r="H43" s="42">
        <v>0.68369999999999997</v>
      </c>
      <c r="AA43" s="41">
        <v>42690</v>
      </c>
      <c r="AB43" s="42">
        <v>0.68369999999999997</v>
      </c>
    </row>
    <row r="44" spans="2:28">
      <c r="G44" s="41">
        <v>42782</v>
      </c>
      <c r="H44" s="42">
        <v>0.67469999999999997</v>
      </c>
      <c r="AA44" s="41">
        <v>42782</v>
      </c>
      <c r="AB44" s="42">
        <v>0.67469999999999997</v>
      </c>
    </row>
    <row r="45" spans="2:28">
      <c r="G45" s="41">
        <v>42871</v>
      </c>
      <c r="H45" s="42">
        <v>0.66590000000000005</v>
      </c>
      <c r="AA45" s="41">
        <v>42871</v>
      </c>
      <c r="AB45" s="42">
        <v>0.66590000000000005</v>
      </c>
    </row>
    <row r="46" spans="2:28">
      <c r="G46" s="41">
        <v>42963</v>
      </c>
      <c r="H46" s="42">
        <v>0.65710000000000002</v>
      </c>
      <c r="AA46" s="41">
        <v>42963</v>
      </c>
      <c r="AB46" s="42">
        <v>0.65710000000000002</v>
      </c>
    </row>
    <row r="47" spans="2:28">
      <c r="G47" s="41">
        <v>43055</v>
      </c>
      <c r="H47" s="42">
        <v>0.64829999999999999</v>
      </c>
      <c r="AA47" s="41">
        <v>43055</v>
      </c>
      <c r="AB47" s="42">
        <v>0.64829999999999999</v>
      </c>
    </row>
    <row r="48" spans="2:28">
      <c r="G48" s="41">
        <v>43147</v>
      </c>
      <c r="H48" s="42">
        <v>0.63949999999999996</v>
      </c>
      <c r="AA48" s="41">
        <v>43147</v>
      </c>
      <c r="AB48" s="42">
        <v>0.63949999999999996</v>
      </c>
    </row>
    <row r="49" spans="7:28">
      <c r="G49" s="41">
        <v>43236</v>
      </c>
      <c r="H49" s="42">
        <v>0.63109999999999999</v>
      </c>
      <c r="AA49" s="41">
        <v>43236</v>
      </c>
      <c r="AB49" s="42">
        <v>0.63109999999999999</v>
      </c>
    </row>
    <row r="50" spans="7:28">
      <c r="G50" s="41">
        <v>43328</v>
      </c>
      <c r="H50" s="42">
        <v>0.62270000000000003</v>
      </c>
      <c r="AA50" s="41">
        <v>43328</v>
      </c>
      <c r="AB50" s="42">
        <v>0.62270000000000003</v>
      </c>
    </row>
    <row r="51" spans="7:28">
      <c r="G51" s="41">
        <v>43420</v>
      </c>
      <c r="H51" s="42">
        <v>0.61429999999999996</v>
      </c>
      <c r="AA51" s="41">
        <v>43420</v>
      </c>
      <c r="AB51" s="42">
        <v>0.61429999999999996</v>
      </c>
    </row>
    <row r="52" spans="7:28">
      <c r="G52" s="41">
        <v>43515</v>
      </c>
      <c r="H52" s="42">
        <v>0.60570000000000002</v>
      </c>
      <c r="AA52" s="41">
        <v>43515</v>
      </c>
      <c r="AB52" s="42">
        <v>0.60570000000000002</v>
      </c>
    </row>
    <row r="53" spans="7:28">
      <c r="G53" s="41">
        <v>43601</v>
      </c>
      <c r="H53" s="42">
        <v>0.59789999999999999</v>
      </c>
      <c r="AA53" s="41">
        <v>43601</v>
      </c>
      <c r="AB53" s="42">
        <v>0.59789999999999999</v>
      </c>
    </row>
    <row r="54" spans="7:28">
      <c r="G54" s="41">
        <v>43693</v>
      </c>
      <c r="H54" s="42">
        <v>0.5897</v>
      </c>
      <c r="AA54" s="41">
        <v>43693</v>
      </c>
      <c r="AB54" s="42">
        <v>0.5897</v>
      </c>
    </row>
    <row r="55" spans="7:28">
      <c r="G55" s="41">
        <v>43787</v>
      </c>
      <c r="H55" s="42">
        <v>0.58140000000000003</v>
      </c>
      <c r="AA55" s="41">
        <v>43787</v>
      </c>
      <c r="AB55" s="42">
        <v>0.58140000000000003</v>
      </c>
    </row>
    <row r="56" spans="7:28">
      <c r="G56" s="41">
        <v>43879</v>
      </c>
      <c r="H56" s="42">
        <v>0.57330000000000003</v>
      </c>
      <c r="AA56" s="41">
        <v>43879</v>
      </c>
      <c r="AB56" s="42">
        <v>0.57330000000000003</v>
      </c>
    </row>
    <row r="57" spans="7:28">
      <c r="G57" s="41">
        <v>43969</v>
      </c>
      <c r="H57" s="42">
        <v>0.56540000000000001</v>
      </c>
      <c r="AA57" s="41">
        <v>43969</v>
      </c>
      <c r="AB57" s="42">
        <v>0.56540000000000001</v>
      </c>
    </row>
    <row r="58" spans="7:28">
      <c r="G58" s="41">
        <v>44060</v>
      </c>
      <c r="H58" s="42">
        <v>0.55779999999999996</v>
      </c>
      <c r="AA58" s="41">
        <v>44060</v>
      </c>
      <c r="AB58" s="42">
        <v>0.55779999999999996</v>
      </c>
    </row>
    <row r="59" spans="7:28">
      <c r="G59" s="41">
        <v>44151</v>
      </c>
      <c r="H59" s="42">
        <v>0.55030000000000001</v>
      </c>
      <c r="AA59" s="41">
        <v>44151</v>
      </c>
      <c r="AB59" s="42">
        <v>0.55030000000000001</v>
      </c>
    </row>
    <row r="60" spans="7:28">
      <c r="G60" s="41">
        <v>44243</v>
      </c>
      <c r="H60" s="42">
        <v>0.54279999999999995</v>
      </c>
      <c r="AA60" s="41">
        <v>44243</v>
      </c>
      <c r="AB60" s="42">
        <v>0.54279999999999995</v>
      </c>
    </row>
    <row r="61" spans="7:28">
      <c r="G61" s="41">
        <v>44333</v>
      </c>
      <c r="H61" s="42">
        <v>0.53549999999999998</v>
      </c>
      <c r="AA61" s="41">
        <v>44333</v>
      </c>
      <c r="AB61" s="42">
        <v>0.53549999999999998</v>
      </c>
    </row>
    <row r="62" spans="7:28">
      <c r="G62" s="41">
        <v>44424</v>
      </c>
      <c r="H62" s="42">
        <v>0.5282</v>
      </c>
      <c r="AA62" s="41">
        <v>44424</v>
      </c>
      <c r="AB62" s="42">
        <v>0.5282</v>
      </c>
    </row>
    <row r="63" spans="7:28">
      <c r="G63" s="41">
        <v>44516</v>
      </c>
      <c r="H63" s="42">
        <v>0.52080000000000004</v>
      </c>
      <c r="AA63" s="41">
        <v>44516</v>
      </c>
      <c r="AB63" s="42">
        <v>0.52080000000000004</v>
      </c>
    </row>
    <row r="64" spans="7:28">
      <c r="G64" s="41">
        <v>44608</v>
      </c>
      <c r="H64" s="42">
        <v>0.51359999999999995</v>
      </c>
      <c r="AA64" s="41">
        <v>44608</v>
      </c>
      <c r="AB64" s="42">
        <v>0.51359999999999995</v>
      </c>
    </row>
    <row r="65" spans="7:28">
      <c r="G65" s="41">
        <v>44697</v>
      </c>
      <c r="H65" s="42">
        <v>0.50660000000000005</v>
      </c>
      <c r="AA65" s="41">
        <v>44697</v>
      </c>
      <c r="AB65" s="42">
        <v>0.50660000000000005</v>
      </c>
    </row>
    <row r="66" spans="7:28">
      <c r="G66" s="41">
        <v>44789</v>
      </c>
      <c r="H66" s="42">
        <v>0.4995</v>
      </c>
      <c r="AA66" s="41">
        <v>44789</v>
      </c>
      <c r="AB66" s="42">
        <v>0.4995</v>
      </c>
    </row>
    <row r="67" spans="7:28">
      <c r="G67" s="41">
        <v>44881</v>
      </c>
      <c r="H67" s="42">
        <v>0.4924</v>
      </c>
      <c r="AA67" s="41">
        <v>44881</v>
      </c>
      <c r="AB67" s="42">
        <v>0.4924</v>
      </c>
    </row>
    <row r="68" spans="7:28">
      <c r="G68" s="41">
        <v>44973</v>
      </c>
      <c r="H68" s="42">
        <v>0.4854</v>
      </c>
      <c r="AA68" s="41">
        <v>44973</v>
      </c>
      <c r="AB68" s="42">
        <v>0.4854</v>
      </c>
    </row>
    <row r="69" spans="7:28">
      <c r="G69" s="41">
        <v>45062</v>
      </c>
      <c r="H69" s="42">
        <v>0.47870000000000001</v>
      </c>
      <c r="AA69" s="41">
        <v>45062</v>
      </c>
      <c r="AB69" s="42">
        <v>0.47870000000000001</v>
      </c>
    </row>
    <row r="70" spans="7:28">
      <c r="G70" s="41">
        <v>45154</v>
      </c>
      <c r="H70" s="42">
        <v>0.4723</v>
      </c>
      <c r="AA70" s="41">
        <v>45154</v>
      </c>
      <c r="AB70" s="42">
        <v>0.4723</v>
      </c>
    </row>
    <row r="71" spans="7:28">
      <c r="G71" s="41">
        <v>45246</v>
      </c>
      <c r="H71" s="42">
        <v>0.46610000000000001</v>
      </c>
      <c r="AA71" s="41">
        <v>45246</v>
      </c>
      <c r="AB71" s="42">
        <v>0.46610000000000001</v>
      </c>
    </row>
    <row r="72" spans="7:28">
      <c r="G72" s="41">
        <v>45338</v>
      </c>
      <c r="H72" s="42">
        <v>0.45989999999999998</v>
      </c>
      <c r="AA72" s="41">
        <v>45338</v>
      </c>
      <c r="AB72" s="42">
        <v>0.45989999999999998</v>
      </c>
    </row>
    <row r="73" spans="7:28">
      <c r="G73" s="41">
        <v>45428</v>
      </c>
      <c r="H73" s="42">
        <v>0.45390000000000003</v>
      </c>
      <c r="AA73" s="41">
        <v>45428</v>
      </c>
      <c r="AB73" s="42">
        <v>0.45390000000000003</v>
      </c>
    </row>
    <row r="74" spans="7:28">
      <c r="G74" s="41">
        <v>45520</v>
      </c>
      <c r="H74" s="42">
        <v>0.44779999999999998</v>
      </c>
      <c r="AA74" s="41">
        <v>45520</v>
      </c>
      <c r="AB74" s="42">
        <v>0.44779999999999998</v>
      </c>
    </row>
    <row r="75" spans="7:28">
      <c r="G75" s="41">
        <v>45614</v>
      </c>
      <c r="H75" s="42">
        <v>0.44169999999999998</v>
      </c>
      <c r="AA75" s="41">
        <v>45614</v>
      </c>
      <c r="AB75" s="42">
        <v>0.44169999999999998</v>
      </c>
    </row>
    <row r="76" spans="7:28">
      <c r="G76" s="41">
        <v>45706</v>
      </c>
      <c r="H76" s="42">
        <v>0.43580000000000002</v>
      </c>
      <c r="AA76" s="41">
        <v>45706</v>
      </c>
      <c r="AB76" s="42">
        <v>0.43580000000000002</v>
      </c>
    </row>
    <row r="77" spans="7:28">
      <c r="G77" s="41">
        <v>45793</v>
      </c>
      <c r="H77" s="42">
        <v>0.43020000000000003</v>
      </c>
      <c r="AA77" s="41">
        <v>45793</v>
      </c>
      <c r="AB77" s="42">
        <v>0.43020000000000003</v>
      </c>
    </row>
    <row r="78" spans="7:28">
      <c r="G78" s="41">
        <v>45887</v>
      </c>
      <c r="H78" s="42">
        <v>0.42430000000000001</v>
      </c>
      <c r="AA78" s="41">
        <v>45887</v>
      </c>
      <c r="AB78" s="42">
        <v>0.42430000000000001</v>
      </c>
    </row>
    <row r="79" spans="7:28">
      <c r="G79" s="41">
        <v>45978</v>
      </c>
      <c r="H79" s="42">
        <v>0.41860000000000003</v>
      </c>
      <c r="AA79" s="41">
        <v>45978</v>
      </c>
      <c r="AB79" s="42">
        <v>0.41860000000000003</v>
      </c>
    </row>
    <row r="80" spans="7:28">
      <c r="G80" s="41">
        <v>46070</v>
      </c>
      <c r="H80" s="42">
        <v>0.41289999999999999</v>
      </c>
      <c r="AA80" s="41">
        <v>46070</v>
      </c>
      <c r="AB80" s="42">
        <v>0.41289999999999999</v>
      </c>
    </row>
    <row r="81" spans="7:28">
      <c r="G81" s="41">
        <v>46160</v>
      </c>
      <c r="H81" s="42">
        <v>0.40749999999999997</v>
      </c>
      <c r="AA81" s="41">
        <v>46160</v>
      </c>
      <c r="AB81" s="42">
        <v>0.40749999999999997</v>
      </c>
    </row>
    <row r="82" spans="7:28">
      <c r="G82" s="41">
        <v>46251</v>
      </c>
      <c r="H82" s="42">
        <v>0.40200000000000002</v>
      </c>
      <c r="AA82" s="41">
        <v>46251</v>
      </c>
      <c r="AB82" s="42">
        <v>0.40200000000000002</v>
      </c>
    </row>
    <row r="83" spans="7:28">
      <c r="G83" s="41">
        <v>46342</v>
      </c>
      <c r="H83" s="42">
        <v>0.39660000000000001</v>
      </c>
      <c r="AA83" s="41">
        <v>46342</v>
      </c>
      <c r="AB83" s="42">
        <v>0.39660000000000001</v>
      </c>
    </row>
    <row r="84" spans="7:28">
      <c r="G84" s="41">
        <v>46434</v>
      </c>
      <c r="H84" s="42">
        <v>0.3911</v>
      </c>
      <c r="AA84" s="41">
        <v>46434</v>
      </c>
      <c r="AB84" s="42">
        <v>0.3911</v>
      </c>
    </row>
    <row r="85" spans="7:28">
      <c r="G85" s="41">
        <v>46524</v>
      </c>
      <c r="H85" s="42">
        <v>0.38590000000000002</v>
      </c>
      <c r="AA85" s="41">
        <v>46524</v>
      </c>
      <c r="AB85" s="42">
        <v>0.38590000000000002</v>
      </c>
    </row>
    <row r="86" spans="7:28">
      <c r="G86" s="41">
        <v>46615</v>
      </c>
      <c r="H86" s="42">
        <v>0.38069999999999998</v>
      </c>
      <c r="AA86" s="41">
        <v>46615</v>
      </c>
      <c r="AB86" s="42">
        <v>0.38069999999999998</v>
      </c>
    </row>
    <row r="87" spans="7:28">
      <c r="G87" s="41">
        <v>46707</v>
      </c>
      <c r="H87" s="42">
        <v>0.37540000000000001</v>
      </c>
      <c r="AA87" s="41">
        <v>46707</v>
      </c>
      <c r="AB87" s="42">
        <v>0.37540000000000001</v>
      </c>
    </row>
    <row r="88" spans="7:28">
      <c r="G88" s="41">
        <v>46799</v>
      </c>
      <c r="H88" s="42">
        <v>0.37019999999999997</v>
      </c>
      <c r="AA88" s="41">
        <v>46799</v>
      </c>
      <c r="AB88" s="42">
        <v>0.37019999999999997</v>
      </c>
    </row>
    <row r="89" spans="7:28">
      <c r="G89" s="41">
        <v>46889</v>
      </c>
      <c r="H89" s="42">
        <v>0.36520000000000002</v>
      </c>
      <c r="AA89" s="41">
        <v>46889</v>
      </c>
      <c r="AB89" s="42">
        <v>0.36520000000000002</v>
      </c>
    </row>
  </sheetData>
  <mergeCells count="5">
    <mergeCell ref="B5:D5"/>
    <mergeCell ref="L8:W8"/>
    <mergeCell ref="K3:P3"/>
    <mergeCell ref="K5:O5"/>
    <mergeCell ref="B3:D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0">
    <tabColor indexed="29"/>
  </sheetPr>
  <dimension ref="B1:C23"/>
  <sheetViews>
    <sheetView workbookViewId="0">
      <selection activeCell="C7" sqref="B7:C7"/>
    </sheetView>
  </sheetViews>
  <sheetFormatPr defaultRowHeight="12.75"/>
  <cols>
    <col min="1" max="1" width="3.140625" customWidth="1"/>
    <col min="2" max="2" width="24.140625" bestFit="1" customWidth="1"/>
    <col min="3" max="3" width="43.140625" bestFit="1" customWidth="1"/>
    <col min="4" max="4" width="11" bestFit="1" customWidth="1"/>
    <col min="5" max="5" width="7.85546875" customWidth="1"/>
    <col min="6" max="6" width="6.42578125" customWidth="1"/>
    <col min="7" max="7" width="9.42578125" customWidth="1"/>
    <col min="8" max="8" width="30.5703125" bestFit="1" customWidth="1"/>
    <col min="9" max="9" width="11" bestFit="1" customWidth="1"/>
    <col min="10" max="10" width="19.85546875" bestFit="1" customWidth="1"/>
    <col min="11" max="11" width="12.28515625" bestFit="1" customWidth="1"/>
    <col min="12" max="12" width="15.28515625" bestFit="1" customWidth="1"/>
    <col min="13" max="13" width="9.85546875" bestFit="1" customWidth="1"/>
    <col min="14" max="14" width="13.7109375" customWidth="1"/>
    <col min="15" max="15" width="11" bestFit="1" customWidth="1"/>
    <col min="16" max="16" width="3.5703125" customWidth="1"/>
    <col min="17" max="17" width="3.140625" customWidth="1"/>
    <col min="18" max="18" width="19.140625" bestFit="1" customWidth="1"/>
    <col min="19" max="19" width="30.5703125" bestFit="1" customWidth="1"/>
    <col min="20" max="20" width="11" bestFit="1" customWidth="1"/>
    <col min="21" max="21" width="8.28515625" bestFit="1" customWidth="1"/>
    <col min="22" max="22" width="12.28515625" bestFit="1" customWidth="1"/>
    <col min="23" max="23" width="15.28515625" bestFit="1" customWidth="1"/>
    <col min="24" max="24" width="9.85546875" bestFit="1" customWidth="1"/>
    <col min="25" max="26" width="11" bestFit="1" customWidth="1"/>
    <col min="27" max="27" width="4.5703125" customWidth="1"/>
    <col min="28" max="28" width="5" customWidth="1"/>
    <col min="29" max="29" width="19.140625" bestFit="1" customWidth="1"/>
    <col min="30" max="30" width="30.5703125" bestFit="1" customWidth="1"/>
    <col min="31" max="31" width="11" bestFit="1" customWidth="1"/>
    <col min="32" max="32" width="8.28515625" bestFit="1" customWidth="1"/>
    <col min="33" max="33" width="12.28515625" bestFit="1" customWidth="1"/>
    <col min="34" max="34" width="15.28515625" bestFit="1" customWidth="1"/>
    <col min="35" max="35" width="9.85546875" bestFit="1" customWidth="1"/>
    <col min="36" max="36" width="14.5703125" customWidth="1"/>
    <col min="37" max="37" width="14" customWidth="1"/>
    <col min="38" max="38" width="3.5703125" customWidth="1"/>
    <col min="39" max="39" width="3.28515625" customWidth="1"/>
    <col min="40" max="40" width="19.140625" bestFit="1" customWidth="1"/>
    <col min="41" max="41" width="30.5703125" bestFit="1" customWidth="1"/>
    <col min="42" max="42" width="11" bestFit="1" customWidth="1"/>
    <col min="43" max="43" width="8.28515625" bestFit="1" customWidth="1"/>
    <col min="44" max="44" width="12.28515625" bestFit="1" customWidth="1"/>
    <col min="45" max="45" width="15.28515625" bestFit="1" customWidth="1"/>
    <col min="46" max="46" width="9.85546875" bestFit="1" customWidth="1"/>
    <col min="47" max="47" width="14.85546875" customWidth="1"/>
    <col min="48" max="48" width="16.85546875" customWidth="1"/>
    <col min="49" max="49" width="2.85546875" customWidth="1"/>
    <col min="50" max="50" width="2.7109375" customWidth="1"/>
    <col min="51" max="51" width="19.140625" bestFit="1" customWidth="1"/>
    <col min="52" max="52" width="30.5703125" bestFit="1" customWidth="1"/>
    <col min="53" max="53" width="11" bestFit="1" customWidth="1"/>
    <col min="54" max="54" width="8.28515625" bestFit="1" customWidth="1"/>
    <col min="55" max="55" width="12.28515625" bestFit="1" customWidth="1"/>
    <col min="56" max="56" width="15.28515625" bestFit="1" customWidth="1"/>
    <col min="57" max="57" width="9.85546875" bestFit="1" customWidth="1"/>
    <col min="58" max="58" width="14.28515625" customWidth="1"/>
    <col min="59" max="59" width="16.5703125" customWidth="1"/>
    <col min="60" max="60" width="3.7109375" customWidth="1"/>
    <col min="61" max="61" width="3.42578125" customWidth="1"/>
    <col min="62" max="62" width="19.85546875" bestFit="1" customWidth="1"/>
    <col min="63" max="63" width="31.5703125" bestFit="1" customWidth="1"/>
    <col min="64" max="64" width="11" bestFit="1" customWidth="1"/>
    <col min="65" max="65" width="8.28515625" bestFit="1" customWidth="1"/>
    <col min="66" max="66" width="12.28515625" bestFit="1" customWidth="1"/>
    <col min="67" max="67" width="15.28515625" bestFit="1" customWidth="1"/>
    <col min="68" max="68" width="9.85546875" bestFit="1" customWidth="1"/>
    <col min="69" max="69" width="14.7109375" customWidth="1"/>
    <col min="70" max="70" width="17.28515625" customWidth="1"/>
  </cols>
  <sheetData>
    <row r="1" spans="2:3" ht="13.5" thickBot="1">
      <c r="B1" s="79" t="s">
        <v>7</v>
      </c>
      <c r="C1" s="81"/>
    </row>
    <row r="2" spans="2:3" ht="13.5" thickBot="1"/>
    <row r="3" spans="2:3" ht="13.5" thickBot="1">
      <c r="B3" s="67" t="s">
        <v>104</v>
      </c>
      <c r="C3" s="68" t="str">
        <f>_xll.HLV5r3.Financial.Cache.CreateCapFloorATMEngines(B6:C23,'Market Data'!B9:B21,'Market Data'!C9:C21,'Market Data'!G9:G89,'Market Data'!H9:H89)</f>
        <v>USD ATM Bootstrap Engine</v>
      </c>
    </row>
    <row r="4" spans="2:3" ht="13.5" thickBot="1">
      <c r="B4" s="32" t="s">
        <v>31</v>
      </c>
      <c r="C4" s="33" t="s">
        <v>61</v>
      </c>
    </row>
    <row r="5" spans="2:3" ht="13.5" thickBot="1">
      <c r="B5" s="67" t="s">
        <v>26</v>
      </c>
      <c r="C5" s="68" t="s">
        <v>27</v>
      </c>
    </row>
    <row r="6" spans="2:3">
      <c r="B6" s="69" t="s">
        <v>62</v>
      </c>
      <c r="C6" s="38" t="s">
        <v>42</v>
      </c>
    </row>
    <row r="7" spans="2:3">
      <c r="B7" s="69" t="s">
        <v>129</v>
      </c>
      <c r="C7" s="37" t="s">
        <v>130</v>
      </c>
    </row>
    <row r="8" spans="2:3">
      <c r="B8" s="69" t="s">
        <v>63</v>
      </c>
      <c r="C8" s="39">
        <v>39582</v>
      </c>
    </row>
    <row r="9" spans="2:3">
      <c r="B9" s="69" t="s">
        <v>64</v>
      </c>
      <c r="C9" s="39">
        <f>C8</f>
        <v>39582</v>
      </c>
    </row>
    <row r="10" spans="2:3">
      <c r="B10" s="69" t="s">
        <v>65</v>
      </c>
      <c r="C10" s="71" t="s">
        <v>66</v>
      </c>
    </row>
    <row r="11" spans="2:3">
      <c r="B11" s="69" t="s">
        <v>67</v>
      </c>
      <c r="C11" s="71" t="s">
        <v>128</v>
      </c>
    </row>
    <row r="12" spans="2:3">
      <c r="B12" s="69" t="s">
        <v>68</v>
      </c>
      <c r="C12" s="71" t="s">
        <v>105</v>
      </c>
    </row>
    <row r="13" spans="2:3">
      <c r="B13" s="69" t="s">
        <v>69</v>
      </c>
      <c r="C13" s="71" t="s">
        <v>28</v>
      </c>
    </row>
    <row r="14" spans="2:3">
      <c r="B14" s="69" t="s">
        <v>72</v>
      </c>
      <c r="C14" s="71" t="s">
        <v>73</v>
      </c>
    </row>
    <row r="15" spans="2:3">
      <c r="B15" s="69" t="s">
        <v>24</v>
      </c>
      <c r="C15" s="71" t="s">
        <v>41</v>
      </c>
    </row>
    <row r="16" spans="2:3">
      <c r="B16" s="69" t="s">
        <v>74</v>
      </c>
      <c r="C16" s="71" t="s">
        <v>75</v>
      </c>
    </row>
    <row r="17" spans="2:3">
      <c r="B17" s="69" t="s">
        <v>76</v>
      </c>
      <c r="C17" s="71" t="s">
        <v>77</v>
      </c>
    </row>
    <row r="18" spans="2:3">
      <c r="B18" s="69" t="s">
        <v>78</v>
      </c>
      <c r="C18" s="71" t="s">
        <v>79</v>
      </c>
    </row>
    <row r="19" spans="2:3">
      <c r="B19" s="69" t="s">
        <v>80</v>
      </c>
      <c r="C19" s="71" t="s">
        <v>81</v>
      </c>
    </row>
    <row r="20" spans="2:3">
      <c r="B20" s="69" t="s">
        <v>83</v>
      </c>
      <c r="C20" s="71" t="s">
        <v>84</v>
      </c>
    </row>
    <row r="21" spans="2:3">
      <c r="B21" s="69" t="s">
        <v>85</v>
      </c>
      <c r="C21" s="71" t="s">
        <v>86</v>
      </c>
    </row>
    <row r="22" spans="2:3">
      <c r="B22" s="69" t="s">
        <v>87</v>
      </c>
      <c r="C22" s="70">
        <f>C8</f>
        <v>39582</v>
      </c>
    </row>
    <row r="23" spans="2:3">
      <c r="B23" s="69" t="s">
        <v>88</v>
      </c>
      <c r="C23" s="71" t="s">
        <v>89</v>
      </c>
    </row>
  </sheetData>
  <mergeCells count="1">
    <mergeCell ref="B1:C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indexed="31"/>
  </sheetPr>
  <dimension ref="B1:C23"/>
  <sheetViews>
    <sheetView workbookViewId="0">
      <selection activeCell="C4" sqref="C4"/>
    </sheetView>
  </sheetViews>
  <sheetFormatPr defaultRowHeight="12.75"/>
  <cols>
    <col min="1" max="1" width="2.42578125" customWidth="1"/>
    <col min="2" max="2" width="16.5703125" bestFit="1" customWidth="1"/>
    <col min="3" max="3" width="33.140625" bestFit="1" customWidth="1"/>
    <col min="4" max="4" width="15.28515625" bestFit="1" customWidth="1"/>
  </cols>
  <sheetData>
    <row r="1" spans="2:3" ht="13.5" thickBot="1">
      <c r="B1" s="79" t="s">
        <v>7</v>
      </c>
      <c r="C1" s="81"/>
    </row>
    <row r="2" spans="2:3" ht="13.5" thickBot="1"/>
    <row r="3" spans="2:3" ht="13.5" thickBot="1">
      <c r="B3" s="67" t="s">
        <v>104</v>
      </c>
      <c r="C3" s="68" t="str">
        <f>_xll.HLV5r3.Financial.Cache.CreateCapFloorEnginesWithStrikes(B6:C23,'Market Data'!X10:X22,'Market Data'!L9:W9,'Market Data'!L10:W22,'Market Data'!AA9:AA89,'Market Data'!AB9:AB89)</f>
        <v>USD Fixed Strike Bootstrap Engine</v>
      </c>
    </row>
    <row r="4" spans="2:3" ht="13.5" thickBot="1">
      <c r="B4" s="32" t="s">
        <v>31</v>
      </c>
      <c r="C4" s="33" t="s">
        <v>61</v>
      </c>
    </row>
    <row r="5" spans="2:3" ht="13.5" thickBot="1">
      <c r="B5" s="67" t="s">
        <v>26</v>
      </c>
      <c r="C5" s="68" t="s">
        <v>27</v>
      </c>
    </row>
    <row r="6" spans="2:3">
      <c r="B6" s="69" t="s">
        <v>129</v>
      </c>
      <c r="C6" s="37" t="s">
        <v>130</v>
      </c>
    </row>
    <row r="7" spans="2:3">
      <c r="B7" s="69" t="s">
        <v>62</v>
      </c>
      <c r="C7" s="38" t="s">
        <v>43</v>
      </c>
    </row>
    <row r="8" spans="2:3">
      <c r="B8" s="69" t="s">
        <v>63</v>
      </c>
      <c r="C8" s="39">
        <v>39582</v>
      </c>
    </row>
    <row r="9" spans="2:3">
      <c r="B9" s="69" t="s">
        <v>64</v>
      </c>
      <c r="C9" s="39">
        <f>C8</f>
        <v>39582</v>
      </c>
    </row>
    <row r="10" spans="2:3">
      <c r="B10" s="69" t="s">
        <v>65</v>
      </c>
      <c r="C10" s="71" t="s">
        <v>66</v>
      </c>
    </row>
    <row r="11" spans="2:3">
      <c r="B11" s="69" t="s">
        <v>67</v>
      </c>
      <c r="C11" s="71" t="s">
        <v>128</v>
      </c>
    </row>
    <row r="12" spans="2:3">
      <c r="B12" s="69" t="s">
        <v>68</v>
      </c>
      <c r="C12" s="71" t="s">
        <v>106</v>
      </c>
    </row>
    <row r="13" spans="2:3">
      <c r="B13" s="69" t="s">
        <v>69</v>
      </c>
      <c r="C13" s="71" t="s">
        <v>28</v>
      </c>
    </row>
    <row r="14" spans="2:3">
      <c r="B14" s="69" t="s">
        <v>72</v>
      </c>
      <c r="C14" s="71" t="s">
        <v>73</v>
      </c>
    </row>
    <row r="15" spans="2:3">
      <c r="B15" s="69" t="s">
        <v>24</v>
      </c>
      <c r="C15" s="71" t="s">
        <v>41</v>
      </c>
    </row>
    <row r="16" spans="2:3">
      <c r="B16" s="69" t="s">
        <v>76</v>
      </c>
      <c r="C16" s="71" t="s">
        <v>77</v>
      </c>
    </row>
    <row r="17" spans="2:3">
      <c r="B17" s="69" t="s">
        <v>78</v>
      </c>
      <c r="C17" s="71" t="s">
        <v>79</v>
      </c>
    </row>
    <row r="18" spans="2:3">
      <c r="B18" s="69" t="s">
        <v>80</v>
      </c>
      <c r="C18" s="71" t="s">
        <v>81</v>
      </c>
    </row>
    <row r="19" spans="2:3">
      <c r="B19" s="69" t="s">
        <v>74</v>
      </c>
      <c r="C19" s="71" t="s">
        <v>82</v>
      </c>
    </row>
    <row r="20" spans="2:3">
      <c r="B20" s="69" t="s">
        <v>83</v>
      </c>
      <c r="C20" s="71" t="s">
        <v>84</v>
      </c>
    </row>
    <row r="21" spans="2:3">
      <c r="B21" s="69" t="s">
        <v>85</v>
      </c>
      <c r="C21" s="71" t="s">
        <v>86</v>
      </c>
    </row>
    <row r="22" spans="2:3">
      <c r="B22" s="69" t="s">
        <v>87</v>
      </c>
      <c r="C22" s="70">
        <f>C8</f>
        <v>39582</v>
      </c>
    </row>
    <row r="23" spans="2:3">
      <c r="B23" s="69" t="s">
        <v>88</v>
      </c>
      <c r="C23" s="71" t="s">
        <v>89</v>
      </c>
    </row>
  </sheetData>
  <mergeCells count="1">
    <mergeCell ref="B1:C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50"/>
  </sheetPr>
  <dimension ref="B2:I279"/>
  <sheetViews>
    <sheetView topLeftCell="A4" workbookViewId="0">
      <selection activeCell="C20" sqref="C20"/>
    </sheetView>
  </sheetViews>
  <sheetFormatPr defaultRowHeight="12.75"/>
  <cols>
    <col min="1" max="1" width="4.5703125" customWidth="1"/>
    <col min="2" max="2" width="21.5703125" bestFit="1" customWidth="1"/>
    <col min="3" max="3" width="33.5703125" bestFit="1" customWidth="1"/>
    <col min="4" max="4" width="16.7109375" bestFit="1" customWidth="1"/>
    <col min="5" max="5" width="5.28515625" customWidth="1"/>
    <col min="6" max="6" width="9.28515625" bestFit="1" customWidth="1"/>
    <col min="7" max="7" width="9.7109375" bestFit="1" customWidth="1"/>
    <col min="8" max="8" width="9.42578125" bestFit="1" customWidth="1"/>
    <col min="10" max="10" width="9.28515625" bestFit="1" customWidth="1"/>
    <col min="11" max="11" width="9.7109375" bestFit="1" customWidth="1"/>
    <col min="12" max="12" width="9.42578125" bestFit="1" customWidth="1"/>
    <col min="14" max="14" width="9.28515625" bestFit="1" customWidth="1"/>
    <col min="15" max="15" width="9.7109375" bestFit="1" customWidth="1"/>
    <col min="16" max="16" width="9.42578125" bestFit="1" customWidth="1"/>
    <col min="18" max="18" width="9.28515625" bestFit="1" customWidth="1"/>
    <col min="19" max="19" width="9.7109375" bestFit="1" customWidth="1"/>
    <col min="20" max="20" width="9.42578125" bestFit="1" customWidth="1"/>
    <col min="22" max="22" width="9.28515625" bestFit="1" customWidth="1"/>
    <col min="23" max="23" width="9.7109375" bestFit="1" customWidth="1"/>
    <col min="24" max="24" width="9.42578125" bestFit="1" customWidth="1"/>
    <col min="26" max="26" width="9.28515625" bestFit="1" customWidth="1"/>
    <col min="27" max="27" width="9.7109375" bestFit="1" customWidth="1"/>
    <col min="28" max="28" width="9.42578125" bestFit="1" customWidth="1"/>
    <col min="30" max="30" width="9.28515625" bestFit="1" customWidth="1"/>
    <col min="31" max="31" width="9.7109375" bestFit="1" customWidth="1"/>
    <col min="32" max="32" width="9.42578125" bestFit="1" customWidth="1"/>
    <col min="34" max="34" width="9.28515625" bestFit="1" customWidth="1"/>
    <col min="35" max="35" width="9.7109375" bestFit="1" customWidth="1"/>
    <col min="36" max="36" width="9.42578125" bestFit="1" customWidth="1"/>
    <col min="38" max="38" width="9.28515625" bestFit="1" customWidth="1"/>
    <col min="39" max="39" width="9.7109375" bestFit="1" customWidth="1"/>
    <col min="40" max="40" width="9.42578125" bestFit="1" customWidth="1"/>
    <col min="42" max="42" width="9.28515625" bestFit="1" customWidth="1"/>
    <col min="43" max="43" width="9.7109375" bestFit="1" customWidth="1"/>
    <col min="44" max="44" width="9.42578125" bestFit="1" customWidth="1"/>
    <col min="46" max="46" width="9.28515625" bestFit="1" customWidth="1"/>
    <col min="47" max="47" width="9.7109375" bestFit="1" customWidth="1"/>
    <col min="48" max="48" width="9.42578125" bestFit="1" customWidth="1"/>
    <col min="50" max="50" width="9.28515625" bestFit="1" customWidth="1"/>
    <col min="51" max="51" width="9.7109375" bestFit="1" customWidth="1"/>
    <col min="52" max="52" width="9.42578125" bestFit="1" customWidth="1"/>
    <col min="54" max="54" width="9.28515625" bestFit="1" customWidth="1"/>
    <col min="55" max="55" width="9.7109375" bestFit="1" customWidth="1"/>
    <col min="56" max="56" width="9.42578125" bestFit="1" customWidth="1"/>
    <col min="58" max="58" width="9.28515625" bestFit="1" customWidth="1"/>
    <col min="59" max="59" width="9.7109375" bestFit="1" customWidth="1"/>
    <col min="60" max="60" width="9.42578125" bestFit="1" customWidth="1"/>
    <col min="62" max="62" width="9.28515625" bestFit="1" customWidth="1"/>
    <col min="63" max="63" width="9.7109375" bestFit="1" customWidth="1"/>
    <col min="64" max="64" width="9.42578125" bestFit="1" customWidth="1"/>
    <col min="66" max="66" width="9.28515625" bestFit="1" customWidth="1"/>
    <col min="67" max="67" width="9.7109375" bestFit="1" customWidth="1"/>
    <col min="68" max="68" width="9.42578125" bestFit="1" customWidth="1"/>
    <col min="70" max="70" width="9.28515625" bestFit="1" customWidth="1"/>
    <col min="71" max="71" width="9.7109375" bestFit="1" customWidth="1"/>
    <col min="72" max="72" width="9.42578125" bestFit="1" customWidth="1"/>
    <col min="74" max="74" width="9.28515625" bestFit="1" customWidth="1"/>
    <col min="75" max="75" width="9.7109375" bestFit="1" customWidth="1"/>
    <col min="76" max="76" width="9.42578125" bestFit="1" customWidth="1"/>
    <col min="78" max="78" width="9.28515625" bestFit="1" customWidth="1"/>
    <col min="79" max="79" width="9.7109375" bestFit="1" customWidth="1"/>
    <col min="80" max="80" width="9.42578125" bestFit="1" customWidth="1"/>
    <col min="82" max="82" width="9.28515625" bestFit="1" customWidth="1"/>
    <col min="83" max="83" width="9.7109375" bestFit="1" customWidth="1"/>
  </cols>
  <sheetData>
    <row r="2" spans="2:9" ht="13.5" thickBot="1"/>
    <row r="3" spans="2:9" ht="13.5" thickBot="1">
      <c r="D3" s="79" t="s">
        <v>7</v>
      </c>
      <c r="E3" s="80"/>
      <c r="F3" s="80"/>
      <c r="G3" s="80"/>
      <c r="H3" s="80"/>
      <c r="I3" s="81"/>
    </row>
    <row r="5" spans="2:9" ht="13.5" thickBot="1">
      <c r="D5" s="66" t="s">
        <v>60</v>
      </c>
    </row>
    <row r="6" spans="2:9" ht="13.5" thickBot="1">
      <c r="B6" s="32" t="s">
        <v>45</v>
      </c>
      <c r="C6" s="33" t="s">
        <v>44</v>
      </c>
    </row>
    <row r="7" spans="2:9" ht="13.5" thickBot="1"/>
    <row r="8" spans="2:9" ht="13.5" thickBot="1">
      <c r="B8" s="5" t="s">
        <v>26</v>
      </c>
      <c r="C8" s="25" t="s">
        <v>27</v>
      </c>
    </row>
    <row r="9" spans="2:9">
      <c r="B9" s="43" t="s">
        <v>47</v>
      </c>
      <c r="C9" s="44" t="s">
        <v>51</v>
      </c>
    </row>
    <row r="10" spans="2:9">
      <c r="B10" s="34" t="s">
        <v>46</v>
      </c>
      <c r="C10" s="45">
        <v>0.5</v>
      </c>
    </row>
    <row r="11" spans="2:9">
      <c r="B11" s="30" t="s">
        <v>52</v>
      </c>
      <c r="C11" s="31" t="s">
        <v>29</v>
      </c>
    </row>
    <row r="12" spans="2:9" ht="13.5" thickBot="1"/>
    <row r="13" spans="2:9" ht="13.5" thickBot="1">
      <c r="C13" s="1" t="s">
        <v>50</v>
      </c>
      <c r="G13" s="61"/>
    </row>
    <row r="14" spans="2:9">
      <c r="C14" s="7" t="str">
        <f>_xll.HLV5r3.Financial.Cache.SABRCapFloorSettings( C9, C10, C11)</f>
        <v>USD Caplet Smile Calibration Settings</v>
      </c>
    </row>
    <row r="15" spans="2:9" ht="13.5" thickBot="1"/>
    <row r="16" spans="2:9" ht="13.5" thickBot="1">
      <c r="B16" s="5" t="s">
        <v>26</v>
      </c>
      <c r="C16" s="25" t="s">
        <v>27</v>
      </c>
    </row>
    <row r="17" spans="2:4">
      <c r="B17" s="43" t="s">
        <v>48</v>
      </c>
      <c r="C17" s="44" t="s">
        <v>53</v>
      </c>
    </row>
    <row r="18" spans="2:4">
      <c r="B18" s="34" t="s">
        <v>49</v>
      </c>
      <c r="C18" s="35" t="str">
        <f>C14</f>
        <v>USD Caplet Smile Calibration Settings</v>
      </c>
    </row>
    <row r="19" spans="2:4">
      <c r="B19" s="34" t="s">
        <v>54</v>
      </c>
      <c r="C19" s="35" t="str">
        <f>'USD Fixed Strike Bootstrap'!C7</f>
        <v>USD Fixed Strike Bootstrap Engine</v>
      </c>
    </row>
    <row r="20" spans="2:4">
      <c r="B20" s="34" t="s">
        <v>55</v>
      </c>
      <c r="C20" s="35" t="str">
        <f>'USD ATM Bootstrap'!C6</f>
        <v>USD ATM Bootstrap Engine</v>
      </c>
    </row>
    <row r="21" spans="2:4" ht="13.5" thickBot="1"/>
    <row r="22" spans="2:4" ht="13.5" thickBot="1">
      <c r="C22" s="1" t="s">
        <v>50</v>
      </c>
    </row>
    <row r="23" spans="2:4">
      <c r="C23" s="7" t="str">
        <f>_xll.HLV5r3.Financial.Cache.SABRCapFloorEngine(C17, C18, C19, C20)</f>
        <v>USD Caplet Smile Calibration Engine</v>
      </c>
    </row>
    <row r="25" spans="2:4" ht="13.5" thickBot="1"/>
    <row r="26" spans="2:4" ht="13.5" thickBot="1">
      <c r="B26" s="88" t="s">
        <v>57</v>
      </c>
      <c r="C26" s="89"/>
    </row>
    <row r="27" spans="2:4">
      <c r="B27" s="49" t="s">
        <v>107</v>
      </c>
      <c r="C27" s="48">
        <f>'USD Fixed Strike Bootstrap'!C8</f>
        <v>39582</v>
      </c>
    </row>
    <row r="28" spans="2:4">
      <c r="B28" s="49" t="s">
        <v>6</v>
      </c>
      <c r="C28" s="48">
        <v>39615</v>
      </c>
    </row>
    <row r="29" spans="2:4" ht="13.5" thickBot="1">
      <c r="B29" s="46"/>
      <c r="C29" s="47"/>
    </row>
    <row r="30" spans="2:4" ht="13.5" thickBot="1">
      <c r="B30" s="5" t="s">
        <v>56</v>
      </c>
      <c r="C30" s="6" t="s">
        <v>58</v>
      </c>
      <c r="D30" s="25" t="s">
        <v>59</v>
      </c>
    </row>
    <row r="31" spans="2:4">
      <c r="B31" s="63">
        <v>0.01</v>
      </c>
      <c r="C31" s="65">
        <f>_xll.HLV5r3.Financial.Cache.ComputeCapletVolatility($C$19, B31,$C$27, $C$28)</f>
        <v>0.372</v>
      </c>
      <c r="D31" s="65">
        <f t="array" ref="D31:D42">_xll.HLV5r3.Financial.Cache.SABRCapFloorComputeVolatility($C$23, $C$28, B31:B42)</f>
        <v>0.3550908411935369</v>
      </c>
    </row>
    <row r="32" spans="2:4">
      <c r="B32" s="64">
        <v>1.4999999999999999E-2</v>
      </c>
      <c r="C32" s="65">
        <f>_xll.HLV5r3.Financial.Cache.ComputeCapletVolatility($C$19, B32,$C$27, $C$28)</f>
        <v>0.316</v>
      </c>
      <c r="D32" s="65">
        <v>0.28190488155968663</v>
      </c>
    </row>
    <row r="33" spans="2:4">
      <c r="B33" s="64">
        <v>0.02</v>
      </c>
      <c r="C33" s="65">
        <f>_xll.HLV5r3.Financial.Cache.ComputeCapletVolatility($C$19, B33,$C$27, $C$28)</f>
        <v>0.28199999999999997</v>
      </c>
      <c r="D33" s="65">
        <v>0.229483753167365</v>
      </c>
    </row>
    <row r="34" spans="2:4">
      <c r="B34" s="64">
        <v>2.5000000000000001E-2</v>
      </c>
      <c r="C34" s="65">
        <f>_xll.HLV5r3.Financial.Cache.ComputeCapletVolatility($C$19, B34,$C$27, $C$28)</f>
        <v>0.25900000000000001</v>
      </c>
      <c r="D34" s="65">
        <v>0.18966231385584004</v>
      </c>
    </row>
    <row r="35" spans="2:4">
      <c r="B35" s="64">
        <v>0.03</v>
      </c>
      <c r="C35" s="65">
        <f>_xll.HLV5r3.Financial.Cache.ComputeCapletVolatility($C$19, B35,$C$27, $C$28)</f>
        <v>0.23899999999999999</v>
      </c>
      <c r="D35" s="65">
        <v>0.16047646249926353</v>
      </c>
    </row>
    <row r="36" spans="2:4">
      <c r="B36" s="64">
        <v>3.5000000000000003E-2</v>
      </c>
      <c r="C36" s="65">
        <f>_xll.HLV5r3.Financial.Cache.ComputeCapletVolatility($C$19, B36,$C$27, $C$28)</f>
        <v>0.221</v>
      </c>
      <c r="D36" s="65">
        <v>0.14290058895839833</v>
      </c>
    </row>
    <row r="37" spans="2:4">
      <c r="B37" s="64">
        <v>0.04</v>
      </c>
      <c r="C37" s="65">
        <f>_xll.HLV5r3.Financial.Cache.ComputeCapletVolatility($C$19, B37,$C$27, $C$28)</f>
        <v>0.20399999999999999</v>
      </c>
      <c r="D37" s="65">
        <v>0.13630485235499867</v>
      </c>
    </row>
    <row r="38" spans="2:4">
      <c r="B38" s="64">
        <v>0.05</v>
      </c>
      <c r="C38" s="65">
        <f>_xll.HLV5r3.Financial.Cache.ComputeCapletVolatility($C$19, B38,$C$27, $C$28)</f>
        <v>0.17299999999999999</v>
      </c>
      <c r="D38" s="65">
        <v>0.13969344360667812</v>
      </c>
    </row>
    <row r="39" spans="2:4">
      <c r="B39" s="64">
        <v>0.06</v>
      </c>
      <c r="C39" s="65">
        <f>_xll.HLV5r3.Financial.Cache.ComputeCapletVolatility($C$19, B39,$C$27, $C$28)</f>
        <v>0.152</v>
      </c>
      <c r="D39" s="65">
        <v>0.14860538029134016</v>
      </c>
    </row>
    <row r="40" spans="2:4">
      <c r="B40" s="64">
        <v>7.0000000000000007E-2</v>
      </c>
      <c r="C40" s="65">
        <f>_xll.HLV5r3.Financial.Cache.ComputeCapletVolatility($C$19, B40,$C$27, $C$28)</f>
        <v>0.14099999999999999</v>
      </c>
      <c r="D40" s="65">
        <v>0.15756852607767607</v>
      </c>
    </row>
    <row r="41" spans="2:4">
      <c r="B41" s="64">
        <v>0.08</v>
      </c>
      <c r="C41" s="65">
        <f>_xll.HLV5r3.Financial.Cache.ComputeCapletVolatility($C$19, B41,$C$27, $C$28)</f>
        <v>0.13600000000000001</v>
      </c>
      <c r="D41" s="65">
        <v>0.16566949825736707</v>
      </c>
    </row>
    <row r="42" spans="2:4">
      <c r="B42" s="64">
        <v>0.09</v>
      </c>
      <c r="C42" s="65">
        <f>_xll.HLV5r3.Financial.Cache.ComputeCapletVolatility($C$19, B42,$C$27, $C$28)</f>
        <v>0.13300000000000001</v>
      </c>
      <c r="D42" s="65">
        <v>0.17284782233354165</v>
      </c>
    </row>
    <row r="112" spans="3:3">
      <c r="C112" s="36"/>
    </row>
    <row r="113" spans="3:3">
      <c r="C113" s="36"/>
    </row>
    <row r="114" spans="3:3">
      <c r="C114" s="36"/>
    </row>
    <row r="115" spans="3:3">
      <c r="C115" s="36"/>
    </row>
    <row r="116" spans="3:3">
      <c r="C116" s="36"/>
    </row>
    <row r="117" spans="3:3">
      <c r="C117" s="36"/>
    </row>
    <row r="118" spans="3:3">
      <c r="C118" s="36"/>
    </row>
    <row r="119" spans="3:3">
      <c r="C119" s="36"/>
    </row>
    <row r="120" spans="3:3">
      <c r="C120" s="36"/>
    </row>
    <row r="121" spans="3:3">
      <c r="C121" s="36"/>
    </row>
    <row r="122" spans="3:3">
      <c r="C122" s="36"/>
    </row>
    <row r="123" spans="3:3">
      <c r="C123" s="36"/>
    </row>
    <row r="124" spans="3:3">
      <c r="C124" s="36"/>
    </row>
    <row r="125" spans="3:3">
      <c r="C125" s="36"/>
    </row>
    <row r="126" spans="3:3">
      <c r="C126" s="36"/>
    </row>
    <row r="127" spans="3:3">
      <c r="C127" s="36"/>
    </row>
    <row r="128" spans="3:3">
      <c r="C128" s="36"/>
    </row>
    <row r="129" spans="3:3">
      <c r="C129" s="36"/>
    </row>
    <row r="130" spans="3:3">
      <c r="C130" s="36"/>
    </row>
    <row r="131" spans="3:3">
      <c r="C131" s="36"/>
    </row>
    <row r="132" spans="3:3">
      <c r="C132" s="36"/>
    </row>
    <row r="133" spans="3:3">
      <c r="C133" s="36"/>
    </row>
    <row r="134" spans="3:3">
      <c r="C134" s="36"/>
    </row>
    <row r="135" spans="3:3">
      <c r="C135" s="36"/>
    </row>
    <row r="136" spans="3:3">
      <c r="C136" s="36"/>
    </row>
    <row r="137" spans="3:3">
      <c r="C137" s="36"/>
    </row>
    <row r="138" spans="3:3">
      <c r="C138" s="36"/>
    </row>
    <row r="139" spans="3:3">
      <c r="C139" s="36"/>
    </row>
    <row r="140" spans="3:3">
      <c r="C140" s="36"/>
    </row>
    <row r="141" spans="3:3">
      <c r="C141" s="36"/>
    </row>
    <row r="142" spans="3:3">
      <c r="C142" s="36"/>
    </row>
    <row r="143" spans="3:3">
      <c r="C143" s="36"/>
    </row>
    <row r="144" spans="3:3">
      <c r="C144" s="36"/>
    </row>
    <row r="145" spans="3:3">
      <c r="C145" s="36"/>
    </row>
    <row r="146" spans="3:3">
      <c r="C146" s="36"/>
    </row>
    <row r="147" spans="3:3">
      <c r="C147" s="36"/>
    </row>
    <row r="148" spans="3:3">
      <c r="C148" s="36"/>
    </row>
    <row r="149" spans="3:3">
      <c r="C149" s="36"/>
    </row>
    <row r="150" spans="3:3">
      <c r="C150" s="36"/>
    </row>
    <row r="151" spans="3:3">
      <c r="C151" s="36"/>
    </row>
    <row r="152" spans="3:3">
      <c r="C152" s="36"/>
    </row>
    <row r="153" spans="3:3">
      <c r="C153" s="36"/>
    </row>
    <row r="154" spans="3:3">
      <c r="C154" s="36"/>
    </row>
    <row r="155" spans="3:3">
      <c r="C155" s="36"/>
    </row>
    <row r="156" spans="3:3">
      <c r="C156" s="36"/>
    </row>
    <row r="157" spans="3:3">
      <c r="C157" s="36"/>
    </row>
    <row r="158" spans="3:3">
      <c r="C158" s="36"/>
    </row>
    <row r="159" spans="3:3">
      <c r="C159" s="36"/>
    </row>
    <row r="160" spans="3:3">
      <c r="C160" s="36"/>
    </row>
    <row r="161" spans="3:3">
      <c r="C161" s="36"/>
    </row>
    <row r="162" spans="3:3">
      <c r="C162" s="36"/>
    </row>
    <row r="163" spans="3:3">
      <c r="C163" s="36"/>
    </row>
    <row r="164" spans="3:3">
      <c r="C164" s="36"/>
    </row>
    <row r="165" spans="3:3">
      <c r="C165" s="36"/>
    </row>
    <row r="166" spans="3:3">
      <c r="C166" s="36"/>
    </row>
    <row r="167" spans="3:3">
      <c r="C167" s="36"/>
    </row>
    <row r="168" spans="3:3">
      <c r="C168" s="36"/>
    </row>
    <row r="169" spans="3:3">
      <c r="C169" s="36"/>
    </row>
    <row r="170" spans="3:3">
      <c r="C170" s="36"/>
    </row>
    <row r="171" spans="3:3">
      <c r="C171" s="36"/>
    </row>
    <row r="172" spans="3:3">
      <c r="C172" s="36"/>
    </row>
    <row r="173" spans="3:3">
      <c r="C173" s="36"/>
    </row>
    <row r="174" spans="3:3">
      <c r="C174" s="36"/>
    </row>
    <row r="175" spans="3:3">
      <c r="C175" s="36"/>
    </row>
    <row r="176" spans="3:3">
      <c r="C176" s="36"/>
    </row>
    <row r="177" spans="3:3">
      <c r="C177" s="36"/>
    </row>
    <row r="178" spans="3:3">
      <c r="C178" s="36"/>
    </row>
    <row r="179" spans="3:3">
      <c r="C179" s="36"/>
    </row>
    <row r="180" spans="3:3">
      <c r="C180" s="36"/>
    </row>
    <row r="181" spans="3:3">
      <c r="C181" s="36"/>
    </row>
    <row r="182" spans="3:3">
      <c r="C182" s="36"/>
    </row>
    <row r="183" spans="3:3">
      <c r="C183" s="36"/>
    </row>
    <row r="184" spans="3:3">
      <c r="C184" s="36"/>
    </row>
    <row r="185" spans="3:3">
      <c r="C185" s="36"/>
    </row>
    <row r="186" spans="3:3">
      <c r="C186" s="36"/>
    </row>
    <row r="187" spans="3:3">
      <c r="C187" s="36"/>
    </row>
    <row r="188" spans="3:3">
      <c r="C188" s="36"/>
    </row>
    <row r="189" spans="3:3">
      <c r="C189" s="36"/>
    </row>
    <row r="190" spans="3:3">
      <c r="C190" s="36"/>
    </row>
    <row r="191" spans="3:3">
      <c r="C191" s="36"/>
    </row>
    <row r="192" spans="3:3">
      <c r="C192" s="36"/>
    </row>
    <row r="193" spans="3:3">
      <c r="C193" s="36"/>
    </row>
    <row r="194" spans="3:3">
      <c r="C194" s="36"/>
    </row>
    <row r="195" spans="3:3">
      <c r="C195" s="36"/>
    </row>
    <row r="196" spans="3:3">
      <c r="C196" s="36"/>
    </row>
    <row r="197" spans="3:3">
      <c r="C197" s="36"/>
    </row>
    <row r="198" spans="3:3">
      <c r="C198" s="36"/>
    </row>
    <row r="199" spans="3:3">
      <c r="C199" s="36"/>
    </row>
    <row r="200" spans="3:3">
      <c r="C200" s="36"/>
    </row>
    <row r="201" spans="3:3">
      <c r="C201" s="36"/>
    </row>
    <row r="202" spans="3:3">
      <c r="C202" s="36"/>
    </row>
    <row r="203" spans="3:3">
      <c r="C203" s="36"/>
    </row>
    <row r="204" spans="3:3">
      <c r="C204" s="36"/>
    </row>
    <row r="205" spans="3:3">
      <c r="C205" s="36"/>
    </row>
    <row r="206" spans="3:3">
      <c r="C206" s="36"/>
    </row>
    <row r="207" spans="3:3">
      <c r="C207" s="36"/>
    </row>
    <row r="208" spans="3:3">
      <c r="C208" s="36"/>
    </row>
    <row r="209" spans="3:3">
      <c r="C209" s="36"/>
    </row>
    <row r="210" spans="3:3">
      <c r="C210" s="36"/>
    </row>
    <row r="211" spans="3:3">
      <c r="C211" s="36"/>
    </row>
    <row r="212" spans="3:3">
      <c r="C212" s="36"/>
    </row>
    <row r="213" spans="3:3">
      <c r="C213" s="36"/>
    </row>
    <row r="214" spans="3:3">
      <c r="C214" s="36"/>
    </row>
    <row r="215" spans="3:3">
      <c r="C215" s="36"/>
    </row>
    <row r="216" spans="3:3">
      <c r="C216" s="36"/>
    </row>
    <row r="217" spans="3:3">
      <c r="C217" s="36"/>
    </row>
    <row r="218" spans="3:3">
      <c r="C218" s="36"/>
    </row>
    <row r="219" spans="3:3">
      <c r="C219" s="36"/>
    </row>
    <row r="220" spans="3:3">
      <c r="C220" s="36"/>
    </row>
    <row r="221" spans="3:3">
      <c r="C221" s="36"/>
    </row>
    <row r="222" spans="3:3">
      <c r="C222" s="36"/>
    </row>
    <row r="223" spans="3:3">
      <c r="C223" s="36"/>
    </row>
    <row r="224" spans="3:3">
      <c r="C224" s="36"/>
    </row>
    <row r="225" spans="3:3">
      <c r="C225" s="36"/>
    </row>
    <row r="226" spans="3:3">
      <c r="C226" s="36"/>
    </row>
    <row r="227" spans="3:3">
      <c r="C227" s="36"/>
    </row>
    <row r="228" spans="3:3">
      <c r="C228" s="36"/>
    </row>
    <row r="229" spans="3:3">
      <c r="C229" s="36"/>
    </row>
    <row r="230" spans="3:3">
      <c r="C230" s="36"/>
    </row>
    <row r="231" spans="3:3">
      <c r="C231" s="36"/>
    </row>
    <row r="232" spans="3:3">
      <c r="C232" s="36"/>
    </row>
    <row r="233" spans="3:3">
      <c r="C233" s="36"/>
    </row>
    <row r="234" spans="3:3">
      <c r="C234" s="36"/>
    </row>
    <row r="235" spans="3:3">
      <c r="C235" s="36"/>
    </row>
    <row r="236" spans="3:3">
      <c r="C236" s="36"/>
    </row>
    <row r="237" spans="3:3">
      <c r="C237" s="36"/>
    </row>
    <row r="238" spans="3:3">
      <c r="C238" s="36"/>
    </row>
    <row r="239" spans="3:3">
      <c r="C239" s="36"/>
    </row>
    <row r="240" spans="3:3">
      <c r="C240" s="36"/>
    </row>
    <row r="241" spans="3:3">
      <c r="C241" s="36"/>
    </row>
    <row r="242" spans="3:3">
      <c r="C242" s="36"/>
    </row>
    <row r="243" spans="3:3">
      <c r="C243" s="36"/>
    </row>
    <row r="244" spans="3:3">
      <c r="C244" s="36"/>
    </row>
    <row r="245" spans="3:3">
      <c r="C245" s="36"/>
    </row>
    <row r="246" spans="3:3">
      <c r="C246" s="36"/>
    </row>
    <row r="247" spans="3:3">
      <c r="C247" s="36"/>
    </row>
    <row r="248" spans="3:3">
      <c r="C248" s="36"/>
    </row>
    <row r="249" spans="3:3">
      <c r="C249" s="36"/>
    </row>
    <row r="250" spans="3:3">
      <c r="C250" s="36"/>
    </row>
    <row r="251" spans="3:3">
      <c r="C251" s="36"/>
    </row>
    <row r="252" spans="3:3">
      <c r="C252" s="36"/>
    </row>
    <row r="253" spans="3:3">
      <c r="C253" s="36"/>
    </row>
    <row r="254" spans="3:3">
      <c r="C254" s="36"/>
    </row>
    <row r="255" spans="3:3">
      <c r="C255" s="36"/>
    </row>
    <row r="256" spans="3:3">
      <c r="C256" s="36"/>
    </row>
    <row r="257" spans="3:3">
      <c r="C257" s="36"/>
    </row>
    <row r="258" spans="3:3">
      <c r="C258" s="36"/>
    </row>
    <row r="259" spans="3:3">
      <c r="C259" s="36"/>
    </row>
    <row r="260" spans="3:3">
      <c r="C260" s="36"/>
    </row>
    <row r="261" spans="3:3">
      <c r="C261" s="36"/>
    </row>
    <row r="262" spans="3:3">
      <c r="C262" s="36"/>
    </row>
    <row r="263" spans="3:3">
      <c r="C263" s="36"/>
    </row>
    <row r="264" spans="3:3">
      <c r="C264" s="36"/>
    </row>
    <row r="265" spans="3:3">
      <c r="C265" s="36"/>
    </row>
    <row r="266" spans="3:3">
      <c r="C266" s="36"/>
    </row>
    <row r="267" spans="3:3">
      <c r="C267" s="36"/>
    </row>
    <row r="268" spans="3:3">
      <c r="C268" s="36"/>
    </row>
    <row r="269" spans="3:3">
      <c r="C269" s="36"/>
    </row>
    <row r="270" spans="3:3">
      <c r="C270" s="36"/>
    </row>
    <row r="271" spans="3:3">
      <c r="C271" s="36"/>
    </row>
    <row r="272" spans="3:3">
      <c r="C272" s="36"/>
    </row>
    <row r="273" spans="3:3">
      <c r="C273" s="36"/>
    </row>
    <row r="274" spans="3:3">
      <c r="C274" s="36"/>
    </row>
    <row r="275" spans="3:3">
      <c r="C275" s="36"/>
    </row>
    <row r="276" spans="3:3">
      <c r="C276" s="36"/>
    </row>
    <row r="277" spans="3:3">
      <c r="C277" s="36"/>
    </row>
    <row r="278" spans="3:3">
      <c r="C278" s="36"/>
    </row>
    <row r="279" spans="3:3">
      <c r="C279" s="36"/>
    </row>
  </sheetData>
  <mergeCells count="2">
    <mergeCell ref="D3:I3"/>
    <mergeCell ref="B26:C26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E8CF-5CB7-4408-B0CB-CD05E2C8C12A}">
  <sheetPr>
    <tabColor indexed="29"/>
  </sheetPr>
  <dimension ref="B1:C24"/>
  <sheetViews>
    <sheetView workbookViewId="0">
      <selection activeCell="C10" sqref="C10:C12"/>
    </sheetView>
  </sheetViews>
  <sheetFormatPr defaultRowHeight="12.75"/>
  <cols>
    <col min="1" max="1" width="3.140625" customWidth="1"/>
    <col min="2" max="2" width="24.140625" bestFit="1" customWidth="1"/>
    <col min="3" max="3" width="43.140625" bestFit="1" customWidth="1"/>
    <col min="4" max="4" width="11" bestFit="1" customWidth="1"/>
    <col min="5" max="5" width="7.85546875" customWidth="1"/>
    <col min="6" max="6" width="6.42578125" customWidth="1"/>
    <col min="7" max="7" width="9.42578125" customWidth="1"/>
    <col min="8" max="8" width="30.5703125" bestFit="1" customWidth="1"/>
    <col min="9" max="9" width="11" bestFit="1" customWidth="1"/>
    <col min="10" max="10" width="19.85546875" bestFit="1" customWidth="1"/>
    <col min="11" max="11" width="12.28515625" bestFit="1" customWidth="1"/>
    <col min="12" max="12" width="15.28515625" bestFit="1" customWidth="1"/>
    <col min="13" max="13" width="9.85546875" bestFit="1" customWidth="1"/>
    <col min="14" max="14" width="13.7109375" customWidth="1"/>
    <col min="15" max="15" width="11" bestFit="1" customWidth="1"/>
    <col min="16" max="16" width="3.5703125" customWidth="1"/>
    <col min="17" max="17" width="3.140625" customWidth="1"/>
    <col min="18" max="18" width="19.140625" bestFit="1" customWidth="1"/>
    <col min="19" max="19" width="30.5703125" bestFit="1" customWidth="1"/>
    <col min="20" max="20" width="11" bestFit="1" customWidth="1"/>
    <col min="21" max="21" width="8.28515625" bestFit="1" customWidth="1"/>
    <col min="22" max="22" width="12.28515625" bestFit="1" customWidth="1"/>
    <col min="23" max="23" width="15.28515625" bestFit="1" customWidth="1"/>
    <col min="24" max="24" width="9.85546875" bestFit="1" customWidth="1"/>
    <col min="25" max="26" width="11" bestFit="1" customWidth="1"/>
    <col min="27" max="27" width="4.5703125" customWidth="1"/>
    <col min="28" max="28" width="5" customWidth="1"/>
    <col min="29" max="29" width="19.140625" bestFit="1" customWidth="1"/>
    <col min="30" max="30" width="30.5703125" bestFit="1" customWidth="1"/>
    <col min="31" max="31" width="11" bestFit="1" customWidth="1"/>
    <col min="32" max="32" width="8.28515625" bestFit="1" customWidth="1"/>
    <col min="33" max="33" width="12.28515625" bestFit="1" customWidth="1"/>
    <col min="34" max="34" width="15.28515625" bestFit="1" customWidth="1"/>
    <col min="35" max="35" width="9.85546875" bestFit="1" customWidth="1"/>
    <col min="36" max="36" width="14.5703125" customWidth="1"/>
    <col min="37" max="37" width="14" customWidth="1"/>
    <col min="38" max="38" width="3.5703125" customWidth="1"/>
    <col min="39" max="39" width="3.28515625" customWidth="1"/>
    <col min="40" max="40" width="19.140625" bestFit="1" customWidth="1"/>
    <col min="41" max="41" width="30.5703125" bestFit="1" customWidth="1"/>
    <col min="42" max="42" width="11" bestFit="1" customWidth="1"/>
    <col min="43" max="43" width="8.28515625" bestFit="1" customWidth="1"/>
    <col min="44" max="44" width="12.28515625" bestFit="1" customWidth="1"/>
    <col min="45" max="45" width="15.28515625" bestFit="1" customWidth="1"/>
    <col min="46" max="46" width="9.85546875" bestFit="1" customWidth="1"/>
    <col min="47" max="47" width="14.85546875" customWidth="1"/>
    <col min="48" max="48" width="16.85546875" customWidth="1"/>
    <col min="49" max="49" width="2.85546875" customWidth="1"/>
    <col min="50" max="50" width="2.7109375" customWidth="1"/>
    <col min="51" max="51" width="19.140625" bestFit="1" customWidth="1"/>
    <col min="52" max="52" width="30.5703125" bestFit="1" customWidth="1"/>
    <col min="53" max="53" width="11" bestFit="1" customWidth="1"/>
    <col min="54" max="54" width="8.28515625" bestFit="1" customWidth="1"/>
    <col min="55" max="55" width="12.28515625" bestFit="1" customWidth="1"/>
    <col min="56" max="56" width="15.28515625" bestFit="1" customWidth="1"/>
    <col min="57" max="57" width="9.85546875" bestFit="1" customWidth="1"/>
    <col min="58" max="58" width="14.28515625" customWidth="1"/>
    <col min="59" max="59" width="16.5703125" customWidth="1"/>
    <col min="60" max="60" width="3.7109375" customWidth="1"/>
    <col min="61" max="61" width="3.42578125" customWidth="1"/>
    <col min="62" max="62" width="19.85546875" bestFit="1" customWidth="1"/>
    <col min="63" max="63" width="31.5703125" bestFit="1" customWidth="1"/>
    <col min="64" max="64" width="11" bestFit="1" customWidth="1"/>
    <col min="65" max="65" width="8.28515625" bestFit="1" customWidth="1"/>
    <col min="66" max="66" width="12.28515625" bestFit="1" customWidth="1"/>
    <col min="67" max="67" width="15.28515625" bestFit="1" customWidth="1"/>
    <col min="68" max="68" width="9.85546875" bestFit="1" customWidth="1"/>
    <col min="69" max="69" width="14.7109375" customWidth="1"/>
    <col min="70" max="70" width="17.28515625" customWidth="1"/>
  </cols>
  <sheetData>
    <row r="1" spans="2:3" ht="13.5" thickBot="1">
      <c r="B1" s="79" t="s">
        <v>7</v>
      </c>
      <c r="C1" s="81"/>
    </row>
    <row r="2" spans="2:3" ht="13.5" thickBot="1"/>
    <row r="3" spans="2:3" ht="13.5" thickBot="1">
      <c r="B3" s="72" t="s">
        <v>104</v>
      </c>
      <c r="C3" s="73" t="str">
        <f>_xll.HLV5r3.Financial.Cache.CreateSimpleCapFloorATMEngines(B6:C24,'Market Data'!B23:B35,'Market Data'!C9:C21)</f>
        <v>AUD ATM Bootstrap Engine</v>
      </c>
    </row>
    <row r="4" spans="2:3" ht="13.5" thickBot="1">
      <c r="B4" s="32" t="s">
        <v>31</v>
      </c>
      <c r="C4" s="33" t="s">
        <v>61</v>
      </c>
    </row>
    <row r="5" spans="2:3" ht="13.5" thickBot="1">
      <c r="B5" s="72" t="s">
        <v>26</v>
      </c>
      <c r="C5" s="73" t="s">
        <v>27</v>
      </c>
    </row>
    <row r="6" spans="2:3">
      <c r="B6" s="69" t="s">
        <v>62</v>
      </c>
      <c r="C6" s="38" t="s">
        <v>111</v>
      </c>
    </row>
    <row r="7" spans="2:3">
      <c r="B7" s="69" t="s">
        <v>63</v>
      </c>
      <c r="C7" s="39">
        <v>39582</v>
      </c>
    </row>
    <row r="8" spans="2:3">
      <c r="B8" s="69" t="s">
        <v>64</v>
      </c>
      <c r="C8" s="39">
        <f>C7</f>
        <v>39582</v>
      </c>
    </row>
    <row r="9" spans="2:3">
      <c r="B9" s="69" t="s">
        <v>65</v>
      </c>
      <c r="C9" s="71" t="s">
        <v>66</v>
      </c>
    </row>
    <row r="10" spans="2:3">
      <c r="B10" s="69" t="s">
        <v>67</v>
      </c>
      <c r="C10" s="71" t="s">
        <v>131</v>
      </c>
    </row>
    <row r="11" spans="2:3">
      <c r="B11" s="69" t="s">
        <v>68</v>
      </c>
      <c r="C11" s="71" t="s">
        <v>108</v>
      </c>
    </row>
    <row r="12" spans="2:3">
      <c r="B12" s="69" t="s">
        <v>69</v>
      </c>
      <c r="C12" s="71" t="s">
        <v>28</v>
      </c>
    </row>
    <row r="13" spans="2:3">
      <c r="B13" s="69" t="s">
        <v>70</v>
      </c>
      <c r="C13" s="71" t="s">
        <v>109</v>
      </c>
    </row>
    <row r="14" spans="2:3">
      <c r="B14" s="69" t="s">
        <v>71</v>
      </c>
      <c r="C14" s="71" t="s">
        <v>109</v>
      </c>
    </row>
    <row r="15" spans="2:3">
      <c r="B15" s="69" t="s">
        <v>72</v>
      </c>
      <c r="C15" s="71" t="s">
        <v>73</v>
      </c>
    </row>
    <row r="16" spans="2:3">
      <c r="B16" s="69" t="s">
        <v>24</v>
      </c>
      <c r="C16" s="71" t="s">
        <v>110</v>
      </c>
    </row>
    <row r="17" spans="2:3">
      <c r="B17" s="69" t="s">
        <v>74</v>
      </c>
      <c r="C17" s="71" t="s">
        <v>75</v>
      </c>
    </row>
    <row r="18" spans="2:3">
      <c r="B18" s="69" t="s">
        <v>76</v>
      </c>
      <c r="C18" s="71" t="s">
        <v>77</v>
      </c>
    </row>
    <row r="19" spans="2:3">
      <c r="B19" s="69" t="s">
        <v>78</v>
      </c>
      <c r="C19" s="71" t="s">
        <v>79</v>
      </c>
    </row>
    <row r="20" spans="2:3">
      <c r="B20" s="69" t="s">
        <v>80</v>
      </c>
      <c r="C20" s="71" t="s">
        <v>81</v>
      </c>
    </row>
    <row r="21" spans="2:3">
      <c r="B21" s="69" t="s">
        <v>83</v>
      </c>
      <c r="C21" s="71" t="s">
        <v>84</v>
      </c>
    </row>
    <row r="22" spans="2:3">
      <c r="B22" s="69" t="s">
        <v>85</v>
      </c>
      <c r="C22" s="71" t="s">
        <v>86</v>
      </c>
    </row>
    <row r="23" spans="2:3">
      <c r="B23" s="69" t="s">
        <v>87</v>
      </c>
      <c r="C23" s="70">
        <f>C7</f>
        <v>39582</v>
      </c>
    </row>
    <row r="24" spans="2:3">
      <c r="B24" s="69" t="s">
        <v>88</v>
      </c>
      <c r="C24" s="71" t="s">
        <v>89</v>
      </c>
    </row>
  </sheetData>
  <mergeCells count="1">
    <mergeCell ref="B1:C1"/>
  </mergeCell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39A0-279B-46AE-BFCC-F9C0E427CC1D}">
  <sheetPr>
    <tabColor indexed="31"/>
  </sheetPr>
  <dimension ref="B1:C24"/>
  <sheetViews>
    <sheetView workbookViewId="0">
      <selection activeCell="C10" sqref="C10:C12"/>
    </sheetView>
  </sheetViews>
  <sheetFormatPr defaultRowHeight="12.75"/>
  <cols>
    <col min="1" max="1" width="2.42578125" customWidth="1"/>
    <col min="2" max="2" width="24.140625" bestFit="1" customWidth="1"/>
    <col min="3" max="3" width="43.140625" bestFit="1" customWidth="1"/>
    <col min="4" max="4" width="15.28515625" bestFit="1" customWidth="1"/>
  </cols>
  <sheetData>
    <row r="1" spans="2:3" ht="13.5" thickBot="1">
      <c r="B1" s="79" t="s">
        <v>7</v>
      </c>
      <c r="C1" s="81"/>
    </row>
    <row r="2" spans="2:3" ht="13.5" thickBot="1"/>
    <row r="3" spans="2:3" ht="13.5" thickBot="1">
      <c r="B3" s="74" t="s">
        <v>104</v>
      </c>
      <c r="C3" s="75" t="str">
        <f>_xll.HLV5r3.Financial.Cache.CreateSimpleCapFloorEnginesWithStrikes(B6:C24,'Market Data'!B23:B35,'Market Data'!L9:W9,'Market Data'!L10:W22)</f>
        <v>AUD Fixed Strike Bootstrap Engine</v>
      </c>
    </row>
    <row r="4" spans="2:3" ht="13.5" thickBot="1">
      <c r="B4" s="32" t="s">
        <v>31</v>
      </c>
      <c r="C4" s="33" t="s">
        <v>61</v>
      </c>
    </row>
    <row r="5" spans="2:3" ht="13.5" thickBot="1">
      <c r="B5" s="74" t="s">
        <v>26</v>
      </c>
      <c r="C5" s="75" t="s">
        <v>27</v>
      </c>
    </row>
    <row r="6" spans="2:3">
      <c r="B6" s="69" t="s">
        <v>62</v>
      </c>
      <c r="C6" s="38" t="s">
        <v>112</v>
      </c>
    </row>
    <row r="7" spans="2:3">
      <c r="B7" s="69" t="s">
        <v>63</v>
      </c>
      <c r="C7" s="39">
        <v>39582</v>
      </c>
    </row>
    <row r="8" spans="2:3">
      <c r="B8" s="69" t="s">
        <v>64</v>
      </c>
      <c r="C8" s="39">
        <f>C7</f>
        <v>39582</v>
      </c>
    </row>
    <row r="9" spans="2:3">
      <c r="B9" s="69" t="s">
        <v>65</v>
      </c>
      <c r="C9" s="71" t="s">
        <v>66</v>
      </c>
    </row>
    <row r="10" spans="2:3">
      <c r="B10" s="69" t="s">
        <v>67</v>
      </c>
      <c r="C10" s="71" t="s">
        <v>131</v>
      </c>
    </row>
    <row r="11" spans="2:3">
      <c r="B11" s="69" t="s">
        <v>68</v>
      </c>
      <c r="C11" s="71" t="s">
        <v>108</v>
      </c>
    </row>
    <row r="12" spans="2:3">
      <c r="B12" s="69" t="s">
        <v>69</v>
      </c>
      <c r="C12" s="71" t="s">
        <v>28</v>
      </c>
    </row>
    <row r="13" spans="2:3">
      <c r="B13" s="69" t="s">
        <v>70</v>
      </c>
      <c r="C13" s="71" t="s">
        <v>109</v>
      </c>
    </row>
    <row r="14" spans="2:3">
      <c r="B14" s="69" t="s">
        <v>71</v>
      </c>
      <c r="C14" s="71" t="s">
        <v>109</v>
      </c>
    </row>
    <row r="15" spans="2:3">
      <c r="B15" s="69" t="s">
        <v>72</v>
      </c>
      <c r="C15" s="71" t="s">
        <v>73</v>
      </c>
    </row>
    <row r="16" spans="2:3">
      <c r="B16" s="69" t="s">
        <v>24</v>
      </c>
      <c r="C16" s="71" t="s">
        <v>110</v>
      </c>
    </row>
    <row r="17" spans="2:3">
      <c r="B17" s="69" t="s">
        <v>76</v>
      </c>
      <c r="C17" s="71" t="s">
        <v>77</v>
      </c>
    </row>
    <row r="18" spans="2:3">
      <c r="B18" s="69" t="s">
        <v>78</v>
      </c>
      <c r="C18" s="71" t="s">
        <v>79</v>
      </c>
    </row>
    <row r="19" spans="2:3">
      <c r="B19" s="69" t="s">
        <v>80</v>
      </c>
      <c r="C19" s="71" t="s">
        <v>81</v>
      </c>
    </row>
    <row r="20" spans="2:3">
      <c r="B20" s="69" t="s">
        <v>74</v>
      </c>
      <c r="C20" s="71" t="s">
        <v>82</v>
      </c>
    </row>
    <row r="21" spans="2:3">
      <c r="B21" s="69" t="s">
        <v>83</v>
      </c>
      <c r="C21" s="71" t="s">
        <v>84</v>
      </c>
    </row>
    <row r="22" spans="2:3">
      <c r="B22" s="69" t="s">
        <v>85</v>
      </c>
      <c r="C22" s="71" t="s">
        <v>86</v>
      </c>
    </row>
    <row r="23" spans="2:3">
      <c r="B23" s="69" t="s">
        <v>87</v>
      </c>
      <c r="C23" s="70">
        <f>C7</f>
        <v>39582</v>
      </c>
    </row>
    <row r="24" spans="2:3">
      <c r="B24" s="69" t="s">
        <v>88</v>
      </c>
      <c r="C24" s="71" t="s">
        <v>89</v>
      </c>
    </row>
  </sheetData>
  <mergeCells count="1">
    <mergeCell ref="B1:C1"/>
  </mergeCell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45C-D148-4784-81B5-47631D446CC6}">
  <sheetPr>
    <tabColor indexed="50"/>
  </sheetPr>
  <dimension ref="B2:I279"/>
  <sheetViews>
    <sheetView tabSelected="1" workbookViewId="0">
      <selection activeCell="C31" sqref="C31:C42"/>
    </sheetView>
  </sheetViews>
  <sheetFormatPr defaultRowHeight="12.75"/>
  <cols>
    <col min="1" max="1" width="4.5703125" customWidth="1"/>
    <col min="2" max="2" width="21.5703125" bestFit="1" customWidth="1"/>
    <col min="3" max="3" width="33.5703125" bestFit="1" customWidth="1"/>
    <col min="4" max="4" width="16.7109375" bestFit="1" customWidth="1"/>
    <col min="5" max="5" width="5.28515625" customWidth="1"/>
    <col min="6" max="6" width="9.28515625" bestFit="1" customWidth="1"/>
    <col min="7" max="7" width="9.7109375" bestFit="1" customWidth="1"/>
    <col min="8" max="8" width="9.42578125" bestFit="1" customWidth="1"/>
    <col min="10" max="10" width="9.28515625" bestFit="1" customWidth="1"/>
    <col min="11" max="11" width="9.7109375" bestFit="1" customWidth="1"/>
    <col min="12" max="12" width="9.42578125" bestFit="1" customWidth="1"/>
    <col min="14" max="14" width="9.28515625" bestFit="1" customWidth="1"/>
    <col min="15" max="15" width="9.7109375" bestFit="1" customWidth="1"/>
    <col min="16" max="16" width="9.42578125" bestFit="1" customWidth="1"/>
    <col min="18" max="18" width="9.28515625" bestFit="1" customWidth="1"/>
    <col min="19" max="19" width="9.7109375" bestFit="1" customWidth="1"/>
    <col min="20" max="20" width="9.42578125" bestFit="1" customWidth="1"/>
    <col min="22" max="22" width="9.28515625" bestFit="1" customWidth="1"/>
    <col min="23" max="23" width="9.7109375" bestFit="1" customWidth="1"/>
    <col min="24" max="24" width="9.42578125" bestFit="1" customWidth="1"/>
    <col min="26" max="26" width="9.28515625" bestFit="1" customWidth="1"/>
    <col min="27" max="27" width="9.7109375" bestFit="1" customWidth="1"/>
    <col min="28" max="28" width="9.42578125" bestFit="1" customWidth="1"/>
    <col min="30" max="30" width="9.28515625" bestFit="1" customWidth="1"/>
    <col min="31" max="31" width="9.7109375" bestFit="1" customWidth="1"/>
    <col min="32" max="32" width="9.42578125" bestFit="1" customWidth="1"/>
    <col min="34" max="34" width="9.28515625" bestFit="1" customWidth="1"/>
    <col min="35" max="35" width="9.7109375" bestFit="1" customWidth="1"/>
    <col min="36" max="36" width="9.42578125" bestFit="1" customWidth="1"/>
    <col min="38" max="38" width="9.28515625" bestFit="1" customWidth="1"/>
    <col min="39" max="39" width="9.7109375" bestFit="1" customWidth="1"/>
    <col min="40" max="40" width="9.42578125" bestFit="1" customWidth="1"/>
    <col min="42" max="42" width="9.28515625" bestFit="1" customWidth="1"/>
    <col min="43" max="43" width="9.7109375" bestFit="1" customWidth="1"/>
    <col min="44" max="44" width="9.42578125" bestFit="1" customWidth="1"/>
    <col min="46" max="46" width="9.28515625" bestFit="1" customWidth="1"/>
    <col min="47" max="47" width="9.7109375" bestFit="1" customWidth="1"/>
    <col min="48" max="48" width="9.42578125" bestFit="1" customWidth="1"/>
    <col min="50" max="50" width="9.28515625" bestFit="1" customWidth="1"/>
    <col min="51" max="51" width="9.7109375" bestFit="1" customWidth="1"/>
    <col min="52" max="52" width="9.42578125" bestFit="1" customWidth="1"/>
    <col min="54" max="54" width="9.28515625" bestFit="1" customWidth="1"/>
    <col min="55" max="55" width="9.7109375" bestFit="1" customWidth="1"/>
    <col min="56" max="56" width="9.42578125" bestFit="1" customWidth="1"/>
    <col min="58" max="58" width="9.28515625" bestFit="1" customWidth="1"/>
    <col min="59" max="59" width="9.7109375" bestFit="1" customWidth="1"/>
    <col min="60" max="60" width="9.42578125" bestFit="1" customWidth="1"/>
    <col min="62" max="62" width="9.28515625" bestFit="1" customWidth="1"/>
    <col min="63" max="63" width="9.7109375" bestFit="1" customWidth="1"/>
    <col min="64" max="64" width="9.42578125" bestFit="1" customWidth="1"/>
    <col min="66" max="66" width="9.28515625" bestFit="1" customWidth="1"/>
    <col min="67" max="67" width="9.7109375" bestFit="1" customWidth="1"/>
    <col min="68" max="68" width="9.42578125" bestFit="1" customWidth="1"/>
    <col min="70" max="70" width="9.28515625" bestFit="1" customWidth="1"/>
    <col min="71" max="71" width="9.7109375" bestFit="1" customWidth="1"/>
    <col min="72" max="72" width="9.42578125" bestFit="1" customWidth="1"/>
    <col min="74" max="74" width="9.28515625" bestFit="1" customWidth="1"/>
    <col min="75" max="75" width="9.7109375" bestFit="1" customWidth="1"/>
    <col min="76" max="76" width="9.42578125" bestFit="1" customWidth="1"/>
    <col min="78" max="78" width="9.28515625" bestFit="1" customWidth="1"/>
    <col min="79" max="79" width="9.7109375" bestFit="1" customWidth="1"/>
    <col min="80" max="80" width="9.42578125" bestFit="1" customWidth="1"/>
    <col min="82" max="82" width="9.28515625" bestFit="1" customWidth="1"/>
    <col min="83" max="83" width="9.7109375" bestFit="1" customWidth="1"/>
  </cols>
  <sheetData>
    <row r="2" spans="2:9" ht="13.5" thickBot="1"/>
    <row r="3" spans="2:9" ht="13.5" thickBot="1">
      <c r="D3" s="79" t="s">
        <v>7</v>
      </c>
      <c r="E3" s="80"/>
      <c r="F3" s="80"/>
      <c r="G3" s="80"/>
      <c r="H3" s="80"/>
      <c r="I3" s="81"/>
    </row>
    <row r="5" spans="2:9" ht="13.5" thickBot="1">
      <c r="D5" s="66" t="s">
        <v>60</v>
      </c>
    </row>
    <row r="6" spans="2:9" ht="13.5" thickBot="1">
      <c r="B6" s="32" t="s">
        <v>45</v>
      </c>
      <c r="C6" s="33" t="s">
        <v>44</v>
      </c>
    </row>
    <row r="7" spans="2:9" ht="13.5" thickBot="1"/>
    <row r="8" spans="2:9" ht="13.5" thickBot="1">
      <c r="B8" s="74" t="s">
        <v>26</v>
      </c>
      <c r="C8" s="75" t="s">
        <v>27</v>
      </c>
    </row>
    <row r="9" spans="2:9">
      <c r="B9" s="43" t="s">
        <v>47</v>
      </c>
      <c r="C9" s="44" t="s">
        <v>113</v>
      </c>
    </row>
    <row r="10" spans="2:9">
      <c r="B10" s="34" t="s">
        <v>46</v>
      </c>
      <c r="C10" s="45">
        <v>0.5</v>
      </c>
    </row>
    <row r="11" spans="2:9">
      <c r="B11" s="30" t="s">
        <v>52</v>
      </c>
      <c r="C11" s="31" t="s">
        <v>29</v>
      </c>
    </row>
    <row r="12" spans="2:9" ht="13.5" thickBot="1"/>
    <row r="13" spans="2:9" ht="13.5" thickBot="1">
      <c r="C13" s="1" t="s">
        <v>50</v>
      </c>
      <c r="G13" s="61"/>
    </row>
    <row r="14" spans="2:9">
      <c r="C14" s="7" t="str">
        <f>_xll.HLV5r3.Financial.Cache.SABRCapFloorSettings( C9, C10, C11)</f>
        <v>AUD Caplet Smile Calibration Settings</v>
      </c>
    </row>
    <row r="15" spans="2:9" ht="13.5" thickBot="1"/>
    <row r="16" spans="2:9" ht="13.5" thickBot="1">
      <c r="B16" s="74" t="s">
        <v>26</v>
      </c>
      <c r="C16" s="75" t="s">
        <v>27</v>
      </c>
    </row>
    <row r="17" spans="2:4">
      <c r="B17" s="43" t="s">
        <v>48</v>
      </c>
      <c r="C17" s="44" t="s">
        <v>114</v>
      </c>
    </row>
    <row r="18" spans="2:4">
      <c r="B18" s="34" t="s">
        <v>49</v>
      </c>
      <c r="C18" s="35" t="str">
        <f>C14</f>
        <v>AUD Caplet Smile Calibration Settings</v>
      </c>
    </row>
    <row r="19" spans="2:4">
      <c r="B19" s="34" t="s">
        <v>54</v>
      </c>
      <c r="C19" s="35" t="str">
        <f>'AUD Fixed Strike Bootstrap'!C6</f>
        <v>AUD Fixed Strike Bootstrap Engine</v>
      </c>
    </row>
    <row r="20" spans="2:4">
      <c r="B20" s="34" t="s">
        <v>55</v>
      </c>
      <c r="C20" s="35" t="str">
        <f>'AUD ATM Bootstrap'!C6</f>
        <v>AUD ATM Bootstrap Engine</v>
      </c>
    </row>
    <row r="21" spans="2:4" ht="13.5" thickBot="1"/>
    <row r="22" spans="2:4" ht="13.5" thickBot="1">
      <c r="C22" s="1" t="s">
        <v>50</v>
      </c>
    </row>
    <row r="23" spans="2:4">
      <c r="C23" s="7" t="str">
        <f>_xll.HLV5r3.Financial.Cache.SABRCapFloorEngine(C17, C18, C19, C20)</f>
        <v>AUD Caplet Smile Calibration Engine</v>
      </c>
    </row>
    <row r="25" spans="2:4" ht="13.5" thickBot="1"/>
    <row r="26" spans="2:4" ht="13.5" thickBot="1">
      <c r="B26" s="88" t="s">
        <v>57</v>
      </c>
      <c r="C26" s="89"/>
    </row>
    <row r="27" spans="2:4">
      <c r="B27" s="49" t="s">
        <v>107</v>
      </c>
      <c r="C27" s="48">
        <f>'USD Fixed Strike Bootstrap'!C8</f>
        <v>39582</v>
      </c>
    </row>
    <row r="28" spans="2:4">
      <c r="B28" s="49" t="s">
        <v>6</v>
      </c>
      <c r="C28" s="48">
        <v>39615</v>
      </c>
    </row>
    <row r="29" spans="2:4" ht="13.5" thickBot="1">
      <c r="B29" s="46"/>
      <c r="C29" s="47"/>
    </row>
    <row r="30" spans="2:4" ht="13.5" thickBot="1">
      <c r="B30" s="74" t="s">
        <v>56</v>
      </c>
      <c r="C30" s="6" t="s">
        <v>58</v>
      </c>
      <c r="D30" s="75" t="s">
        <v>59</v>
      </c>
    </row>
    <row r="31" spans="2:4">
      <c r="B31" s="63">
        <v>0.01</v>
      </c>
      <c r="C31" s="65">
        <f>_xll.HLV5r3.Financial.Cache.ComputeCapletVolatility($C$19, B31,$C$27, $C$28)</f>
        <v>0.372</v>
      </c>
      <c r="D31" s="65">
        <f t="array" ref="D31:D42">_xll.HLV5r3.Financial.Cache.SABRCapFloorComputeVolatility($C$23, $C$28, B31:B42)</f>
        <v>0.35772482572089759</v>
      </c>
    </row>
    <row r="32" spans="2:4">
      <c r="B32" s="64">
        <v>1.4999999999999999E-2</v>
      </c>
      <c r="C32" s="65">
        <f>_xll.HLV5r3.Financial.Cache.ComputeCapletVolatility($C$19, B32,$C$27, $C$28)</f>
        <v>0.316</v>
      </c>
      <c r="D32" s="65">
        <v>0.31479128579217736</v>
      </c>
    </row>
    <row r="33" spans="2:4">
      <c r="B33" s="64">
        <v>0.02</v>
      </c>
      <c r="C33" s="65">
        <f>_xll.HLV5r3.Financial.Cache.ComputeCapletVolatility($C$19, B33,$C$27, $C$28)</f>
        <v>0.28199999999999997</v>
      </c>
      <c r="D33" s="65">
        <v>0.28466886515982576</v>
      </c>
    </row>
    <row r="34" spans="2:4">
      <c r="B34" s="64">
        <v>2.5000000000000001E-2</v>
      </c>
      <c r="C34" s="65">
        <f>_xll.HLV5r3.Financial.Cache.ComputeCapletVolatility($C$19, B34,$C$27, $C$28)</f>
        <v>0.25900000000000001</v>
      </c>
      <c r="D34" s="65">
        <v>0.2617548976298657</v>
      </c>
    </row>
    <row r="35" spans="2:4">
      <c r="B35" s="64">
        <v>0.03</v>
      </c>
      <c r="C35" s="65">
        <f>_xll.HLV5r3.Financial.Cache.ComputeCapletVolatility($C$19, B35,$C$27, $C$28)</f>
        <v>0.23899999999999999</v>
      </c>
      <c r="D35" s="65">
        <v>0.24353923775479566</v>
      </c>
    </row>
    <row r="36" spans="2:4">
      <c r="B36" s="64">
        <v>3.5000000000000003E-2</v>
      </c>
      <c r="C36" s="65">
        <f>_xll.HLV5r3.Financial.Cache.ComputeCapletVolatility($C$19, B36,$C$27, $C$28)</f>
        <v>0.221</v>
      </c>
      <c r="D36" s="65">
        <v>0.22868712345030018</v>
      </c>
    </row>
    <row r="37" spans="2:4">
      <c r="B37" s="64">
        <v>0.04</v>
      </c>
      <c r="C37" s="65">
        <f>_xll.HLV5r3.Financial.Cache.ComputeCapletVolatility($C$19, B37,$C$27, $C$28)</f>
        <v>0.20399999999999999</v>
      </c>
      <c r="D37" s="65">
        <v>0.21640920253389068</v>
      </c>
    </row>
    <row r="38" spans="2:4">
      <c r="B38" s="64">
        <v>0.05</v>
      </c>
      <c r="C38" s="65">
        <f>_xll.HLV5r3.Financial.Cache.ComputeCapletVolatility($C$19, B38,$C$27, $C$28)</f>
        <v>0.17299999999999999</v>
      </c>
      <c r="D38" s="65">
        <v>0.19772090173157225</v>
      </c>
    </row>
    <row r="39" spans="2:4">
      <c r="B39" s="64">
        <v>0.06</v>
      </c>
      <c r="C39" s="65">
        <f>_xll.HLV5r3.Financial.Cache.ComputeCapletVolatility($C$19, B39,$C$27, $C$28)</f>
        <v>0.152</v>
      </c>
      <c r="D39" s="65">
        <v>0.18499300251110076</v>
      </c>
    </row>
    <row r="40" spans="2:4">
      <c r="B40" s="64">
        <v>7.0000000000000007E-2</v>
      </c>
      <c r="C40" s="65">
        <f>_xll.HLV5r3.Financial.Cache.ComputeCapletVolatility($C$19, B40,$C$27, $C$28)</f>
        <v>0.14099999999999999</v>
      </c>
      <c r="D40" s="65">
        <v>0.17674333862468516</v>
      </c>
    </row>
    <row r="41" spans="2:4">
      <c r="B41" s="64">
        <v>0.08</v>
      </c>
      <c r="C41" s="65">
        <f>_xll.HLV5r3.Financial.Cache.ComputeCapletVolatility($C$19, B41,$C$27, $C$28)</f>
        <v>0.13600000000000001</v>
      </c>
      <c r="D41" s="65">
        <v>0.17183304714611522</v>
      </c>
    </row>
    <row r="42" spans="2:4">
      <c r="B42" s="64">
        <v>0.09</v>
      </c>
      <c r="C42" s="65">
        <f>_xll.HLV5r3.Financial.Cache.ComputeCapletVolatility($C$19, B42,$C$27, $C$28)</f>
        <v>0.13300000000000001</v>
      </c>
      <c r="D42" s="65">
        <v>0.16930450317864659</v>
      </c>
    </row>
    <row r="112" spans="3:3">
      <c r="C112" s="36"/>
    </row>
    <row r="113" spans="3:3">
      <c r="C113" s="36"/>
    </row>
    <row r="114" spans="3:3">
      <c r="C114" s="36"/>
    </row>
    <row r="115" spans="3:3">
      <c r="C115" s="36"/>
    </row>
    <row r="116" spans="3:3">
      <c r="C116" s="36"/>
    </row>
    <row r="117" spans="3:3">
      <c r="C117" s="36"/>
    </row>
    <row r="118" spans="3:3">
      <c r="C118" s="36"/>
    </row>
    <row r="119" spans="3:3">
      <c r="C119" s="36"/>
    </row>
    <row r="120" spans="3:3">
      <c r="C120" s="36"/>
    </row>
    <row r="121" spans="3:3">
      <c r="C121" s="36"/>
    </row>
    <row r="122" spans="3:3">
      <c r="C122" s="36"/>
    </row>
    <row r="123" spans="3:3">
      <c r="C123" s="36"/>
    </row>
    <row r="124" spans="3:3">
      <c r="C124" s="36"/>
    </row>
    <row r="125" spans="3:3">
      <c r="C125" s="36"/>
    </row>
    <row r="126" spans="3:3">
      <c r="C126" s="36"/>
    </row>
    <row r="127" spans="3:3">
      <c r="C127" s="36"/>
    </row>
    <row r="128" spans="3:3">
      <c r="C128" s="36"/>
    </row>
    <row r="129" spans="3:3">
      <c r="C129" s="36"/>
    </row>
    <row r="130" spans="3:3">
      <c r="C130" s="36"/>
    </row>
    <row r="131" spans="3:3">
      <c r="C131" s="36"/>
    </row>
    <row r="132" spans="3:3">
      <c r="C132" s="36"/>
    </row>
    <row r="133" spans="3:3">
      <c r="C133" s="36"/>
    </row>
    <row r="134" spans="3:3">
      <c r="C134" s="36"/>
    </row>
    <row r="135" spans="3:3">
      <c r="C135" s="36"/>
    </row>
    <row r="136" spans="3:3">
      <c r="C136" s="36"/>
    </row>
    <row r="137" spans="3:3">
      <c r="C137" s="36"/>
    </row>
    <row r="138" spans="3:3">
      <c r="C138" s="36"/>
    </row>
    <row r="139" spans="3:3">
      <c r="C139" s="36"/>
    </row>
    <row r="140" spans="3:3">
      <c r="C140" s="36"/>
    </row>
    <row r="141" spans="3:3">
      <c r="C141" s="36"/>
    </row>
    <row r="142" spans="3:3">
      <c r="C142" s="36"/>
    </row>
    <row r="143" spans="3:3">
      <c r="C143" s="36"/>
    </row>
    <row r="144" spans="3:3">
      <c r="C144" s="36"/>
    </row>
    <row r="145" spans="3:3">
      <c r="C145" s="36"/>
    </row>
    <row r="146" spans="3:3">
      <c r="C146" s="36"/>
    </row>
    <row r="147" spans="3:3">
      <c r="C147" s="36"/>
    </row>
    <row r="148" spans="3:3">
      <c r="C148" s="36"/>
    </row>
    <row r="149" spans="3:3">
      <c r="C149" s="36"/>
    </row>
    <row r="150" spans="3:3">
      <c r="C150" s="36"/>
    </row>
    <row r="151" spans="3:3">
      <c r="C151" s="36"/>
    </row>
    <row r="152" spans="3:3">
      <c r="C152" s="36"/>
    </row>
    <row r="153" spans="3:3">
      <c r="C153" s="36"/>
    </row>
    <row r="154" spans="3:3">
      <c r="C154" s="36"/>
    </row>
    <row r="155" spans="3:3">
      <c r="C155" s="36"/>
    </row>
    <row r="156" spans="3:3">
      <c r="C156" s="36"/>
    </row>
    <row r="157" spans="3:3">
      <c r="C157" s="36"/>
    </row>
    <row r="158" spans="3:3">
      <c r="C158" s="36"/>
    </row>
    <row r="159" spans="3:3">
      <c r="C159" s="36"/>
    </row>
    <row r="160" spans="3:3">
      <c r="C160" s="36"/>
    </row>
    <row r="161" spans="3:3">
      <c r="C161" s="36"/>
    </row>
    <row r="162" spans="3:3">
      <c r="C162" s="36"/>
    </row>
    <row r="163" spans="3:3">
      <c r="C163" s="36"/>
    </row>
    <row r="164" spans="3:3">
      <c r="C164" s="36"/>
    </row>
    <row r="165" spans="3:3">
      <c r="C165" s="36"/>
    </row>
    <row r="166" spans="3:3">
      <c r="C166" s="36"/>
    </row>
    <row r="167" spans="3:3">
      <c r="C167" s="36"/>
    </row>
    <row r="168" spans="3:3">
      <c r="C168" s="36"/>
    </row>
    <row r="169" spans="3:3">
      <c r="C169" s="36"/>
    </row>
    <row r="170" spans="3:3">
      <c r="C170" s="36"/>
    </row>
    <row r="171" spans="3:3">
      <c r="C171" s="36"/>
    </row>
    <row r="172" spans="3:3">
      <c r="C172" s="36"/>
    </row>
    <row r="173" spans="3:3">
      <c r="C173" s="36"/>
    </row>
    <row r="174" spans="3:3">
      <c r="C174" s="36"/>
    </row>
    <row r="175" spans="3:3">
      <c r="C175" s="36"/>
    </row>
    <row r="176" spans="3:3">
      <c r="C176" s="36"/>
    </row>
    <row r="177" spans="3:3">
      <c r="C177" s="36"/>
    </row>
    <row r="178" spans="3:3">
      <c r="C178" s="36"/>
    </row>
    <row r="179" spans="3:3">
      <c r="C179" s="36"/>
    </row>
    <row r="180" spans="3:3">
      <c r="C180" s="36"/>
    </row>
    <row r="181" spans="3:3">
      <c r="C181" s="36"/>
    </row>
    <row r="182" spans="3:3">
      <c r="C182" s="36"/>
    </row>
    <row r="183" spans="3:3">
      <c r="C183" s="36"/>
    </row>
    <row r="184" spans="3:3">
      <c r="C184" s="36"/>
    </row>
    <row r="185" spans="3:3">
      <c r="C185" s="36"/>
    </row>
    <row r="186" spans="3:3">
      <c r="C186" s="36"/>
    </row>
    <row r="187" spans="3:3">
      <c r="C187" s="36"/>
    </row>
    <row r="188" spans="3:3">
      <c r="C188" s="36"/>
    </row>
    <row r="189" spans="3:3">
      <c r="C189" s="36"/>
    </row>
    <row r="190" spans="3:3">
      <c r="C190" s="36"/>
    </row>
    <row r="191" spans="3:3">
      <c r="C191" s="36"/>
    </row>
    <row r="192" spans="3:3">
      <c r="C192" s="36"/>
    </row>
    <row r="193" spans="3:3">
      <c r="C193" s="36"/>
    </row>
    <row r="194" spans="3:3">
      <c r="C194" s="36"/>
    </row>
    <row r="195" spans="3:3">
      <c r="C195" s="36"/>
    </row>
    <row r="196" spans="3:3">
      <c r="C196" s="36"/>
    </row>
    <row r="197" spans="3:3">
      <c r="C197" s="36"/>
    </row>
    <row r="198" spans="3:3">
      <c r="C198" s="36"/>
    </row>
    <row r="199" spans="3:3">
      <c r="C199" s="36"/>
    </row>
    <row r="200" spans="3:3">
      <c r="C200" s="36"/>
    </row>
    <row r="201" spans="3:3">
      <c r="C201" s="36"/>
    </row>
    <row r="202" spans="3:3">
      <c r="C202" s="36"/>
    </row>
    <row r="203" spans="3:3">
      <c r="C203" s="36"/>
    </row>
    <row r="204" spans="3:3">
      <c r="C204" s="36"/>
    </row>
    <row r="205" spans="3:3">
      <c r="C205" s="36"/>
    </row>
    <row r="206" spans="3:3">
      <c r="C206" s="36"/>
    </row>
    <row r="207" spans="3:3">
      <c r="C207" s="36"/>
    </row>
    <row r="208" spans="3:3">
      <c r="C208" s="36"/>
    </row>
    <row r="209" spans="3:3">
      <c r="C209" s="36"/>
    </row>
    <row r="210" spans="3:3">
      <c r="C210" s="36"/>
    </row>
    <row r="211" spans="3:3">
      <c r="C211" s="36"/>
    </row>
    <row r="212" spans="3:3">
      <c r="C212" s="36"/>
    </row>
    <row r="213" spans="3:3">
      <c r="C213" s="36"/>
    </row>
    <row r="214" spans="3:3">
      <c r="C214" s="36"/>
    </row>
    <row r="215" spans="3:3">
      <c r="C215" s="36"/>
    </row>
    <row r="216" spans="3:3">
      <c r="C216" s="36"/>
    </row>
    <row r="217" spans="3:3">
      <c r="C217" s="36"/>
    </row>
    <row r="218" spans="3:3">
      <c r="C218" s="36"/>
    </row>
    <row r="219" spans="3:3">
      <c r="C219" s="36"/>
    </row>
    <row r="220" spans="3:3">
      <c r="C220" s="36"/>
    </row>
    <row r="221" spans="3:3">
      <c r="C221" s="36"/>
    </row>
    <row r="222" spans="3:3">
      <c r="C222" s="36"/>
    </row>
    <row r="223" spans="3:3">
      <c r="C223" s="36"/>
    </row>
    <row r="224" spans="3:3">
      <c r="C224" s="36"/>
    </row>
    <row r="225" spans="3:3">
      <c r="C225" s="36"/>
    </row>
    <row r="226" spans="3:3">
      <c r="C226" s="36"/>
    </row>
    <row r="227" spans="3:3">
      <c r="C227" s="36"/>
    </row>
    <row r="228" spans="3:3">
      <c r="C228" s="36"/>
    </row>
    <row r="229" spans="3:3">
      <c r="C229" s="36"/>
    </row>
    <row r="230" spans="3:3">
      <c r="C230" s="36"/>
    </row>
    <row r="231" spans="3:3">
      <c r="C231" s="36"/>
    </row>
    <row r="232" spans="3:3">
      <c r="C232" s="36"/>
    </row>
    <row r="233" spans="3:3">
      <c r="C233" s="36"/>
    </row>
    <row r="234" spans="3:3">
      <c r="C234" s="36"/>
    </row>
    <row r="235" spans="3:3">
      <c r="C235" s="36"/>
    </row>
    <row r="236" spans="3:3">
      <c r="C236" s="36"/>
    </row>
    <row r="237" spans="3:3">
      <c r="C237" s="36"/>
    </row>
    <row r="238" spans="3:3">
      <c r="C238" s="36"/>
    </row>
    <row r="239" spans="3:3">
      <c r="C239" s="36"/>
    </row>
    <row r="240" spans="3:3">
      <c r="C240" s="36"/>
    </row>
    <row r="241" spans="3:3">
      <c r="C241" s="36"/>
    </row>
    <row r="242" spans="3:3">
      <c r="C242" s="36"/>
    </row>
    <row r="243" spans="3:3">
      <c r="C243" s="36"/>
    </row>
    <row r="244" spans="3:3">
      <c r="C244" s="36"/>
    </row>
    <row r="245" spans="3:3">
      <c r="C245" s="36"/>
    </row>
    <row r="246" spans="3:3">
      <c r="C246" s="36"/>
    </row>
    <row r="247" spans="3:3">
      <c r="C247" s="36"/>
    </row>
    <row r="248" spans="3:3">
      <c r="C248" s="36"/>
    </row>
    <row r="249" spans="3:3">
      <c r="C249" s="36"/>
    </row>
    <row r="250" spans="3:3">
      <c r="C250" s="36"/>
    </row>
    <row r="251" spans="3:3">
      <c r="C251" s="36"/>
    </row>
    <row r="252" spans="3:3">
      <c r="C252" s="36"/>
    </row>
    <row r="253" spans="3:3">
      <c r="C253" s="36"/>
    </row>
    <row r="254" spans="3:3">
      <c r="C254" s="36"/>
    </row>
    <row r="255" spans="3:3">
      <c r="C255" s="36"/>
    </row>
    <row r="256" spans="3:3">
      <c r="C256" s="36"/>
    </row>
    <row r="257" spans="3:3">
      <c r="C257" s="36"/>
    </row>
    <row r="258" spans="3:3">
      <c r="C258" s="36"/>
    </row>
    <row r="259" spans="3:3">
      <c r="C259" s="36"/>
    </row>
    <row r="260" spans="3:3">
      <c r="C260" s="36"/>
    </row>
    <row r="261" spans="3:3">
      <c r="C261" s="36"/>
    </row>
    <row r="262" spans="3:3">
      <c r="C262" s="36"/>
    </row>
    <row r="263" spans="3:3">
      <c r="C263" s="36"/>
    </row>
    <row r="264" spans="3:3">
      <c r="C264" s="36"/>
    </row>
    <row r="265" spans="3:3">
      <c r="C265" s="36"/>
    </row>
    <row r="266" spans="3:3">
      <c r="C266" s="36"/>
    </row>
    <row r="267" spans="3:3">
      <c r="C267" s="36"/>
    </row>
    <row r="268" spans="3:3">
      <c r="C268" s="36"/>
    </row>
    <row r="269" spans="3:3">
      <c r="C269" s="36"/>
    </row>
    <row r="270" spans="3:3">
      <c r="C270" s="36"/>
    </row>
    <row r="271" spans="3:3">
      <c r="C271" s="36"/>
    </row>
    <row r="272" spans="3:3">
      <c r="C272" s="36"/>
    </row>
    <row r="273" spans="3:3">
      <c r="C273" s="36"/>
    </row>
    <row r="274" spans="3:3">
      <c r="C274" s="36"/>
    </row>
    <row r="275" spans="3:3">
      <c r="C275" s="36"/>
    </row>
    <row r="276" spans="3:3">
      <c r="C276" s="36"/>
    </row>
    <row r="277" spans="3:3">
      <c r="C277" s="36"/>
    </row>
    <row r="278" spans="3:3">
      <c r="C278" s="36"/>
    </row>
    <row r="279" spans="3:3">
      <c r="C279" s="36"/>
    </row>
  </sheetData>
  <mergeCells count="2">
    <mergeCell ref="D3:I3"/>
    <mergeCell ref="B26:C26"/>
  </mergeCell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H33"/>
  <sheetViews>
    <sheetView workbookViewId="0"/>
  </sheetViews>
  <sheetFormatPr defaultRowHeight="12.75"/>
  <cols>
    <col min="1" max="1" width="2" customWidth="1"/>
    <col min="2" max="2" width="2.42578125" customWidth="1"/>
  </cols>
  <sheetData>
    <row r="2" spans="3:8" ht="13.5" thickBot="1"/>
    <row r="3" spans="3:8" ht="13.5" thickBot="1">
      <c r="C3" s="1" t="s">
        <v>6</v>
      </c>
      <c r="D3" s="6" t="s">
        <v>5</v>
      </c>
      <c r="E3" s="1" t="s">
        <v>10</v>
      </c>
      <c r="F3" s="1" t="s">
        <v>2</v>
      </c>
      <c r="G3" s="1" t="s">
        <v>3</v>
      </c>
      <c r="H3" s="1" t="s">
        <v>4</v>
      </c>
    </row>
    <row r="4" spans="3:8">
      <c r="C4" s="7" t="e">
        <f>'USD ATM Bootstrap'!#REF!</f>
        <v>#REF!</v>
      </c>
      <c r="D4" s="7" t="e">
        <f>'USD ATM Bootstrap'!#REF!</f>
        <v>#REF!</v>
      </c>
      <c r="E4" s="4" t="e">
        <f>'USD ATM Bootstrap'!A31*'USD ATM Bootstrap'!#REF!/SQRT(250)</f>
        <v>#REF!</v>
      </c>
      <c r="F4" s="4">
        <f>'USD ATM Bootstrap'!C31</f>
        <v>0</v>
      </c>
      <c r="G4" s="7" t="e">
        <f>'USD ATM Bootstrap'!#REF!</f>
        <v>#REF!</v>
      </c>
      <c r="H4" s="7" t="e">
        <f>'USD ATM Bootstrap'!#REF!</f>
        <v>#REF!</v>
      </c>
    </row>
    <row r="5" spans="3:8">
      <c r="C5" s="2" t="e">
        <f>'USD ATM Bootstrap'!#REF!</f>
        <v>#REF!</v>
      </c>
      <c r="D5" s="2" t="e">
        <f>'USD ATM Bootstrap'!#REF!</f>
        <v>#REF!</v>
      </c>
      <c r="E5" s="3" t="e">
        <f>'USD ATM Bootstrap'!A32*'USD ATM Bootstrap'!#REF!/SQRT(250)</f>
        <v>#REF!</v>
      </c>
      <c r="F5" s="3">
        <f>'USD ATM Bootstrap'!C32</f>
        <v>0</v>
      </c>
      <c r="G5" s="2" t="e">
        <f>'USD ATM Bootstrap'!#REF!</f>
        <v>#REF!</v>
      </c>
      <c r="H5" s="2" t="e">
        <f>'USD ATM Bootstrap'!#REF!</f>
        <v>#REF!</v>
      </c>
    </row>
    <row r="6" spans="3:8">
      <c r="C6" s="2" t="e">
        <f>'USD ATM Bootstrap'!#REF!</f>
        <v>#REF!</v>
      </c>
      <c r="D6" s="2" t="e">
        <f>'USD ATM Bootstrap'!#REF!</f>
        <v>#REF!</v>
      </c>
      <c r="E6" s="3" t="e">
        <f>'USD ATM Bootstrap'!A33*'USD ATM Bootstrap'!#REF!/SQRT(250)</f>
        <v>#REF!</v>
      </c>
      <c r="F6" s="3">
        <f>'USD ATM Bootstrap'!C33</f>
        <v>0</v>
      </c>
      <c r="G6" s="2" t="e">
        <f>'USD ATM Bootstrap'!#REF!</f>
        <v>#REF!</v>
      </c>
      <c r="H6" s="2" t="e">
        <f>'USD ATM Bootstrap'!#REF!</f>
        <v>#REF!</v>
      </c>
    </row>
    <row r="7" spans="3:8">
      <c r="C7" s="2" t="e">
        <f>'USD ATM Bootstrap'!#REF!</f>
        <v>#REF!</v>
      </c>
      <c r="D7" s="2" t="e">
        <f>'USD ATM Bootstrap'!#REF!</f>
        <v>#REF!</v>
      </c>
      <c r="E7" s="3" t="e">
        <f>'USD ATM Bootstrap'!A35*'USD ATM Bootstrap'!#REF!/SQRT(250)</f>
        <v>#REF!</v>
      </c>
      <c r="F7" s="3">
        <f>'USD ATM Bootstrap'!C35</f>
        <v>0</v>
      </c>
      <c r="G7" s="2" t="e">
        <f>'USD ATM Bootstrap'!#REF!</f>
        <v>#REF!</v>
      </c>
      <c r="H7" s="2" t="e">
        <f>'USD ATM Bootstrap'!#REF!</f>
        <v>#REF!</v>
      </c>
    </row>
    <row r="8" spans="3:8">
      <c r="C8" s="2" t="e">
        <f>'USD ATM Bootstrap'!#REF!</f>
        <v>#REF!</v>
      </c>
      <c r="D8" s="2" t="e">
        <f>'USD ATM Bootstrap'!#REF!</f>
        <v>#REF!</v>
      </c>
      <c r="E8" s="3" t="e">
        <f>'USD ATM Bootstrap'!A36*'USD ATM Bootstrap'!#REF!/SQRT(250)</f>
        <v>#REF!</v>
      </c>
      <c r="F8" s="3">
        <f>'USD ATM Bootstrap'!C36</f>
        <v>0</v>
      </c>
      <c r="G8" s="2" t="e">
        <f>'USD ATM Bootstrap'!#REF!</f>
        <v>#REF!</v>
      </c>
      <c r="H8" s="2" t="e">
        <f>'USD ATM Bootstrap'!#REF!</f>
        <v>#REF!</v>
      </c>
    </row>
    <row r="9" spans="3:8">
      <c r="C9" s="2" t="e">
        <f>'USD ATM Bootstrap'!#REF!</f>
        <v>#REF!</v>
      </c>
      <c r="D9" s="2" t="e">
        <f>'USD ATM Bootstrap'!#REF!</f>
        <v>#REF!</v>
      </c>
      <c r="E9" s="3" t="e">
        <f>'USD ATM Bootstrap'!A37*'USD ATM Bootstrap'!#REF!/SQRT(250)</f>
        <v>#REF!</v>
      </c>
      <c r="F9" s="3">
        <f>'USD ATM Bootstrap'!C37</f>
        <v>0</v>
      </c>
      <c r="G9" s="2" t="e">
        <f>'USD ATM Bootstrap'!#REF!</f>
        <v>#REF!</v>
      </c>
      <c r="H9" s="2" t="e">
        <f>'USD ATM Bootstrap'!#REF!</f>
        <v>#REF!</v>
      </c>
    </row>
    <row r="10" spans="3:8">
      <c r="C10" s="2">
        <f>'USD ATM Bootstrap'!$H$18</f>
        <v>0</v>
      </c>
      <c r="D10" s="2">
        <f>'USD ATM Bootstrap'!G31</f>
        <v>0</v>
      </c>
      <c r="E10" s="3">
        <f>'USD ATM Bootstrap'!I31*'USD ATM Bootstrap'!H31/SQRT(250)</f>
        <v>0</v>
      </c>
      <c r="F10" s="3">
        <f>'USD ATM Bootstrap'!K31</f>
        <v>0</v>
      </c>
      <c r="G10" s="2">
        <f>'USD ATM Bootstrap'!L31</f>
        <v>0</v>
      </c>
      <c r="H10" s="2">
        <f>'USD ATM Bootstrap'!M31</f>
        <v>0</v>
      </c>
    </row>
    <row r="11" spans="3:8">
      <c r="C11" s="2">
        <f>'USD ATM Bootstrap'!$H$18</f>
        <v>0</v>
      </c>
      <c r="D11" s="2">
        <f>'USD ATM Bootstrap'!G32</f>
        <v>0</v>
      </c>
      <c r="E11" s="3">
        <f>'USD ATM Bootstrap'!I32*'USD ATM Bootstrap'!H32/SQRT(250)</f>
        <v>0</v>
      </c>
      <c r="F11" s="3">
        <f>'USD ATM Bootstrap'!K32</f>
        <v>0</v>
      </c>
      <c r="G11" s="2">
        <f>'USD ATM Bootstrap'!L32</f>
        <v>0</v>
      </c>
      <c r="H11" s="2">
        <f>'USD ATM Bootstrap'!M32</f>
        <v>0</v>
      </c>
    </row>
    <row r="12" spans="3:8">
      <c r="C12" s="2">
        <f>'USD ATM Bootstrap'!$H$18</f>
        <v>0</v>
      </c>
      <c r="D12" s="2">
        <f>'USD ATM Bootstrap'!G33</f>
        <v>0</v>
      </c>
      <c r="E12" s="3">
        <f>'USD ATM Bootstrap'!I33*'USD ATM Bootstrap'!H33/SQRT(250)</f>
        <v>0</v>
      </c>
      <c r="F12" s="3">
        <f>'USD ATM Bootstrap'!K33</f>
        <v>0</v>
      </c>
      <c r="G12" s="2">
        <f>'USD ATM Bootstrap'!L33</f>
        <v>0</v>
      </c>
      <c r="H12" s="2">
        <f>'USD ATM Bootstrap'!M33</f>
        <v>0</v>
      </c>
    </row>
    <row r="13" spans="3:8">
      <c r="C13" s="2">
        <f>'USD ATM Bootstrap'!$H$18</f>
        <v>0</v>
      </c>
      <c r="D13" s="2">
        <f>'USD ATM Bootstrap'!G34</f>
        <v>0</v>
      </c>
      <c r="E13" s="3">
        <f>'USD ATM Bootstrap'!I34*'USD ATM Bootstrap'!H34/SQRT(250)</f>
        <v>0</v>
      </c>
      <c r="F13" s="3">
        <f>'USD ATM Bootstrap'!K34</f>
        <v>0</v>
      </c>
      <c r="G13" s="2">
        <f>'USD ATM Bootstrap'!L34</f>
        <v>0</v>
      </c>
      <c r="H13" s="2">
        <f>'USD ATM Bootstrap'!M34</f>
        <v>0</v>
      </c>
    </row>
    <row r="14" spans="3:8">
      <c r="C14" s="2">
        <f>'USD ATM Bootstrap'!$H$18</f>
        <v>0</v>
      </c>
      <c r="D14" s="2">
        <f>'USD ATM Bootstrap'!G35</f>
        <v>0</v>
      </c>
      <c r="E14" s="3">
        <f>'USD ATM Bootstrap'!I35*'USD ATM Bootstrap'!H35/SQRT(250)</f>
        <v>0</v>
      </c>
      <c r="F14" s="3">
        <f>'USD ATM Bootstrap'!K35</f>
        <v>0</v>
      </c>
      <c r="G14" s="2">
        <f>'USD ATM Bootstrap'!L35</f>
        <v>0</v>
      </c>
      <c r="H14" s="2">
        <f>'USD ATM Bootstrap'!M35</f>
        <v>0</v>
      </c>
    </row>
    <row r="15" spans="3:8">
      <c r="C15" s="2">
        <f>'USD ATM Bootstrap'!$H$18</f>
        <v>0</v>
      </c>
      <c r="D15" s="2">
        <f>'USD ATM Bootstrap'!G36</f>
        <v>0</v>
      </c>
      <c r="E15" s="3">
        <f>'USD ATM Bootstrap'!I36*'USD ATM Bootstrap'!H36/SQRT(250)</f>
        <v>0</v>
      </c>
      <c r="F15" s="3">
        <f>'USD ATM Bootstrap'!K36</f>
        <v>0</v>
      </c>
      <c r="G15" s="2">
        <f>'USD ATM Bootstrap'!L36</f>
        <v>0</v>
      </c>
      <c r="H15" s="2">
        <f>'USD ATM Bootstrap'!M36</f>
        <v>0</v>
      </c>
    </row>
    <row r="16" spans="3:8">
      <c r="C16" s="2">
        <f>'USD ATM Bootstrap'!$H$18</f>
        <v>0</v>
      </c>
      <c r="D16" s="2">
        <f>'USD ATM Bootstrap'!G37</f>
        <v>0</v>
      </c>
      <c r="E16" s="3">
        <f>'USD ATM Bootstrap'!I37*'USD ATM Bootstrap'!H37/SQRT(250)</f>
        <v>0</v>
      </c>
      <c r="F16" s="3">
        <f>'USD ATM Bootstrap'!K37</f>
        <v>0</v>
      </c>
      <c r="G16" s="2">
        <f>'USD ATM Bootstrap'!L37</f>
        <v>0</v>
      </c>
      <c r="H16" s="2">
        <f>'USD ATM Bootstrap'!M37</f>
        <v>0</v>
      </c>
    </row>
    <row r="17" spans="3:8">
      <c r="C17" s="2">
        <f>'USD ATM Bootstrap'!$S$18</f>
        <v>0</v>
      </c>
      <c r="D17" s="2">
        <f>'USD ATM Bootstrap'!R33</f>
        <v>0</v>
      </c>
      <c r="E17" s="3">
        <f>'USD ATM Bootstrap'!T33*'USD ATM Bootstrap'!S33/SQRT(250)</f>
        <v>0</v>
      </c>
      <c r="F17" s="3">
        <f>'USD ATM Bootstrap'!V33</f>
        <v>0</v>
      </c>
      <c r="G17" s="2">
        <f>'USD ATM Bootstrap'!W33</f>
        <v>0</v>
      </c>
      <c r="H17" s="2">
        <f>'USD ATM Bootstrap'!X33</f>
        <v>0</v>
      </c>
    </row>
    <row r="18" spans="3:8">
      <c r="C18" s="2">
        <f>'USD ATM Bootstrap'!$AD$18</f>
        <v>0</v>
      </c>
      <c r="D18" s="2">
        <f>'USD ATM Bootstrap'!AC31</f>
        <v>0</v>
      </c>
      <c r="E18" s="3">
        <f>'USD ATM Bootstrap'!AE31*'USD ATM Bootstrap'!AD31/SQRT(250)</f>
        <v>0</v>
      </c>
      <c r="F18" s="3">
        <f>'USD ATM Bootstrap'!AG31</f>
        <v>0</v>
      </c>
      <c r="G18" s="2">
        <f>'USD ATM Bootstrap'!AH31</f>
        <v>0</v>
      </c>
      <c r="H18" s="2">
        <f>'USD ATM Bootstrap'!AI31</f>
        <v>0</v>
      </c>
    </row>
    <row r="19" spans="3:8">
      <c r="C19" s="2">
        <f>'USD ATM Bootstrap'!$AD$18</f>
        <v>0</v>
      </c>
      <c r="D19" s="2">
        <f>'USD ATM Bootstrap'!AC32</f>
        <v>0</v>
      </c>
      <c r="E19" s="3">
        <f>'USD ATM Bootstrap'!AE32*'USD ATM Bootstrap'!AD32/SQRT(250)</f>
        <v>0</v>
      </c>
      <c r="F19" s="3">
        <f>'USD ATM Bootstrap'!AG32</f>
        <v>0</v>
      </c>
      <c r="G19" s="2">
        <f>'USD ATM Bootstrap'!AH32</f>
        <v>0</v>
      </c>
      <c r="H19" s="2">
        <f>'USD ATM Bootstrap'!AI32</f>
        <v>0</v>
      </c>
    </row>
    <row r="20" spans="3:8">
      <c r="C20" s="2">
        <f>'USD ATM Bootstrap'!$AD$18</f>
        <v>0</v>
      </c>
      <c r="D20" s="2">
        <f>'USD ATM Bootstrap'!AC33</f>
        <v>0</v>
      </c>
      <c r="E20" s="3">
        <f>'USD ATM Bootstrap'!AE33*'USD ATM Bootstrap'!AD33/SQRT(250)</f>
        <v>0</v>
      </c>
      <c r="F20" s="3">
        <f>'USD ATM Bootstrap'!AG33</f>
        <v>0</v>
      </c>
      <c r="G20" s="2">
        <f>'USD ATM Bootstrap'!AH33</f>
        <v>0</v>
      </c>
      <c r="H20" s="2">
        <f>'USD ATM Bootstrap'!AI33</f>
        <v>0</v>
      </c>
    </row>
    <row r="21" spans="3:8">
      <c r="C21" s="2">
        <f>'USD ATM Bootstrap'!$AD$18</f>
        <v>0</v>
      </c>
      <c r="D21" s="2">
        <f>'USD ATM Bootstrap'!AC35</f>
        <v>0</v>
      </c>
      <c r="E21" s="3">
        <f>'USD ATM Bootstrap'!AE35*'USD ATM Bootstrap'!AD35/SQRT(250)</f>
        <v>0</v>
      </c>
      <c r="F21" s="3">
        <f>'USD ATM Bootstrap'!AG35</f>
        <v>0</v>
      </c>
      <c r="G21" s="2">
        <f>'USD ATM Bootstrap'!AH35</f>
        <v>0</v>
      </c>
      <c r="H21" s="2">
        <f>'USD ATM Bootstrap'!AI35</f>
        <v>0</v>
      </c>
    </row>
    <row r="22" spans="3:8">
      <c r="C22" s="2">
        <f>'USD ATM Bootstrap'!$AD$18</f>
        <v>0</v>
      </c>
      <c r="D22" s="2">
        <f>'USD ATM Bootstrap'!AC36</f>
        <v>0</v>
      </c>
      <c r="E22" s="3">
        <f>'USD ATM Bootstrap'!AE36*'USD ATM Bootstrap'!AD36/SQRT(250)</f>
        <v>0</v>
      </c>
      <c r="F22" s="3">
        <f>'USD ATM Bootstrap'!AG36</f>
        <v>0</v>
      </c>
      <c r="G22" s="2">
        <f>'USD ATM Bootstrap'!AH36</f>
        <v>0</v>
      </c>
      <c r="H22" s="2">
        <f>'USD ATM Bootstrap'!AI36</f>
        <v>0</v>
      </c>
    </row>
    <row r="23" spans="3:8">
      <c r="C23" s="2">
        <f>'USD ATM Bootstrap'!$AD$18</f>
        <v>0</v>
      </c>
      <c r="D23" s="2">
        <f>'USD ATM Bootstrap'!AC37</f>
        <v>0</v>
      </c>
      <c r="E23" s="3">
        <f>'USD ATM Bootstrap'!AE37*'USD ATM Bootstrap'!AD37/SQRT(250)</f>
        <v>0</v>
      </c>
      <c r="F23" s="3">
        <f>'USD ATM Bootstrap'!AG37</f>
        <v>0</v>
      </c>
      <c r="G23" s="26">
        <f>'USD ATM Bootstrap'!AH37</f>
        <v>0</v>
      </c>
      <c r="H23" s="2">
        <f>'USD ATM Bootstrap'!AI37</f>
        <v>0</v>
      </c>
    </row>
    <row r="24" spans="3:8">
      <c r="C24" s="2">
        <f>'USD ATM Bootstrap'!$AO$18</f>
        <v>0</v>
      </c>
      <c r="D24" s="2">
        <f>'USD ATM Bootstrap'!AN31</f>
        <v>0</v>
      </c>
      <c r="E24" s="3">
        <f>'USD ATM Bootstrap'!AP31*'USD ATM Bootstrap'!AO31/SQRT(250)</f>
        <v>0</v>
      </c>
      <c r="F24" s="3">
        <f>'USD ATM Bootstrap'!AR31</f>
        <v>0</v>
      </c>
      <c r="G24" s="26">
        <f>'USD ATM Bootstrap'!AS31</f>
        <v>0</v>
      </c>
      <c r="H24" s="26">
        <f>'USD ATM Bootstrap'!AT31</f>
        <v>0</v>
      </c>
    </row>
    <row r="25" spans="3:8">
      <c r="C25" s="2">
        <f>'USD ATM Bootstrap'!$AO$18</f>
        <v>0</v>
      </c>
      <c r="D25" s="2">
        <f>'USD ATM Bootstrap'!AN32</f>
        <v>0</v>
      </c>
      <c r="E25" s="3">
        <f>'USD ATM Bootstrap'!AP32*'USD ATM Bootstrap'!AO32/SQRT(250)</f>
        <v>0</v>
      </c>
      <c r="F25" s="3">
        <f>'USD ATM Bootstrap'!AR32</f>
        <v>0</v>
      </c>
      <c r="G25" s="26">
        <f>'USD ATM Bootstrap'!AS32</f>
        <v>0</v>
      </c>
      <c r="H25" s="26">
        <f>'USD ATM Bootstrap'!AT32</f>
        <v>0</v>
      </c>
    </row>
    <row r="26" spans="3:8">
      <c r="C26" s="2">
        <f>'USD ATM Bootstrap'!$AO$18</f>
        <v>0</v>
      </c>
      <c r="D26" s="2">
        <f>'USD ATM Bootstrap'!AN33</f>
        <v>0</v>
      </c>
      <c r="E26" s="3">
        <f>'USD ATM Bootstrap'!AP33*'USD ATM Bootstrap'!AO33/SQRT(250)</f>
        <v>0</v>
      </c>
      <c r="F26" s="3">
        <f>'USD ATM Bootstrap'!AR33</f>
        <v>0</v>
      </c>
      <c r="G26" s="26">
        <f>'USD ATM Bootstrap'!AS33</f>
        <v>0</v>
      </c>
      <c r="H26" s="26">
        <f>'USD ATM Bootstrap'!AT33</f>
        <v>0</v>
      </c>
    </row>
    <row r="27" spans="3:8">
      <c r="C27" s="2">
        <f>'USD ATM Bootstrap'!$AO$18</f>
        <v>0</v>
      </c>
      <c r="D27" s="2">
        <f>'USD ATM Bootstrap'!AN34</f>
        <v>0</v>
      </c>
      <c r="E27" s="3">
        <f>'USD ATM Bootstrap'!AP34*'USD ATM Bootstrap'!AO34/SQRT(250)</f>
        <v>0</v>
      </c>
      <c r="F27" s="3">
        <f>'USD ATM Bootstrap'!AR34</f>
        <v>0</v>
      </c>
      <c r="G27" s="26">
        <f>'USD ATM Bootstrap'!AS34</f>
        <v>0</v>
      </c>
      <c r="H27" s="26">
        <f>'USD ATM Bootstrap'!AT34</f>
        <v>0</v>
      </c>
    </row>
    <row r="28" spans="3:8">
      <c r="C28" s="2">
        <f>'USD ATM Bootstrap'!$AO$18</f>
        <v>0</v>
      </c>
      <c r="D28" s="2">
        <f>'USD ATM Bootstrap'!AN35</f>
        <v>0</v>
      </c>
      <c r="E28" s="3">
        <f>'USD ATM Bootstrap'!AP35*'USD ATM Bootstrap'!AO35/SQRT(250)</f>
        <v>0</v>
      </c>
      <c r="F28" s="3">
        <f>'USD ATM Bootstrap'!AR35</f>
        <v>0</v>
      </c>
      <c r="G28" s="26">
        <f>'USD ATM Bootstrap'!AS35</f>
        <v>0</v>
      </c>
      <c r="H28" s="26">
        <f>'USD ATM Bootstrap'!AT35</f>
        <v>0</v>
      </c>
    </row>
    <row r="29" spans="3:8">
      <c r="C29" s="2">
        <f>'USD ATM Bootstrap'!$AO$18</f>
        <v>0</v>
      </c>
      <c r="D29" s="2">
        <f>'USD ATM Bootstrap'!AN36</f>
        <v>0</v>
      </c>
      <c r="E29" s="3">
        <f>'USD ATM Bootstrap'!AP36*'USD ATM Bootstrap'!AO36/SQRT(250)</f>
        <v>0</v>
      </c>
      <c r="F29" s="3">
        <f>'USD ATM Bootstrap'!AR36</f>
        <v>0</v>
      </c>
      <c r="G29" s="26">
        <f>'USD ATM Bootstrap'!AS36</f>
        <v>0</v>
      </c>
      <c r="H29" s="26">
        <f>'USD ATM Bootstrap'!AT36</f>
        <v>0</v>
      </c>
    </row>
    <row r="30" spans="3:8">
      <c r="C30" s="2">
        <f>'USD ATM Bootstrap'!$AO$18</f>
        <v>0</v>
      </c>
      <c r="D30" s="2">
        <f>'USD ATM Bootstrap'!AN37</f>
        <v>0</v>
      </c>
      <c r="E30" s="3">
        <f>'USD ATM Bootstrap'!AP37*'USD ATM Bootstrap'!AO37/SQRT(250)</f>
        <v>0</v>
      </c>
      <c r="F30" s="3">
        <f>'USD ATM Bootstrap'!AR37</f>
        <v>0</v>
      </c>
      <c r="G30" s="26">
        <f>'USD ATM Bootstrap'!AS37</f>
        <v>0</v>
      </c>
      <c r="H30" s="26">
        <f>'USD ATM Bootstrap'!AT37</f>
        <v>0</v>
      </c>
    </row>
    <row r="31" spans="3:8">
      <c r="C31" s="2">
        <f>'USD ATM Bootstrap'!$AZ$18</f>
        <v>0</v>
      </c>
      <c r="D31" s="2">
        <f>'USD ATM Bootstrap'!AY33</f>
        <v>0</v>
      </c>
      <c r="E31" s="3">
        <f>'USD ATM Bootstrap'!BA33*'USD ATM Bootstrap'!AZ33/SQRT(250)</f>
        <v>0</v>
      </c>
      <c r="F31" s="3">
        <f>'USD ATM Bootstrap'!BC33</f>
        <v>0</v>
      </c>
      <c r="G31" s="26">
        <f>'USD ATM Bootstrap'!BD33</f>
        <v>0</v>
      </c>
      <c r="H31" s="26">
        <f>'USD ATM Bootstrap'!BE33</f>
        <v>0</v>
      </c>
    </row>
    <row r="32" spans="3:8">
      <c r="C32" s="2">
        <f>'USD ATM Bootstrap'!$BK$18</f>
        <v>0</v>
      </c>
      <c r="D32" s="2">
        <f>'USD ATM Bootstrap'!BJ35</f>
        <v>0</v>
      </c>
      <c r="E32" s="3">
        <f>'USD ATM Bootstrap'!BL35*'USD ATM Bootstrap'!BK35/SQRT(250)</f>
        <v>0</v>
      </c>
      <c r="F32" s="3">
        <f>'USD ATM Bootstrap'!BN35</f>
        <v>0</v>
      </c>
      <c r="G32" s="26">
        <f>'USD ATM Bootstrap'!BO35</f>
        <v>0</v>
      </c>
      <c r="H32" s="26">
        <f>'USD ATM Bootstrap'!BP35</f>
        <v>0</v>
      </c>
    </row>
    <row r="33" spans="3:8">
      <c r="C33" s="2">
        <f>'USD ATM Bootstrap'!$BK$18</f>
        <v>0</v>
      </c>
      <c r="D33" s="2">
        <f>'USD ATM Bootstrap'!BJ37</f>
        <v>0</v>
      </c>
      <c r="E33" s="3">
        <f>'USD ATM Bootstrap'!BL37*'USD ATM Bootstrap'!BK37/SQRT(250)</f>
        <v>0</v>
      </c>
      <c r="F33" s="3">
        <f>'USD ATM Bootstrap'!BN37</f>
        <v>0</v>
      </c>
      <c r="G33" s="26">
        <f>'USD ATM Bootstrap'!BO37</f>
        <v>0</v>
      </c>
      <c r="H33" s="26">
        <f>'USD ATM Bootstrap'!BP37</f>
        <v>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3835EC50-430F-4E6D-8C2D-05DA5F056690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A333D8D6-37BE-4FE0-9AF2-896A8DE629D3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Market Data</vt:lpstr>
      <vt:lpstr>USD ATM Bootstrap</vt:lpstr>
      <vt:lpstr>USD Fixed Strike Bootstrap</vt:lpstr>
      <vt:lpstr>USD Caplet Volatility Surface</vt:lpstr>
      <vt:lpstr>AUD ATM Bootstrap</vt:lpstr>
      <vt:lpstr>AUD Fixed Strike Bootstrap</vt:lpstr>
      <vt:lpstr>AUD Caplet Volatility Surfa</vt:lpstr>
      <vt:lpstr>Publication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gscoufis</dc:creator>
  <cp:lastModifiedBy>Alex</cp:lastModifiedBy>
  <cp:lastPrinted>2008-01-21T03:34:24Z</cp:lastPrinted>
  <dcterms:created xsi:type="dcterms:W3CDTF">2007-09-27T05:12:14Z</dcterms:created>
  <dcterms:modified xsi:type="dcterms:W3CDTF">2018-04-07T02:03:08Z</dcterms:modified>
</cp:coreProperties>
</file>