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Product Pricers\"/>
    </mc:Choice>
  </mc:AlternateContent>
  <xr:revisionPtr revIDLastSave="0" documentId="13_ncr:1_{EF4FF08C-DE92-4A77-AF7F-664F965BC6ED}" xr6:coauthVersionLast="31" xr6:coauthVersionMax="31" xr10:uidLastSave="{00000000-0000-0000-0000-000000000000}"/>
  <bookViews>
    <workbookView xWindow="240" yWindow="375" windowWidth="28515" windowHeight="12300" tabRatio="430" activeTab="1" xr2:uid="{00000000-000D-0000-FFFF-FFFF00000000}"/>
  </bookViews>
  <sheets>
    <sheet name="GetInfo &amp; GetInstrumentInfo" sheetId="1" r:id="rId1"/>
    <sheet name="FxSpot" sheetId="2" r:id="rId2"/>
    <sheet name="FxForward" sheetId="3" r:id="rId3"/>
    <sheet name="FxSwap" sheetId="4" r:id="rId4"/>
    <sheet name="Valuation" sheetId="5" r:id="rId5"/>
  </sheets>
  <definedNames>
    <definedName name="CurveList">'GetInfo &amp; GetInstrumentInfo'!$A$8:$A$122</definedName>
  </definedNames>
  <calcPr calcId="179017" calcOnSave="0"/>
</workbook>
</file>

<file path=xl/calcChain.xml><?xml version="1.0" encoding="utf-8"?>
<calcChain xmlns="http://schemas.openxmlformats.org/spreadsheetml/2006/main">
  <c r="M5" i="3" l="1"/>
  <c r="M7" i="3"/>
  <c r="M3" i="3"/>
  <c r="L5" i="2"/>
  <c r="L7" i="2" s="1"/>
  <c r="L9" i="2" s="1"/>
  <c r="L11" i="2" s="1"/>
  <c r="L13" i="2" s="1"/>
  <c r="L15" i="2" s="1"/>
  <c r="L17" i="2" s="1"/>
  <c r="L19" i="2" s="1"/>
  <c r="L21" i="2" s="1"/>
  <c r="L23" i="2" s="1"/>
  <c r="L25" i="2" s="1"/>
  <c r="G5" i="4"/>
  <c r="G7" i="4" s="1"/>
  <c r="H3" i="4"/>
  <c r="H5" i="4" s="1"/>
  <c r="H7" i="4" s="1"/>
  <c r="V4" i="2"/>
  <c r="I5" i="2"/>
  <c r="I7" i="2" s="1"/>
  <c r="I9" i="2" s="1"/>
  <c r="I11" i="2" s="1"/>
  <c r="I13" i="2" s="1"/>
  <c r="I15" i="2" s="1"/>
  <c r="I17" i="2" s="1"/>
  <c r="I19" i="2" s="1"/>
  <c r="I21" i="2" s="1"/>
  <c r="I23" i="2" s="1"/>
  <c r="I25" i="2" s="1"/>
  <c r="H5" i="2"/>
  <c r="H7" i="2" s="1"/>
  <c r="H9" i="2" s="1"/>
  <c r="H11" i="2" s="1"/>
  <c r="H13" i="2" s="1"/>
  <c r="H15" i="2" s="1"/>
  <c r="H17" i="2" s="1"/>
  <c r="H19" i="2" s="1"/>
  <c r="H21" i="2" s="1"/>
  <c r="H23" i="2" s="1"/>
  <c r="H25" i="2" s="1"/>
  <c r="E5" i="2"/>
  <c r="E7" i="2" s="1"/>
  <c r="E9" i="2" s="1"/>
  <c r="E11" i="2" s="1"/>
  <c r="E13" i="2" s="1"/>
  <c r="E15" i="2" s="1"/>
  <c r="E17" i="2" s="1"/>
  <c r="E19" i="2" s="1"/>
  <c r="E21" i="2" s="1"/>
  <c r="E23" i="2" s="1"/>
  <c r="E25" i="2" s="1"/>
  <c r="D5" i="2"/>
  <c r="D7" i="2" s="1"/>
  <c r="D9" i="2" s="1"/>
  <c r="D11" i="2" s="1"/>
  <c r="D13" i="2" s="1"/>
  <c r="D15" i="2" s="1"/>
  <c r="D17" i="2" s="1"/>
  <c r="D19" i="2" s="1"/>
  <c r="D21" i="2" s="1"/>
  <c r="D23" i="2" s="1"/>
  <c r="D25" i="2" s="1"/>
  <c r="C5" i="2"/>
  <c r="C7" i="2" s="1"/>
  <c r="C9" i="2" s="1"/>
  <c r="C11" i="2" s="1"/>
  <c r="C13" i="2" s="1"/>
  <c r="C15" i="2" s="1"/>
  <c r="C17" i="2" s="1"/>
  <c r="C19" i="2" s="1"/>
  <c r="C21" i="2" s="1"/>
  <c r="C23" i="2" s="1"/>
  <c r="C25" i="2" s="1"/>
  <c r="V3" i="2"/>
  <c r="F3" i="2"/>
  <c r="G3" i="2" s="1"/>
  <c r="G5" i="2" s="1"/>
  <c r="G7" i="2" s="1"/>
  <c r="G9" i="2" s="1"/>
  <c r="G11" i="2" s="1"/>
  <c r="G13" i="2" s="1"/>
  <c r="G15" i="2" s="1"/>
  <c r="G17" i="2" s="1"/>
  <c r="G19" i="2" s="1"/>
  <c r="G21" i="2" s="1"/>
  <c r="G23" i="2" s="1"/>
  <c r="G25" i="2" s="1"/>
  <c r="Q2" i="2"/>
  <c r="P2" i="2"/>
  <c r="O2" i="2"/>
  <c r="F7" i="5"/>
  <c r="M3" i="2"/>
  <c r="O5" i="3"/>
  <c r="P5" i="3" s="1"/>
  <c r="P7" i="4"/>
  <c r="O3" i="3"/>
  <c r="P3" i="3" s="1"/>
  <c r="P5" i="4"/>
  <c r="R5" i="2" a="1"/>
  <c r="G7" i="5" a="1"/>
  <c r="P3" i="4"/>
  <c r="N3" i="2"/>
  <c r="O3" i="2" s="1" a="1"/>
  <c r="Q3" i="3" a="1"/>
  <c r="U15" i="2" a="1"/>
  <c r="C15" i="1" a="1"/>
  <c r="F5" i="5"/>
  <c r="G5" i="5" s="1" a="1"/>
  <c r="O7" i="3"/>
  <c r="P7" i="3" s="1"/>
  <c r="A8" i="1" a="1"/>
  <c r="F3" i="5"/>
  <c r="U1" i="3" a="1"/>
  <c r="A2" i="1"/>
  <c r="G8" i="5" l="1"/>
  <c r="H7" i="5"/>
  <c r="G7" i="5"/>
  <c r="I7" i="5"/>
  <c r="I8" i="5"/>
  <c r="H8" i="5"/>
  <c r="I6" i="5"/>
  <c r="H6" i="5"/>
  <c r="G6" i="5"/>
  <c r="I5" i="5"/>
  <c r="H5" i="5"/>
  <c r="G5" i="5"/>
  <c r="R3" i="3"/>
  <c r="Q4" i="3"/>
  <c r="S4" i="3"/>
  <c r="S3" i="3"/>
  <c r="R4" i="3"/>
  <c r="Q3" i="3"/>
  <c r="V1" i="3"/>
  <c r="V5" i="3"/>
  <c r="V9" i="3"/>
  <c r="V13" i="3"/>
  <c r="V17" i="3"/>
  <c r="V21" i="3"/>
  <c r="V25" i="3"/>
  <c r="V29" i="3"/>
  <c r="V33" i="3"/>
  <c r="V37" i="3"/>
  <c r="V41" i="3"/>
  <c r="V45" i="3"/>
  <c r="V49" i="3"/>
  <c r="V53" i="3"/>
  <c r="V57" i="3"/>
  <c r="V61" i="3"/>
  <c r="V65" i="3"/>
  <c r="V69" i="3"/>
  <c r="V73" i="3"/>
  <c r="V77" i="3"/>
  <c r="V81" i="3"/>
  <c r="V85" i="3"/>
  <c r="V6" i="3"/>
  <c r="V14" i="3"/>
  <c r="V22" i="3"/>
  <c r="V34" i="3"/>
  <c r="V42" i="3"/>
  <c r="V50" i="3"/>
  <c r="V58" i="3"/>
  <c r="V66" i="3"/>
  <c r="V74" i="3"/>
  <c r="V82" i="3"/>
  <c r="U3" i="3"/>
  <c r="U11" i="3"/>
  <c r="U19" i="3"/>
  <c r="U27" i="3"/>
  <c r="U35" i="3"/>
  <c r="U43" i="3"/>
  <c r="U51" i="3"/>
  <c r="U59" i="3"/>
  <c r="U67" i="3"/>
  <c r="U75" i="3"/>
  <c r="U83" i="3"/>
  <c r="V3" i="3"/>
  <c r="V11" i="3"/>
  <c r="V19" i="3"/>
  <c r="V27" i="3"/>
  <c r="V35" i="3"/>
  <c r="V43" i="3"/>
  <c r="V47" i="3"/>
  <c r="V55" i="3"/>
  <c r="V63" i="3"/>
  <c r="V71" i="3"/>
  <c r="V79" i="3"/>
  <c r="V4" i="3"/>
  <c r="V12" i="3"/>
  <c r="V16" i="3"/>
  <c r="V24" i="3"/>
  <c r="V28" i="3"/>
  <c r="V36" i="3"/>
  <c r="V44" i="3"/>
  <c r="V52" i="3"/>
  <c r="V60" i="3"/>
  <c r="V64" i="3"/>
  <c r="V72" i="3"/>
  <c r="V80" i="3"/>
  <c r="U1" i="3"/>
  <c r="U9" i="3"/>
  <c r="U17" i="3"/>
  <c r="U25" i="3"/>
  <c r="U29" i="3"/>
  <c r="U37" i="3"/>
  <c r="U45" i="3"/>
  <c r="U53" i="3"/>
  <c r="U61" i="3"/>
  <c r="U69" i="3"/>
  <c r="U77" i="3"/>
  <c r="U85" i="3"/>
  <c r="U2" i="3"/>
  <c r="U6" i="3"/>
  <c r="U10" i="3"/>
  <c r="U14" i="3"/>
  <c r="U18" i="3"/>
  <c r="U22" i="3"/>
  <c r="U26" i="3"/>
  <c r="U30" i="3"/>
  <c r="U34" i="3"/>
  <c r="U38" i="3"/>
  <c r="U42" i="3"/>
  <c r="U46" i="3"/>
  <c r="U50" i="3"/>
  <c r="U54" i="3"/>
  <c r="U58" i="3"/>
  <c r="U62" i="3"/>
  <c r="U66" i="3"/>
  <c r="U70" i="3"/>
  <c r="U74" i="3"/>
  <c r="U78" i="3"/>
  <c r="U82" i="3"/>
  <c r="U86" i="3"/>
  <c r="V2" i="3"/>
  <c r="V10" i="3"/>
  <c r="V18" i="3"/>
  <c r="V26" i="3"/>
  <c r="V30" i="3"/>
  <c r="V38" i="3"/>
  <c r="V46" i="3"/>
  <c r="V54" i="3"/>
  <c r="V62" i="3"/>
  <c r="V70" i="3"/>
  <c r="V78" i="3"/>
  <c r="V86" i="3"/>
  <c r="U7" i="3"/>
  <c r="U15" i="3"/>
  <c r="U23" i="3"/>
  <c r="U31" i="3"/>
  <c r="U39" i="3"/>
  <c r="U47" i="3"/>
  <c r="U55" i="3"/>
  <c r="U63" i="3"/>
  <c r="U71" i="3"/>
  <c r="U79" i="3"/>
  <c r="V7" i="3"/>
  <c r="V15" i="3"/>
  <c r="V23" i="3"/>
  <c r="V31" i="3"/>
  <c r="V39" i="3"/>
  <c r="V51" i="3"/>
  <c r="V59" i="3"/>
  <c r="V67" i="3"/>
  <c r="V75" i="3"/>
  <c r="V83" i="3"/>
  <c r="V8" i="3"/>
  <c r="V20" i="3"/>
  <c r="V32" i="3"/>
  <c r="V40" i="3"/>
  <c r="V48" i="3"/>
  <c r="V56" i="3"/>
  <c r="V68" i="3"/>
  <c r="V76" i="3"/>
  <c r="V84" i="3"/>
  <c r="U5" i="3"/>
  <c r="U13" i="3"/>
  <c r="U21" i="3"/>
  <c r="U33" i="3"/>
  <c r="U41" i="3"/>
  <c r="U49" i="3"/>
  <c r="U57" i="3"/>
  <c r="U65" i="3"/>
  <c r="U73" i="3"/>
  <c r="U81" i="3"/>
  <c r="U4" i="3"/>
  <c r="U8" i="3"/>
  <c r="U12" i="3"/>
  <c r="U16" i="3"/>
  <c r="U20" i="3"/>
  <c r="U24" i="3"/>
  <c r="U28" i="3"/>
  <c r="U32" i="3"/>
  <c r="U36" i="3"/>
  <c r="U40" i="3"/>
  <c r="U44" i="3"/>
  <c r="U48" i="3"/>
  <c r="U52" i="3"/>
  <c r="U56" i="3"/>
  <c r="U60" i="3"/>
  <c r="U64" i="3"/>
  <c r="U68" i="3"/>
  <c r="U72" i="3"/>
  <c r="U76" i="3"/>
  <c r="U80" i="3"/>
  <c r="U84" i="3"/>
  <c r="V15" i="2"/>
  <c r="U16" i="2"/>
  <c r="V16" i="2"/>
  <c r="U17" i="2"/>
  <c r="V17" i="2"/>
  <c r="U18" i="2"/>
  <c r="V18" i="2"/>
  <c r="U15" i="2"/>
  <c r="S5" i="2"/>
  <c r="S9" i="2"/>
  <c r="S13" i="2"/>
  <c r="S17" i="2"/>
  <c r="R10" i="2"/>
  <c r="R14" i="2"/>
  <c r="R18" i="2"/>
  <c r="S6" i="2"/>
  <c r="S10" i="2"/>
  <c r="S14" i="2"/>
  <c r="S18" i="2"/>
  <c r="R7" i="2"/>
  <c r="R15" i="2"/>
  <c r="S7" i="2"/>
  <c r="S11" i="2"/>
  <c r="R12" i="2"/>
  <c r="R16" i="2"/>
  <c r="R6" i="2"/>
  <c r="R11" i="2"/>
  <c r="S15" i="2"/>
  <c r="R8" i="2"/>
  <c r="S8" i="2"/>
  <c r="S12" i="2"/>
  <c r="S16" i="2"/>
  <c r="R5" i="2"/>
  <c r="R9" i="2"/>
  <c r="R13" i="2"/>
  <c r="R17" i="2"/>
  <c r="O3" i="2"/>
  <c r="P3" i="2"/>
  <c r="Q3" i="2"/>
  <c r="O4" i="2"/>
  <c r="P4" i="2"/>
  <c r="Q4" i="2"/>
  <c r="A9" i="1"/>
  <c r="A13" i="1"/>
  <c r="A17" i="1"/>
  <c r="A21" i="1"/>
  <c r="A25" i="1"/>
  <c r="A29" i="1"/>
  <c r="A33" i="1"/>
  <c r="A37" i="1"/>
  <c r="A41" i="1"/>
  <c r="A45" i="1"/>
  <c r="A49" i="1"/>
  <c r="A53" i="1"/>
  <c r="A57" i="1"/>
  <c r="A61" i="1"/>
  <c r="A65" i="1"/>
  <c r="A69" i="1"/>
  <c r="A73" i="1"/>
  <c r="A77" i="1"/>
  <c r="A81" i="1"/>
  <c r="A85" i="1"/>
  <c r="A89" i="1"/>
  <c r="A93" i="1"/>
  <c r="A97" i="1"/>
  <c r="A101" i="1"/>
  <c r="A105" i="1"/>
  <c r="A109" i="1"/>
  <c r="A113" i="1"/>
  <c r="A117" i="1"/>
  <c r="A121" i="1"/>
  <c r="A125" i="1"/>
  <c r="A129" i="1"/>
  <c r="A10" i="1"/>
  <c r="A14" i="1"/>
  <c r="A18" i="1"/>
  <c r="A22" i="1"/>
  <c r="A26" i="1"/>
  <c r="A30" i="1"/>
  <c r="A34" i="1"/>
  <c r="A38" i="1"/>
  <c r="A42" i="1"/>
  <c r="A46" i="1"/>
  <c r="A50" i="1"/>
  <c r="A54" i="1"/>
  <c r="A58" i="1"/>
  <c r="A62" i="1"/>
  <c r="A66" i="1"/>
  <c r="A70" i="1"/>
  <c r="A74" i="1"/>
  <c r="A78" i="1"/>
  <c r="A82" i="1"/>
  <c r="A86" i="1"/>
  <c r="A90" i="1"/>
  <c r="A94" i="1"/>
  <c r="A98" i="1"/>
  <c r="A102" i="1"/>
  <c r="A106" i="1"/>
  <c r="A110" i="1"/>
  <c r="A114" i="1"/>
  <c r="A118" i="1"/>
  <c r="A122" i="1"/>
  <c r="A126" i="1"/>
  <c r="A11" i="1"/>
  <c r="A15" i="1"/>
  <c r="A19" i="1"/>
  <c r="A23" i="1"/>
  <c r="A27" i="1"/>
  <c r="A31" i="1"/>
  <c r="A35" i="1"/>
  <c r="A39" i="1"/>
  <c r="A43" i="1"/>
  <c r="A47" i="1"/>
  <c r="A51" i="1"/>
  <c r="A55" i="1"/>
  <c r="A59" i="1"/>
  <c r="A63" i="1"/>
  <c r="A67" i="1"/>
  <c r="A71" i="1"/>
  <c r="A75" i="1"/>
  <c r="A79" i="1"/>
  <c r="A83" i="1"/>
  <c r="A87" i="1"/>
  <c r="A91" i="1"/>
  <c r="A95" i="1"/>
  <c r="A99" i="1"/>
  <c r="A103" i="1"/>
  <c r="A107" i="1"/>
  <c r="A111" i="1"/>
  <c r="A115" i="1"/>
  <c r="A119" i="1"/>
  <c r="A123" i="1"/>
  <c r="A127" i="1"/>
  <c r="A8" i="1"/>
  <c r="A24" i="1"/>
  <c r="A40" i="1"/>
  <c r="A56" i="1"/>
  <c r="A72" i="1"/>
  <c r="A88" i="1"/>
  <c r="A104" i="1"/>
  <c r="A120" i="1"/>
  <c r="A12" i="1"/>
  <c r="A28" i="1"/>
  <c r="A44" i="1"/>
  <c r="A60" i="1"/>
  <c r="A76" i="1"/>
  <c r="A92" i="1"/>
  <c r="A108" i="1"/>
  <c r="A124" i="1"/>
  <c r="A52" i="1"/>
  <c r="A84" i="1"/>
  <c r="A116" i="1"/>
  <c r="A16" i="1"/>
  <c r="A32" i="1"/>
  <c r="A48" i="1"/>
  <c r="A64" i="1"/>
  <c r="A80" i="1"/>
  <c r="A96" i="1"/>
  <c r="A112" i="1"/>
  <c r="A128" i="1"/>
  <c r="A20" i="1"/>
  <c r="A36" i="1"/>
  <c r="A68" i="1"/>
  <c r="A100" i="1"/>
  <c r="C16" i="1"/>
  <c r="C18" i="1"/>
  <c r="C20" i="1"/>
  <c r="C22" i="1"/>
  <c r="C24" i="1"/>
  <c r="C26" i="1"/>
  <c r="C28" i="1"/>
  <c r="C30" i="1"/>
  <c r="C32" i="1"/>
  <c r="C34" i="1"/>
  <c r="C36" i="1"/>
  <c r="C38" i="1"/>
  <c r="C40" i="1"/>
  <c r="C42" i="1"/>
  <c r="C44" i="1"/>
  <c r="C46" i="1"/>
  <c r="C48" i="1"/>
  <c r="C50" i="1"/>
  <c r="C52" i="1"/>
  <c r="C54" i="1"/>
  <c r="C56" i="1"/>
  <c r="D16" i="1"/>
  <c r="D18" i="1"/>
  <c r="D20" i="1"/>
  <c r="D22" i="1"/>
  <c r="D24" i="1"/>
  <c r="D26" i="1"/>
  <c r="D28" i="1"/>
  <c r="D30" i="1"/>
  <c r="D32" i="1"/>
  <c r="D34" i="1"/>
  <c r="D36" i="1"/>
  <c r="D38" i="1"/>
  <c r="D40" i="1"/>
  <c r="D42" i="1"/>
  <c r="D44" i="1"/>
  <c r="D46" i="1"/>
  <c r="D48" i="1"/>
  <c r="D50" i="1"/>
  <c r="D52" i="1"/>
  <c r="D54" i="1"/>
  <c r="D56" i="1"/>
  <c r="C15" i="1"/>
  <c r="C17" i="1"/>
  <c r="C19" i="1"/>
  <c r="C21" i="1"/>
  <c r="C23" i="1"/>
  <c r="C25" i="1"/>
  <c r="C27" i="1"/>
  <c r="C29" i="1"/>
  <c r="C31" i="1"/>
  <c r="C33" i="1"/>
  <c r="C35" i="1"/>
  <c r="C37" i="1"/>
  <c r="C39" i="1"/>
  <c r="C41" i="1"/>
  <c r="C43" i="1"/>
  <c r="C45" i="1"/>
  <c r="C47" i="1"/>
  <c r="C49" i="1"/>
  <c r="C51" i="1"/>
  <c r="C53" i="1"/>
  <c r="C55" i="1"/>
  <c r="D17" i="1"/>
  <c r="D25" i="1"/>
  <c r="D33" i="1"/>
  <c r="D41" i="1"/>
  <c r="D49" i="1"/>
  <c r="D19" i="1"/>
  <c r="D27" i="1"/>
  <c r="D35" i="1"/>
  <c r="D43" i="1"/>
  <c r="D51" i="1"/>
  <c r="D23" i="1"/>
  <c r="D55" i="1"/>
  <c r="D21" i="1"/>
  <c r="D29" i="1"/>
  <c r="D37" i="1"/>
  <c r="D45" i="1"/>
  <c r="D53" i="1"/>
  <c r="D15" i="1"/>
  <c r="D31" i="1"/>
  <c r="D39" i="1"/>
  <c r="D47" i="1"/>
  <c r="F5" i="2"/>
  <c r="Q7" i="3" a="1"/>
  <c r="F15" i="1" a="1"/>
  <c r="M5" i="2"/>
  <c r="G3" i="5" a="1"/>
  <c r="Q5" i="3" a="1"/>
  <c r="S5" i="3" l="1"/>
  <c r="Q5" i="3"/>
  <c r="R5" i="3"/>
  <c r="S6" i="3"/>
  <c r="R6" i="3"/>
  <c r="Q6" i="3"/>
  <c r="I3" i="5"/>
  <c r="H4" i="5"/>
  <c r="I4" i="5"/>
  <c r="H3" i="5"/>
  <c r="G4" i="5"/>
  <c r="G3" i="5"/>
  <c r="S8" i="3"/>
  <c r="S7" i="3"/>
  <c r="Q7" i="3"/>
  <c r="Q8" i="3"/>
  <c r="R7" i="3"/>
  <c r="R8" i="3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F18" i="1"/>
  <c r="F22" i="1"/>
  <c r="F26" i="1"/>
  <c r="F30" i="1"/>
  <c r="F34" i="1"/>
  <c r="F38" i="1"/>
  <c r="F42" i="1"/>
  <c r="F46" i="1"/>
  <c r="F50" i="1"/>
  <c r="F15" i="1"/>
  <c r="F17" i="1"/>
  <c r="F19" i="1"/>
  <c r="F21" i="1"/>
  <c r="F23" i="1"/>
  <c r="F25" i="1"/>
  <c r="F27" i="1"/>
  <c r="F29" i="1"/>
  <c r="F31" i="1"/>
  <c r="F33" i="1"/>
  <c r="F35" i="1"/>
  <c r="F37" i="1"/>
  <c r="F39" i="1"/>
  <c r="F41" i="1"/>
  <c r="F43" i="1"/>
  <c r="F45" i="1"/>
  <c r="F47" i="1"/>
  <c r="F49" i="1"/>
  <c r="F51" i="1"/>
  <c r="F53" i="1"/>
  <c r="F55" i="1"/>
  <c r="F16" i="1"/>
  <c r="F20" i="1"/>
  <c r="F24" i="1"/>
  <c r="F28" i="1"/>
  <c r="F32" i="1"/>
  <c r="F36" i="1"/>
  <c r="F40" i="1"/>
  <c r="F44" i="1"/>
  <c r="F48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F52" i="1"/>
  <c r="F54" i="1"/>
  <c r="F56" i="1"/>
  <c r="F7" i="2"/>
  <c r="N5" i="2"/>
  <c r="M7" i="2"/>
  <c r="F9" i="2" l="1"/>
  <c r="N7" i="2"/>
  <c r="O5" i="2" a="1"/>
  <c r="M9" i="2"/>
  <c r="O6" i="2" l="1"/>
  <c r="Q5" i="2"/>
  <c r="P5" i="2"/>
  <c r="O5" i="2"/>
  <c r="Q6" i="2"/>
  <c r="P6" i="2"/>
  <c r="F11" i="2"/>
  <c r="N9" i="2"/>
  <c r="O7" i="2" a="1"/>
  <c r="M11" i="2"/>
  <c r="Q8" i="2" l="1"/>
  <c r="P8" i="2"/>
  <c r="O8" i="2"/>
  <c r="Q7" i="2"/>
  <c r="P7" i="2"/>
  <c r="O7" i="2"/>
  <c r="F13" i="2"/>
  <c r="N11" i="2"/>
  <c r="M13" i="2"/>
  <c r="O9" i="2" a="1"/>
  <c r="Q9" i="2" l="1"/>
  <c r="P9" i="2"/>
  <c r="P10" i="2"/>
  <c r="O10" i="2"/>
  <c r="O9" i="2"/>
  <c r="Q10" i="2"/>
  <c r="F15" i="2"/>
  <c r="N13" i="2"/>
  <c r="M15" i="2"/>
  <c r="O11" i="2" a="1"/>
  <c r="P12" i="2" l="1"/>
  <c r="O12" i="2"/>
  <c r="Q11" i="2"/>
  <c r="P11" i="2"/>
  <c r="O11" i="2"/>
  <c r="Q12" i="2"/>
  <c r="F17" i="2"/>
  <c r="N15" i="2"/>
  <c r="M17" i="2"/>
  <c r="O13" i="2" a="1"/>
  <c r="Q13" i="2" l="1"/>
  <c r="O13" i="2"/>
  <c r="Q14" i="2"/>
  <c r="P13" i="2"/>
  <c r="P14" i="2"/>
  <c r="O14" i="2"/>
  <c r="F19" i="2"/>
  <c r="O15" i="2" a="1"/>
  <c r="N17" i="2"/>
  <c r="M19" i="2"/>
  <c r="P16" i="2" l="1"/>
  <c r="O16" i="2"/>
  <c r="Q15" i="2"/>
  <c r="P15" i="2"/>
  <c r="O15" i="2"/>
  <c r="Q16" i="2"/>
  <c r="F21" i="2"/>
  <c r="N19" i="2"/>
  <c r="O17" i="2" a="1"/>
  <c r="M21" i="2"/>
  <c r="P17" i="2" l="1"/>
  <c r="P18" i="2"/>
  <c r="Q17" i="2"/>
  <c r="Q18" i="2"/>
  <c r="O17" i="2"/>
  <c r="O18" i="2"/>
  <c r="F23" i="2"/>
  <c r="N21" i="2"/>
  <c r="M23" i="2"/>
  <c r="O19" i="2" a="1"/>
  <c r="Q20" i="2" l="1"/>
  <c r="P20" i="2"/>
  <c r="O20" i="2"/>
  <c r="Q19" i="2"/>
  <c r="P19" i="2"/>
  <c r="O19" i="2"/>
  <c r="F25" i="2"/>
  <c r="O21" i="2" a="1"/>
  <c r="M25" i="2"/>
  <c r="N23" i="2"/>
  <c r="Q21" i="2" l="1"/>
  <c r="O21" i="2"/>
  <c r="O22" i="2"/>
  <c r="P21" i="2"/>
  <c r="Q22" i="2"/>
  <c r="P22" i="2"/>
  <c r="O23" i="2" a="1"/>
  <c r="N25" i="2"/>
  <c r="P24" i="2" l="1"/>
  <c r="Q23" i="2"/>
  <c r="P23" i="2"/>
  <c r="O23" i="2"/>
  <c r="Q24" i="2"/>
  <c r="O24" i="2"/>
  <c r="O25" i="2" a="1"/>
  <c r="P25" i="2" l="1"/>
  <c r="Q26" i="2"/>
  <c r="P26" i="2"/>
  <c r="O26" i="2"/>
  <c r="O25" i="2"/>
  <c r="Q25" i="2"/>
</calcChain>
</file>

<file path=xl/sharedStrings.xml><?xml version="1.0" encoding="utf-8"?>
<sst xmlns="http://schemas.openxmlformats.org/spreadsheetml/2006/main" count="165" uniqueCount="63">
  <si>
    <t>Version</t>
  </si>
  <si>
    <t>GetCurves</t>
  </si>
  <si>
    <t>Properties</t>
  </si>
  <si>
    <t>PricingStructureType</t>
  </si>
  <si>
    <t>RateCurve</t>
  </si>
  <si>
    <t>CurveList</t>
  </si>
  <si>
    <t>MarketName</t>
  </si>
  <si>
    <t>QR_LIVE</t>
  </si>
  <si>
    <t>TradeId</t>
  </si>
  <si>
    <t>Payer</t>
  </si>
  <si>
    <t>Receiver</t>
  </si>
  <si>
    <t>IsPayerBase</t>
  </si>
  <si>
    <t>Trade Date</t>
  </si>
  <si>
    <t>Trade</t>
  </si>
  <si>
    <t>Valuation</t>
  </si>
  <si>
    <t>NPV</t>
  </si>
  <si>
    <t>t0001</t>
  </si>
  <si>
    <t>CBA</t>
  </si>
  <si>
    <t>XYZ</t>
  </si>
  <si>
    <t>AUD</t>
  </si>
  <si>
    <t>ExpectedValue</t>
  </si>
  <si>
    <t>Delta1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</si>
  <si>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</si>
  <si>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</si>
  <si>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</si>
  <si>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</si>
  <si>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</si>
  <si>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</si>
  <si>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</si>
  <si>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</si>
  <si>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Market</t>
  </si>
  <si>
    <t>t0010</t>
  </si>
  <si>
    <t>t0011</t>
  </si>
  <si>
    <t>t0012</t>
  </si>
  <si>
    <t>t0013</t>
  </si>
  <si>
    <t>t0014</t>
  </si>
  <si>
    <t>Currency1</t>
  </si>
  <si>
    <t>Notional1</t>
  </si>
  <si>
    <t>Currency2</t>
  </si>
  <si>
    <t>USD</t>
  </si>
  <si>
    <t>QuoteBasis</t>
  </si>
  <si>
    <t>Currency2PerCurrency1</t>
  </si>
  <si>
    <t>Value Date</t>
  </si>
  <si>
    <t>Spot Rate</t>
  </si>
  <si>
    <t>Forward Rate</t>
  </si>
  <si>
    <t>Forward Points</t>
  </si>
  <si>
    <t>t0015</t>
  </si>
  <si>
    <t>Ccy1Lender</t>
  </si>
  <si>
    <t>Ccy2Lender</t>
  </si>
  <si>
    <t>IsCcy1LenderBase</t>
  </si>
  <si>
    <t>Spot Date</t>
  </si>
  <si>
    <t>Forward Date</t>
  </si>
  <si>
    <t>t0017</t>
  </si>
  <si>
    <t>t0018</t>
  </si>
  <si>
    <t>t0019</t>
  </si>
  <si>
    <t>LocalCurrencyDelta1PDH</t>
  </si>
  <si>
    <t>LocalCurrencyDelta1</t>
  </si>
  <si>
    <t>LocalCurrencyBucketedDeltaVector</t>
  </si>
  <si>
    <t>Function</t>
  </si>
  <si>
    <t>Market.QR_LIVE.RateCurve.JPY-LIBOR-ISDA-6M</t>
  </si>
  <si>
    <t>Trade.SpreadSheet.fxSwap.t0019</t>
  </si>
  <si>
    <t>Trade.SpreadSheet.fxSwap.t0017</t>
  </si>
  <si>
    <t>Trade.SpreadSheet.fxSwap.t0018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</si>
</sst>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4" formatCode="_-&quot;$&quot;* #,##0.00_-;\-&quot;$&quot;* #,##0.00_-;_-&quot;$&quot;* &quot;-&quot;??_-;_-@_-"/>
    <numFmt numFmtId="164" formatCode="#,##0_ ;[Red]\-#,##0\ "/>
    <numFmt numFmtId="165" formatCode="dd/mm/yy;@"/>
    <numFmt numFmtId="166" formatCode="#,##0.0_);[Red]\(#,##0.0\)"/>
    <numFmt numFmtId="167" formatCode="&quot;$&quot;#,##0\ ;\(&quot;$&quot;#,##0\)"/>
    <numFmt numFmtId="168" formatCode="#,##0.0_);\(#,##0.0\)"/>
    <numFmt numFmtId="169" formatCode="#,##0.000_);\(#,##0.000\)"/>
    <numFmt numFmtId="170" formatCode="0.0%"/>
    <numFmt numFmtId="171" formatCode="mmm\-yy_)"/>
    <numFmt numFmtId="172" formatCode="0.00_)"/>
    <numFmt numFmtId="173" formatCode="0.0%;\(0.0%\)"/>
    <numFmt numFmtId="174" formatCode="0.0%;[Red]\-0.0%"/>
    <numFmt numFmtId="175" formatCode="0.00%;[Red]\-0.00%"/>
    <numFmt numFmtId="176" formatCode="0.000%"/>
    <numFmt numFmtId="177" formatCode="#,##0.0;#,##0.0"/>
    <numFmt numFmtId="178" formatCode="\+#,##0.00;\-#,##0.00"/>
    <numFmt numFmtId="179" formatCode="###0_)"/>
  </numFmts>
  <fonts count="34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0"/>
      <name val="Times New Roman"/>
      <family val="1"/>
    </font>
    <font>
      <sz val="10"/>
      <color indexed="10"/>
      <name val="MS Sans Serif"/>
      <family val="2"/>
    </font>
    <font>
      <b/>
      <sz val="11"/>
      <name val="Arial"/>
      <family val="2"/>
    </font>
    <font>
      <sz val="8"/>
      <name val="CG Times (E1)"/>
    </font>
    <font>
      <sz val="10"/>
      <name val="Helv"/>
    </font>
    <font>
      <sz val="8"/>
      <name val="Times New Roman"/>
      <family val="1"/>
    </font>
    <font>
      <b/>
      <sz val="10"/>
      <color indexed="39"/>
      <name val="Arial"/>
      <family val="2"/>
    </font>
    <font>
      <u/>
      <sz val="10"/>
      <color indexed="12"/>
      <name val="Arial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hadow/>
      <sz val="8"/>
      <color indexed="12"/>
      <name val="Times New Roman"/>
      <family val="1"/>
    </font>
    <font>
      <b/>
      <sz val="9"/>
      <color indexed="9"/>
      <name val="Verdana"/>
      <family val="2"/>
    </font>
    <font>
      <sz val="10"/>
      <name val="Univers (WN)"/>
    </font>
    <font>
      <b/>
      <i/>
      <sz val="16"/>
      <name val="Helv"/>
      <family val="2"/>
    </font>
    <font>
      <sz val="11"/>
      <name val="Arial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sz val="10"/>
      <name val="Univers (E1)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name val="Univers (WN)"/>
    </font>
    <font>
      <b/>
      <sz val="10"/>
      <name val="Univers (WN)"/>
    </font>
    <font>
      <b/>
      <sz val="12"/>
      <color indexed="17"/>
      <name val="MS Sans Serif"/>
      <family val="2"/>
    </font>
    <font>
      <sz val="11"/>
      <name val="ＭＳ Ｐゴシック"/>
      <charset val="128"/>
    </font>
  </fonts>
  <fills count="3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4">
    <xf numFmtId="0" fontId="0" fillId="0" borderId="0"/>
    <xf numFmtId="0" fontId="2" fillId="10" borderId="0"/>
    <xf numFmtId="0" fontId="2" fillId="0" borderId="0" applyNumberFormat="0" applyFill="0" applyBorder="0" applyAlignment="0" applyProtection="0">
      <alignment horizontal="left" wrapText="1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7" fillId="13" borderId="0" applyAlignment="0"/>
    <xf numFmtId="166" fontId="8" fillId="0" borderId="0" applyNumberFormat="0" applyFill="0" applyBorder="0" applyAlignment="0"/>
    <xf numFmtId="3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8" fontId="9" fillId="0" borderId="0" applyFont="0" applyFill="0" applyBorder="0" applyAlignment="0" applyProtection="0">
      <protection locked="0"/>
    </xf>
    <xf numFmtId="39" fontId="10" fillId="0" borderId="0" applyFont="0" applyFill="0" applyBorder="0" applyAlignment="0" applyProtection="0"/>
    <xf numFmtId="169" fontId="11" fillId="0" borderId="0" applyFont="0" applyFill="0" applyBorder="0" applyAlignment="0"/>
    <xf numFmtId="2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14" borderId="0" applyNumberFormat="0" applyBorder="0">
      <alignment horizontal="right" vertical="center"/>
    </xf>
    <xf numFmtId="19" fontId="14" fillId="14" borderId="3" applyNumberFormat="0" applyBorder="0">
      <alignment horizontal="left" vertical="center"/>
    </xf>
    <xf numFmtId="2" fontId="15" fillId="15" borderId="0">
      <alignment horizontal="center" vertical="center"/>
    </xf>
    <xf numFmtId="2" fontId="15" fillId="15" borderId="4" applyBorder="0">
      <alignment horizontal="left" vertical="center"/>
    </xf>
    <xf numFmtId="0" fontId="14" fillId="14" borderId="0">
      <alignment horizontal="right" vertical="center"/>
    </xf>
    <xf numFmtId="19" fontId="16" fillId="14" borderId="5" applyNumberFormat="0" applyBorder="0">
      <alignment horizontal="left" vertical="center" indent="1"/>
    </xf>
    <xf numFmtId="2" fontId="17" fillId="15" borderId="6" applyBorder="0">
      <alignment horizontal="left" vertical="center" indent="1"/>
    </xf>
    <xf numFmtId="2" fontId="17" fillId="15" borderId="7" applyBorder="0">
      <alignment horizontal="center" vertical="center"/>
    </xf>
    <xf numFmtId="170" fontId="18" fillId="0" borderId="6" applyFill="0" applyBorder="0" applyAlignment="0">
      <alignment horizontal="center"/>
      <protection locked="0"/>
    </xf>
    <xf numFmtId="168" fontId="18" fillId="0" borderId="0" applyFill="0" applyBorder="0" applyAlignment="0">
      <protection locked="0"/>
    </xf>
    <xf numFmtId="169" fontId="18" fillId="0" borderId="0" applyFill="0" applyBorder="0" applyAlignment="0" applyProtection="0">
      <protection locked="0"/>
    </xf>
    <xf numFmtId="2" fontId="4" fillId="16" borderId="8" applyBorder="0">
      <alignment horizontal="left" vertical="center" indent="1"/>
    </xf>
    <xf numFmtId="0" fontId="4" fillId="16" borderId="0">
      <alignment horizontal="right" vertical="center"/>
    </xf>
    <xf numFmtId="2" fontId="4" fillId="16" borderId="3" applyNumberFormat="0" applyBorder="0">
      <alignment horizontal="right" vertical="center"/>
    </xf>
    <xf numFmtId="2" fontId="19" fillId="17" borderId="5" applyBorder="0">
      <alignment horizontal="left" vertical="center" indent="1"/>
    </xf>
    <xf numFmtId="2" fontId="19" fillId="17" borderId="0">
      <alignment horizontal="right" vertical="center"/>
    </xf>
    <xf numFmtId="2" fontId="19" fillId="17" borderId="4" applyBorder="0">
      <alignment horizontal="left" vertical="center"/>
    </xf>
    <xf numFmtId="2" fontId="19" fillId="17" borderId="9" applyBorder="0">
      <alignment horizontal="center" vertical="center"/>
    </xf>
    <xf numFmtId="19" fontId="16" fillId="18" borderId="10" applyNumberFormat="0" applyBorder="0">
      <alignment horizontal="left" vertical="center"/>
    </xf>
    <xf numFmtId="15" fontId="16" fillId="18" borderId="7" applyNumberFormat="0" applyBorder="0">
      <alignment horizontal="right" vertical="center"/>
    </xf>
    <xf numFmtId="19" fontId="16" fillId="18" borderId="11" applyNumberFormat="0" applyBorder="0">
      <alignment horizontal="right" vertical="center"/>
    </xf>
    <xf numFmtId="2" fontId="17" fillId="19" borderId="12" applyBorder="0">
      <alignment horizontal="left" vertical="center" indent="1"/>
    </xf>
    <xf numFmtId="2" fontId="17" fillId="19" borderId="4" applyNumberFormat="0">
      <alignment horizontal="center" vertical="center"/>
    </xf>
    <xf numFmtId="2" fontId="17" fillId="19" borderId="4" applyNumberFormat="0" applyBorder="0">
      <alignment horizontal="left" vertical="center"/>
    </xf>
    <xf numFmtId="2" fontId="4" fillId="20" borderId="11" applyNumberFormat="0" applyBorder="0">
      <alignment horizontal="right" vertical="center"/>
    </xf>
    <xf numFmtId="171" fontId="20" fillId="0" borderId="0" applyFont="0" applyFill="0" applyBorder="0" applyAlignment="0" applyProtection="0"/>
    <xf numFmtId="0" fontId="2" fillId="0" borderId="0" applyNumberFormat="0" applyFont="0" applyFill="0" applyBorder="0" applyAlignment="0"/>
    <xf numFmtId="172" fontId="21" fillId="0" borderId="0"/>
    <xf numFmtId="166" fontId="22" fillId="0" borderId="0" applyFill="0" applyBorder="0" applyAlignment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21" borderId="13" applyNumberFormat="0" applyFont="0" applyAlignment="0" applyProtection="0"/>
    <xf numFmtId="0" fontId="4" fillId="21" borderId="13" applyNumberFormat="0" applyFont="0" applyAlignment="0" applyProtection="0"/>
    <xf numFmtId="0" fontId="3" fillId="22" borderId="14" applyNumberFormat="0" applyBorder="0">
      <alignment horizontal="left" vertical="center"/>
    </xf>
    <xf numFmtId="2" fontId="3" fillId="22" borderId="4" applyNumberFormat="0" applyBorder="0">
      <alignment horizontal="left" vertical="center"/>
    </xf>
    <xf numFmtId="2" fontId="19" fillId="17" borderId="15" applyNumberFormat="0" applyBorder="0">
      <alignment horizontal="left" vertical="center"/>
    </xf>
    <xf numFmtId="2" fontId="19" fillId="17" borderId="4" applyNumberFormat="0" applyBorder="0">
      <alignment horizontal="left" vertical="center"/>
    </xf>
    <xf numFmtId="19" fontId="4" fillId="23" borderId="2" applyNumberFormat="0" applyBorder="0">
      <alignment horizontal="left" vertical="center" indent="1"/>
    </xf>
    <xf numFmtId="0" fontId="4" fillId="23" borderId="0">
      <alignment horizontal="right" vertical="center"/>
    </xf>
    <xf numFmtId="19" fontId="4" fillId="23" borderId="11" applyNumberFormat="0" applyBorder="0">
      <alignment horizontal="right" vertical="center"/>
    </xf>
    <xf numFmtId="2" fontId="23" fillId="24" borderId="6" applyBorder="0">
      <alignment horizontal="left" vertical="center" indent="1"/>
    </xf>
    <xf numFmtId="2" fontId="23" fillId="24" borderId="0">
      <alignment horizontal="center" vertical="center"/>
    </xf>
    <xf numFmtId="2" fontId="23" fillId="24" borderId="16">
      <alignment horizontal="left" vertical="center"/>
    </xf>
    <xf numFmtId="0" fontId="24" fillId="25" borderId="9">
      <alignment horizontal="center"/>
    </xf>
    <xf numFmtId="173" fontId="11" fillId="0" borderId="17" applyFont="0" applyFill="0" applyBorder="0" applyAlignment="0" applyProtection="0">
      <alignment horizontal="right"/>
    </xf>
    <xf numFmtId="173" fontId="11" fillId="0" borderId="17" applyFont="0" applyFill="0" applyBorder="0" applyAlignment="0" applyProtection="0">
      <alignment horizontal="right"/>
    </xf>
    <xf numFmtId="174" fontId="25" fillId="0" borderId="0" applyFont="0" applyFill="0" applyBorder="0" applyAlignment="0" applyProtection="0"/>
    <xf numFmtId="9" fontId="4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176" fontId="26" fillId="26" borderId="0" applyNumberFormat="0" applyBorder="0">
      <alignment horizontal="right" vertical="center"/>
    </xf>
    <xf numFmtId="176" fontId="26" fillId="26" borderId="0" applyNumberFormat="0" applyBorder="0">
      <alignment horizontal="right" vertical="center"/>
    </xf>
    <xf numFmtId="0" fontId="27" fillId="27" borderId="9" applyNumberFormat="0">
      <alignment horizontal="center" vertical="center"/>
    </xf>
    <xf numFmtId="0" fontId="27" fillId="27" borderId="0" applyNumberFormat="0" applyBorder="0">
      <alignment horizontal="left" vertical="center" indent="1"/>
    </xf>
    <xf numFmtId="177" fontId="28" fillId="28" borderId="0">
      <alignment horizontal="center" vertical="center"/>
    </xf>
    <xf numFmtId="178" fontId="29" fillId="29" borderId="0">
      <alignment horizontal="center" vertical="center"/>
      <protection locked="0"/>
    </xf>
    <xf numFmtId="0" fontId="2" fillId="0" borderId="0">
      <alignment horizontal="left" wrapText="1"/>
    </xf>
    <xf numFmtId="38" fontId="30" fillId="0" borderId="0" applyFill="0" applyBorder="0" applyAlignment="0" applyProtection="0"/>
    <xf numFmtId="174" fontId="31" fillId="0" borderId="0" applyFill="0" applyBorder="0" applyAlignment="0" applyProtection="0"/>
    <xf numFmtId="2" fontId="32" fillId="30" borderId="14" applyNumberFormat="0" applyFill="0" applyBorder="0" applyAlignment="0">
      <alignment horizontal="center"/>
      <protection locked="0"/>
    </xf>
    <xf numFmtId="2" fontId="4" fillId="31" borderId="4" applyNumberFormat="0" applyBorder="0">
      <alignment horizontal="right" vertical="center"/>
    </xf>
    <xf numFmtId="2" fontId="4" fillId="31" borderId="0">
      <alignment horizontal="right" vertical="center"/>
    </xf>
    <xf numFmtId="2" fontId="19" fillId="32" borderId="9">
      <alignment horizontal="center" vertical="center"/>
    </xf>
    <xf numFmtId="2" fontId="19" fillId="32" borderId="0" applyNumberFormat="0" applyBorder="0">
      <alignment horizontal="left" vertical="center"/>
    </xf>
    <xf numFmtId="2" fontId="19" fillId="32" borderId="9">
      <alignment horizontal="center" vertical="center"/>
    </xf>
    <xf numFmtId="18" fontId="9" fillId="0" borderId="0" applyFont="0" applyFill="0" applyBorder="0" applyAlignment="0" applyProtection="0">
      <alignment horizontal="left"/>
    </xf>
    <xf numFmtId="10" fontId="25" fillId="0" borderId="18" applyNumberFormat="0" applyFont="0" applyFill="0" applyAlignment="0" applyProtection="0"/>
    <xf numFmtId="179" fontId="3" fillId="0" borderId="19" applyFont="0" applyFill="0" applyBorder="0" applyAlignment="0" applyProtection="0"/>
    <xf numFmtId="179" fontId="3" fillId="0" borderId="19" applyFont="0" applyFill="0" applyBorder="0" applyAlignment="0" applyProtection="0"/>
    <xf numFmtId="38" fontId="33" fillId="0" borderId="0" applyFont="0" applyFill="0" applyBorder="0" applyAlignment="0" applyProtection="0"/>
    <xf numFmtId="0" fontId="33" fillId="0" borderId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0" fillId="4" borderId="0" xfId="0" applyFill="1"/>
    <xf numFmtId="0" fontId="5" fillId="5" borderId="0" xfId="0" applyFont="1" applyFill="1"/>
    <xf numFmtId="0" fontId="5" fillId="6" borderId="1" xfId="0" applyFont="1" applyFill="1" applyBorder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center"/>
    </xf>
    <xf numFmtId="0" fontId="6" fillId="9" borderId="2" xfId="1" applyFont="1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7" borderId="0" xfId="0" applyFill="1" applyAlignment="1">
      <alignment horizontal="center"/>
    </xf>
    <xf numFmtId="14" fontId="0" fillId="7" borderId="0" xfId="0" applyNumberFormat="1" applyFill="1" applyAlignment="1">
      <alignment horizontal="center"/>
    </xf>
    <xf numFmtId="164" fontId="0" fillId="7" borderId="0" xfId="0" applyNumberFormat="1" applyFill="1" applyAlignment="1">
      <alignment horizontal="center"/>
    </xf>
    <xf numFmtId="0" fontId="0" fillId="12" borderId="0" xfId="0" applyFill="1" applyAlignment="1">
      <alignment horizontal="center"/>
    </xf>
    <xf numFmtId="14" fontId="0" fillId="12" borderId="0" xfId="0" applyNumberFormat="1" applyFill="1" applyAlignment="1">
      <alignment horizontal="center"/>
    </xf>
    <xf numFmtId="164" fontId="0" fillId="12" borderId="0" xfId="0" applyNumberFormat="1" applyFill="1" applyAlignment="1">
      <alignment horizontal="center"/>
    </xf>
    <xf numFmtId="165" fontId="0" fillId="0" borderId="0" xfId="0" applyNumberFormat="1"/>
    <xf numFmtId="0" fontId="6" fillId="9" borderId="0" xfId="1" applyFont="1" applyFill="1" applyBorder="1" applyAlignment="1">
      <alignment horizontal="center"/>
    </xf>
  </cellXfs>
  <cellStyles count="94">
    <cellStyle name="_Copy of Portfolios to Archeus 6-3-04 (2)" xfId="2" xr:uid="{00000000-0005-0000-0000-000000000000}"/>
    <cellStyle name="40% - Accent3 2" xfId="3" xr:uid="{00000000-0005-0000-0000-000001000000}"/>
    <cellStyle name="40% - Accent6 2" xfId="4" xr:uid="{00000000-0005-0000-0000-000002000000}"/>
    <cellStyle name="back" xfId="5" xr:uid="{00000000-0005-0000-0000-000003000000}"/>
    <cellStyle name="Bold 11" xfId="6" xr:uid="{00000000-0005-0000-0000-000004000000}"/>
    <cellStyle name="Comma0" xfId="7" xr:uid="{00000000-0005-0000-0000-000005000000}"/>
    <cellStyle name="Currency 2" xfId="8" xr:uid="{00000000-0005-0000-0000-000006000000}"/>
    <cellStyle name="Currency0" xfId="9" xr:uid="{00000000-0005-0000-0000-000007000000}"/>
    <cellStyle name="Date" xfId="10" xr:uid="{00000000-0005-0000-0000-000008000000}"/>
    <cellStyle name="Decimal 1" xfId="11" xr:uid="{00000000-0005-0000-0000-000009000000}"/>
    <cellStyle name="Decimal 2" xfId="12" xr:uid="{00000000-0005-0000-0000-00000A000000}"/>
    <cellStyle name="Decimal 3" xfId="13" xr:uid="{00000000-0005-0000-0000-00000B000000}"/>
    <cellStyle name="Fixed" xfId="14" xr:uid="{00000000-0005-0000-0000-00000C000000}"/>
    <cellStyle name="Header" xfId="15" xr:uid="{00000000-0005-0000-0000-00000D000000}"/>
    <cellStyle name="Hyperlink 2" xfId="16" xr:uid="{00000000-0005-0000-0000-00000E000000}"/>
    <cellStyle name="InfoDataColumn" xfId="17" xr:uid="{00000000-0005-0000-0000-00000F000000}"/>
    <cellStyle name="InfoDataRow" xfId="18" xr:uid="{00000000-0005-0000-0000-000010000000}"/>
    <cellStyle name="InfoLabelColumn" xfId="19" xr:uid="{00000000-0005-0000-0000-000011000000}"/>
    <cellStyle name="InfoLabelRow" xfId="20" xr:uid="{00000000-0005-0000-0000-000012000000}"/>
    <cellStyle name="InfolDataColumn" xfId="21" xr:uid="{00000000-0005-0000-0000-000013000000}"/>
    <cellStyle name="InformationalData" xfId="22" xr:uid="{00000000-0005-0000-0000-000014000000}"/>
    <cellStyle name="InformationalLabel" xfId="23" xr:uid="{00000000-0005-0000-0000-000015000000}"/>
    <cellStyle name="InformationalLabelTop" xfId="24" xr:uid="{00000000-0005-0000-0000-000016000000}"/>
    <cellStyle name="Input %" xfId="25" xr:uid="{00000000-0005-0000-0000-000017000000}"/>
    <cellStyle name="Input 1" xfId="26" xr:uid="{00000000-0005-0000-0000-000018000000}"/>
    <cellStyle name="Input 3" xfId="27" xr:uid="{00000000-0005-0000-0000-000019000000}"/>
    <cellStyle name="InputData" xfId="28" xr:uid="{00000000-0005-0000-0000-00001A000000}"/>
    <cellStyle name="InputDataColumn" xfId="29" xr:uid="{00000000-0005-0000-0000-00001B000000}"/>
    <cellStyle name="InputDataRow" xfId="30" xr:uid="{00000000-0005-0000-0000-00001C000000}"/>
    <cellStyle name="InputLabel" xfId="31" xr:uid="{00000000-0005-0000-0000-00001D000000}"/>
    <cellStyle name="InputLabelColumn" xfId="32" xr:uid="{00000000-0005-0000-0000-00001E000000}"/>
    <cellStyle name="InputLabelRow" xfId="33" xr:uid="{00000000-0005-0000-0000-00001F000000}"/>
    <cellStyle name="InputLabelTop" xfId="34" xr:uid="{00000000-0005-0000-0000-000020000000}"/>
    <cellStyle name="IntermediateData" xfId="35" xr:uid="{00000000-0005-0000-0000-000021000000}"/>
    <cellStyle name="IntermediateDataColumn" xfId="36" xr:uid="{00000000-0005-0000-0000-000022000000}"/>
    <cellStyle name="IntermediateDataRow" xfId="37" xr:uid="{00000000-0005-0000-0000-000023000000}"/>
    <cellStyle name="IntermediateLabel" xfId="38" xr:uid="{00000000-0005-0000-0000-000024000000}"/>
    <cellStyle name="IntermediateLabelColumn" xfId="39" xr:uid="{00000000-0005-0000-0000-000025000000}"/>
    <cellStyle name="IntermediateLabelRow" xfId="40" xr:uid="{00000000-0005-0000-0000-000026000000}"/>
    <cellStyle name="InvalidCell" xfId="41" xr:uid="{00000000-0005-0000-0000-000027000000}"/>
    <cellStyle name="Month" xfId="42" xr:uid="{00000000-0005-0000-0000-000028000000}"/>
    <cellStyle name="NewSheet" xfId="43" xr:uid="{00000000-0005-0000-0000-000029000000}"/>
    <cellStyle name="Normal" xfId="0" builtinId="0"/>
    <cellStyle name="Normal - Style1" xfId="44" xr:uid="{00000000-0005-0000-0000-00002B000000}"/>
    <cellStyle name="Normal 11" xfId="45" xr:uid="{00000000-0005-0000-0000-00002C000000}"/>
    <cellStyle name="Normal 2" xfId="46" xr:uid="{00000000-0005-0000-0000-00002D000000}"/>
    <cellStyle name="Normal 2 2" xfId="47" xr:uid="{00000000-0005-0000-0000-00002E000000}"/>
    <cellStyle name="Normal 2 3" xfId="48" xr:uid="{00000000-0005-0000-0000-00002F000000}"/>
    <cellStyle name="Normal 3" xfId="49" xr:uid="{00000000-0005-0000-0000-000030000000}"/>
    <cellStyle name="Normal 3 2" xfId="50" xr:uid="{00000000-0005-0000-0000-000031000000}"/>
    <cellStyle name="Normal 4" xfId="1" xr:uid="{00000000-0005-0000-0000-000032000000}"/>
    <cellStyle name="Note 2 2" xfId="51" xr:uid="{00000000-0005-0000-0000-000033000000}"/>
    <cellStyle name="Note 2 3" xfId="52" xr:uid="{00000000-0005-0000-0000-000034000000}"/>
    <cellStyle name="ObjectDataColumn" xfId="53" xr:uid="{00000000-0005-0000-0000-000035000000}"/>
    <cellStyle name="ObjectDataRow" xfId="54" xr:uid="{00000000-0005-0000-0000-000036000000}"/>
    <cellStyle name="ObjectLabelColumn" xfId="55" xr:uid="{00000000-0005-0000-0000-000037000000}"/>
    <cellStyle name="ObjectLabelRow" xfId="56" xr:uid="{00000000-0005-0000-0000-000038000000}"/>
    <cellStyle name="OutputData" xfId="57" xr:uid="{00000000-0005-0000-0000-000039000000}"/>
    <cellStyle name="OutputDataColumn" xfId="58" xr:uid="{00000000-0005-0000-0000-00003A000000}"/>
    <cellStyle name="OutputDataRow" xfId="59" xr:uid="{00000000-0005-0000-0000-00003B000000}"/>
    <cellStyle name="OutputLabel" xfId="60" xr:uid="{00000000-0005-0000-0000-00003C000000}"/>
    <cellStyle name="OutputLabelColumn" xfId="61" xr:uid="{00000000-0005-0000-0000-00003D000000}"/>
    <cellStyle name="OutputLabelRow" xfId="62" xr:uid="{00000000-0005-0000-0000-00003E000000}"/>
    <cellStyle name="PanelLabel" xfId="63" xr:uid="{00000000-0005-0000-0000-00003F000000}"/>
    <cellStyle name="Percent ()" xfId="64" xr:uid="{00000000-0005-0000-0000-000040000000}"/>
    <cellStyle name="Percent () 2" xfId="65" xr:uid="{00000000-0005-0000-0000-000041000000}"/>
    <cellStyle name="Percent 1" xfId="66" xr:uid="{00000000-0005-0000-0000-000042000000}"/>
    <cellStyle name="Percent 2" xfId="67" xr:uid="{00000000-0005-0000-0000-000043000000}"/>
    <cellStyle name="Percent 2 2" xfId="68" xr:uid="{00000000-0005-0000-0000-000044000000}"/>
    <cellStyle name="Percent 2 3" xfId="69" xr:uid="{00000000-0005-0000-0000-000045000000}"/>
    <cellStyle name="Percent 2 4" xfId="70" xr:uid="{00000000-0005-0000-0000-000046000000}"/>
    <cellStyle name="Percent 2 5" xfId="71" xr:uid="{00000000-0005-0000-0000-000047000000}"/>
    <cellStyle name="Percent 2 6" xfId="72" xr:uid="{00000000-0005-0000-0000-000048000000}"/>
    <cellStyle name="PersonalDataColumn" xfId="73" xr:uid="{00000000-0005-0000-0000-000049000000}"/>
    <cellStyle name="PersonalDataRow" xfId="74" xr:uid="{00000000-0005-0000-0000-00004A000000}"/>
    <cellStyle name="PersonalLabelColumn" xfId="75" xr:uid="{00000000-0005-0000-0000-00004B000000}"/>
    <cellStyle name="PersonalLabelRow" xfId="76" xr:uid="{00000000-0005-0000-0000-00004C000000}"/>
    <cellStyle name="result" xfId="77" xr:uid="{00000000-0005-0000-0000-00004D000000}"/>
    <cellStyle name="spreads" xfId="78" xr:uid="{00000000-0005-0000-0000-00004E000000}"/>
    <cellStyle name="Style 1" xfId="79" xr:uid="{00000000-0005-0000-0000-00004F000000}"/>
    <cellStyle name="Sum" xfId="80" xr:uid="{00000000-0005-0000-0000-000050000000}"/>
    <cellStyle name="Sum %of HV" xfId="81" xr:uid="{00000000-0005-0000-0000-000051000000}"/>
    <cellStyle name="swaptn" xfId="82" xr:uid="{00000000-0005-0000-0000-000052000000}"/>
    <cellStyle name="TableDataColumn" xfId="83" xr:uid="{00000000-0005-0000-0000-000053000000}"/>
    <cellStyle name="TableDataRow" xfId="84" xr:uid="{00000000-0005-0000-0000-000054000000}"/>
    <cellStyle name="TableLabelColumn" xfId="85" xr:uid="{00000000-0005-0000-0000-000055000000}"/>
    <cellStyle name="TableLabelRow" xfId="86" xr:uid="{00000000-0005-0000-0000-000056000000}"/>
    <cellStyle name="TableLabelTop" xfId="87" xr:uid="{00000000-0005-0000-0000-000057000000}"/>
    <cellStyle name="time" xfId="88" xr:uid="{00000000-0005-0000-0000-000058000000}"/>
    <cellStyle name="Underline 2" xfId="89" xr:uid="{00000000-0005-0000-0000-000059000000}"/>
    <cellStyle name="Year" xfId="90" xr:uid="{00000000-0005-0000-0000-00005A000000}"/>
    <cellStyle name="Year 2" xfId="91" xr:uid="{00000000-0005-0000-0000-00005B000000}"/>
    <cellStyle name="桁区切り_NewDemo" xfId="92" xr:uid="{00000000-0005-0000-0000-00005C000000}"/>
    <cellStyle name="標準_NewDemo" xfId="93" xr:uid="{00000000-0005-0000-0000-00005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workbookViewId="0">
      <selection activeCell="A3" sqref="A3"/>
    </sheetView>
  </sheetViews>
  <sheetFormatPr defaultRowHeight="12.75"/>
  <cols>
    <col min="1" max="1" width="74.28515625" bestFit="1" customWidth="1"/>
    <col min="2" max="2" width="10.5703125" bestFit="1" customWidth="1"/>
    <col min="3" max="3" width="48.85546875" customWidth="1"/>
    <col min="4" max="4" width="18.28515625" bestFit="1" customWidth="1"/>
    <col min="6" max="6" width="22.7109375" bestFit="1" customWidth="1"/>
    <col min="7" max="7" width="15.7109375" customWidth="1"/>
    <col min="8" max="8" width="14.28515625" customWidth="1"/>
  </cols>
  <sheetData>
    <row r="1" spans="1:7">
      <c r="A1" s="1" t="s">
        <v>0</v>
      </c>
    </row>
    <row r="2" spans="1:7">
      <c r="A2" t="str">
        <f>_xll.HLV5r3.Financial.Cache.GetCurveEngineVersionInfo()</f>
        <v>Version: FpML.V5r3 v1.0 Built on : 27/04/2018, 8:03 AM</v>
      </c>
    </row>
    <row r="4" spans="1:7">
      <c r="A4" s="1" t="s">
        <v>1</v>
      </c>
      <c r="C4" s="2" t="s">
        <v>2</v>
      </c>
    </row>
    <row r="5" spans="1:7">
      <c r="A5" s="3"/>
      <c r="C5" s="4" t="s">
        <v>3</v>
      </c>
      <c r="D5" s="4" t="s">
        <v>4</v>
      </c>
    </row>
    <row r="6" spans="1:7">
      <c r="C6" s="4" t="s">
        <v>58</v>
      </c>
      <c r="D6" s="4" t="s">
        <v>30</v>
      </c>
    </row>
    <row r="7" spans="1:7">
      <c r="A7" s="5" t="s">
        <v>5</v>
      </c>
      <c r="B7" s="2"/>
      <c r="C7" s="4" t="s">
        <v>6</v>
      </c>
      <c r="D7" s="4" t="s">
        <v>7</v>
      </c>
    </row>
    <row r="8" spans="1:7">
      <c r="A8" s="6" t="str">
        <f t="array" ref="A8:A129">_xll.HLV5r3.Financial.Cache.ListUpTo100PricingStructures( C6:D7)</f>
        <v>Market.QR_LIVE.RateCurve.JPY-LIBOR-ISDA-6M</v>
      </c>
    </row>
    <row r="9" spans="1:7">
      <c r="A9" s="6" t="str">
        <v>Market.QR_LIVE.RateCurve.AUD-BBR-BBSW-1M</v>
      </c>
      <c r="C9" s="7" t="s">
        <v>59</v>
      </c>
      <c r="D9" s="7"/>
    </row>
    <row r="10" spans="1:7">
      <c r="A10" s="6" t="str">
        <v>Market.QR_LIVE.RateCurve.AUD-BBR-BBSW-3M</v>
      </c>
    </row>
    <row r="11" spans="1:7">
      <c r="A11" s="6" t="str">
        <v>Market.QR_LIVE.RateCurve.USD-LIBOR-BBA-3M</v>
      </c>
    </row>
    <row r="12" spans="1:7">
      <c r="A12" s="6" t="str">
        <v>Market.QR_LIVE.DiscountCurve.EUR-LIBOR-SENIOR</v>
      </c>
    </row>
    <row r="13" spans="1:7">
      <c r="A13" s="6" t="str">
        <v>Market.QR_LIVE.DiscountCurve.GBP-LIBOR-SENIOR</v>
      </c>
    </row>
    <row r="14" spans="1:7">
      <c r="A14" s="6" t="str">
        <v>Market.QR_LIVE.DiscountCurve.JPY-LIBOR-SENIOR</v>
      </c>
    </row>
    <row r="15" spans="1:7">
      <c r="A15" s="6" t="str">
        <v>Market.QR_LIVE.DiscountCurve.NZD-LIBOR-SENIOR</v>
      </c>
      <c r="C15" t="str">
        <f t="array" ref="C15:D56">_xll.HLV5r3.Financial.Cache.GetQuotedAssetSet( C9)</f>
        <v>JPY-Deposit-1D</v>
      </c>
      <c r="D15">
        <v>9.5E-4</v>
      </c>
      <c r="F15" t="str">
        <f t="array" ref="F15:G56">_xll.HLV5r3.Financial.Cache.GetQuotedAssetSet( A11)</f>
        <v>USD-Deposit-1D</v>
      </c>
      <c r="G15">
        <v>2.5000000000000001E-3</v>
      </c>
    </row>
    <row r="16" spans="1:7">
      <c r="A16" s="6" t="str">
        <v>Market.QR_LIVE.FxCurve.AUD-EUR</v>
      </c>
      <c r="C16" t="str">
        <v>JPY-Deposit-2D</v>
      </c>
      <c r="D16">
        <v>1.06E-3</v>
      </c>
      <c r="F16" t="str">
        <v>USD-Deposit-1W</v>
      </c>
      <c r="G16">
        <v>5.3499999999999997E-3</v>
      </c>
    </row>
    <row r="17" spans="1:7">
      <c r="A17" s="6" t="str">
        <v>Market.QR_LIVE.FxCurve.AUD-GBP</v>
      </c>
      <c r="C17" t="str">
        <v>JPY-Deposit-1W</v>
      </c>
      <c r="D17">
        <v>1.4563E-3</v>
      </c>
      <c r="F17" t="str">
        <v>USD-Deposit-1M</v>
      </c>
      <c r="G17">
        <v>2.0500000000000002E-3</v>
      </c>
    </row>
    <row r="18" spans="1:7">
      <c r="A18" s="6" t="str">
        <v>Market.QR_LIVE.FxCurve.AUD-JPY</v>
      </c>
      <c r="C18" t="str">
        <v>JPY-Deposit-1M</v>
      </c>
      <c r="D18">
        <v>1.4563E-3</v>
      </c>
      <c r="F18" t="str">
        <v>USD-Deposit-2M</v>
      </c>
      <c r="G18">
        <v>2.3999999999999998E-3</v>
      </c>
    </row>
    <row r="19" spans="1:7">
      <c r="A19" s="6" t="str">
        <v>Market.QR_LIVE.FxCurve.AUD-NZD</v>
      </c>
      <c r="C19" t="str">
        <v>JPY-Deposit-2M</v>
      </c>
      <c r="D19">
        <v>1.8438E-3</v>
      </c>
      <c r="F19" t="str">
        <v>USD-Deposit-3M</v>
      </c>
      <c r="G19">
        <v>6.7499999999999999E-3</v>
      </c>
    </row>
    <row r="20" spans="1:7">
      <c r="A20" s="6" t="str">
        <v>Market.QR_LIVE.FxCurve.EUR-USD</v>
      </c>
      <c r="C20" t="str">
        <v>JPY-Deposit-3M</v>
      </c>
      <c r="D20">
        <v>2.3188000000000002E-3</v>
      </c>
      <c r="F20" t="str">
        <v>USD-IRSwap-3Y</v>
      </c>
      <c r="G20">
        <v>1.0205000000000001E-2</v>
      </c>
    </row>
    <row r="21" spans="1:7">
      <c r="A21" s="6" t="str">
        <v>Market.QR_LIVE.FxCurve.GBP-USD</v>
      </c>
      <c r="C21" t="str">
        <v>JPY-IRSwap-3Y</v>
      </c>
      <c r="D21">
        <v>4.3755E-3</v>
      </c>
      <c r="F21" t="str">
        <v>USD-IRSwap-4Y</v>
      </c>
      <c r="G21">
        <v>1.3585E-2</v>
      </c>
    </row>
    <row r="22" spans="1:7">
      <c r="A22" s="6" t="str">
        <v>Market.QR_LIVE.FxCurve.JPY-USD</v>
      </c>
      <c r="C22" t="str">
        <v>JPY-IRSwap-4Y</v>
      </c>
      <c r="D22">
        <v>4.7999999999999996E-3</v>
      </c>
      <c r="F22" t="str">
        <v>USD-IRSwap-5Y</v>
      </c>
      <c r="G22">
        <v>1.6865000000000002E-2</v>
      </c>
    </row>
    <row r="23" spans="1:7">
      <c r="A23" s="6" t="str">
        <v>Market.QR_LIVE.FxCurve.NZD-USD</v>
      </c>
      <c r="C23" t="str">
        <v>JPY-IRSwap-5Y</v>
      </c>
      <c r="D23">
        <v>5.4749999999999998E-3</v>
      </c>
      <c r="F23" t="str">
        <v>USD-IRSwap-7Y</v>
      </c>
      <c r="G23">
        <v>2.189E-2</v>
      </c>
    </row>
    <row r="24" spans="1:7">
      <c r="A24" s="6" t="str">
        <v>Market.QR_LIVE.RateCurve.AUD-AONIA-OIS-COMPOUND</v>
      </c>
      <c r="C24" t="str">
        <v>JPY-IRSwap-7Y</v>
      </c>
      <c r="D24">
        <v>7.4844999999999998E-3</v>
      </c>
      <c r="F24" t="str">
        <v>USD-IRSwap-10Y</v>
      </c>
      <c r="G24">
        <v>2.6485000000000002E-2</v>
      </c>
    </row>
    <row r="25" spans="1:7">
      <c r="A25" s="6" t="str">
        <v>Market.QR_LIVE.RateCurve.AUD-BBR-BBSW-2M</v>
      </c>
      <c r="C25" t="str">
        <v>JPY-IRSwap-10Y</v>
      </c>
      <c r="D25">
        <v>1.11155E-2</v>
      </c>
      <c r="F25" t="str">
        <v>USD-IRSwap-12Y</v>
      </c>
      <c r="G25">
        <v>2.8465000000000001E-2</v>
      </c>
    </row>
    <row r="26" spans="1:7">
      <c r="A26" s="6" t="str">
        <v>Market.QR_LIVE.RateCurve.EUR-EURIBOR-Reuters-1M</v>
      </c>
      <c r="C26" t="str">
        <v>JPY-IRSwap-12Y</v>
      </c>
      <c r="D26">
        <v>1.3103E-2</v>
      </c>
      <c r="F26" t="str">
        <v>USD-IRSwap-15Y</v>
      </c>
      <c r="G26">
        <v>3.048E-2</v>
      </c>
    </row>
    <row r="27" spans="1:7">
      <c r="A27" s="6" t="str">
        <v>Market.QR_LIVE.RateCurve.EUR-EURIBOR-Reuters-3M</v>
      </c>
      <c r="C27" t="str">
        <v>JPY-IRSwap-15Y</v>
      </c>
      <c r="D27">
        <v>1.5316E-2</v>
      </c>
      <c r="F27" t="str">
        <v>USD-IRSwap-20Y</v>
      </c>
      <c r="G27">
        <v>3.211E-2</v>
      </c>
    </row>
    <row r="28" spans="1:7">
      <c r="A28" s="6" t="str">
        <v>Market.QR_LIVE.RateCurve.EUR-EURIBOR-Reuters-6M</v>
      </c>
      <c r="C28" t="str">
        <v>JPY-IRSwap-20Y</v>
      </c>
      <c r="D28">
        <v>1.7659000000000001E-2</v>
      </c>
      <c r="F28" t="str">
        <v>USD-IRSwap-25Y</v>
      </c>
      <c r="G28">
        <v>3.2910000000000002E-2</v>
      </c>
    </row>
    <row r="29" spans="1:7">
      <c r="A29" s="6" t="str">
        <v>Market.QR_LIVE.RateCurve.EUR-LIBOR-BBA-1M</v>
      </c>
      <c r="C29" t="str">
        <v>JPY-IRSwap-25Y</v>
      </c>
      <c r="D29">
        <v>1.8561999999999999E-2</v>
      </c>
      <c r="F29" t="str">
        <v>USD-IRSwap-30Y</v>
      </c>
      <c r="G29">
        <v>3.3360000000000001E-2</v>
      </c>
    </row>
    <row r="30" spans="1:7">
      <c r="A30" s="6" t="str">
        <v>Market.QR_LIVE.RateCurve.EUR-LIBOR-BBA-3M</v>
      </c>
      <c r="C30" t="str">
        <v>JPY-IRSwap-30Y</v>
      </c>
      <c r="D30">
        <v>1.8937499999999999E-2</v>
      </c>
      <c r="F30" t="str">
        <v>USD-IRFuture-ED-1</v>
      </c>
      <c r="G30">
        <v>3.1250000000000002E-3</v>
      </c>
    </row>
    <row r="31" spans="1:7">
      <c r="A31" s="6" t="str">
        <v>Market.QR_LIVE.RateCurve.EUR-LIBOR-BBA-6M</v>
      </c>
      <c r="C31" t="str">
        <v>JPY-IRFuture-EY-1</v>
      </c>
      <c r="D31">
        <v>3.5000000000000001E-3</v>
      </c>
      <c r="F31" t="str">
        <v>USD-IRFuture-ED-2</v>
      </c>
      <c r="G31">
        <v>4.15E-3</v>
      </c>
    </row>
    <row r="32" spans="1:7">
      <c r="A32" s="6" t="str">
        <v>Market.QR_LIVE.RateCurve.GBP-LIBOR-BBA-3M</v>
      </c>
      <c r="C32" t="str">
        <v>JPY-IRFuture-EY-2</v>
      </c>
      <c r="D32">
        <v>3.15E-3</v>
      </c>
      <c r="F32" t="str">
        <v>USD-IRFuture-ED-3</v>
      </c>
      <c r="G32">
        <v>4.7000000000000002E-3</v>
      </c>
    </row>
    <row r="33" spans="1:7">
      <c r="A33" s="6" t="str">
        <v>Market.QR_LIVE.RateCurve.JPY-LIBOR-BBA-1M</v>
      </c>
      <c r="C33" t="str">
        <v>JPY-IRFuture-EY-3</v>
      </c>
      <c r="D33">
        <v>3.0000000000000001E-3</v>
      </c>
      <c r="F33" t="str">
        <v>USD-IRFuture-ED-4</v>
      </c>
      <c r="G33">
        <v>5.6499999999999996E-3</v>
      </c>
    </row>
    <row r="34" spans="1:7">
      <c r="A34" s="6" t="str">
        <v>Market.QR_LIVE.RateCurve.JPY-LIBOR-BBA-3M</v>
      </c>
      <c r="C34" t="str">
        <v>JPY-IRFuture-EY-4</v>
      </c>
      <c r="D34">
        <v>2.725E-3</v>
      </c>
      <c r="F34" t="str">
        <v>USD-IRFuture-ED-5</v>
      </c>
      <c r="G34">
        <v>7.0000000000000001E-3</v>
      </c>
    </row>
    <row r="35" spans="1:7">
      <c r="A35" s="6" t="str">
        <v>Market.QR_LIVE.RateCurve.JPY-LIBOR-BBA-6M</v>
      </c>
      <c r="C35" t="str">
        <v>JPY-IRFuture-EY-5</v>
      </c>
      <c r="D35">
        <v>2.7000000000000001E-3</v>
      </c>
      <c r="F35" t="str">
        <v>USD-IRFuture-ED-6</v>
      </c>
      <c r="G35">
        <v>8.7500000000000008E-3</v>
      </c>
    </row>
    <row r="36" spans="1:7">
      <c r="A36" s="6" t="str">
        <v>Market.QR_LIVE.RateCurve.JPY-LIBOR-ISDA-1M</v>
      </c>
      <c r="C36" t="str">
        <v>JPY-IRFuture-EY-6</v>
      </c>
      <c r="D36">
        <v>2.65E-3</v>
      </c>
      <c r="F36" t="str">
        <v>USD-IRFuture-ED-7</v>
      </c>
      <c r="G36">
        <v>1.06E-2</v>
      </c>
    </row>
    <row r="37" spans="1:7">
      <c r="A37" s="6" t="str">
        <v>Market.QR_LIVE.RateCurve.JPY-LIBOR-ISDA-3M</v>
      </c>
      <c r="C37" t="str">
        <v>JPY-IRFuture-EY-7</v>
      </c>
      <c r="D37">
        <v>3.0000000000000001E-3</v>
      </c>
      <c r="F37" t="str">
        <v>USD-IRFuture-ED-8</v>
      </c>
      <c r="G37">
        <v>1.26E-2</v>
      </c>
    </row>
    <row r="38" spans="1:7">
      <c r="A38" s="6" t="str">
        <v>Market.QR_LIVE.RateCurve.NZD-BBR-FRA-1M</v>
      </c>
      <c r="C38" t="str">
        <v>JPY-IRFuture-EY-8</v>
      </c>
      <c r="D38">
        <v>2.5000000000000001E-3</v>
      </c>
      <c r="F38" t="e">
        <v>#N/A</v>
      </c>
      <c r="G38" t="e">
        <v>#N/A</v>
      </c>
    </row>
    <row r="39" spans="1:7">
      <c r="A39" s="6" t="str">
        <v>Market.QR_LIVE.RateCurve.NZD-BBR-FRA-3M</v>
      </c>
      <c r="C39" t="e">
        <v>#N/A</v>
      </c>
      <c r="D39" t="e">
        <v>#N/A</v>
      </c>
      <c r="F39" t="e">
        <v>#N/A</v>
      </c>
      <c r="G39" t="e">
        <v>#N/A</v>
      </c>
    </row>
    <row r="40" spans="1:7">
      <c r="A40" s="6" t="str">
        <v>Market.QR_LIVE.RateCurve.NZD-BBR-FRA-6M</v>
      </c>
      <c r="C40" t="e">
        <v>#N/A</v>
      </c>
      <c r="D40" t="e">
        <v>#N/A</v>
      </c>
      <c r="F40" t="e">
        <v>#N/A</v>
      </c>
      <c r="G40" t="e">
        <v>#N/A</v>
      </c>
    </row>
    <row r="41" spans="1:7">
      <c r="A41" s="6" t="str">
        <v>Market.QR_LIVE.RateCurve.USD-LIBOR-BBA-1M</v>
      </c>
      <c r="C41" t="e">
        <v>#N/A</v>
      </c>
      <c r="D41" t="e">
        <v>#N/A</v>
      </c>
      <c r="F41" t="e">
        <v>#N/A</v>
      </c>
      <c r="G41" t="e">
        <v>#N/A</v>
      </c>
    </row>
    <row r="42" spans="1:7">
      <c r="A42" s="6" t="str">
        <v>Market.QR_LIVE.DiscountCurve.CHF-LIBOR-SENIOR</v>
      </c>
      <c r="C42" t="e">
        <v>#N/A</v>
      </c>
      <c r="D42" t="e">
        <v>#N/A</v>
      </c>
      <c r="F42" t="e">
        <v>#N/A</v>
      </c>
      <c r="G42" t="e">
        <v>#N/A</v>
      </c>
    </row>
    <row r="43" spans="1:7">
      <c r="A43" s="6" t="str">
        <v>Market.QR_LIVE.RateCurve.USD-LIBOR-BBA-6M</v>
      </c>
      <c r="C43" t="e">
        <v>#N/A</v>
      </c>
      <c r="D43" t="e">
        <v>#N/A</v>
      </c>
      <c r="F43" t="e">
        <v>#N/A</v>
      </c>
      <c r="G43" t="e">
        <v>#N/A</v>
      </c>
    </row>
    <row r="44" spans="1:7">
      <c r="A44" s="6" t="str">
        <v>Market.QR_LIVE.RateCurve.GBP-LIBOR-BBA-1M</v>
      </c>
      <c r="C44" t="e">
        <v>#N/A</v>
      </c>
      <c r="D44" t="e">
        <v>#N/A</v>
      </c>
      <c r="F44" t="e">
        <v>#N/A</v>
      </c>
      <c r="G44" t="e">
        <v>#N/A</v>
      </c>
    </row>
    <row r="45" spans="1:7">
      <c r="A45" s="6" t="str">
        <v>Market.QR_LIVE.RateCurve.GBP-LIBOR-BBA-6M</v>
      </c>
      <c r="C45" t="e">
        <v>#N/A</v>
      </c>
      <c r="D45" t="e">
        <v>#N/A</v>
      </c>
      <c r="F45" t="e">
        <v>#N/A</v>
      </c>
      <c r="G45" t="e">
        <v>#N/A</v>
      </c>
    </row>
    <row r="46" spans="1:7">
      <c r="A46" s="6" t="str">
        <v>Market.QR_LIVE.RateCurve.AUD-BBR-BBSW-6M</v>
      </c>
      <c r="C46" t="e">
        <v>#N/A</v>
      </c>
      <c r="D46" t="e">
        <v>#N/A</v>
      </c>
      <c r="F46" t="e">
        <v>#N/A</v>
      </c>
      <c r="G46" t="e">
        <v>#N/A</v>
      </c>
    </row>
    <row r="47" spans="1:7">
      <c r="A47" s="6" t="str">
        <v>Market.QR_LIVE.FxCurve.CHF-USD</v>
      </c>
      <c r="C47" t="e">
        <v>#N/A</v>
      </c>
      <c r="D47" t="e">
        <v>#N/A</v>
      </c>
      <c r="F47" t="e">
        <v>#N/A</v>
      </c>
      <c r="G47" t="e">
        <v>#N/A</v>
      </c>
    </row>
    <row r="48" spans="1:7">
      <c r="A48" s="6" t="str">
        <v>Market.QR_LIVE.RateVolatilityMatrix.AUD-BBR-BBSW-3M</v>
      </c>
      <c r="C48" t="e">
        <v>#N/A</v>
      </c>
      <c r="D48" t="e">
        <v>#N/A</v>
      </c>
      <c r="F48" t="e">
        <v>#N/A</v>
      </c>
      <c r="G48" t="e">
        <v>#N/A</v>
      </c>
    </row>
    <row r="49" spans="1:7">
      <c r="A49" s="6" t="str">
        <v>Market.QR_LIVE.RateVolatilityMatrix.AUD-BBR-BBSW-1M</v>
      </c>
      <c r="C49" t="e">
        <v>#N/A</v>
      </c>
      <c r="D49" t="e">
        <v>#N/A</v>
      </c>
      <c r="F49" t="e">
        <v>#N/A</v>
      </c>
      <c r="G49" t="e">
        <v>#N/A</v>
      </c>
    </row>
    <row r="50" spans="1:7">
      <c r="A50" s="6" t="str">
        <v>Market.QR_LIVE.RateVolatilityMatrix.AUD-BBR-BBSW-6M</v>
      </c>
      <c r="C50" t="e">
        <v>#N/A</v>
      </c>
      <c r="D50" t="e">
        <v>#N/A</v>
      </c>
      <c r="F50" t="e">
        <v>#N/A</v>
      </c>
      <c r="G50" t="e">
        <v>#N/A</v>
      </c>
    </row>
    <row r="51" spans="1:7">
      <c r="A51" s="6" t="str">
        <v>Market.QR_LIVE.RateVolatilityMatrix.AUD-IRSwap-5Y</v>
      </c>
      <c r="C51" t="e">
        <v>#N/A</v>
      </c>
      <c r="D51" t="e">
        <v>#N/A</v>
      </c>
      <c r="F51" t="e">
        <v>#N/A</v>
      </c>
      <c r="G51" t="e">
        <v>#N/A</v>
      </c>
    </row>
    <row r="52" spans="1:7">
      <c r="A52" s="6" t="str">
        <v>Market.QR_LIVE.RateVolatilityMatrix.AUD-IRSwap-10Y</v>
      </c>
      <c r="C52" t="e">
        <v>#N/A</v>
      </c>
      <c r="D52" t="e">
        <v>#N/A</v>
      </c>
      <c r="F52" t="e">
        <v>#N/A</v>
      </c>
      <c r="G52" t="e">
        <v>#N/A</v>
      </c>
    </row>
    <row r="53" spans="1:7">
      <c r="A53" s="6" t="str">
        <v>Market.QR_LIVE.RateCurve.CHF-LIBOR-BBA-1M</v>
      </c>
      <c r="C53" t="e">
        <v>#N/A</v>
      </c>
      <c r="D53" t="e">
        <v>#N/A</v>
      </c>
      <c r="F53" t="e">
        <v>#N/A</v>
      </c>
      <c r="G53" t="e">
        <v>#N/A</v>
      </c>
    </row>
    <row r="54" spans="1:7">
      <c r="A54" s="6" t="str">
        <v>Market.QR_LIVE.RateCurve.CHF-LIBOR-BBA-6M</v>
      </c>
      <c r="C54" t="e">
        <v>#N/A</v>
      </c>
      <c r="D54" t="e">
        <v>#N/A</v>
      </c>
      <c r="F54" t="e">
        <v>#N/A</v>
      </c>
      <c r="G54" t="e">
        <v>#N/A</v>
      </c>
    </row>
    <row r="55" spans="1:7">
      <c r="A55" s="6" t="str">
        <v>Market.QR_LIVE.RateCurve.CHF-LIBOR-BBA-3M</v>
      </c>
      <c r="C55" t="e">
        <v>#N/A</v>
      </c>
      <c r="D55" t="e">
        <v>#N/A</v>
      </c>
      <c r="F55" t="e">
        <v>#N/A</v>
      </c>
      <c r="G55" t="e">
        <v>#N/A</v>
      </c>
    </row>
    <row r="56" spans="1:7">
      <c r="A56" s="6" t="str">
        <v>Market.QR_LIVE.RateCurve.EUR-EURIBOR-Telerate-6M</v>
      </c>
      <c r="C56" t="e">
        <v>#N/A</v>
      </c>
      <c r="D56" t="e">
        <v>#N/A</v>
      </c>
      <c r="F56" t="e">
        <v>#N/A</v>
      </c>
      <c r="G56" t="e">
        <v>#N/A</v>
      </c>
    </row>
    <row r="57" spans="1:7">
      <c r="A57" s="6" t="str">
        <v>Market.QR_LIVE.RateCurve.EUR-EURIBOR-Telerate-3M</v>
      </c>
    </row>
    <row r="58" spans="1:7">
      <c r="A58" s="6" t="str">
        <v>Market.QR_LIVE.RateCurve.EUR-EURIBOR-Telerate-1M</v>
      </c>
    </row>
    <row r="59" spans="1:7">
      <c r="A59" s="6" t="str">
        <v>Market.QR_LIVE.RateVolatilityMatrix.EUR-IRSwap-5Y</v>
      </c>
    </row>
    <row r="60" spans="1:7">
      <c r="A60" s="6" t="str">
        <v>Market.QR_LIVE.RateCurve.AUD-LIBOR-BBA-3M.AUD-Deposit-1D</v>
      </c>
    </row>
    <row r="61" spans="1:7">
      <c r="A61" s="6" t="str">
        <v>Market.QR_LIVE.RateCurve.AUD-LIBOR-BBA-3M.AUD-Deposit-1W</v>
      </c>
    </row>
    <row r="62" spans="1:7">
      <c r="A62" s="6" t="str">
        <v>Market.QR_LIVE.RateCurve.AUD-LIBOR-BBA-3M.AUD-Deposit-2W</v>
      </c>
    </row>
    <row r="63" spans="1:7">
      <c r="A63" s="6" t="str">
        <v>Market.QR_LIVE.RateCurve.AUD-LIBOR-BBA-3M.AUD-Deposit-1M</v>
      </c>
    </row>
    <row r="64" spans="1:7">
      <c r="A64" s="6" t="str">
        <v>Market.QR_LIVE.RateCurve.AUD-LIBOR-BBA-3M.AUD-Deposit-2M</v>
      </c>
    </row>
    <row r="65" spans="1:1">
      <c r="A65" s="6" t="str">
        <v>Market.QR_LIVE.RateCurve.AUD-LIBOR-BBA-3M.AUD-Deposit-3M</v>
      </c>
    </row>
    <row r="66" spans="1:1">
      <c r="A66" s="6" t="str">
        <v>Market.QR_LIVE.RateCurve.AUD-LIBOR-BBA-3M.AUD-IRFuture-IR-1</v>
      </c>
    </row>
    <row r="67" spans="1:1">
      <c r="A67" s="6" t="str">
        <v>Market.QR_LIVE.RateCurve.AUD-LIBOR-BBA-3M.AUD-IRFuture-IR-2</v>
      </c>
    </row>
    <row r="68" spans="1:1">
      <c r="A68" s="6" t="str">
        <v>Market.QR_LIVE.RateCurve.AUD-LIBOR-BBA-3M.AUD-IRFuture-IR-3</v>
      </c>
    </row>
    <row r="69" spans="1:1">
      <c r="A69" s="6" t="str">
        <v>Market.QR_LIVE.RateCurve.AUD-LIBOR-BBA-3M.AUD-IRFuture-IR-4</v>
      </c>
    </row>
    <row r="70" spans="1:1">
      <c r="A70" s="6" t="str">
        <v>Market.QR_LIVE.RateCurve.AUD-LIBOR-BBA-3M.AUD-IRFuture-IR-5</v>
      </c>
    </row>
    <row r="71" spans="1:1">
      <c r="A71" s="6" t="str">
        <v>Market.QR_LIVE.RateCurve.AUD-LIBOR-BBA-3M.AUD-IRFuture-IR-6</v>
      </c>
    </row>
    <row r="72" spans="1:1">
      <c r="A72" s="6" t="str">
        <v>Market.QR_LIVE.RateCurve.AUD-LIBOR-BBA-3M.AUD-IRFuture-IR-7</v>
      </c>
    </row>
    <row r="73" spans="1:1">
      <c r="A73" s="6" t="str">
        <v>Market.QR_LIVE.RateCurve.AUD-LIBOR-BBA-3M.AUD-IRFuture-IR-8</v>
      </c>
    </row>
    <row r="74" spans="1:1">
      <c r="A74" s="6" t="str">
        <v>Market.QR_LIVE.RateCurve.AUD-LIBOR-BBA-3M.AUD-IRSwap-3Y</v>
      </c>
    </row>
    <row r="75" spans="1:1">
      <c r="A75" s="6" t="str">
        <v>Market.QR_LIVE.RateCurve.AUD-LIBOR-BBA-3M.AUD-IRSwap-4Y</v>
      </c>
    </row>
    <row r="76" spans="1:1">
      <c r="A76" s="6" t="str">
        <v>Market.QR_LIVE.RateCurve.AUD-LIBOR-BBA-3M.AUD-IRSwap-5Y</v>
      </c>
    </row>
    <row r="77" spans="1:1">
      <c r="A77" s="6" t="str">
        <v>Market.QR_LIVE.RateCurve.AUD-LIBOR-BBA-3M.AUD-IRSwap-6Y</v>
      </c>
    </row>
    <row r="78" spans="1:1">
      <c r="A78" s="6" t="str">
        <v>Market.QR_LIVE.RateCurve.AUD-LIBOR-BBA-3M.AUD-IRSwap-7Y</v>
      </c>
    </row>
    <row r="79" spans="1:1">
      <c r="A79" s="6" t="str">
        <v>Market.QR_LIVE.RateCurve.AUD-LIBOR-BBA-3M.AUD-IRSwap-8Y</v>
      </c>
    </row>
    <row r="80" spans="1:1">
      <c r="A80" s="6" t="str">
        <v>Market.QR_LIVE.RateCurve.AUD-LIBOR-BBA-3M.AUD-IRSwap-9Y</v>
      </c>
    </row>
    <row r="81" spans="1:1">
      <c r="A81" s="6" t="str">
        <v>Market.QR_LIVE.RateCurve.AUD-LIBOR-BBA-3M.AUD-IRSwap-10Y</v>
      </c>
    </row>
    <row r="82" spans="1:1">
      <c r="A82" s="6" t="str">
        <v>Market.QR_LIVE.RateCurve.AUD-LIBOR-BBA-3M.AUD-IRSwap-15Y</v>
      </c>
    </row>
    <row r="83" spans="1:1">
      <c r="A83" s="6" t="str">
        <v>Market.QR_LIVE.RateCurve.AUD-LIBOR-BBA-3M.AUD-IRSwap-20Y</v>
      </c>
    </row>
    <row r="84" spans="1:1">
      <c r="A84" s="6" t="str">
        <v>Market.QR_LIVE.ClearedRateCurve.USD-LIBOR-ISDA-6M</v>
      </c>
    </row>
    <row r="85" spans="1:1">
      <c r="A85" s="6" t="str">
        <v>Market.QR_LIVE.RateBasisCurve.AUD-LIBOR-BBA-1M</v>
      </c>
    </row>
    <row r="86" spans="1:1">
      <c r="A86" s="6" t="str">
        <v>Market.QR_LIVE.RateCurve.AUD-LIBOR-BBA-3M</v>
      </c>
    </row>
    <row r="87" spans="1:1">
      <c r="A87" s="6" t="str">
        <v>Market.QR_LIVE.RateCurve.AUD-LIBOR-BBA-6M</v>
      </c>
    </row>
    <row r="88" spans="1:1">
      <c r="A88" s="6" t="str">
        <v>Market.QR_LIVE.RateCurve.AUD-LIBOR-BBA-1M</v>
      </c>
    </row>
    <row r="89" spans="1:1">
      <c r="A89" s="6" t="str">
        <v>Market.QR_LIVE.RateCurve.GBP-LIBOR-ISDA-3M</v>
      </c>
    </row>
    <row r="90" spans="1:1">
      <c r="A90" s="6" t="str">
        <v>Market.QR_LIVE.RateCurve.GBP-LIBOR-ISDA-1M</v>
      </c>
    </row>
    <row r="91" spans="1:1">
      <c r="A91" s="6" t="str">
        <v>Market.QR_LIVE.RateCurve.USD-Federal Funds-H15-OIS-COMPOUND-1D</v>
      </c>
    </row>
    <row r="92" spans="1:1">
      <c r="A92" s="6" t="str">
        <v>Market.QR_LIVE.DiscountCurve.USD-OIS-SENIOR</v>
      </c>
    </row>
    <row r="93" spans="1:1">
      <c r="A93" s="6" t="str">
        <v>Market.QR_LIVE.RateCurve.GBP-LIBOR-ISDA-6M</v>
      </c>
    </row>
    <row r="94" spans="1:1">
      <c r="A94" s="6" t="str">
        <v>Market.QR_LIVE.ExchangeTradedCurve.AUD-ASX-IR</v>
      </c>
    </row>
    <row r="95" spans="1:1">
      <c r="A95" s="6" t="str">
        <v>Market.QR_LIVE.ExchangeTradedCurve.ExchangeTradedCurve.AUD-ASXT-IR</v>
      </c>
    </row>
    <row r="96" spans="1:1">
      <c r="A96" s="6" t="str">
        <v>Market.QR_LIVE.RateCurve.AUD-AONIA-OIS-COMPOUND-1D</v>
      </c>
    </row>
    <row r="97" spans="1:1">
      <c r="A97" s="6" t="str">
        <v>Market.QR_LIVE.RateVolatilityMatrix.AUD-Xibor-3M</v>
      </c>
    </row>
    <row r="98" spans="1:1">
      <c r="A98" s="6" t="str">
        <v>Market.QR_LIVE.RateVolatilityMatrix.Instrument/String=AUD-BBR-BBSW-1M</v>
      </c>
    </row>
    <row r="99" spans="1:1">
      <c r="A99" s="6" t="str">
        <v>Market.QR_LIVE.RateVolatilityMatrix.Instrument/String=AUD-IRSwap-1Y</v>
      </c>
    </row>
    <row r="100" spans="1:1">
      <c r="A100" s="6" t="str">
        <v>Market.QR_LIVE.RateVolatilityMatrix.AUD-BBR-BBSW</v>
      </c>
    </row>
    <row r="101" spans="1:1">
      <c r="A101" s="6" t="str">
        <v>Market.QR_LIVE.RateVolatilityMatrix.AUD-IRSwap</v>
      </c>
    </row>
    <row r="102" spans="1:1">
      <c r="A102" s="6" t="str">
        <v>Market.QR_LIVE.RateATMVolatilityMatrix.AUD-IRSwap-SydneySwapDesk</v>
      </c>
    </row>
    <row r="103" spans="1:1">
      <c r="A103" s="6" t="str">
        <v>Market.QR_LIVE.RateVolatilityMatrix.AUD-IRSwap-20Y</v>
      </c>
    </row>
    <row r="104" spans="1:1">
      <c r="A104" s="6" t="str">
        <v>Market.QR_LIVE.RateVolatilityMatrix.AUD-IRSwap-15Y</v>
      </c>
    </row>
    <row r="105" spans="1:1">
      <c r="A105" s="6" t="str">
        <v>Market.QR_LIVE.RateVolatilityMatrix.AUD-IRSwap-9Y</v>
      </c>
    </row>
    <row r="106" spans="1:1">
      <c r="A106" s="6" t="str">
        <v>Market.QR_LIVE.RateVolatilityMatrix.AUD-IRSwap-8Y</v>
      </c>
    </row>
    <row r="107" spans="1:1">
      <c r="A107" s="6" t="e">
        <v>#N/A</v>
      </c>
    </row>
    <row r="108" spans="1:1">
      <c r="A108" s="6" t="e">
        <v>#N/A</v>
      </c>
    </row>
    <row r="109" spans="1:1">
      <c r="A109" s="6" t="e">
        <v>#N/A</v>
      </c>
    </row>
    <row r="110" spans="1:1">
      <c r="A110" s="6" t="e">
        <v>#N/A</v>
      </c>
    </row>
    <row r="111" spans="1:1">
      <c r="A111" s="6" t="e">
        <v>#N/A</v>
      </c>
    </row>
    <row r="112" spans="1:1">
      <c r="A112" s="6" t="e">
        <v>#N/A</v>
      </c>
    </row>
    <row r="113" spans="1:1">
      <c r="A113" s="6" t="e">
        <v>#N/A</v>
      </c>
    </row>
    <row r="114" spans="1:1">
      <c r="A114" s="6" t="e">
        <v>#N/A</v>
      </c>
    </row>
    <row r="115" spans="1:1">
      <c r="A115" s="6" t="e">
        <v>#N/A</v>
      </c>
    </row>
    <row r="116" spans="1:1">
      <c r="A116" s="6" t="e">
        <v>#N/A</v>
      </c>
    </row>
    <row r="117" spans="1:1">
      <c r="A117" s="6" t="e">
        <v>#N/A</v>
      </c>
    </row>
    <row r="118" spans="1:1">
      <c r="A118" s="6" t="e">
        <v>#N/A</v>
      </c>
    </row>
    <row r="119" spans="1:1">
      <c r="A119" s="6" t="e">
        <v>#N/A</v>
      </c>
    </row>
    <row r="120" spans="1:1">
      <c r="A120" s="6" t="e">
        <v>#N/A</v>
      </c>
    </row>
    <row r="121" spans="1:1">
      <c r="A121" s="6" t="e">
        <v>#N/A</v>
      </c>
    </row>
    <row r="122" spans="1:1">
      <c r="A122" s="6" t="e">
        <v>#N/A</v>
      </c>
    </row>
    <row r="123" spans="1:1">
      <c r="A123" t="e">
        <v>#N/A</v>
      </c>
    </row>
    <row r="124" spans="1:1">
      <c r="A124" t="e">
        <v>#N/A</v>
      </c>
    </row>
    <row r="125" spans="1:1">
      <c r="A125" t="e">
        <v>#N/A</v>
      </c>
    </row>
    <row r="126" spans="1:1">
      <c r="A126" t="e">
        <v>#N/A</v>
      </c>
    </row>
    <row r="127" spans="1:1">
      <c r="A127" t="e">
        <v>#N/A</v>
      </c>
    </row>
    <row r="128" spans="1:1">
      <c r="A128" t="e">
        <v>#N/A</v>
      </c>
    </row>
    <row r="129" spans="1:1">
      <c r="A129" t="e">
        <v>#N/A</v>
      </c>
    </row>
  </sheetData>
  <dataValidations count="1">
    <dataValidation type="list" allowBlank="1" showInputMessage="1" showErrorMessage="1" sqref="C9" xr:uid="{00000000-0002-0000-0000-000000000000}">
      <formula1>CurveList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V46"/>
  <sheetViews>
    <sheetView tabSelected="1" topLeftCell="L1" workbookViewId="0">
      <selection activeCell="N3" sqref="N3"/>
    </sheetView>
  </sheetViews>
  <sheetFormatPr defaultRowHeight="12.75"/>
  <cols>
    <col min="1" max="1" width="3.140625" customWidth="1"/>
    <col min="3" max="3" width="10.140625" bestFit="1" customWidth="1"/>
    <col min="4" max="4" width="12" bestFit="1" customWidth="1"/>
    <col min="5" max="5" width="13.42578125" customWidth="1"/>
    <col min="6" max="6" width="10.140625" bestFit="1" customWidth="1"/>
    <col min="7" max="7" width="12.140625" bestFit="1" customWidth="1"/>
    <col min="8" max="8" width="10.140625" bestFit="1" customWidth="1"/>
    <col min="9" max="9" width="9.7109375" bestFit="1" customWidth="1"/>
    <col min="10" max="10" width="9.7109375" customWidth="1"/>
    <col min="11" max="11" width="21" bestFit="1" customWidth="1"/>
    <col min="12" max="12" width="14.42578125" bestFit="1" customWidth="1"/>
    <col min="13" max="13" width="32.85546875" bestFit="1" customWidth="1"/>
    <col min="14" max="14" width="50.42578125" bestFit="1" customWidth="1"/>
    <col min="15" max="16" width="20.7109375" bestFit="1" customWidth="1"/>
    <col min="17" max="17" width="16.42578125" customWidth="1"/>
    <col min="18" max="18" width="21" bestFit="1" customWidth="1"/>
    <col min="19" max="19" width="14" bestFit="1" customWidth="1"/>
    <col min="21" max="21" width="16.85546875" bestFit="1" customWidth="1"/>
    <col min="22" max="22" width="48.5703125" bestFit="1" customWidth="1"/>
  </cols>
  <sheetData>
    <row r="2" spans="2:22"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42</v>
      </c>
      <c r="H2" s="8" t="s">
        <v>36</v>
      </c>
      <c r="I2" s="8" t="s">
        <v>37</v>
      </c>
      <c r="J2" s="8" t="s">
        <v>38</v>
      </c>
      <c r="K2" s="8" t="s">
        <v>40</v>
      </c>
      <c r="L2" s="9" t="s">
        <v>43</v>
      </c>
      <c r="M2" s="8" t="s">
        <v>13</v>
      </c>
      <c r="N2" s="8" t="s">
        <v>14</v>
      </c>
      <c r="O2" s="8" t="str">
        <f>R2</f>
        <v>NPV</v>
      </c>
      <c r="P2" s="8" t="str">
        <f>R3</f>
        <v>ExpectedValue</v>
      </c>
      <c r="Q2" s="8" t="str">
        <f>R4</f>
        <v>Delta1</v>
      </c>
      <c r="R2" s="10" t="s">
        <v>15</v>
      </c>
    </row>
    <row r="3" spans="2:22">
      <c r="B3" s="11" t="s">
        <v>16</v>
      </c>
      <c r="C3" s="11" t="s">
        <v>17</v>
      </c>
      <c r="D3" s="11" t="s">
        <v>18</v>
      </c>
      <c r="E3" s="11" t="b">
        <v>1</v>
      </c>
      <c r="F3" s="12">
        <f ca="1">TODAY()</f>
        <v>43217</v>
      </c>
      <c r="G3" s="12">
        <f ca="1">F3+90</f>
        <v>43307</v>
      </c>
      <c r="H3" s="11" t="s">
        <v>19</v>
      </c>
      <c r="I3" s="13">
        <v>1000000</v>
      </c>
      <c r="J3" s="13" t="s">
        <v>39</v>
      </c>
      <c r="K3" s="13" t="s">
        <v>41</v>
      </c>
      <c r="L3" s="11">
        <v>0.88</v>
      </c>
      <c r="M3" s="11" t="str">
        <f ca="1">_xll.HLV5r3.Financial.Cache.CreateFxSpot(B3,E3,F3,C3,D3,I3,H3,J3,K3,G3,L3)</f>
        <v>Trade.SpreadSheet.fxSingleLeg.t0001</v>
      </c>
      <c r="N3" s="11" t="str">
        <f ca="1">_xll.HLV5r3.Financial.Cache.ValueTradeFromMarket(M3,C3,$R$2:$R$4,J3,$V$20,F3)</f>
        <v>ValuationReport.LOCAL_USER.SpreadSheet.fxSingleLeg.t0001.QR_LIVE</v>
      </c>
      <c r="O3" s="11" t="str">
        <f t="array" aca="1" ref="O3:Q4" ca="1">TRANSPOSE(_xll.HLV5r3.Financial.Cache.ViewValuationReport(N3))</f>
        <v>NPV</v>
      </c>
      <c r="P3" s="11" t="str">
        <f ca="1"/>
        <v>ExpectedValue</v>
      </c>
      <c r="Q3" s="11" t="str">
        <f ca="1"/>
        <v>Delta1</v>
      </c>
      <c r="R3" s="10" t="s">
        <v>20</v>
      </c>
      <c r="V3" t="str">
        <f>'GetInfo &amp; GetInstrumentInfo'!$C$9</f>
        <v>Market.QR_LIVE.RateCurve.JPY-LIBOR-ISDA-6M</v>
      </c>
    </row>
    <row r="4" spans="2:22">
      <c r="B4" s="15"/>
      <c r="C4" s="15"/>
      <c r="D4" s="15"/>
      <c r="E4" s="15"/>
      <c r="F4" s="15"/>
      <c r="G4" s="15"/>
      <c r="H4" s="14"/>
      <c r="I4" s="16"/>
      <c r="J4" s="16"/>
      <c r="K4" s="16"/>
      <c r="L4" s="14"/>
      <c r="M4" s="14"/>
      <c r="N4" s="14"/>
      <c r="O4" s="16">
        <f ca="1"/>
        <v>178878.80177205443</v>
      </c>
      <c r="P4" s="16">
        <f ca="1"/>
        <v>180000</v>
      </c>
      <c r="Q4" s="16">
        <f ca="1"/>
        <v>4.3829247111894336</v>
      </c>
      <c r="R4" s="10" t="s">
        <v>21</v>
      </c>
      <c r="V4" t="str">
        <f>'GetInfo &amp; GetInstrumentInfo'!$C$9</f>
        <v>Market.QR_LIVE.RateCurve.JPY-LIBOR-ISDA-6M</v>
      </c>
    </row>
    <row r="5" spans="2:22">
      <c r="B5" s="11" t="s">
        <v>22</v>
      </c>
      <c r="C5" s="11" t="str">
        <f t="shared" ref="C5:E5" si="0">C3</f>
        <v>CBA</v>
      </c>
      <c r="D5" s="11" t="str">
        <f t="shared" si="0"/>
        <v>XYZ</v>
      </c>
      <c r="E5" s="11" t="b">
        <f t="shared" si="0"/>
        <v>1</v>
      </c>
      <c r="F5" s="12">
        <f ca="1">F3</f>
        <v>43217</v>
      </c>
      <c r="G5" s="12">
        <f ca="1">G3+5</f>
        <v>43312</v>
      </c>
      <c r="H5" s="11" t="str">
        <f>H3</f>
        <v>AUD</v>
      </c>
      <c r="I5" s="13">
        <f>I3</f>
        <v>1000000</v>
      </c>
      <c r="J5" s="13" t="s">
        <v>39</v>
      </c>
      <c r="K5" s="13" t="s">
        <v>41</v>
      </c>
      <c r="L5" s="11">
        <f>L3+0.005</f>
        <v>0.88500000000000001</v>
      </c>
      <c r="M5" s="11" t="str">
        <f ca="1">_xll.HLV5r3.Financial.Cache.CreateFxSpot(B5,E5,F5,C5,D5,I5,H5,J5,K5,G5,L5)</f>
        <v>Trade.SpreadSheet.fxSingleLeg.t0002</v>
      </c>
      <c r="N5" s="11" t="str">
        <f ca="1">_xll.HLV5r3.Financial.Cache.ValueTradeFromMarket(M5,C5,$R$2:$R$4,J5,$V$20,F5)</f>
        <v>ValuationReport.LOCAL_USER.SpreadSheet.fxSingleLeg.t0002.QR_LIVE</v>
      </c>
      <c r="O5" s="11" t="str">
        <f t="array" aca="1" ref="O5:Q6" ca="1">TRANSPOSE(_xll.HLV5r3.Financial.Cache.ViewValuationReport(N5))</f>
        <v>NPV</v>
      </c>
      <c r="P5" s="11" t="str">
        <f ca="1"/>
        <v>ExpectedValue</v>
      </c>
      <c r="Q5" s="11" t="str">
        <f ca="1"/>
        <v>Delta1</v>
      </c>
      <c r="R5" t="str">
        <f t="array" aca="1" ref="R5:S18" ca="1">_xll.HLV5r3.Financial.Cache.ViewTrade(M3)</f>
        <v>ValueDate</v>
      </c>
      <c r="S5" s="17">
        <f ca="1"/>
        <v>43307</v>
      </c>
    </row>
    <row r="6" spans="2:22">
      <c r="B6" s="15"/>
      <c r="C6" s="15"/>
      <c r="D6" s="15"/>
      <c r="E6" s="15"/>
      <c r="F6" s="15"/>
      <c r="G6" s="15"/>
      <c r="H6" s="14"/>
      <c r="I6" s="16"/>
      <c r="J6" s="16"/>
      <c r="K6" s="16"/>
      <c r="L6" s="14"/>
      <c r="M6" s="14"/>
      <c r="N6" s="14"/>
      <c r="O6" s="16">
        <f ca="1"/>
        <v>183784.05826478318</v>
      </c>
      <c r="P6" s="16">
        <f ca="1"/>
        <v>185000</v>
      </c>
      <c r="Q6" s="16">
        <f ca="1"/>
        <v>4.7532924823429958</v>
      </c>
      <c r="R6" t="str">
        <f ca="1"/>
        <v>Payment1payerPartyReference</v>
      </c>
      <c r="S6" t="str">
        <f ca="1"/>
        <v>Party1</v>
      </c>
    </row>
    <row r="7" spans="2:22">
      <c r="B7" s="11" t="s">
        <v>23</v>
      </c>
      <c r="C7" s="11" t="str">
        <f>C5</f>
        <v>CBA</v>
      </c>
      <c r="D7" s="11" t="str">
        <f>D5</f>
        <v>XYZ</v>
      </c>
      <c r="E7" s="11" t="b">
        <f>E5</f>
        <v>1</v>
      </c>
      <c r="F7" s="12">
        <f ca="1">F5</f>
        <v>43217</v>
      </c>
      <c r="G7" s="12">
        <f ca="1">G5+5</f>
        <v>43317</v>
      </c>
      <c r="H7" s="11" t="str">
        <f>H5</f>
        <v>AUD</v>
      </c>
      <c r="I7" s="13">
        <f>I5</f>
        <v>1000000</v>
      </c>
      <c r="J7" s="13" t="s">
        <v>39</v>
      </c>
      <c r="K7" s="13" t="s">
        <v>41</v>
      </c>
      <c r="L7" s="11">
        <f>L5+0.005</f>
        <v>0.89</v>
      </c>
      <c r="M7" s="11" t="str">
        <f ca="1">_xll.HLV5r3.Financial.Cache.CreateFxSpot(B7,E7,F7,C7,D7,I7,H7,J7,K7,G7,L7)</f>
        <v>Trade.SpreadSheet.fxSingleLeg.t0003</v>
      </c>
      <c r="N7" s="11" t="str">
        <f ca="1">_xll.HLV5r3.Financial.Cache.ValueTradeFromMarket(M7,C7,$R$2:$R$4,J7,$V$20,F7)</f>
        <v>ValuationReport.LOCAL_USER.SpreadSheet.fxSingleLeg.t0003.QR_LIVE</v>
      </c>
      <c r="O7" s="11" t="str">
        <f t="array" aca="1" ref="O7:Q8" ca="1">TRANSPOSE(_xll.HLV5r3.Financial.Cache.ViewValuationReport(N7))</f>
        <v>NPV</v>
      </c>
      <c r="P7" s="11" t="str">
        <f ca="1"/>
        <v>ExpectedValue</v>
      </c>
      <c r="Q7" s="11" t="str">
        <f ca="1"/>
        <v>Delta1</v>
      </c>
      <c r="R7" t="str">
        <f ca="1"/>
        <v>Payment1receiverPartyReference</v>
      </c>
      <c r="S7" s="17" t="str">
        <f ca="1"/>
        <v>Party2</v>
      </c>
    </row>
    <row r="8" spans="2:22">
      <c r="B8" s="15"/>
      <c r="C8" s="15"/>
      <c r="D8" s="15"/>
      <c r="E8" s="15"/>
      <c r="F8" s="15"/>
      <c r="G8" s="15"/>
      <c r="H8" s="14"/>
      <c r="I8" s="16"/>
      <c r="J8" s="16"/>
      <c r="K8" s="16"/>
      <c r="L8" s="14"/>
      <c r="M8" s="14"/>
      <c r="N8" s="14"/>
      <c r="O8" s="16">
        <f ca="1"/>
        <v>188685.5952795012</v>
      </c>
      <c r="P8" s="16">
        <f ca="1"/>
        <v>190000</v>
      </c>
      <c r="Q8" s="16">
        <f ca="1"/>
        <v>5.136906149603961</v>
      </c>
      <c r="R8" t="str">
        <f ca="1"/>
        <v>Payment1amount</v>
      </c>
      <c r="S8">
        <f ca="1"/>
        <v>1000000</v>
      </c>
    </row>
    <row r="9" spans="2:22">
      <c r="B9" s="11" t="s">
        <v>24</v>
      </c>
      <c r="C9" s="11" t="str">
        <f>C7</f>
        <v>CBA</v>
      </c>
      <c r="D9" s="11" t="str">
        <f>D7</f>
        <v>XYZ</v>
      </c>
      <c r="E9" s="11" t="b">
        <f>E7</f>
        <v>1</v>
      </c>
      <c r="F9" s="12">
        <f ca="1">F7</f>
        <v>43217</v>
      </c>
      <c r="G9" s="12">
        <f ca="1">G7+5</f>
        <v>43322</v>
      </c>
      <c r="H9" s="11" t="str">
        <f>H7</f>
        <v>AUD</v>
      </c>
      <c r="I9" s="13">
        <f>I7</f>
        <v>1000000</v>
      </c>
      <c r="J9" s="13" t="s">
        <v>39</v>
      </c>
      <c r="K9" s="13" t="s">
        <v>41</v>
      </c>
      <c r="L9" s="11">
        <f>L7+0.005</f>
        <v>0.89500000000000002</v>
      </c>
      <c r="M9" s="11" t="str">
        <f ca="1">_xll.HLV5r3.Financial.Cache.CreateFxSpot(B9,E9,F9,C9,D9,I9,H9,J9,K9,G9,L9)</f>
        <v>Trade.SpreadSheet.fxSingleLeg.t0004</v>
      </c>
      <c r="N9" s="11" t="str">
        <f ca="1">_xll.HLV5r3.Financial.Cache.ValueTradeFromMarket(M9,C9,$R$2:$R$4,J9,$V$20,F9)</f>
        <v>ValuationReport.LOCAL_USER.SpreadSheet.fxSingleLeg.t0004.QR_LIVE</v>
      </c>
      <c r="O9" s="11" t="str">
        <f t="array" aca="1" ref="O9:Q10" ca="1">TRANSPOSE(_xll.HLV5r3.Financial.Cache.ViewValuationReport(N9))</f>
        <v>NPV</v>
      </c>
      <c r="P9" s="11" t="str">
        <f ca="1"/>
        <v>ExpectedValue</v>
      </c>
      <c r="Q9" s="11" t="str">
        <f ca="1"/>
        <v>Delta1</v>
      </c>
      <c r="R9" t="str">
        <f ca="1"/>
        <v>Payment1currency</v>
      </c>
      <c r="S9" s="17" t="str">
        <f ca="1"/>
        <v>AUD</v>
      </c>
    </row>
    <row r="10" spans="2:22">
      <c r="B10" s="15"/>
      <c r="C10" s="15"/>
      <c r="D10" s="15"/>
      <c r="E10" s="15"/>
      <c r="F10" s="15"/>
      <c r="G10" s="15"/>
      <c r="H10" s="14"/>
      <c r="I10" s="16"/>
      <c r="J10" s="16"/>
      <c r="K10" s="16"/>
      <c r="L10" s="14"/>
      <c r="M10" s="14"/>
      <c r="N10" s="14"/>
      <c r="O10" s="16">
        <f ca="1"/>
        <v>193583.61100512705</v>
      </c>
      <c r="P10" s="16">
        <f ca="1"/>
        <v>195000</v>
      </c>
      <c r="Q10" s="16">
        <f ca="1"/>
        <v>5.5337610408481774</v>
      </c>
      <c r="R10" t="str">
        <f ca="1"/>
        <v>Payment2payerPartyReference</v>
      </c>
      <c r="S10" t="str">
        <f ca="1"/>
        <v>Party1</v>
      </c>
    </row>
    <row r="11" spans="2:22">
      <c r="B11" s="11" t="s">
        <v>25</v>
      </c>
      <c r="C11" s="11" t="str">
        <f>C9</f>
        <v>CBA</v>
      </c>
      <c r="D11" s="11" t="str">
        <f>D9</f>
        <v>XYZ</v>
      </c>
      <c r="E11" s="11" t="b">
        <f>E9</f>
        <v>1</v>
      </c>
      <c r="F11" s="12">
        <f ca="1">F9</f>
        <v>43217</v>
      </c>
      <c r="G11" s="12">
        <f ca="1">G9+5</f>
        <v>43327</v>
      </c>
      <c r="H11" s="11" t="str">
        <f>H9</f>
        <v>AUD</v>
      </c>
      <c r="I11" s="13">
        <f>I9</f>
        <v>1000000</v>
      </c>
      <c r="J11" s="13" t="s">
        <v>39</v>
      </c>
      <c r="K11" s="13" t="s">
        <v>41</v>
      </c>
      <c r="L11" s="11">
        <f>L9+0.005</f>
        <v>0.9</v>
      </c>
      <c r="M11" s="11" t="str">
        <f ca="1">_xll.HLV5r3.Financial.Cache.CreateFxSpot(B11,E11,F11,C11,D11,I11,H11,J11,K11,G11,L11)</f>
        <v>Trade.SpreadSheet.fxSingleLeg.t0005</v>
      </c>
      <c r="N11" s="11" t="str">
        <f ca="1">_xll.HLV5r3.Financial.Cache.ValueTradeFromMarket(M11,C11,$R$2:$R$4,J11,$V$20,F11)</f>
        <v>ValuationReport.LOCAL_USER.SpreadSheet.fxSingleLeg.t0005.QR_LIVE</v>
      </c>
      <c r="O11" s="11" t="str">
        <f t="array" aca="1" ref="O11:Q12" ca="1">TRANSPOSE(_xll.HLV5r3.Financial.Cache.ViewValuationReport(N11))</f>
        <v>NPV</v>
      </c>
      <c r="P11" s="11" t="str">
        <f ca="1"/>
        <v>ExpectedValue</v>
      </c>
      <c r="Q11" s="11" t="str">
        <f ca="1"/>
        <v>Delta1</v>
      </c>
      <c r="R11" t="str">
        <f ca="1"/>
        <v>Payment2receiverPartyReference</v>
      </c>
      <c r="S11" t="str">
        <f ca="1"/>
        <v>Party2</v>
      </c>
    </row>
    <row r="12" spans="2:22">
      <c r="B12" s="15"/>
      <c r="C12" s="15"/>
      <c r="D12" s="15"/>
      <c r="E12" s="15"/>
      <c r="F12" s="15"/>
      <c r="G12" s="15"/>
      <c r="H12" s="14"/>
      <c r="I12" s="16"/>
      <c r="J12" s="16"/>
      <c r="K12" s="16"/>
      <c r="L12" s="14"/>
      <c r="M12" s="14"/>
      <c r="N12" s="14"/>
      <c r="O12" s="16">
        <f ca="1"/>
        <v>198478.18306287652</v>
      </c>
      <c r="P12" s="16">
        <f ca="1"/>
        <v>200000</v>
      </c>
      <c r="Q12" s="16">
        <f ca="1"/>
        <v>5.9438469740615076</v>
      </c>
      <c r="R12" t="str">
        <f ca="1"/>
        <v>Payment2amount</v>
      </c>
      <c r="S12">
        <f ca="1"/>
        <v>880000</v>
      </c>
    </row>
    <row r="13" spans="2:22">
      <c r="B13" s="11" t="s">
        <v>26</v>
      </c>
      <c r="C13" s="11" t="str">
        <f>C11</f>
        <v>CBA</v>
      </c>
      <c r="D13" s="11" t="str">
        <f>D11</f>
        <v>XYZ</v>
      </c>
      <c r="E13" s="11" t="b">
        <f>E11</f>
        <v>1</v>
      </c>
      <c r="F13" s="12">
        <f ca="1">F11</f>
        <v>43217</v>
      </c>
      <c r="G13" s="12">
        <f ca="1">G11+5</f>
        <v>43332</v>
      </c>
      <c r="H13" s="11" t="str">
        <f>H11</f>
        <v>AUD</v>
      </c>
      <c r="I13" s="13">
        <f>I11</f>
        <v>1000000</v>
      </c>
      <c r="J13" s="13" t="s">
        <v>39</v>
      </c>
      <c r="K13" s="13" t="s">
        <v>41</v>
      </c>
      <c r="L13" s="11">
        <f>L11+0.005</f>
        <v>0.90500000000000003</v>
      </c>
      <c r="M13" s="11" t="str">
        <f ca="1">_xll.HLV5r3.Financial.Cache.CreateFxSpot(B13,E13,F13,C13,D13,I13,H13,J13,K13,G13,L13)</f>
        <v>Trade.SpreadSheet.fxSingleLeg.t0006</v>
      </c>
      <c r="N13" s="11" t="str">
        <f ca="1">_xll.HLV5r3.Financial.Cache.ValueTradeFromMarket(M13,C13,$R$2:$R$4,J13,$V$20,F13)</f>
        <v>ValuationReport.LOCAL_USER.SpreadSheet.fxSingleLeg.t0006.QR_LIVE</v>
      </c>
      <c r="O13" s="11" t="str">
        <f t="array" aca="1" ref="O13:Q14" ca="1">TRANSPOSE(_xll.HLV5r3.Financial.Cache.ViewValuationReport(N13))</f>
        <v>NPV</v>
      </c>
      <c r="P13" s="11" t="str">
        <f ca="1"/>
        <v>ExpectedValue</v>
      </c>
      <c r="Q13" s="11" t="str">
        <f ca="1"/>
        <v>Delta1</v>
      </c>
      <c r="R13" t="str">
        <f ca="1"/>
        <v>Payment2currency</v>
      </c>
      <c r="S13" t="str">
        <f ca="1"/>
        <v>USD</v>
      </c>
    </row>
    <row r="14" spans="2:22">
      <c r="B14" s="15"/>
      <c r="C14" s="15"/>
      <c r="D14" s="15"/>
      <c r="E14" s="15"/>
      <c r="F14" s="15"/>
      <c r="G14" s="15"/>
      <c r="H14" s="14"/>
      <c r="I14" s="16"/>
      <c r="J14" s="16"/>
      <c r="K14" s="16"/>
      <c r="L14" s="14"/>
      <c r="M14" s="14"/>
      <c r="N14" s="14"/>
      <c r="O14" s="16">
        <f ca="1"/>
        <v>203369.31282188909</v>
      </c>
      <c r="P14" s="16">
        <f ca="1"/>
        <v>205000</v>
      </c>
      <c r="Q14" s="16">
        <f ca="1"/>
        <v>6.3671499189080381</v>
      </c>
      <c r="R14" t="str">
        <f ca="1"/>
        <v>QuoteBasis</v>
      </c>
      <c r="S14" t="str">
        <f ca="1"/>
        <v>Currency2PerCurrency1</v>
      </c>
    </row>
    <row r="15" spans="2:22">
      <c r="B15" s="11" t="s">
        <v>27</v>
      </c>
      <c r="C15" s="11" t="str">
        <f>C13</f>
        <v>CBA</v>
      </c>
      <c r="D15" s="11" t="str">
        <f>D13</f>
        <v>XYZ</v>
      </c>
      <c r="E15" s="11" t="b">
        <f>E13</f>
        <v>1</v>
      </c>
      <c r="F15" s="12">
        <f ca="1">F13</f>
        <v>43217</v>
      </c>
      <c r="G15" s="12">
        <f ca="1">G13+5</f>
        <v>43337</v>
      </c>
      <c r="H15" s="11" t="str">
        <f>H13</f>
        <v>AUD</v>
      </c>
      <c r="I15" s="13">
        <f>I13</f>
        <v>1000000</v>
      </c>
      <c r="J15" s="13" t="s">
        <v>39</v>
      </c>
      <c r="K15" s="13" t="s">
        <v>41</v>
      </c>
      <c r="L15" s="11">
        <f>L13+0.005</f>
        <v>0.91</v>
      </c>
      <c r="M15" s="11" t="str">
        <f ca="1">_xll.HLV5r3.Financial.Cache.CreateFxSpot(B15,E15,F15,C15,D15,I15,H15,J15,K15,G15,L15)</f>
        <v>Trade.SpreadSheet.fxSingleLeg.t0007</v>
      </c>
      <c r="N15" s="11" t="str">
        <f ca="1">_xll.HLV5r3.Financial.Cache.ValueTradeFromMarket(M15,C15,$R$2:$R$4,J15,$V$20,F15)</f>
        <v>ValuationReport.LOCAL_USER.SpreadSheet.fxSingleLeg.t0007.QR_LIVE</v>
      </c>
      <c r="O15" s="11" t="str">
        <f t="array" aca="1" ref="O15:Q16" ca="1">TRANSPOSE(_xll.HLV5r3.Financial.Cache.ViewValuationReport(N15))</f>
        <v>NPV</v>
      </c>
      <c r="P15" s="11" t="str">
        <f ca="1"/>
        <v>ExpectedValue</v>
      </c>
      <c r="Q15" s="11" t="str">
        <f ca="1"/>
        <v>Delta1</v>
      </c>
      <c r="R15" t="str">
        <f ca="1"/>
        <v>Rate</v>
      </c>
      <c r="S15">
        <f ca="1"/>
        <v>0.88</v>
      </c>
      <c r="U15" t="str">
        <f t="array" aca="1" ref="U15:V18" ca="1">_xll.HLV5r3.Financial.Cache.ViewValuationReport(N3)</f>
        <v>NPV</v>
      </c>
      <c r="V15" s="13">
        <f ca="1"/>
        <v>178878.80177205443</v>
      </c>
    </row>
    <row r="16" spans="2:22">
      <c r="B16" s="15"/>
      <c r="C16" s="15"/>
      <c r="D16" s="15"/>
      <c r="E16" s="15"/>
      <c r="F16" s="15"/>
      <c r="G16" s="15"/>
      <c r="H16" s="14"/>
      <c r="I16" s="16"/>
      <c r="J16" s="16"/>
      <c r="K16" s="16"/>
      <c r="L16" s="14"/>
      <c r="M16" s="14"/>
      <c r="N16" s="14"/>
      <c r="O16" s="16">
        <f ca="1"/>
        <v>208257.0016510741</v>
      </c>
      <c r="P16" s="16">
        <f ca="1"/>
        <v>210000</v>
      </c>
      <c r="Q16" s="16">
        <f ca="1"/>
        <v>6.8036558525140798</v>
      </c>
      <c r="R16" t="str">
        <f ca="1"/>
        <v>party1</v>
      </c>
      <c r="S16" t="str">
        <f ca="1"/>
        <v>CBA</v>
      </c>
      <c r="U16" t="str">
        <f ca="1"/>
        <v>ExpectedValue</v>
      </c>
      <c r="V16">
        <f ca="1"/>
        <v>180000</v>
      </c>
    </row>
    <row r="17" spans="2:22">
      <c r="B17" s="11" t="s">
        <v>28</v>
      </c>
      <c r="C17" s="11" t="str">
        <f>C15</f>
        <v>CBA</v>
      </c>
      <c r="D17" s="11" t="str">
        <f>D15</f>
        <v>XYZ</v>
      </c>
      <c r="E17" s="11" t="b">
        <f>E15</f>
        <v>1</v>
      </c>
      <c r="F17" s="12">
        <f ca="1">F15</f>
        <v>43217</v>
      </c>
      <c r="G17" s="12">
        <f ca="1">G15+5</f>
        <v>43342</v>
      </c>
      <c r="H17" s="11" t="str">
        <f>H15</f>
        <v>AUD</v>
      </c>
      <c r="I17" s="13">
        <f>I15</f>
        <v>1000000</v>
      </c>
      <c r="J17" s="13" t="s">
        <v>39</v>
      </c>
      <c r="K17" s="13" t="s">
        <v>41</v>
      </c>
      <c r="L17" s="11">
        <f>L15+0.005</f>
        <v>0.91500000000000004</v>
      </c>
      <c r="M17" s="11" t="str">
        <f ca="1">_xll.HLV5r3.Financial.Cache.CreateFxSpot(B17,E17,F17,C17,D17,I17,H17,J17,K17,G17,L17)</f>
        <v>Trade.SpreadSheet.fxSingleLeg.t0008</v>
      </c>
      <c r="N17" s="11" t="str">
        <f ca="1">_xll.HLV5r3.Financial.Cache.ValueTradeFromMarket(M17,C17,$R$2:$R$4,J17,$V$20,F17)</f>
        <v>ValuationReport.LOCAL_USER.SpreadSheet.fxSingleLeg.t0008.QR_LIVE</v>
      </c>
      <c r="O17" s="11" t="str">
        <f t="array" aca="1" ref="O17:Q18" ca="1">TRANSPOSE(_xll.HLV5r3.Financial.Cache.ViewValuationReport(N17))</f>
        <v>NPV</v>
      </c>
      <c r="P17" s="11" t="str">
        <f ca="1"/>
        <v>ExpectedValue</v>
      </c>
      <c r="Q17" s="11" t="str">
        <f ca="1"/>
        <v>Delta1</v>
      </c>
      <c r="R17" t="str">
        <f ca="1"/>
        <v>party2</v>
      </c>
      <c r="S17" t="str">
        <f ca="1"/>
        <v>XYZ</v>
      </c>
      <c r="U17" t="str">
        <f ca="1"/>
        <v>Delta1</v>
      </c>
      <c r="V17">
        <f ca="1"/>
        <v>4.3829247111894336</v>
      </c>
    </row>
    <row r="18" spans="2:22">
      <c r="B18" s="15"/>
      <c r="C18" s="15"/>
      <c r="D18" s="15"/>
      <c r="E18" s="15"/>
      <c r="F18" s="15"/>
      <c r="G18" s="15"/>
      <c r="H18" s="14"/>
      <c r="I18" s="16"/>
      <c r="J18" s="16"/>
      <c r="K18" s="16"/>
      <c r="L18" s="14"/>
      <c r="M18" s="14"/>
      <c r="N18" s="14"/>
      <c r="O18" s="16">
        <f ca="1"/>
        <v>213141.25091910496</v>
      </c>
      <c r="P18" s="16">
        <f ca="1"/>
        <v>215000</v>
      </c>
      <c r="Q18" s="16">
        <f ca="1"/>
        <v>7.2533507594662217</v>
      </c>
      <c r="R18" t="e">
        <f ca="1"/>
        <v>#N/A</v>
      </c>
      <c r="S18" t="e">
        <f ca="1"/>
        <v>#N/A</v>
      </c>
      <c r="U18" t="str">
        <f ca="1"/>
        <v>RiskNPV.AUD</v>
      </c>
      <c r="V18">
        <f ca="1"/>
        <v>-1391279.5693382011</v>
      </c>
    </row>
    <row r="19" spans="2:22">
      <c r="B19" s="11" t="s">
        <v>29</v>
      </c>
      <c r="C19" s="11" t="str">
        <f>C17</f>
        <v>CBA</v>
      </c>
      <c r="D19" s="11" t="str">
        <f>D17</f>
        <v>XYZ</v>
      </c>
      <c r="E19" s="11" t="b">
        <f>E17</f>
        <v>1</v>
      </c>
      <c r="F19" s="12">
        <f ca="1">F17</f>
        <v>43217</v>
      </c>
      <c r="G19" s="12">
        <f ca="1">G17+5</f>
        <v>43347</v>
      </c>
      <c r="H19" s="11" t="str">
        <f>H17</f>
        <v>AUD</v>
      </c>
      <c r="I19" s="13">
        <f>I17</f>
        <v>1000000</v>
      </c>
      <c r="J19" s="13" t="s">
        <v>39</v>
      </c>
      <c r="K19" s="13" t="s">
        <v>41</v>
      </c>
      <c r="L19" s="11">
        <f>L17+0.005</f>
        <v>0.92</v>
      </c>
      <c r="M19" s="11" t="str">
        <f ca="1">_xll.HLV5r3.Financial.Cache.CreateFxSpot(B19,E19,F19,C19,D19,I19,H19,J19,K19,G19,L19)</f>
        <v>Trade.SpreadSheet.fxSingleLeg.t0009</v>
      </c>
      <c r="N19" s="11" t="str">
        <f ca="1">_xll.HLV5r3.Financial.Cache.ValueTradeFromMarket(M19,C19,$R$2:$R$4,J19,$V$20,F19)</f>
        <v>ValuationReport.LOCAL_USER.SpreadSheet.fxSingleLeg.t0009.QR_LIVE</v>
      </c>
      <c r="O19" s="11" t="str">
        <f t="array" aca="1" ref="O19:Q20" ca="1">TRANSPOSE(_xll.HLV5r3.Financial.Cache.ViewValuationReport(N19))</f>
        <v>NPV</v>
      </c>
      <c r="P19" s="11" t="str">
        <f ca="1"/>
        <v>ExpectedValue</v>
      </c>
      <c r="Q19" s="11" t="str">
        <f ca="1"/>
        <v>Delta1</v>
      </c>
    </row>
    <row r="20" spans="2:22">
      <c r="B20" s="15"/>
      <c r="C20" s="15"/>
      <c r="D20" s="15"/>
      <c r="E20" s="15"/>
      <c r="F20" s="15"/>
      <c r="G20" s="15"/>
      <c r="H20" s="14"/>
      <c r="I20" s="16"/>
      <c r="J20" s="16"/>
      <c r="K20" s="16"/>
      <c r="L20" s="14"/>
      <c r="M20" s="14"/>
      <c r="N20" s="14"/>
      <c r="O20" s="16">
        <f ca="1"/>
        <v>218022.06199443038</v>
      </c>
      <c r="P20" s="16">
        <f ca="1"/>
        <v>220000</v>
      </c>
      <c r="Q20" s="16">
        <f ca="1"/>
        <v>7.7162206318103186</v>
      </c>
      <c r="U20" t="s">
        <v>30</v>
      </c>
      <c r="V20" t="s">
        <v>7</v>
      </c>
    </row>
    <row r="21" spans="2:22">
      <c r="B21" s="11" t="s">
        <v>31</v>
      </c>
      <c r="C21" s="11" t="str">
        <f>C19</f>
        <v>CBA</v>
      </c>
      <c r="D21" s="11" t="str">
        <f>D19</f>
        <v>XYZ</v>
      </c>
      <c r="E21" s="11" t="b">
        <f>E19</f>
        <v>1</v>
      </c>
      <c r="F21" s="12">
        <f ca="1">F19</f>
        <v>43217</v>
      </c>
      <c r="G21" s="12">
        <f ca="1">G19+5</f>
        <v>43352</v>
      </c>
      <c r="H21" s="11" t="str">
        <f>H19</f>
        <v>AUD</v>
      </c>
      <c r="I21" s="13">
        <f>I19</f>
        <v>1000000</v>
      </c>
      <c r="J21" s="13" t="s">
        <v>39</v>
      </c>
      <c r="K21" s="13" t="s">
        <v>41</v>
      </c>
      <c r="L21" s="11">
        <f>L19+0.005</f>
        <v>0.92500000000000004</v>
      </c>
      <c r="M21" s="11" t="str">
        <f ca="1">_xll.HLV5r3.Financial.Cache.CreateFxSpot(B21,E21,F21,C21,D21,I21,H21,J21,K21,G21,L21)</f>
        <v>Trade.SpreadSheet.fxSingleLeg.t0010</v>
      </c>
      <c r="N21" s="11" t="str">
        <f ca="1">_xll.HLV5r3.Financial.Cache.ValueTradeFromMarket(M21,C21,$R$2:$R$4,J21,$V$20,F21)</f>
        <v>ValuationReport.LOCAL_USER.SpreadSheet.fxSingleLeg.t0010.QR_LIVE</v>
      </c>
      <c r="O21" s="11" t="str">
        <f t="array" aca="1" ref="O21:Q22" ca="1">TRANSPOSE(_xll.HLV5r3.Financial.Cache.ViewValuationReport(N21))</f>
        <v>NPV</v>
      </c>
      <c r="P21" s="11" t="str">
        <f ca="1"/>
        <v>ExpectedValue</v>
      </c>
      <c r="Q21" s="11" t="str">
        <f ca="1"/>
        <v>Delta1</v>
      </c>
    </row>
    <row r="22" spans="2:22">
      <c r="B22" s="15"/>
      <c r="C22" s="15"/>
      <c r="D22" s="15"/>
      <c r="E22" s="15"/>
      <c r="F22" s="15"/>
      <c r="G22" s="15"/>
      <c r="H22" s="14"/>
      <c r="I22" s="16"/>
      <c r="J22" s="16"/>
      <c r="K22" s="16"/>
      <c r="L22" s="14"/>
      <c r="M22" s="14"/>
      <c r="N22" s="14"/>
      <c r="O22" s="16">
        <f ca="1"/>
        <v>222899.43624526291</v>
      </c>
      <c r="P22" s="16">
        <f ca="1"/>
        <v>225000</v>
      </c>
      <c r="Q22" s="16">
        <f ca="1"/>
        <v>8.1922514690493742</v>
      </c>
      <c r="V22" s="13"/>
    </row>
    <row r="23" spans="2:22">
      <c r="B23" s="11" t="s">
        <v>32</v>
      </c>
      <c r="C23" s="12" t="str">
        <f>C21</f>
        <v>CBA</v>
      </c>
      <c r="D23" s="12" t="str">
        <f>D21</f>
        <v>XYZ</v>
      </c>
      <c r="E23" s="12" t="b">
        <f>E21</f>
        <v>1</v>
      </c>
      <c r="F23" s="12">
        <f ca="1">F21</f>
        <v>43217</v>
      </c>
      <c r="G23" s="12">
        <f ca="1">G21+5</f>
        <v>43357</v>
      </c>
      <c r="H23" s="12" t="str">
        <f>H21</f>
        <v>AUD</v>
      </c>
      <c r="I23" s="13">
        <f>I21</f>
        <v>1000000</v>
      </c>
      <c r="J23" s="13" t="s">
        <v>39</v>
      </c>
      <c r="K23" s="13" t="s">
        <v>41</v>
      </c>
      <c r="L23" s="11">
        <f>L21+0.005</f>
        <v>0.93</v>
      </c>
      <c r="M23" s="11" t="str">
        <f ca="1">_xll.HLV5r3.Financial.Cache.CreateFxSpot(B23,E23,F23,C23,D23,I23,H23,J23,K23,G23,L23)</f>
        <v>Trade.SpreadSheet.fxSingleLeg.t0011</v>
      </c>
      <c r="N23" s="11" t="str">
        <f ca="1">_xll.HLV5r3.Financial.Cache.ValueTradeFromMarket(M23,C23,$R$2:$R$4,J23,$V$20,F23)</f>
        <v>ValuationReport.LOCAL_USER.SpreadSheet.fxSingleLeg.t0011.QR_LIVE</v>
      </c>
      <c r="O23" s="11" t="str">
        <f t="array" aca="1" ref="O23:Q24" ca="1">TRANSPOSE(_xll.HLV5r3.Financial.Cache.ViewValuationReport(N23))</f>
        <v>NPV</v>
      </c>
      <c r="P23" s="11" t="str">
        <f ca="1"/>
        <v>ExpectedValue</v>
      </c>
      <c r="Q23" s="11" t="str">
        <f ca="1"/>
        <v>Delta1</v>
      </c>
    </row>
    <row r="24" spans="2:22">
      <c r="B24" s="15"/>
      <c r="C24" s="15"/>
      <c r="D24" s="15"/>
      <c r="E24" s="15"/>
      <c r="F24" s="15"/>
      <c r="G24" s="15"/>
      <c r="H24" s="14"/>
      <c r="I24" s="16"/>
      <c r="J24" s="16"/>
      <c r="K24" s="16"/>
      <c r="L24" s="14"/>
      <c r="M24" s="14"/>
      <c r="N24" s="14"/>
      <c r="O24" s="16">
        <f ca="1"/>
        <v>227773.37503958715</v>
      </c>
      <c r="P24" s="16">
        <f ca="1"/>
        <v>230000</v>
      </c>
      <c r="Q24" s="16">
        <f ca="1"/>
        <v>8.6814292781423656</v>
      </c>
    </row>
    <row r="25" spans="2:22">
      <c r="B25" s="11" t="s">
        <v>33</v>
      </c>
      <c r="C25" s="12" t="str">
        <f>C23</f>
        <v>CBA</v>
      </c>
      <c r="D25" s="12" t="str">
        <f>D23</f>
        <v>XYZ</v>
      </c>
      <c r="E25" s="12" t="b">
        <f>E23</f>
        <v>1</v>
      </c>
      <c r="F25" s="12">
        <f ca="1">F23</f>
        <v>43217</v>
      </c>
      <c r="G25" s="12">
        <f ca="1">G23+5</f>
        <v>43362</v>
      </c>
      <c r="H25" s="12" t="str">
        <f>H23</f>
        <v>AUD</v>
      </c>
      <c r="I25" s="13">
        <f>I23</f>
        <v>1000000</v>
      </c>
      <c r="J25" s="13" t="s">
        <v>39</v>
      </c>
      <c r="K25" s="13" t="s">
        <v>41</v>
      </c>
      <c r="L25" s="11">
        <f>L23+0.005</f>
        <v>0.93500000000000005</v>
      </c>
      <c r="M25" s="11" t="str">
        <f ca="1">_xll.HLV5r3.Financial.Cache.CreateFxSpot(B25,E25,F25,C25,D25,I25,H25,J25,K25,G25,L25)</f>
        <v>Trade.SpreadSheet.fxSingleLeg.t0012</v>
      </c>
      <c r="N25" s="11" t="str">
        <f ca="1">_xll.HLV5r3.Financial.Cache.ValueTradeFromMarket(M25,C25,$R$2:$R$4,J25,$V$20,F25)</f>
        <v>ValuationReport.LOCAL_USER.SpreadSheet.fxSingleLeg.t0012.QR_LIVE</v>
      </c>
      <c r="O25" s="11" t="str">
        <f t="array" aca="1" ref="O25:Q26" ca="1">TRANSPOSE(_xll.HLV5r3.Financial.Cache.ViewValuationReport(N25))</f>
        <v>NPV</v>
      </c>
      <c r="P25" s="11" t="str">
        <f ca="1"/>
        <v>ExpectedValue</v>
      </c>
      <c r="Q25" s="11" t="str">
        <f ca="1"/>
        <v>Delta1</v>
      </c>
    </row>
    <row r="26" spans="2:22">
      <c r="B26" s="15"/>
      <c r="C26" s="15"/>
      <c r="D26" s="15"/>
      <c r="E26" s="15"/>
      <c r="F26" s="15"/>
      <c r="G26" s="15"/>
      <c r="H26" s="14"/>
      <c r="I26" s="16"/>
      <c r="J26" s="16"/>
      <c r="K26" s="16"/>
      <c r="L26" s="14"/>
      <c r="M26" s="14"/>
      <c r="N26" s="14"/>
      <c r="O26" s="16">
        <f ca="1"/>
        <v>232643.87974515226</v>
      </c>
      <c r="P26" s="16">
        <f ca="1"/>
        <v>235000</v>
      </c>
      <c r="Q26" s="16">
        <f ca="1"/>
        <v>9.1837400735022303</v>
      </c>
    </row>
    <row r="27" spans="2:22">
      <c r="B27" s="11"/>
      <c r="C27" s="12"/>
      <c r="D27" s="12"/>
      <c r="E27" s="12"/>
      <c r="F27" s="12"/>
      <c r="G27" s="12"/>
      <c r="H27" s="12"/>
      <c r="I27" s="13"/>
      <c r="J27" s="12"/>
      <c r="K27" s="12"/>
      <c r="L27" s="12"/>
      <c r="M27" s="11"/>
      <c r="N27" s="11"/>
      <c r="O27" s="11"/>
      <c r="P27" s="11"/>
      <c r="Q27" s="11"/>
    </row>
    <row r="28" spans="2:22">
      <c r="B28" s="11"/>
      <c r="C28" s="12"/>
      <c r="D28" s="12"/>
      <c r="E28" s="12"/>
      <c r="F28" s="12"/>
      <c r="G28" s="12"/>
      <c r="H28" s="12"/>
      <c r="I28" s="13"/>
      <c r="J28" s="12"/>
      <c r="K28" s="12"/>
      <c r="L28" s="12"/>
      <c r="M28" s="11"/>
      <c r="N28" s="11"/>
      <c r="O28" s="11"/>
      <c r="P28" s="11"/>
      <c r="Q28" s="11"/>
    </row>
    <row r="29" spans="2:22">
      <c r="B29" s="11"/>
      <c r="C29" s="12"/>
      <c r="D29" s="12"/>
      <c r="E29" s="12"/>
      <c r="F29" s="12"/>
      <c r="G29" s="12"/>
      <c r="H29" s="12"/>
      <c r="I29" s="13"/>
      <c r="J29" s="12"/>
      <c r="K29" s="12"/>
      <c r="L29" s="12"/>
      <c r="M29" s="11"/>
      <c r="N29" s="11"/>
      <c r="O29" s="11"/>
      <c r="P29" s="11"/>
      <c r="Q29" s="11"/>
    </row>
    <row r="30" spans="2:22">
      <c r="B30" s="11"/>
      <c r="C30" s="12"/>
      <c r="D30" s="12"/>
      <c r="E30" s="12"/>
      <c r="F30" s="12"/>
      <c r="G30" s="12"/>
      <c r="H30" s="12"/>
      <c r="I30" s="13"/>
      <c r="J30" s="13"/>
      <c r="K30" s="13"/>
      <c r="L30" s="12"/>
      <c r="M30" s="11"/>
      <c r="N30" s="11"/>
      <c r="O30" s="11"/>
      <c r="P30" s="11"/>
      <c r="Q30" s="11"/>
    </row>
    <row r="31" spans="2:22">
      <c r="B31" s="11"/>
      <c r="C31" s="12"/>
      <c r="D31" s="12"/>
      <c r="E31" s="12"/>
      <c r="F31" s="12"/>
      <c r="G31" s="12"/>
      <c r="H31" s="12"/>
      <c r="I31" s="13"/>
      <c r="J31" s="13"/>
      <c r="K31" s="13"/>
      <c r="L31" s="12"/>
      <c r="M31" s="11"/>
      <c r="N31" s="11"/>
      <c r="O31" s="11"/>
      <c r="P31" s="11"/>
      <c r="Q31" s="11"/>
    </row>
    <row r="32" spans="2:22">
      <c r="B32" s="11"/>
      <c r="C32" s="12"/>
      <c r="D32" s="12"/>
      <c r="E32" s="12"/>
      <c r="F32" s="12"/>
      <c r="G32" s="12"/>
      <c r="H32" s="12"/>
      <c r="I32" s="13"/>
      <c r="J32" s="13"/>
      <c r="K32" s="13"/>
      <c r="L32" s="12"/>
      <c r="M32" s="11"/>
      <c r="N32" s="11"/>
      <c r="O32" s="11"/>
      <c r="P32" s="11"/>
      <c r="Q32" s="11"/>
    </row>
    <row r="33" spans="2:17">
      <c r="B33" s="11"/>
      <c r="C33" s="12"/>
      <c r="D33" s="12"/>
      <c r="E33" s="12"/>
      <c r="F33" s="12"/>
      <c r="G33" s="12"/>
      <c r="H33" s="12"/>
      <c r="I33" s="13"/>
      <c r="J33" s="13"/>
      <c r="K33" s="13"/>
      <c r="L33" s="12"/>
      <c r="M33" s="11"/>
      <c r="N33" s="11"/>
      <c r="O33" s="11"/>
      <c r="P33" s="11"/>
      <c r="Q33" s="11"/>
    </row>
    <row r="34" spans="2:17">
      <c r="B34" s="11"/>
      <c r="C34" s="12"/>
      <c r="D34" s="12"/>
      <c r="E34" s="12"/>
      <c r="F34" s="12"/>
      <c r="G34" s="12"/>
      <c r="H34" s="12"/>
      <c r="I34" s="13"/>
      <c r="J34" s="13"/>
      <c r="K34" s="13"/>
      <c r="L34" s="12"/>
      <c r="M34" s="11"/>
      <c r="N34" s="11"/>
      <c r="O34" s="11"/>
      <c r="P34" s="11"/>
      <c r="Q34" s="11"/>
    </row>
    <row r="35" spans="2:17">
      <c r="B35" s="11"/>
      <c r="C35" s="12"/>
      <c r="D35" s="12"/>
      <c r="E35" s="12"/>
      <c r="F35" s="12"/>
      <c r="G35" s="12"/>
      <c r="H35" s="12"/>
      <c r="I35" s="13"/>
      <c r="J35" s="13"/>
      <c r="K35" s="13"/>
      <c r="L35" s="12"/>
      <c r="M35" s="11"/>
      <c r="N35" s="11"/>
      <c r="O35" s="11"/>
      <c r="P35" s="11"/>
      <c r="Q35" s="11"/>
    </row>
    <row r="36" spans="2:17">
      <c r="B36" s="11"/>
      <c r="C36" s="12"/>
      <c r="D36" s="12"/>
      <c r="E36" s="12"/>
      <c r="F36" s="12"/>
      <c r="G36" s="12"/>
      <c r="H36" s="12"/>
      <c r="I36" s="13"/>
      <c r="J36" s="13"/>
      <c r="K36" s="13"/>
      <c r="L36" s="12"/>
      <c r="M36" s="11"/>
      <c r="N36" s="11"/>
      <c r="O36" s="11"/>
      <c r="P36" s="11"/>
      <c r="Q36" s="11"/>
    </row>
    <row r="37" spans="2:17">
      <c r="B37" s="11"/>
      <c r="C37" s="12"/>
      <c r="D37" s="12"/>
      <c r="E37" s="12"/>
      <c r="F37" s="12"/>
      <c r="G37" s="12"/>
      <c r="H37" s="12"/>
      <c r="I37" s="13"/>
      <c r="J37" s="13"/>
      <c r="K37" s="13"/>
      <c r="L37" s="12"/>
      <c r="M37" s="11"/>
      <c r="N37" s="11"/>
      <c r="O37" s="11"/>
      <c r="P37" s="11"/>
      <c r="Q37" s="11"/>
    </row>
    <row r="38" spans="2:17">
      <c r="B38" s="11"/>
      <c r="C38" s="12"/>
      <c r="D38" s="12"/>
      <c r="E38" s="12"/>
      <c r="F38" s="12"/>
      <c r="G38" s="12"/>
      <c r="H38" s="12"/>
      <c r="I38" s="13"/>
      <c r="J38" s="13"/>
      <c r="K38" s="13"/>
      <c r="L38" s="12"/>
      <c r="M38" s="11"/>
      <c r="N38" s="11"/>
      <c r="O38" s="11"/>
      <c r="P38" s="11"/>
      <c r="Q38" s="11"/>
    </row>
    <row r="39" spans="2:17">
      <c r="B39" s="11"/>
      <c r="C39" s="12"/>
      <c r="D39" s="12"/>
      <c r="E39" s="12"/>
      <c r="F39" s="12"/>
      <c r="G39" s="12"/>
      <c r="H39" s="12"/>
      <c r="I39" s="13"/>
      <c r="J39" s="13"/>
      <c r="K39" s="13"/>
      <c r="L39" s="12"/>
      <c r="M39" s="11"/>
      <c r="N39" s="11"/>
      <c r="O39" s="11"/>
      <c r="P39" s="11"/>
      <c r="Q39" s="11"/>
    </row>
    <row r="40" spans="2:17">
      <c r="B40" s="11"/>
      <c r="C40" s="12"/>
      <c r="D40" s="12"/>
      <c r="E40" s="12"/>
      <c r="F40" s="12"/>
      <c r="G40" s="12"/>
      <c r="H40" s="12"/>
      <c r="I40" s="13"/>
      <c r="J40" s="13"/>
      <c r="K40" s="13"/>
      <c r="L40" s="12"/>
      <c r="M40" s="11"/>
      <c r="N40" s="11"/>
      <c r="O40" s="11"/>
      <c r="P40" s="11"/>
      <c r="Q40" s="11"/>
    </row>
    <row r="41" spans="2:17">
      <c r="B41" s="11"/>
      <c r="C41" s="12"/>
      <c r="D41" s="12"/>
      <c r="E41" s="12"/>
      <c r="F41" s="12"/>
      <c r="G41" s="12"/>
      <c r="H41" s="12"/>
      <c r="I41" s="13"/>
      <c r="J41" s="13"/>
      <c r="K41" s="13"/>
      <c r="L41" s="12"/>
      <c r="M41" s="11"/>
      <c r="N41" s="11"/>
      <c r="O41" s="11"/>
      <c r="P41" s="11"/>
      <c r="Q41" s="11"/>
    </row>
    <row r="42" spans="2:17">
      <c r="B42" s="11"/>
      <c r="C42" s="12"/>
      <c r="D42" s="12"/>
      <c r="E42" s="12"/>
      <c r="F42" s="12"/>
      <c r="G42" s="12"/>
      <c r="H42" s="12"/>
      <c r="I42" s="13"/>
      <c r="J42" s="13"/>
      <c r="K42" s="13"/>
      <c r="L42" s="12"/>
      <c r="M42" s="11"/>
      <c r="N42" s="11"/>
      <c r="O42" s="11"/>
      <c r="P42" s="11"/>
      <c r="Q42" s="11"/>
    </row>
    <row r="43" spans="2:17">
      <c r="B43" s="11"/>
      <c r="C43" s="12"/>
      <c r="D43" s="12"/>
      <c r="E43" s="12"/>
      <c r="F43" s="12"/>
      <c r="G43" s="12"/>
      <c r="H43" s="12"/>
      <c r="I43" s="13"/>
      <c r="J43" s="13"/>
      <c r="K43" s="13"/>
      <c r="L43" s="12"/>
      <c r="M43" s="11"/>
      <c r="N43" s="11"/>
      <c r="O43" s="11"/>
      <c r="P43" s="11"/>
      <c r="Q43" s="11"/>
    </row>
    <row r="44" spans="2:17">
      <c r="B44" s="11"/>
      <c r="C44" s="12"/>
      <c r="D44" s="12"/>
      <c r="E44" s="12"/>
      <c r="F44" s="12"/>
      <c r="G44" s="12"/>
      <c r="H44" s="12"/>
      <c r="I44" s="13"/>
      <c r="J44" s="13"/>
      <c r="K44" s="13"/>
      <c r="L44" s="12"/>
      <c r="M44" s="11"/>
      <c r="N44" s="11"/>
      <c r="O44" s="11"/>
      <c r="P44" s="11"/>
      <c r="Q44" s="11"/>
    </row>
    <row r="45" spans="2:17"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2:17">
      <c r="B46" s="11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V86"/>
  <sheetViews>
    <sheetView topLeftCell="M1" zoomScaleNormal="100" workbookViewId="0">
      <selection activeCell="O8" sqref="O8"/>
    </sheetView>
  </sheetViews>
  <sheetFormatPr defaultRowHeight="12.75"/>
  <cols>
    <col min="1" max="1" width="3.140625" customWidth="1"/>
    <col min="3" max="3" width="10.140625" bestFit="1" customWidth="1"/>
    <col min="4" max="4" width="12" bestFit="1" customWidth="1"/>
    <col min="5" max="5" width="13.42578125" customWidth="1"/>
    <col min="6" max="6" width="10.140625" bestFit="1" customWidth="1"/>
    <col min="7" max="7" width="12.140625" bestFit="1" customWidth="1"/>
    <col min="8" max="8" width="10.140625" bestFit="1" customWidth="1"/>
    <col min="9" max="9" width="11.7109375" bestFit="1" customWidth="1"/>
    <col min="10" max="10" width="9.7109375" customWidth="1"/>
    <col min="11" max="11" width="21" bestFit="1" customWidth="1"/>
    <col min="12" max="12" width="14.42578125" bestFit="1" customWidth="1"/>
    <col min="13" max="13" width="16.42578125" bestFit="1" customWidth="1"/>
    <col min="14" max="14" width="16.42578125" customWidth="1"/>
    <col min="15" max="15" width="32.85546875" bestFit="1" customWidth="1"/>
    <col min="16" max="16" width="50.42578125" bestFit="1" customWidth="1"/>
    <col min="17" max="19" width="16.42578125" customWidth="1"/>
    <col min="20" max="20" width="31.140625" bestFit="1" customWidth="1"/>
    <col min="21" max="21" width="48.5703125" bestFit="1" customWidth="1"/>
    <col min="22" max="22" width="12.28515625" bestFit="1" customWidth="1"/>
  </cols>
  <sheetData>
    <row r="1" spans="2:22">
      <c r="U1" s="11" t="str">
        <f t="array" ref="U1:V86">_xll.HLV5r3.Financial.Cache.ViewValuationReport(P3)</f>
        <v>NPV</v>
      </c>
      <c r="V1" s="16">
        <v>2.1076543812119696E+17</v>
      </c>
    </row>
    <row r="2" spans="2:22"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42</v>
      </c>
      <c r="H2" s="8" t="s">
        <v>36</v>
      </c>
      <c r="I2" s="8" t="s">
        <v>37</v>
      </c>
      <c r="J2" s="8" t="s">
        <v>38</v>
      </c>
      <c r="K2" s="8" t="s">
        <v>40</v>
      </c>
      <c r="L2" s="9" t="s">
        <v>43</v>
      </c>
      <c r="M2" s="9" t="s">
        <v>44</v>
      </c>
      <c r="N2" s="18" t="s">
        <v>45</v>
      </c>
      <c r="O2" s="8" t="s">
        <v>13</v>
      </c>
      <c r="P2" s="8" t="s">
        <v>14</v>
      </c>
      <c r="Q2" s="8" t="s">
        <v>15</v>
      </c>
      <c r="R2" s="8" t="s">
        <v>20</v>
      </c>
      <c r="S2" s="8" t="s">
        <v>21</v>
      </c>
      <c r="T2" s="10" t="s">
        <v>15</v>
      </c>
      <c r="U2" s="11" t="str">
        <v>ExpectedValue</v>
      </c>
      <c r="V2" s="16">
        <v>2.14682625988E+17</v>
      </c>
    </row>
    <row r="3" spans="2:22">
      <c r="B3" s="11" t="s">
        <v>34</v>
      </c>
      <c r="C3" s="11" t="s">
        <v>17</v>
      </c>
      <c r="D3" s="11" t="s">
        <v>18</v>
      </c>
      <c r="E3" s="11" t="b">
        <v>1</v>
      </c>
      <c r="F3" s="12">
        <v>40763</v>
      </c>
      <c r="G3" s="12">
        <v>40898</v>
      </c>
      <c r="H3" s="11" t="s">
        <v>19</v>
      </c>
      <c r="I3" s="13">
        <v>100000000</v>
      </c>
      <c r="J3" s="13" t="s">
        <v>39</v>
      </c>
      <c r="K3" s="13" t="s">
        <v>41</v>
      </c>
      <c r="L3" s="11">
        <v>0.88</v>
      </c>
      <c r="M3" s="11">
        <f>L3+N3</f>
        <v>0.88</v>
      </c>
      <c r="N3" s="11">
        <v>0</v>
      </c>
      <c r="O3" s="11" t="str">
        <f>_xll.HLV5r3.Financial.Cache.CreateFxForward(B3,E3,F3,C3,D3,I3,H3,J3,K3,G3,L3,M3,N3)</f>
        <v>Trade.SpreadSheet.fxSingleLeg.t0013</v>
      </c>
      <c r="P3" s="11" t="str">
        <f>_xll.HLV5r3.Financial.Cache.ValueTradeFromMarket(O3,C3,$T$2:$T$7,J3,$T$9,F3)</f>
        <v>ValuationReport.LOCAL_USER.SpreadSheet.fxSingleLeg.t0013.QR_LIVE</v>
      </c>
      <c r="Q3" s="11" t="str">
        <f t="array" ref="Q3:S4">TRANSPOSE(_xll.HLV5r3.Financial.Cache.ViewValuationReport(P3))</f>
        <v>NPV</v>
      </c>
      <c r="R3" s="11" t="str">
        <v>ExpectedValue</v>
      </c>
      <c r="S3" s="11" t="str">
        <v>Delta1</v>
      </c>
      <c r="T3" s="10" t="s">
        <v>20</v>
      </c>
      <c r="U3" s="11" t="str">
        <v>Delta1</v>
      </c>
      <c r="V3" s="16">
        <v>7699531304623.7588</v>
      </c>
    </row>
    <row r="4" spans="2:22">
      <c r="B4" s="15"/>
      <c r="C4" s="15"/>
      <c r="D4" s="15"/>
      <c r="E4" s="15"/>
      <c r="F4" s="15"/>
      <c r="G4" s="15"/>
      <c r="H4" s="14"/>
      <c r="I4" s="16"/>
      <c r="J4" s="16"/>
      <c r="K4" s="16"/>
      <c r="L4" s="14"/>
      <c r="M4" s="14"/>
      <c r="N4" s="14"/>
      <c r="O4" s="14"/>
      <c r="P4" s="14"/>
      <c r="Q4" s="16">
        <v>2.1076543812119696E+17</v>
      </c>
      <c r="R4" s="16">
        <v>2.14682625988E+17</v>
      </c>
      <c r="S4" s="16">
        <v>7699531304623.7588</v>
      </c>
      <c r="T4" s="10" t="s">
        <v>21</v>
      </c>
      <c r="U4" s="11" t="str">
        <v>LocalCurrencyDelta1.AUD</v>
      </c>
      <c r="V4" s="16">
        <v>-3586.4715503368748</v>
      </c>
    </row>
    <row r="5" spans="2:22">
      <c r="B5" s="11" t="s">
        <v>35</v>
      </c>
      <c r="C5" s="12" t="s">
        <v>17</v>
      </c>
      <c r="D5" s="12" t="s">
        <v>18</v>
      </c>
      <c r="E5" s="12" t="b">
        <v>1</v>
      </c>
      <c r="F5" s="12">
        <v>40763</v>
      </c>
      <c r="G5" s="12">
        <v>40903</v>
      </c>
      <c r="H5" s="12" t="s">
        <v>19</v>
      </c>
      <c r="I5" s="13">
        <v>100000000</v>
      </c>
      <c r="J5" s="13" t="s">
        <v>39</v>
      </c>
      <c r="K5" s="13" t="s">
        <v>41</v>
      </c>
      <c r="L5" s="11">
        <v>0.89</v>
      </c>
      <c r="M5" s="11">
        <f>L5-N5</f>
        <v>0.86</v>
      </c>
      <c r="N5" s="11">
        <v>0.03</v>
      </c>
      <c r="O5" s="11" t="str">
        <f>_xll.HLV5r3.Financial.Cache.CreateFxForward(B5,E5,F5,C5,D5,I5,H5,J5,K5,G5,L5,M5,N5)</f>
        <v>Trade.SpreadSheet.fxSingleLeg.t0014</v>
      </c>
      <c r="P5" s="11" t="str">
        <f>_xll.HLV5r3.Financial.Cache.ValueTradeFromMarket(O5,C5,$T$2:$T$7,J5,$T$9,F5)</f>
        <v>ValuationReport.LOCAL_USER.SpreadSheet.fxSingleLeg.t0014.QR_LIVE</v>
      </c>
      <c r="Q5" s="11" t="str">
        <f t="array" ref="Q5:S6">TRANSPOSE(_xll.HLV5r3.Financial.Cache.ViewValuationReport(P5))</f>
        <v>NPV</v>
      </c>
      <c r="R5" s="11" t="str">
        <v>ExpectedValue</v>
      </c>
      <c r="S5" s="11" t="str">
        <v>Delta1</v>
      </c>
      <c r="T5" s="10" t="s">
        <v>56</v>
      </c>
      <c r="U5" s="11" t="str">
        <v>LocalCurrencyDelta1.USD</v>
      </c>
      <c r="V5" s="16">
        <v>3204.1156283053797</v>
      </c>
    </row>
    <row r="6" spans="2:22">
      <c r="B6" s="15"/>
      <c r="C6" s="15"/>
      <c r="D6" s="15"/>
      <c r="E6" s="15"/>
      <c r="F6" s="15"/>
      <c r="G6" s="15"/>
      <c r="H6" s="14"/>
      <c r="I6" s="16"/>
      <c r="J6" s="16"/>
      <c r="K6" s="16"/>
      <c r="L6" s="14"/>
      <c r="M6" s="14"/>
      <c r="N6" s="14"/>
      <c r="O6" s="14"/>
      <c r="P6" s="14"/>
      <c r="Q6" s="16">
        <v>2.1062088004694573E+17</v>
      </c>
      <c r="R6" s="16">
        <v>2.14682625986E+17</v>
      </c>
      <c r="S6" s="16">
        <v>7979201716300.1484</v>
      </c>
      <c r="T6" s="10" t="s">
        <v>57</v>
      </c>
      <c r="U6" s="11" t="str">
        <v>LocalCurrencyBucketedDeltaVector.AUD</v>
      </c>
      <c r="V6" s="16">
        <v>-3593.9627806991157</v>
      </c>
    </row>
    <row r="7" spans="2:22">
      <c r="B7" s="11" t="s">
        <v>46</v>
      </c>
      <c r="C7" s="12" t="s">
        <v>17</v>
      </c>
      <c r="D7" s="12" t="s">
        <v>18</v>
      </c>
      <c r="E7" s="12" t="b">
        <v>1</v>
      </c>
      <c r="F7" s="12">
        <v>40763</v>
      </c>
      <c r="G7" s="12">
        <v>40908</v>
      </c>
      <c r="H7" s="12" t="s">
        <v>19</v>
      </c>
      <c r="I7" s="13">
        <v>100000000</v>
      </c>
      <c r="J7" s="13" t="s">
        <v>39</v>
      </c>
      <c r="K7" s="13" t="s">
        <v>41</v>
      </c>
      <c r="L7" s="11">
        <v>0.9</v>
      </c>
      <c r="M7" s="11">
        <f>L7+N7</f>
        <v>0.97</v>
      </c>
      <c r="N7" s="11">
        <v>7.0000000000000007E-2</v>
      </c>
      <c r="O7" s="11" t="str">
        <f>_xll.HLV5r3.Financial.Cache.CreateFxForward(B7,E7,F7,C7,D7,I7,H7,J7,K7,G7,L7,M7,N7)</f>
        <v>Trade.SpreadSheet.fxSingleLeg.t0015</v>
      </c>
      <c r="P7" s="11" t="str">
        <f>_xll.HLV5r3.Financial.Cache.ValueTradeFromMarket(O7,C7,$T$2:$T$7,J7,$T$9,F7)</f>
        <v>ValuationReport.LOCAL_USER.SpreadSheet.fxSingleLeg.t0015.QR_LIVE</v>
      </c>
      <c r="Q7" s="11" t="str">
        <f t="array" ref="Q7:S8">TRANSPOSE(_xll.HLV5r3.Financial.Cache.ViewValuationReport(P7))</f>
        <v>NPV</v>
      </c>
      <c r="R7" s="11" t="str">
        <v>ExpectedValue</v>
      </c>
      <c r="S7" s="11" t="str">
        <v>Delta1</v>
      </c>
      <c r="T7" s="10" t="s">
        <v>55</v>
      </c>
      <c r="U7" s="11" t="str">
        <v>LocalCurrencyBucketedDeltaVector.AUD.0</v>
      </c>
      <c r="V7" s="16">
        <v>-2424.189103468444</v>
      </c>
    </row>
    <row r="8" spans="2:22">
      <c r="B8" s="15"/>
      <c r="C8" s="15"/>
      <c r="D8" s="15"/>
      <c r="E8" s="15"/>
      <c r="F8" s="15"/>
      <c r="G8" s="15"/>
      <c r="H8" s="14"/>
      <c r="I8" s="16"/>
      <c r="J8" s="16"/>
      <c r="K8" s="16"/>
      <c r="L8" s="14"/>
      <c r="M8" s="14"/>
      <c r="N8" s="14"/>
      <c r="O8" s="14"/>
      <c r="P8" s="14"/>
      <c r="Q8" s="16">
        <v>2.1047635990846874E+17</v>
      </c>
      <c r="R8" s="16">
        <v>2.14682625997E+17</v>
      </c>
      <c r="S8" s="16">
        <v>8258480973944.3076</v>
      </c>
      <c r="U8" s="11" t="str">
        <v>LocalCurrencyBucketedDeltaVector.AUD.1</v>
      </c>
      <c r="V8" s="16">
        <v>-1169.7736772306714</v>
      </c>
    </row>
    <row r="9" spans="2:22">
      <c r="B9" s="11"/>
      <c r="C9" s="12"/>
      <c r="D9" s="12"/>
      <c r="E9" s="12"/>
      <c r="F9" s="12"/>
      <c r="G9" s="12"/>
      <c r="H9" s="12"/>
      <c r="I9" s="13"/>
      <c r="J9" s="12"/>
      <c r="K9" s="12"/>
      <c r="L9" s="12"/>
      <c r="M9" s="12"/>
      <c r="N9" s="11"/>
      <c r="O9" s="11"/>
      <c r="P9" s="11"/>
      <c r="Q9" s="11"/>
      <c r="R9" s="11"/>
      <c r="S9" s="11"/>
      <c r="T9" s="10" t="s">
        <v>7</v>
      </c>
      <c r="U9" s="11" t="str">
        <v>LocalCurrencyBucketedDeltaVector.USD</v>
      </c>
      <c r="V9" s="16">
        <v>3207.5320938583855</v>
      </c>
    </row>
    <row r="10" spans="2:22">
      <c r="B10" s="11"/>
      <c r="C10" s="12"/>
      <c r="D10" s="12"/>
      <c r="E10" s="12"/>
      <c r="F10" s="12"/>
      <c r="G10" s="12"/>
      <c r="H10" s="12"/>
      <c r="I10" s="13"/>
      <c r="J10" s="12"/>
      <c r="K10" s="12"/>
      <c r="L10" s="12"/>
      <c r="M10" s="12"/>
      <c r="N10" s="11"/>
      <c r="O10" s="11"/>
      <c r="P10" s="11"/>
      <c r="Q10" s="11"/>
      <c r="R10" s="11"/>
      <c r="S10" s="11"/>
      <c r="U10" s="11" t="str">
        <v>LocalCurrencyBucketedDeltaVector.USD.0</v>
      </c>
      <c r="V10" s="16">
        <v>2165.7448228360445</v>
      </c>
    </row>
    <row r="11" spans="2:22">
      <c r="B11" s="11"/>
      <c r="C11" s="12"/>
      <c r="D11" s="12"/>
      <c r="E11" s="12"/>
      <c r="F11" s="12"/>
      <c r="G11" s="12"/>
      <c r="H11" s="12"/>
      <c r="I11" s="13"/>
      <c r="J11" s="12"/>
      <c r="K11" s="12"/>
      <c r="L11" s="12"/>
      <c r="M11" s="12"/>
      <c r="N11" s="11"/>
      <c r="O11" s="11"/>
      <c r="P11" s="11"/>
      <c r="Q11" s="11"/>
      <c r="R11" s="11"/>
      <c r="S11" s="11"/>
      <c r="U11" s="11" t="str">
        <v>LocalCurrencyBucketedDeltaVector.USD.1</v>
      </c>
      <c r="V11" s="16">
        <v>1041.7872710223407</v>
      </c>
    </row>
    <row r="12" spans="2:22">
      <c r="B12" s="11"/>
      <c r="C12" s="12"/>
      <c r="D12" s="12"/>
      <c r="E12" s="12"/>
      <c r="F12" s="12"/>
      <c r="G12" s="12"/>
      <c r="H12" s="12"/>
      <c r="I12" s="13"/>
      <c r="J12" s="13"/>
      <c r="K12" s="13"/>
      <c r="L12" s="12"/>
      <c r="M12" s="12"/>
      <c r="N12" s="12"/>
      <c r="O12" s="12"/>
      <c r="P12" s="12"/>
      <c r="Q12" s="11"/>
      <c r="R12" s="11"/>
      <c r="S12" s="11"/>
      <c r="U12" s="11" t="str">
        <v>LocalCurrencyDelta1PDH.AUD</v>
      </c>
      <c r="V12" s="16">
        <v>-3600.3879772599998</v>
      </c>
    </row>
    <row r="13" spans="2:22">
      <c r="B13" s="11"/>
      <c r="C13" s="12"/>
      <c r="D13" s="12"/>
      <c r="E13" s="12"/>
      <c r="F13" s="12"/>
      <c r="G13" s="12"/>
      <c r="H13" s="12"/>
      <c r="I13" s="13"/>
      <c r="J13" s="13"/>
      <c r="K13" s="13"/>
      <c r="L13" s="12"/>
      <c r="M13" s="12"/>
      <c r="N13" s="12"/>
      <c r="O13" s="12"/>
      <c r="P13" s="12"/>
      <c r="Q13" s="11"/>
      <c r="R13" s="11"/>
      <c r="S13" s="11"/>
      <c r="U13" s="11" t="str">
        <v>LocalCurrencyDelta1PDH.AUD-XccyDepo-1D</v>
      </c>
      <c r="V13" s="16">
        <v>-30.033371859999999</v>
      </c>
    </row>
    <row r="14" spans="2:22">
      <c r="B14" s="11"/>
      <c r="C14" s="12"/>
      <c r="D14" s="12"/>
      <c r="E14" s="12"/>
      <c r="F14" s="12"/>
      <c r="G14" s="12"/>
      <c r="H14" s="12"/>
      <c r="I14" s="13"/>
      <c r="J14" s="13"/>
      <c r="K14" s="13"/>
      <c r="L14" s="12"/>
      <c r="M14" s="12"/>
      <c r="N14" s="12"/>
      <c r="O14" s="12"/>
      <c r="P14" s="12"/>
      <c r="Q14" s="11"/>
      <c r="R14" s="11"/>
      <c r="S14" s="11"/>
      <c r="U14" s="11" t="str">
        <v>LocalCurrencyDelta1PDH.AUD-XccyDepo-TN</v>
      </c>
      <c r="V14" s="16">
        <v>-90.074936629999996</v>
      </c>
    </row>
    <row r="15" spans="2:22">
      <c r="B15" s="11"/>
      <c r="C15" s="12"/>
      <c r="D15" s="12"/>
      <c r="E15" s="12"/>
      <c r="F15" s="12"/>
      <c r="G15" s="12"/>
      <c r="H15" s="12"/>
      <c r="I15" s="13"/>
      <c r="J15" s="13"/>
      <c r="K15" s="13"/>
      <c r="L15" s="12"/>
      <c r="M15" s="12"/>
      <c r="N15" s="12"/>
      <c r="O15" s="12"/>
      <c r="P15" s="12"/>
      <c r="Q15" s="11"/>
      <c r="R15" s="11"/>
      <c r="S15" s="11"/>
      <c r="U15" s="11" t="str">
        <v>LocalCurrencyDelta1PDH.AUD-XccyDepo-1W</v>
      </c>
      <c r="V15" s="16">
        <v>0</v>
      </c>
    </row>
    <row r="16" spans="2:22">
      <c r="B16" s="11"/>
      <c r="C16" s="12"/>
      <c r="D16" s="12"/>
      <c r="E16" s="12"/>
      <c r="F16" s="12"/>
      <c r="G16" s="12"/>
      <c r="H16" s="12"/>
      <c r="I16" s="13"/>
      <c r="J16" s="13"/>
      <c r="K16" s="13"/>
      <c r="L16" s="12"/>
      <c r="M16" s="12"/>
      <c r="N16" s="12"/>
      <c r="O16" s="12"/>
      <c r="P16" s="12"/>
      <c r="Q16" s="11"/>
      <c r="R16" s="11"/>
      <c r="S16" s="11"/>
      <c r="U16" s="11" t="str">
        <v>LocalCurrencyDelta1PDH.AUD-XccyDepo-2W</v>
      </c>
      <c r="V16" s="16">
        <v>0</v>
      </c>
    </row>
    <row r="17" spans="2:22">
      <c r="B17" s="11"/>
      <c r="C17" s="12"/>
      <c r="D17" s="12"/>
      <c r="E17" s="12"/>
      <c r="F17" s="12"/>
      <c r="G17" s="12"/>
      <c r="H17" s="12"/>
      <c r="I17" s="13"/>
      <c r="J17" s="13"/>
      <c r="K17" s="13"/>
      <c r="L17" s="12"/>
      <c r="M17" s="12"/>
      <c r="N17" s="12"/>
      <c r="O17" s="12"/>
      <c r="P17" s="12"/>
      <c r="Q17" s="11"/>
      <c r="R17" s="11"/>
      <c r="S17" s="11"/>
      <c r="U17" s="11" t="str">
        <v>LocalCurrencyDelta1PDH.AUD-XccyDepo-1M</v>
      </c>
      <c r="V17" s="16">
        <v>1.2296107999999999</v>
      </c>
    </row>
    <row r="18" spans="2:22">
      <c r="B18" s="11"/>
      <c r="C18" s="12"/>
      <c r="D18" s="12"/>
      <c r="E18" s="12"/>
      <c r="F18" s="12"/>
      <c r="G18" s="12"/>
      <c r="H18" s="12"/>
      <c r="I18" s="13"/>
      <c r="J18" s="13"/>
      <c r="K18" s="13"/>
      <c r="L18" s="12"/>
      <c r="M18" s="12"/>
      <c r="N18" s="12"/>
      <c r="O18" s="12"/>
      <c r="P18" s="12"/>
      <c r="Q18" s="11"/>
      <c r="R18" s="11"/>
      <c r="S18" s="11"/>
      <c r="U18" s="11" t="str">
        <v>LocalCurrencyDelta1PDH.AUD-XccyDepo-2M</v>
      </c>
      <c r="V18" s="16">
        <v>1.89930606</v>
      </c>
    </row>
    <row r="19" spans="2:22">
      <c r="B19" s="11"/>
      <c r="C19" s="12"/>
      <c r="D19" s="12"/>
      <c r="E19" s="12"/>
      <c r="F19" s="12"/>
      <c r="G19" s="12"/>
      <c r="H19" s="12"/>
      <c r="I19" s="13"/>
      <c r="J19" s="13"/>
      <c r="K19" s="13"/>
      <c r="L19" s="12"/>
      <c r="M19" s="12"/>
      <c r="N19" s="12"/>
      <c r="O19" s="12"/>
      <c r="P19" s="12"/>
      <c r="Q19" s="11"/>
      <c r="R19" s="11"/>
      <c r="S19" s="11"/>
      <c r="U19" s="12" t="str">
        <v>LocalCurrencyDelta1PDH.AUD-XccyDepo-3M</v>
      </c>
      <c r="V19" s="16">
        <v>-1933.6146082700002</v>
      </c>
    </row>
    <row r="20" spans="2:22">
      <c r="B20" s="11"/>
      <c r="C20" s="12"/>
      <c r="D20" s="12"/>
      <c r="E20" s="12"/>
      <c r="F20" s="12"/>
      <c r="G20" s="12"/>
      <c r="H20" s="12"/>
      <c r="I20" s="13"/>
      <c r="J20" s="13"/>
      <c r="K20" s="13"/>
      <c r="L20" s="12"/>
      <c r="M20" s="12"/>
      <c r="N20" s="12"/>
      <c r="O20" s="12"/>
      <c r="P20" s="12"/>
      <c r="Q20" s="11"/>
      <c r="R20" s="11"/>
      <c r="S20" s="11"/>
      <c r="U20" s="12" t="str">
        <v>LocalCurrencyDelta1PDH.AUD-XccySwap-6M</v>
      </c>
      <c r="V20" s="16">
        <v>-1549.7939773600001</v>
      </c>
    </row>
    <row r="21" spans="2:22">
      <c r="B21" s="11"/>
      <c r="C21" s="12"/>
      <c r="D21" s="12"/>
      <c r="E21" s="12"/>
      <c r="F21" s="12"/>
      <c r="G21" s="12"/>
      <c r="H21" s="12"/>
      <c r="I21" s="13"/>
      <c r="J21" s="13"/>
      <c r="K21" s="13"/>
      <c r="L21" s="12"/>
      <c r="M21" s="12"/>
      <c r="N21" s="12"/>
      <c r="O21" s="12"/>
      <c r="P21" s="12"/>
      <c r="Q21" s="11"/>
      <c r="R21" s="11"/>
      <c r="S21" s="11"/>
      <c r="U21" s="11" t="str">
        <v>LocalCurrencyDelta1PDH.AUD-XccySwap-9M</v>
      </c>
      <c r="V21" s="16">
        <v>0</v>
      </c>
    </row>
    <row r="22" spans="2:22">
      <c r="B22" s="11"/>
      <c r="C22" s="12"/>
      <c r="D22" s="12"/>
      <c r="E22" s="12"/>
      <c r="F22" s="12"/>
      <c r="G22" s="12"/>
      <c r="H22" s="12"/>
      <c r="I22" s="13"/>
      <c r="J22" s="13"/>
      <c r="K22" s="13"/>
      <c r="L22" s="12"/>
      <c r="M22" s="12"/>
      <c r="N22" s="12"/>
      <c r="O22" s="12"/>
      <c r="P22" s="12"/>
      <c r="Q22" s="11"/>
      <c r="R22" s="11"/>
      <c r="S22" s="11"/>
      <c r="U22" s="11" t="str">
        <v>LocalCurrencyDelta1PDH.AUD-XccySwap-1Y</v>
      </c>
      <c r="V22" s="16">
        <v>0</v>
      </c>
    </row>
    <row r="23" spans="2:22">
      <c r="B23" s="11"/>
      <c r="C23" s="12"/>
      <c r="D23" s="12"/>
      <c r="E23" s="12"/>
      <c r="F23" s="12"/>
      <c r="G23" s="12"/>
      <c r="H23" s="12"/>
      <c r="I23" s="13"/>
      <c r="J23" s="13"/>
      <c r="K23" s="13"/>
      <c r="L23" s="12"/>
      <c r="M23" s="12"/>
      <c r="N23" s="12"/>
      <c r="O23" s="12"/>
      <c r="P23" s="12"/>
      <c r="Q23" s="11"/>
      <c r="R23" s="11"/>
      <c r="S23" s="11"/>
      <c r="U23" s="11" t="str">
        <v>LocalCurrencyDelta1PDH.AUD-XccySwap-2Y</v>
      </c>
      <c r="V23" s="16">
        <v>0</v>
      </c>
    </row>
    <row r="24" spans="2:22">
      <c r="B24" s="11"/>
      <c r="C24" s="12"/>
      <c r="D24" s="12"/>
      <c r="E24" s="12"/>
      <c r="F24" s="12"/>
      <c r="G24" s="12"/>
      <c r="H24" s="12"/>
      <c r="I24" s="13"/>
      <c r="J24" s="13"/>
      <c r="K24" s="13"/>
      <c r="L24" s="12"/>
      <c r="M24" s="12"/>
      <c r="N24" s="12"/>
      <c r="O24" s="12"/>
      <c r="P24" s="12"/>
      <c r="Q24" s="11"/>
      <c r="R24" s="11"/>
      <c r="S24" s="11"/>
      <c r="U24" s="11" t="str">
        <v>LocalCurrencyDelta1PDH.AUD-XccySwap-3Y</v>
      </c>
      <c r="V24" s="16">
        <v>0</v>
      </c>
    </row>
    <row r="25" spans="2:22">
      <c r="B25" s="11"/>
      <c r="C25" s="12"/>
      <c r="D25" s="12"/>
      <c r="E25" s="12"/>
      <c r="F25" s="12"/>
      <c r="G25" s="12"/>
      <c r="H25" s="12"/>
      <c r="I25" s="13"/>
      <c r="J25" s="13"/>
      <c r="K25" s="13"/>
      <c r="L25" s="12"/>
      <c r="M25" s="12"/>
      <c r="N25" s="12"/>
      <c r="O25" s="12"/>
      <c r="P25" s="12"/>
      <c r="Q25" s="11"/>
      <c r="R25" s="11"/>
      <c r="S25" s="11"/>
      <c r="U25" s="11" t="str">
        <v>LocalCurrencyDelta1PDH.AUD-XccySwap-4Y</v>
      </c>
      <c r="V25" s="16">
        <v>0</v>
      </c>
    </row>
    <row r="26" spans="2:22">
      <c r="B26" s="11"/>
      <c r="C26" s="12"/>
      <c r="D26" s="12"/>
      <c r="E26" s="12"/>
      <c r="F26" s="12"/>
      <c r="G26" s="12"/>
      <c r="H26" s="12"/>
      <c r="I26" s="13"/>
      <c r="J26" s="13"/>
      <c r="K26" s="13"/>
      <c r="L26" s="12"/>
      <c r="M26" s="12"/>
      <c r="N26" s="12"/>
      <c r="O26" s="12"/>
      <c r="P26" s="12"/>
      <c r="Q26" s="11"/>
      <c r="R26" s="11"/>
      <c r="S26" s="11"/>
      <c r="U26" s="11" t="str">
        <v>LocalCurrencyDelta1PDH.AUD-XccySwap-5Y</v>
      </c>
      <c r="V26" s="16">
        <v>0</v>
      </c>
    </row>
    <row r="27" spans="2:22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U27" s="11" t="str">
        <v>LocalCurrencyDelta1PDH.AUD-XccySwap-6Y</v>
      </c>
      <c r="V27" s="16">
        <v>0</v>
      </c>
    </row>
    <row r="28" spans="2:22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U28" s="11" t="str">
        <v>LocalCurrencyDelta1PDH.AUD-XccySwap-7Y</v>
      </c>
      <c r="V28" s="16">
        <v>0</v>
      </c>
    </row>
    <row r="29" spans="2:22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U29" s="11" t="str">
        <v>LocalCurrencyDelta1PDH.AUD-XccySwap-8Y</v>
      </c>
      <c r="V29" s="16">
        <v>0</v>
      </c>
    </row>
    <row r="30" spans="2:22"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U30" s="11" t="str">
        <v>LocalCurrencyDelta1PDH.AUD-XccySwap-9Y</v>
      </c>
      <c r="V30" s="16">
        <v>0</v>
      </c>
    </row>
    <row r="31" spans="2:22"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U31" s="11" t="str">
        <v>LocalCurrencyDelta1PDH.AUD-XccySwap-10Y</v>
      </c>
      <c r="V31" s="16">
        <v>0</v>
      </c>
    </row>
    <row r="32" spans="2:22"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U32" s="11" t="str">
        <v>LocalCurrencyDelta1PDH.AUD-XccySwap-12Y</v>
      </c>
      <c r="V32" s="16">
        <v>0</v>
      </c>
    </row>
    <row r="33" spans="2:22"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U33" s="11" t="str">
        <v>LocalCurrencyDelta1PDH.AUD-XccySwap-15Y</v>
      </c>
      <c r="V33" s="16">
        <v>0</v>
      </c>
    </row>
    <row r="34" spans="2:22"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U34" s="11" t="str">
        <v>LocalCurrencyDelta1PDH.AUD-XccySwap-20Y</v>
      </c>
      <c r="V34" s="16">
        <v>0</v>
      </c>
    </row>
    <row r="35" spans="2:22"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U35" s="11" t="str">
        <v>LocalCurrencyDelta1PDH.AUD-XccySwap-25Y</v>
      </c>
      <c r="V35" s="16">
        <v>0</v>
      </c>
    </row>
    <row r="36" spans="2:22"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U36" s="11" t="str">
        <v>LocalCurrencyDelta1PDH.AUD-XccySwap-30Y</v>
      </c>
      <c r="V36" s="16">
        <v>0</v>
      </c>
    </row>
    <row r="37" spans="2:22"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U37" s="11" t="str">
        <v>LocalCurrencyDelta1PDH.USD</v>
      </c>
      <c r="V37" s="16">
        <v>3250.5519422816001</v>
      </c>
    </row>
    <row r="38" spans="2:22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U38" s="11" t="str">
        <v>LocalCurrencyDelta1PDH.USD-Deposit-1D</v>
      </c>
      <c r="V38" s="16">
        <v>51.267783776000002</v>
      </c>
    </row>
    <row r="39" spans="2:22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U39" s="11" t="str">
        <v>LocalCurrencyDelta1PDH.USD-Deposit-1M</v>
      </c>
      <c r="V39" s="16">
        <v>215.61480914160001</v>
      </c>
    </row>
    <row r="40" spans="2:22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U40" s="11" t="str">
        <v>LocalCurrencyDelta1PDH.USD-Deposit-2M</v>
      </c>
      <c r="V40" s="16">
        <v>690.84351688000004</v>
      </c>
    </row>
    <row r="41" spans="2:22"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U41" s="11" t="str">
        <v>LocalCurrencyDelta1PDH.USD-Deposit-3M</v>
      </c>
      <c r="V41" s="16">
        <v>751.28841870719998</v>
      </c>
    </row>
    <row r="42" spans="2:22"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U42" s="11" t="str">
        <v>LocalCurrencyDelta1PDH.USD-IRFuture-ED-1</v>
      </c>
      <c r="V42" s="16">
        <v>1541.5374137767999</v>
      </c>
    </row>
    <row r="43" spans="2:22"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U43" s="11" t="str">
        <v>LocalCurrencyDelta1PDH.USD-IRFuture-ED-2</v>
      </c>
      <c r="V43" s="16">
        <v>0</v>
      </c>
    </row>
    <row r="44" spans="2:22"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U44" s="11" t="str">
        <v>LocalCurrencyDelta1PDH.USD-IRFuture-ED-3</v>
      </c>
      <c r="V44" s="16">
        <v>0</v>
      </c>
    </row>
    <row r="45" spans="2:22"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U45" s="11" t="str">
        <v>LocalCurrencyDelta1PDH.USD-IRFuture-ED-4</v>
      </c>
      <c r="V45" s="16">
        <v>0</v>
      </c>
    </row>
    <row r="46" spans="2:22">
      <c r="U46" s="11" t="str">
        <v>LocalCurrencyDelta1PDH.USD-IRFuture-ED-5</v>
      </c>
      <c r="V46" s="16">
        <v>0</v>
      </c>
    </row>
    <row r="47" spans="2:22">
      <c r="U47" s="11" t="str">
        <v>LocalCurrencyDelta1PDH.USD-IRFuture-ED-6</v>
      </c>
      <c r="V47" s="16">
        <v>0</v>
      </c>
    </row>
    <row r="48" spans="2:22">
      <c r="U48" s="11" t="str">
        <v>LocalCurrencyDelta1PDH.USD-IRFuture-ED-7</v>
      </c>
      <c r="V48" s="16">
        <v>0</v>
      </c>
    </row>
    <row r="49" spans="21:22">
      <c r="U49" s="11" t="str">
        <v>LocalCurrencyDelta1PDH.USD-IRFuture-ED-8</v>
      </c>
      <c r="V49" s="16">
        <v>0</v>
      </c>
    </row>
    <row r="50" spans="21:22">
      <c r="U50" s="11" t="str">
        <v>LocalCurrencyDelta1PDH.USD-IRFuture-ED-9</v>
      </c>
      <c r="V50" s="16">
        <v>0</v>
      </c>
    </row>
    <row r="51" spans="21:22">
      <c r="U51" s="11" t="str">
        <v>LocalCurrencyDelta1PDH.USD-IRFuture-ED-10</v>
      </c>
      <c r="V51" s="16">
        <v>0</v>
      </c>
    </row>
    <row r="52" spans="21:22">
      <c r="U52" s="11" t="str">
        <v>LocalCurrencyDelta1PDH.USD-IRFuture-ED-11</v>
      </c>
      <c r="V52" s="16">
        <v>0</v>
      </c>
    </row>
    <row r="53" spans="21:22">
      <c r="U53" s="11" t="str">
        <v>LocalCurrencyDelta1PDH.USD-IRFuture-ED-12</v>
      </c>
      <c r="V53" s="16">
        <v>0</v>
      </c>
    </row>
    <row r="54" spans="21:22">
      <c r="U54" s="11" t="str">
        <v>LocalCurrencyDelta1PDH.USD-IRSwap-4Y</v>
      </c>
      <c r="V54" s="16">
        <v>0</v>
      </c>
    </row>
    <row r="55" spans="21:22">
      <c r="U55" s="11" t="str">
        <v>LocalCurrencyDelta1PDH.USD-IRSwap-5Y</v>
      </c>
      <c r="V55" s="16">
        <v>0</v>
      </c>
    </row>
    <row r="56" spans="21:22">
      <c r="U56" s="11" t="str">
        <v>LocalCurrencyDelta1PDH.USD-IRSwap-6Y</v>
      </c>
      <c r="V56" s="16">
        <v>0</v>
      </c>
    </row>
    <row r="57" spans="21:22">
      <c r="U57" s="11" t="str">
        <v>LocalCurrencyDelta1PDH.USD-IRSwap-7Y</v>
      </c>
      <c r="V57" s="16">
        <v>0</v>
      </c>
    </row>
    <row r="58" spans="21:22">
      <c r="U58" s="11" t="str">
        <v>LocalCurrencyDelta1PDH.USD-IRSwap-8Y</v>
      </c>
      <c r="V58" s="16">
        <v>0</v>
      </c>
    </row>
    <row r="59" spans="21:22">
      <c r="U59" s="11" t="str">
        <v>LocalCurrencyDelta1PDH.USD-IRSwap-9Y</v>
      </c>
      <c r="V59" s="16">
        <v>0</v>
      </c>
    </row>
    <row r="60" spans="21:22">
      <c r="U60" s="11" t="str">
        <v>LocalCurrencyDelta1PDH.USD-IRSwap-10Y</v>
      </c>
      <c r="V60" s="16">
        <v>0</v>
      </c>
    </row>
    <row r="61" spans="21:22">
      <c r="U61" s="11" t="str">
        <v>LocalCurrencyDelta1PDH.USD-IRSwap-12Y</v>
      </c>
      <c r="V61" s="16">
        <v>0</v>
      </c>
    </row>
    <row r="62" spans="21:22">
      <c r="U62" s="11" t="str">
        <v>LocalCurrencyDelta1PDH.USD-IRSwap-15Y</v>
      </c>
      <c r="V62" s="16">
        <v>0</v>
      </c>
    </row>
    <row r="63" spans="21:22">
      <c r="U63" s="11" t="str">
        <v>LocalCurrencyDelta1PDH.USD-IRSwap-20Y</v>
      </c>
      <c r="V63" s="16">
        <v>0</v>
      </c>
    </row>
    <row r="64" spans="21:22">
      <c r="U64" s="11" t="str">
        <v>RiskNPV.AUD</v>
      </c>
      <c r="V64" s="16">
        <v>4.2153087606803597E+17</v>
      </c>
    </row>
    <row r="65" spans="21:22">
      <c r="U65" s="11" t="str">
        <v>RiskNPV.USD</v>
      </c>
      <c r="V65" s="16">
        <v>174358033.12321925</v>
      </c>
    </row>
    <row r="66" spans="21:22">
      <c r="U66" s="11" t="str">
        <v>LocalCurrencyNPV.AUD</v>
      </c>
      <c r="V66" s="16">
        <v>-98175358.695394993</v>
      </c>
    </row>
    <row r="67" spans="21:22">
      <c r="U67" s="11" t="str">
        <v>LocalCurrencyNPV.USD</v>
      </c>
      <c r="V67" s="16">
        <v>87179016.561609641</v>
      </c>
    </row>
    <row r="68" spans="21:22">
      <c r="U68" s="11" t="str">
        <v>LocalCurrencyExpectedValue.AUD</v>
      </c>
      <c r="V68" s="16">
        <v>-100000000</v>
      </c>
    </row>
    <row r="69" spans="21:22">
      <c r="U69" s="11" t="str">
        <v>LocalCurrencyExpectedValue.USD</v>
      </c>
      <c r="V69" s="16">
        <v>88000000</v>
      </c>
    </row>
    <row r="70" spans="21:22">
      <c r="U70" s="11" t="e">
        <v>#N/A</v>
      </c>
      <c r="V70" s="16" t="e">
        <v>#N/A</v>
      </c>
    </row>
    <row r="71" spans="21:22">
      <c r="U71" s="11" t="e">
        <v>#N/A</v>
      </c>
      <c r="V71" s="16" t="e">
        <v>#N/A</v>
      </c>
    </row>
    <row r="72" spans="21:22">
      <c r="U72" s="11" t="e">
        <v>#N/A</v>
      </c>
      <c r="V72" s="16" t="e">
        <v>#N/A</v>
      </c>
    </row>
    <row r="73" spans="21:22">
      <c r="U73" s="11" t="e">
        <v>#N/A</v>
      </c>
      <c r="V73" s="16" t="e">
        <v>#N/A</v>
      </c>
    </row>
    <row r="74" spans="21:22">
      <c r="U74" s="11" t="e">
        <v>#N/A</v>
      </c>
      <c r="V74" s="16" t="e">
        <v>#N/A</v>
      </c>
    </row>
    <row r="75" spans="21:22">
      <c r="U75" s="11" t="e">
        <v>#N/A</v>
      </c>
      <c r="V75" s="16" t="e">
        <v>#N/A</v>
      </c>
    </row>
    <row r="76" spans="21:22">
      <c r="U76" s="11" t="e">
        <v>#N/A</v>
      </c>
      <c r="V76" s="16" t="e">
        <v>#N/A</v>
      </c>
    </row>
    <row r="77" spans="21:22">
      <c r="U77" s="11" t="e">
        <v>#N/A</v>
      </c>
      <c r="V77" s="16" t="e">
        <v>#N/A</v>
      </c>
    </row>
    <row r="78" spans="21:22">
      <c r="U78" s="11" t="e">
        <v>#N/A</v>
      </c>
      <c r="V78" s="16" t="e">
        <v>#N/A</v>
      </c>
    </row>
    <row r="79" spans="21:22">
      <c r="U79" s="11" t="e">
        <v>#N/A</v>
      </c>
      <c r="V79" s="16" t="e">
        <v>#N/A</v>
      </c>
    </row>
    <row r="80" spans="21:22">
      <c r="U80" s="11" t="e">
        <v>#N/A</v>
      </c>
      <c r="V80" s="16" t="e">
        <v>#N/A</v>
      </c>
    </row>
    <row r="81" spans="21:22">
      <c r="U81" s="11" t="e">
        <v>#N/A</v>
      </c>
      <c r="V81" s="16" t="e">
        <v>#N/A</v>
      </c>
    </row>
    <row r="82" spans="21:22">
      <c r="U82" s="11" t="e">
        <v>#N/A</v>
      </c>
      <c r="V82" s="16" t="e">
        <v>#N/A</v>
      </c>
    </row>
    <row r="83" spans="21:22">
      <c r="U83" s="11" t="e">
        <v>#N/A</v>
      </c>
      <c r="V83" s="16" t="e">
        <v>#N/A</v>
      </c>
    </row>
    <row r="84" spans="21:22">
      <c r="U84" s="11" t="e">
        <v>#N/A</v>
      </c>
      <c r="V84" s="16" t="e">
        <v>#N/A</v>
      </c>
    </row>
    <row r="85" spans="21:22">
      <c r="U85" s="11" t="e">
        <v>#N/A</v>
      </c>
      <c r="V85" s="16" t="e">
        <v>#N/A</v>
      </c>
    </row>
    <row r="86" spans="21:22">
      <c r="U86" s="11" t="e">
        <v>#N/A</v>
      </c>
      <c r="V86" s="16" t="e">
        <v>#N/A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P28"/>
  <sheetViews>
    <sheetView workbookViewId="0">
      <selection activeCell="P7" sqref="P7"/>
    </sheetView>
  </sheetViews>
  <sheetFormatPr defaultRowHeight="12.75"/>
  <cols>
    <col min="1" max="1" width="3.140625" customWidth="1"/>
    <col min="3" max="3" width="10.140625" bestFit="1" customWidth="1"/>
    <col min="4" max="4" width="12" bestFit="1" customWidth="1"/>
    <col min="5" max="5" width="16.7109375" bestFit="1" customWidth="1"/>
    <col min="6" max="6" width="10.140625" bestFit="1" customWidth="1"/>
    <col min="7" max="7" width="12.140625" bestFit="1" customWidth="1"/>
    <col min="8" max="8" width="12.140625" customWidth="1"/>
    <col min="9" max="9" width="10.140625" bestFit="1" customWidth="1"/>
    <col min="10" max="10" width="9.7109375" bestFit="1" customWidth="1"/>
    <col min="11" max="11" width="9.7109375" customWidth="1"/>
    <col min="12" max="12" width="21" bestFit="1" customWidth="1"/>
    <col min="13" max="13" width="14.42578125" bestFit="1" customWidth="1"/>
    <col min="14" max="14" width="16.42578125" bestFit="1" customWidth="1"/>
    <col min="15" max="15" width="16.42578125" customWidth="1"/>
    <col min="16" max="16" width="28.7109375" bestFit="1" customWidth="1"/>
  </cols>
  <sheetData>
    <row r="2" spans="2:16">
      <c r="B2" s="8" t="s">
        <v>8</v>
      </c>
      <c r="C2" s="8" t="s">
        <v>47</v>
      </c>
      <c r="D2" s="8" t="s">
        <v>48</v>
      </c>
      <c r="E2" s="8" t="s">
        <v>49</v>
      </c>
      <c r="F2" s="8" t="s">
        <v>12</v>
      </c>
      <c r="G2" s="8" t="s">
        <v>50</v>
      </c>
      <c r="H2" s="8" t="s">
        <v>51</v>
      </c>
      <c r="I2" s="8" t="s">
        <v>36</v>
      </c>
      <c r="J2" s="8" t="s">
        <v>37</v>
      </c>
      <c r="K2" s="8" t="s">
        <v>38</v>
      </c>
      <c r="L2" s="8" t="s">
        <v>40</v>
      </c>
      <c r="M2" s="9" t="s">
        <v>43</v>
      </c>
      <c r="N2" s="9" t="s">
        <v>44</v>
      </c>
      <c r="O2" s="18" t="s">
        <v>45</v>
      </c>
      <c r="P2" s="8" t="s">
        <v>13</v>
      </c>
    </row>
    <row r="3" spans="2:16">
      <c r="B3" s="11" t="s">
        <v>52</v>
      </c>
      <c r="C3" s="11" t="s">
        <v>17</v>
      </c>
      <c r="D3" s="11" t="s">
        <v>18</v>
      </c>
      <c r="E3" s="11" t="b">
        <v>1</v>
      </c>
      <c r="F3" s="12">
        <v>40763</v>
      </c>
      <c r="G3" s="12">
        <v>40898</v>
      </c>
      <c r="H3" s="12">
        <f>G3+90</f>
        <v>40988</v>
      </c>
      <c r="I3" s="11" t="s">
        <v>19</v>
      </c>
      <c r="J3" s="13">
        <v>1000000</v>
      </c>
      <c r="K3" s="13" t="s">
        <v>39</v>
      </c>
      <c r="L3" s="13" t="s">
        <v>41</v>
      </c>
      <c r="M3" s="11">
        <v>1.07</v>
      </c>
      <c r="N3" s="11">
        <v>1.06</v>
      </c>
      <c r="O3" s="11">
        <v>0.01</v>
      </c>
      <c r="P3" s="11" t="str">
        <f>_xll.HLV5r3.Financial.Cache.CreateFxSwap(B3,E3,F3,C3,D3,J3,I3,K3,L3,G3,H3,M3,N3,O3)</f>
        <v>Trade.SpreadSheet.fxSwap.t0017</v>
      </c>
    </row>
    <row r="4" spans="2:16">
      <c r="B4" s="15"/>
      <c r="C4" s="15"/>
      <c r="D4" s="15"/>
      <c r="E4" s="15"/>
      <c r="F4" s="15"/>
      <c r="G4" s="15"/>
      <c r="H4" s="15"/>
      <c r="I4" s="14"/>
      <c r="J4" s="16"/>
      <c r="K4" s="16"/>
      <c r="L4" s="16"/>
      <c r="M4" s="14"/>
      <c r="N4" s="14"/>
      <c r="O4" s="14"/>
      <c r="P4" s="14"/>
    </row>
    <row r="5" spans="2:16">
      <c r="B5" s="11" t="s">
        <v>53</v>
      </c>
      <c r="C5" s="12" t="s">
        <v>17</v>
      </c>
      <c r="D5" s="12" t="s">
        <v>18</v>
      </c>
      <c r="E5" s="12" t="b">
        <v>1</v>
      </c>
      <c r="F5" s="12">
        <v>40763</v>
      </c>
      <c r="G5" s="12">
        <f>G3</f>
        <v>40898</v>
      </c>
      <c r="H5" s="12">
        <f>H3+90</f>
        <v>41078</v>
      </c>
      <c r="I5" s="12" t="s">
        <v>19</v>
      </c>
      <c r="J5" s="13">
        <v>1000000</v>
      </c>
      <c r="K5" s="13" t="s">
        <v>39</v>
      </c>
      <c r="L5" s="13" t="s">
        <v>41</v>
      </c>
      <c r="M5" s="11">
        <v>1.07</v>
      </c>
      <c r="N5" s="11">
        <v>1.04</v>
      </c>
      <c r="O5" s="11">
        <v>0.03</v>
      </c>
      <c r="P5" s="11" t="str">
        <f>_xll.HLV5r3.Financial.Cache.CreateFxSwap(B5,E5,F5,C5,D5,J5,I5,K5,L5,G5,H5,M5,N5,O5)</f>
        <v>Trade.SpreadSheet.fxSwap.t0018</v>
      </c>
    </row>
    <row r="6" spans="2:16">
      <c r="B6" s="15"/>
      <c r="C6" s="15"/>
      <c r="D6" s="15"/>
      <c r="E6" s="15"/>
      <c r="F6" s="15"/>
      <c r="G6" s="15"/>
      <c r="H6" s="15"/>
      <c r="I6" s="14"/>
      <c r="J6" s="16"/>
      <c r="K6" s="16"/>
      <c r="L6" s="16"/>
      <c r="M6" s="14"/>
      <c r="N6" s="14"/>
      <c r="O6" s="14"/>
      <c r="P6" s="14"/>
    </row>
    <row r="7" spans="2:16">
      <c r="B7" s="11" t="s">
        <v>54</v>
      </c>
      <c r="C7" s="12" t="s">
        <v>17</v>
      </c>
      <c r="D7" s="12" t="s">
        <v>18</v>
      </c>
      <c r="E7" s="12" t="b">
        <v>1</v>
      </c>
      <c r="F7" s="12">
        <v>40763</v>
      </c>
      <c r="G7" s="12">
        <f>G5</f>
        <v>40898</v>
      </c>
      <c r="H7" s="12">
        <f>H5+90</f>
        <v>41168</v>
      </c>
      <c r="I7" s="12" t="s">
        <v>19</v>
      </c>
      <c r="J7" s="13">
        <v>1000000</v>
      </c>
      <c r="K7" s="13" t="s">
        <v>39</v>
      </c>
      <c r="L7" s="13" t="s">
        <v>41</v>
      </c>
      <c r="M7" s="11">
        <v>1.07</v>
      </c>
      <c r="N7" s="11">
        <v>1</v>
      </c>
      <c r="O7" s="11">
        <v>7.0000000000000007E-2</v>
      </c>
      <c r="P7" s="11" t="str">
        <f>_xll.HLV5r3.Financial.Cache.CreateFxSwap(B7,E7,F7,C7,D7,J7,I7,K7,L7,G7,H7,M7,N7,O7)</f>
        <v>Trade.SpreadSheet.fxSwap.t0019</v>
      </c>
    </row>
    <row r="8" spans="2:16">
      <c r="B8" s="15"/>
      <c r="C8" s="15"/>
      <c r="D8" s="15"/>
      <c r="E8" s="15"/>
      <c r="F8" s="15"/>
      <c r="G8" s="15"/>
      <c r="H8" s="15"/>
      <c r="I8" s="14"/>
      <c r="J8" s="16"/>
      <c r="K8" s="16"/>
      <c r="L8" s="16"/>
      <c r="M8" s="14"/>
      <c r="N8" s="14"/>
      <c r="O8" s="14"/>
      <c r="P8" s="14"/>
    </row>
    <row r="9" spans="2:16">
      <c r="B9" s="11"/>
      <c r="C9" s="12"/>
      <c r="D9" s="12"/>
      <c r="E9" s="12"/>
      <c r="F9" s="12"/>
      <c r="G9" s="12"/>
      <c r="H9" s="12"/>
      <c r="I9" s="12"/>
      <c r="J9" s="13"/>
      <c r="K9" s="12"/>
      <c r="L9" s="12"/>
      <c r="M9" s="12"/>
      <c r="N9" s="12"/>
      <c r="O9" s="11"/>
      <c r="P9" s="11"/>
    </row>
    <row r="10" spans="2:16">
      <c r="B10" s="11"/>
      <c r="C10" s="12"/>
      <c r="D10" s="12"/>
      <c r="E10" s="12"/>
      <c r="F10" s="12"/>
      <c r="G10" s="12"/>
      <c r="H10" s="12"/>
      <c r="I10" s="12"/>
      <c r="J10" s="13"/>
      <c r="K10" s="12"/>
      <c r="L10" s="12"/>
      <c r="M10" s="12"/>
      <c r="N10" s="12"/>
      <c r="O10" s="11"/>
      <c r="P10" s="11"/>
    </row>
    <row r="11" spans="2:16">
      <c r="B11" s="11"/>
      <c r="C11" s="12"/>
      <c r="D11" s="12"/>
      <c r="E11" s="12"/>
      <c r="F11" s="12"/>
      <c r="G11" s="12"/>
      <c r="H11" s="12"/>
      <c r="I11" s="12"/>
      <c r="J11" s="13"/>
      <c r="K11" s="12"/>
      <c r="L11" s="12"/>
      <c r="M11" s="12"/>
      <c r="N11" s="12"/>
      <c r="O11" s="11"/>
      <c r="P11" s="11"/>
    </row>
    <row r="12" spans="2:16">
      <c r="B12" s="11"/>
      <c r="C12" s="12"/>
      <c r="D12" s="12"/>
      <c r="E12" s="12"/>
      <c r="F12" s="12"/>
      <c r="G12" s="12"/>
      <c r="H12" s="12"/>
      <c r="I12" s="12"/>
      <c r="J12" s="13"/>
      <c r="K12" s="13"/>
      <c r="L12" s="13"/>
      <c r="M12" s="12"/>
      <c r="N12" s="12"/>
      <c r="O12" s="12"/>
      <c r="P12" s="11"/>
    </row>
    <row r="13" spans="2:16">
      <c r="B13" s="11"/>
      <c r="C13" s="12"/>
      <c r="D13" s="12"/>
      <c r="E13" s="12"/>
      <c r="F13" s="12"/>
      <c r="G13" s="12"/>
      <c r="H13" s="12"/>
      <c r="I13" s="12"/>
      <c r="J13" s="13"/>
      <c r="K13" s="13"/>
      <c r="L13" s="13"/>
      <c r="M13" s="12"/>
      <c r="N13" s="12"/>
      <c r="O13" s="12"/>
      <c r="P13" s="11"/>
    </row>
    <row r="14" spans="2:16">
      <c r="B14" s="11"/>
      <c r="C14" s="12"/>
      <c r="D14" s="12"/>
      <c r="E14" s="12"/>
      <c r="F14" s="12"/>
      <c r="G14" s="12"/>
      <c r="H14" s="12"/>
      <c r="I14" s="12"/>
      <c r="J14" s="13"/>
      <c r="K14" s="13"/>
      <c r="L14" s="13"/>
      <c r="M14" s="12"/>
      <c r="N14" s="12"/>
      <c r="O14" s="12"/>
      <c r="P14" s="11"/>
    </row>
    <row r="15" spans="2:16">
      <c r="B15" s="11"/>
      <c r="C15" s="12"/>
      <c r="D15" s="12"/>
      <c r="E15" s="12"/>
      <c r="F15" s="12"/>
      <c r="G15" s="12"/>
      <c r="H15" s="12"/>
      <c r="I15" s="12"/>
      <c r="J15" s="13"/>
      <c r="K15" s="13"/>
      <c r="L15" s="13"/>
      <c r="M15" s="12"/>
      <c r="N15" s="12"/>
      <c r="O15" s="12"/>
      <c r="P15" s="11"/>
    </row>
    <row r="16" spans="2:16">
      <c r="B16" s="11"/>
      <c r="C16" s="12"/>
      <c r="D16" s="12"/>
      <c r="E16" s="12"/>
      <c r="F16" s="12"/>
      <c r="G16" s="12"/>
      <c r="H16" s="12"/>
      <c r="I16" s="12"/>
      <c r="J16" s="13"/>
      <c r="K16" s="13"/>
      <c r="L16" s="13"/>
      <c r="M16" s="12"/>
      <c r="N16" s="12"/>
      <c r="O16" s="12"/>
      <c r="P16" s="11"/>
    </row>
    <row r="17" spans="2:16">
      <c r="B17" s="11"/>
      <c r="C17" s="12"/>
      <c r="D17" s="12"/>
      <c r="E17" s="12"/>
      <c r="F17" s="12"/>
      <c r="G17" s="12"/>
      <c r="H17" s="12"/>
      <c r="I17" s="12"/>
      <c r="J17" s="13"/>
      <c r="K17" s="13"/>
      <c r="L17" s="13"/>
      <c r="M17" s="12"/>
      <c r="N17" s="12"/>
      <c r="O17" s="12"/>
      <c r="P17" s="11"/>
    </row>
    <row r="18" spans="2:16">
      <c r="B18" s="11"/>
      <c r="C18" s="12"/>
      <c r="D18" s="12"/>
      <c r="E18" s="12"/>
      <c r="F18" s="12"/>
      <c r="G18" s="12"/>
      <c r="H18" s="12"/>
      <c r="I18" s="12"/>
      <c r="J18" s="13"/>
      <c r="K18" s="13"/>
      <c r="L18" s="13"/>
      <c r="M18" s="12"/>
      <c r="N18" s="12"/>
      <c r="O18" s="12"/>
      <c r="P18" s="11"/>
    </row>
    <row r="19" spans="2:16">
      <c r="B19" s="11"/>
      <c r="C19" s="12"/>
      <c r="D19" s="12"/>
      <c r="E19" s="12"/>
      <c r="F19" s="12"/>
      <c r="G19" s="12"/>
      <c r="H19" s="12"/>
      <c r="I19" s="12"/>
      <c r="J19" s="13"/>
      <c r="K19" s="13"/>
      <c r="L19" s="13"/>
      <c r="M19" s="12"/>
      <c r="N19" s="12"/>
      <c r="O19" s="12"/>
      <c r="P19" s="11"/>
    </row>
    <row r="20" spans="2:16">
      <c r="B20" s="11"/>
      <c r="C20" s="12"/>
      <c r="D20" s="12"/>
      <c r="E20" s="12"/>
      <c r="F20" s="12"/>
      <c r="G20" s="12"/>
      <c r="H20" s="12"/>
      <c r="I20" s="12"/>
      <c r="J20" s="13"/>
      <c r="K20" s="13"/>
      <c r="L20" s="13"/>
      <c r="M20" s="12"/>
      <c r="N20" s="12"/>
      <c r="O20" s="12"/>
      <c r="P20" s="11"/>
    </row>
    <row r="21" spans="2:16">
      <c r="B21" s="11"/>
      <c r="C21" s="12"/>
      <c r="D21" s="12"/>
      <c r="E21" s="12"/>
      <c r="F21" s="12"/>
      <c r="G21" s="12"/>
      <c r="H21" s="12"/>
      <c r="I21" s="12"/>
      <c r="J21" s="13"/>
      <c r="K21" s="13"/>
      <c r="L21" s="13"/>
      <c r="M21" s="12"/>
      <c r="N21" s="12"/>
      <c r="O21" s="12"/>
      <c r="P21" s="11"/>
    </row>
    <row r="22" spans="2:16">
      <c r="B22" s="11"/>
      <c r="C22" s="12"/>
      <c r="D22" s="12"/>
      <c r="E22" s="12"/>
      <c r="F22" s="12"/>
      <c r="G22" s="12"/>
      <c r="H22" s="12"/>
      <c r="I22" s="12"/>
      <c r="J22" s="13"/>
      <c r="K22" s="13"/>
      <c r="L22" s="13"/>
      <c r="M22" s="12"/>
      <c r="N22" s="12"/>
      <c r="O22" s="12"/>
      <c r="P22" s="11"/>
    </row>
    <row r="23" spans="2:16">
      <c r="B23" s="11"/>
      <c r="C23" s="12"/>
      <c r="D23" s="12"/>
      <c r="E23" s="12"/>
      <c r="F23" s="12"/>
      <c r="G23" s="12"/>
      <c r="H23" s="12"/>
      <c r="I23" s="12"/>
      <c r="J23" s="13"/>
      <c r="K23" s="13"/>
      <c r="L23" s="13"/>
      <c r="M23" s="12"/>
      <c r="N23" s="12"/>
      <c r="O23" s="12"/>
      <c r="P23" s="11"/>
    </row>
    <row r="24" spans="2:16">
      <c r="B24" s="11"/>
      <c r="C24" s="12"/>
      <c r="D24" s="12"/>
      <c r="E24" s="12"/>
      <c r="F24" s="12"/>
      <c r="G24" s="12"/>
      <c r="H24" s="12"/>
      <c r="I24" s="12"/>
      <c r="J24" s="13"/>
      <c r="K24" s="13"/>
      <c r="L24" s="13"/>
      <c r="M24" s="12"/>
      <c r="N24" s="12"/>
      <c r="O24" s="12"/>
      <c r="P24" s="11"/>
    </row>
    <row r="25" spans="2:16">
      <c r="B25" s="11"/>
      <c r="C25" s="12"/>
      <c r="D25" s="12"/>
      <c r="E25" s="12"/>
      <c r="F25" s="12"/>
      <c r="G25" s="12"/>
      <c r="H25" s="12"/>
      <c r="I25" s="12"/>
      <c r="J25" s="13"/>
      <c r="K25" s="13"/>
      <c r="L25" s="13"/>
      <c r="M25" s="12"/>
      <c r="N25" s="12"/>
      <c r="O25" s="12"/>
      <c r="P25" s="11"/>
    </row>
    <row r="26" spans="2:16">
      <c r="B26" s="11"/>
      <c r="C26" s="12"/>
      <c r="D26" s="12"/>
      <c r="E26" s="12"/>
      <c r="F26" s="12"/>
      <c r="G26" s="12"/>
      <c r="H26" s="12"/>
      <c r="I26" s="12"/>
      <c r="J26" s="13"/>
      <c r="K26" s="13"/>
      <c r="L26" s="13"/>
      <c r="M26" s="12"/>
      <c r="N26" s="12"/>
      <c r="O26" s="12"/>
      <c r="P26" s="11"/>
    </row>
    <row r="27" spans="2:16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28"/>
  <sheetViews>
    <sheetView workbookViewId="0">
      <selection activeCell="G7" sqref="G7:I8"/>
    </sheetView>
  </sheetViews>
  <sheetFormatPr defaultRowHeight="12.75"/>
  <cols>
    <col min="1" max="1" width="3.140625" customWidth="1"/>
    <col min="2" max="3" width="10.140625" bestFit="1" customWidth="1"/>
    <col min="4" max="4" width="9.7109375" customWidth="1"/>
    <col min="5" max="5" width="28.7109375" bestFit="1" customWidth="1"/>
    <col min="6" max="6" width="46.7109375" bestFit="1" customWidth="1"/>
    <col min="7" max="9" width="16.42578125" customWidth="1"/>
    <col min="10" max="10" width="21" bestFit="1" customWidth="1"/>
    <col min="11" max="11" width="48.5703125" bestFit="1" customWidth="1"/>
  </cols>
  <sheetData>
    <row r="2" spans="2:10">
      <c r="B2" s="8" t="s">
        <v>47</v>
      </c>
      <c r="C2" s="8" t="s">
        <v>12</v>
      </c>
      <c r="D2" s="8" t="s">
        <v>38</v>
      </c>
      <c r="E2" s="8" t="s">
        <v>13</v>
      </c>
      <c r="F2" s="8" t="s">
        <v>14</v>
      </c>
      <c r="G2" s="8" t="s">
        <v>15</v>
      </c>
      <c r="H2" s="8" t="s">
        <v>20</v>
      </c>
      <c r="I2" s="8" t="s">
        <v>21</v>
      </c>
      <c r="J2" s="10" t="s">
        <v>15</v>
      </c>
    </row>
    <row r="3" spans="2:10">
      <c r="B3" s="11" t="s">
        <v>17</v>
      </c>
      <c r="C3" s="12">
        <v>40763</v>
      </c>
      <c r="D3" s="13" t="s">
        <v>39</v>
      </c>
      <c r="E3" s="11" t="s">
        <v>61</v>
      </c>
      <c r="F3" s="11" t="e">
        <f>_xll.HLV5r3.Financial.Cache.ValueTradeFromMarket(E3,B3,$J$2:$J$4,D3,$K$20,C3)</f>
        <v>#VALUE!</v>
      </c>
      <c r="G3" s="11" t="e">
        <f t="array" ref="G3:I4">TRANSPOSE(_xll.HLV5r3.Financial.Cache.ViewValuationReport(F3))</f>
        <v>#VALUE!</v>
      </c>
      <c r="H3" s="11" t="e">
        <v>#VALUE!</v>
      </c>
      <c r="I3" s="11" t="e">
        <v>#VALUE!</v>
      </c>
      <c r="J3" s="10" t="s">
        <v>20</v>
      </c>
    </row>
    <row r="4" spans="2:10">
      <c r="B4" s="15"/>
      <c r="C4" s="15"/>
      <c r="D4" s="16"/>
      <c r="E4" s="14"/>
      <c r="F4" s="14"/>
      <c r="G4" s="14" t="e">
        <v>#VALUE!</v>
      </c>
      <c r="H4" s="14" t="e">
        <v>#VALUE!</v>
      </c>
      <c r="I4" s="14" t="e">
        <v>#VALUE!</v>
      </c>
      <c r="J4" s="10" t="s">
        <v>21</v>
      </c>
    </row>
    <row r="5" spans="2:10">
      <c r="B5" s="12" t="s">
        <v>17</v>
      </c>
      <c r="C5" s="12">
        <v>40763</v>
      </c>
      <c r="D5" s="13" t="s">
        <v>39</v>
      </c>
      <c r="E5" s="11" t="s">
        <v>62</v>
      </c>
      <c r="F5" s="11" t="e">
        <f>_xll.HLV5r3.Financial.Cache.ValueTradeFromMarket(E5,B5,$J$2:$J$4,D5,$K$20,C5)</f>
        <v>#VALUE!</v>
      </c>
      <c r="G5" s="11" t="e">
        <f t="array" ref="G5:I6">TRANSPOSE(_xll.HLV5r3.Financial.Cache.ViewValuationReport(F5))</f>
        <v>#VALUE!</v>
      </c>
      <c r="H5" s="11" t="e">
        <v>#VALUE!</v>
      </c>
      <c r="I5" s="11" t="e">
        <v>#VALUE!</v>
      </c>
    </row>
    <row r="6" spans="2:10">
      <c r="B6" s="15"/>
      <c r="C6" s="15"/>
      <c r="D6" s="16"/>
      <c r="E6" s="14"/>
      <c r="F6" s="14"/>
      <c r="G6" s="14" t="e">
        <v>#VALUE!</v>
      </c>
      <c r="H6" s="14" t="e">
        <v>#VALUE!</v>
      </c>
      <c r="I6" s="14" t="e">
        <v>#VALUE!</v>
      </c>
    </row>
    <row r="7" spans="2:10">
      <c r="B7" s="12" t="s">
        <v>17</v>
      </c>
      <c r="C7" s="12">
        <v>40763</v>
      </c>
      <c r="D7" s="13" t="s">
        <v>39</v>
      </c>
      <c r="E7" s="11" t="s">
        <v>60</v>
      </c>
      <c r="F7" s="11" t="str">
        <f>_xll.HLV5r3.Financial.Cache.ValueTradeFromMarket(E7,B7,$J$2:$J$4,D7,$K$20,C7)</f>
        <v>ValuationReport.LOCAL_USER.SpreadSheet.fxSwap.t0019.QR_LIVE</v>
      </c>
      <c r="G7" s="11" t="str">
        <f t="array" ref="G7:I8">TRANSPOSE(_xll.HLV5r3.Financial.Cache.ViewValuationReport(F7))</f>
        <v>NPV</v>
      </c>
      <c r="H7" s="11" t="str">
        <v>ExpectedValue</v>
      </c>
      <c r="I7" s="11" t="str">
        <v>Delta1</v>
      </c>
    </row>
    <row r="8" spans="2:10">
      <c r="B8" s="15"/>
      <c r="C8" s="15"/>
      <c r="D8" s="16"/>
      <c r="E8" s="14"/>
      <c r="F8" s="14"/>
      <c r="G8" s="14">
        <v>75990514999520.734</v>
      </c>
      <c r="H8" s="14">
        <v>70000</v>
      </c>
      <c r="I8" s="14">
        <v>-145667953208.88089</v>
      </c>
    </row>
    <row r="9" spans="2:10">
      <c r="B9" s="12"/>
      <c r="C9" s="12"/>
      <c r="D9" s="12"/>
      <c r="E9" s="11"/>
      <c r="F9" s="11"/>
      <c r="G9" s="11"/>
      <c r="H9" s="11"/>
      <c r="I9" s="11"/>
    </row>
    <row r="10" spans="2:10">
      <c r="B10" s="12"/>
      <c r="C10" s="12"/>
      <c r="D10" s="12"/>
      <c r="E10" s="11"/>
      <c r="F10" s="11"/>
      <c r="G10" s="11"/>
      <c r="H10" s="11"/>
      <c r="I10" s="11"/>
    </row>
    <row r="11" spans="2:10">
      <c r="B11" s="12"/>
      <c r="C11" s="12"/>
      <c r="D11" s="12"/>
      <c r="E11" s="11"/>
      <c r="F11" s="11"/>
      <c r="G11" s="11"/>
      <c r="H11" s="11"/>
      <c r="I11" s="11"/>
    </row>
    <row r="12" spans="2:10">
      <c r="B12" s="12"/>
      <c r="C12" s="12"/>
      <c r="D12" s="13"/>
      <c r="E12" s="11"/>
      <c r="F12" s="11"/>
      <c r="G12" s="11"/>
      <c r="H12" s="11"/>
      <c r="I12" s="11"/>
    </row>
    <row r="13" spans="2:10">
      <c r="B13" s="12"/>
      <c r="C13" s="12"/>
      <c r="D13" s="13"/>
      <c r="E13" s="11"/>
      <c r="F13" s="11"/>
      <c r="G13" s="11"/>
      <c r="H13" s="11"/>
      <c r="I13" s="11"/>
    </row>
    <row r="14" spans="2:10">
      <c r="B14" s="12"/>
      <c r="C14" s="12"/>
      <c r="D14" s="13"/>
      <c r="E14" s="11"/>
      <c r="F14" s="11"/>
      <c r="G14" s="11"/>
      <c r="H14" s="11"/>
      <c r="I14" s="11"/>
    </row>
    <row r="15" spans="2:10">
      <c r="B15" s="12"/>
      <c r="C15" s="12"/>
      <c r="D15" s="13"/>
      <c r="E15" s="11"/>
      <c r="F15" s="11"/>
      <c r="G15" s="11"/>
      <c r="H15" s="11"/>
      <c r="I15" s="11"/>
    </row>
    <row r="16" spans="2:10">
      <c r="B16" s="12"/>
      <c r="C16" s="12"/>
      <c r="D16" s="13"/>
      <c r="E16" s="11"/>
      <c r="F16" s="11"/>
      <c r="G16" s="11"/>
      <c r="H16" s="11"/>
      <c r="I16" s="11"/>
    </row>
    <row r="17" spans="2:11">
      <c r="B17" s="12"/>
      <c r="C17" s="12"/>
      <c r="D17" s="13"/>
      <c r="E17" s="11"/>
      <c r="F17" s="11"/>
      <c r="G17" s="11"/>
      <c r="H17" s="11"/>
      <c r="I17" s="11"/>
    </row>
    <row r="18" spans="2:11">
      <c r="B18" s="12"/>
      <c r="C18" s="12"/>
      <c r="D18" s="13"/>
      <c r="E18" s="11"/>
      <c r="F18" s="11"/>
      <c r="G18" s="11"/>
      <c r="H18" s="11"/>
      <c r="I18" s="11"/>
    </row>
    <row r="19" spans="2:11">
      <c r="B19" s="12"/>
      <c r="C19" s="12"/>
      <c r="D19" s="13"/>
      <c r="E19" s="11"/>
      <c r="F19" s="11"/>
      <c r="G19" s="11"/>
      <c r="H19" s="11"/>
      <c r="I19" s="11"/>
    </row>
    <row r="20" spans="2:11">
      <c r="B20" s="12"/>
      <c r="C20" s="12"/>
      <c r="D20" s="13"/>
      <c r="E20" s="11"/>
      <c r="F20" s="11"/>
      <c r="G20" s="11"/>
      <c r="H20" s="11"/>
      <c r="I20" s="11"/>
      <c r="K20" t="s">
        <v>7</v>
      </c>
    </row>
    <row r="21" spans="2:11">
      <c r="B21" s="12"/>
      <c r="C21" s="12"/>
      <c r="D21" s="13"/>
      <c r="E21" s="11"/>
      <c r="F21" s="11"/>
      <c r="G21" s="11"/>
      <c r="H21" s="11"/>
      <c r="I21" s="11"/>
    </row>
    <row r="22" spans="2:11">
      <c r="B22" s="12"/>
      <c r="C22" s="12"/>
      <c r="D22" s="13"/>
      <c r="E22" s="11"/>
      <c r="F22" s="11"/>
      <c r="G22" s="11"/>
      <c r="H22" s="11"/>
      <c r="I22" s="11"/>
    </row>
    <row r="23" spans="2:11">
      <c r="B23" s="12"/>
      <c r="C23" s="12"/>
      <c r="D23" s="13"/>
      <c r="E23" s="11"/>
      <c r="F23" s="11"/>
      <c r="G23" s="11"/>
      <c r="H23" s="11"/>
      <c r="I23" s="11"/>
    </row>
    <row r="24" spans="2:11">
      <c r="B24" s="12"/>
      <c r="C24" s="12"/>
      <c r="D24" s="13"/>
      <c r="E24" s="11"/>
      <c r="F24" s="11"/>
      <c r="G24" s="11"/>
      <c r="H24" s="11"/>
      <c r="I24" s="11"/>
    </row>
    <row r="25" spans="2:11">
      <c r="B25" s="12"/>
      <c r="C25" s="12"/>
      <c r="D25" s="13"/>
      <c r="E25" s="11"/>
      <c r="F25" s="11"/>
      <c r="G25" s="11"/>
      <c r="H25" s="11"/>
      <c r="I25" s="11"/>
    </row>
    <row r="26" spans="2:11">
      <c r="B26" s="12"/>
      <c r="C26" s="12"/>
      <c r="D26" s="13"/>
      <c r="E26" s="11"/>
      <c r="F26" s="11"/>
      <c r="G26" s="11"/>
      <c r="H26" s="11"/>
      <c r="I26" s="11"/>
    </row>
    <row r="27" spans="2:11">
      <c r="B27" s="12"/>
      <c r="C27" s="12"/>
      <c r="D27" s="12"/>
      <c r="E27" s="12"/>
      <c r="F27" s="12"/>
      <c r="G27" s="12"/>
      <c r="H27" s="12"/>
      <c r="I27" s="12"/>
    </row>
    <row r="28" spans="2:11">
      <c r="B28" s="12"/>
      <c r="C28" s="12"/>
      <c r="D28" s="12"/>
      <c r="E28" s="12"/>
      <c r="F28" s="12"/>
      <c r="G28" s="12"/>
      <c r="H28" s="12"/>
      <c r="I2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GetInfo &amp; GetInstrumentInfo</vt:lpstr>
      <vt:lpstr>FxSpot</vt:lpstr>
      <vt:lpstr>FxForward</vt:lpstr>
      <vt:lpstr>FxSwap</vt:lpstr>
      <vt:lpstr>Valuation</vt:lpstr>
      <vt:lpstr>CurveList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2011-08-03T09:54:39Z</dcterms:created>
  <dcterms:modified xsi:type="dcterms:W3CDTF">2018-04-26T22:34:39Z</dcterms:modified>
</cp:coreProperties>
</file>