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363E7597-B586-420B-B453-1805FD3382F6}" xr6:coauthVersionLast="31" xr6:coauthVersionMax="31" xr10:uidLastSave="{00000000-0000-0000-0000-000000000000}"/>
  <bookViews>
    <workbookView xWindow="0" yWindow="90" windowWidth="28755" windowHeight="12585" tabRatio="808" xr2:uid="{00000000-000D-0000-FFFF-FFFF00000000}"/>
  </bookViews>
  <sheets>
    <sheet name="GetInfo &amp; GetInstrumentInfo" sheetId="5" r:id="rId1"/>
    <sheet name="Calendars" sheetId="1" r:id="rId2"/>
    <sheet name="AUDCurve3M" sheetId="4" r:id="rId3"/>
    <sheet name="TermDeposit" sheetId="18" r:id="rId4"/>
    <sheet name="TermDeposit1" sheetId="3" r:id="rId5"/>
    <sheet name="TermDeposit2" sheetId="13" r:id="rId6"/>
    <sheet name="BulletPayment1" sheetId="17" r:id="rId7"/>
    <sheet name="FRA1" sheetId="6" r:id="rId8"/>
    <sheet name="FRA2" sheetId="14" r:id="rId9"/>
    <sheet name="IRSwapPricer1" sheetId="19" r:id="rId10"/>
    <sheet name="IRSwapPricer2" sheetId="20" r:id="rId11"/>
    <sheet name="SwapCashflows (2)" sheetId="21" r:id="rId12"/>
    <sheet name="Config (2)" sheetId="22" r:id="rId13"/>
  </sheets>
  <definedNames>
    <definedName name="CurveList">'GetInfo &amp; GetInstrumentInfo'!$B$8:$B$129</definedName>
    <definedName name="DiscountingType">'Config (2)'!$J$2:$J$4</definedName>
    <definedName name="FirstCouponType">'Config (2)'!$G$2:$G$3</definedName>
    <definedName name="ForecastIndex">'Config (2)'!$K$2:$K$242</definedName>
    <definedName name="HLInstruments">AUDCurve3M!$D$17:$D$40</definedName>
    <definedName name="Rates">AUDCurve3M!$E$17:$E$40</definedName>
    <definedName name="Spreads">AUDCurve3M!$F$17:$F$40</definedName>
    <definedName name="ValidIndex">'Config (2)'!$L$2:$L$5</definedName>
  </definedNames>
  <calcPr calcId="179017"/>
</workbook>
</file>

<file path=xl/calcChain.xml><?xml version="1.0" encoding="utf-8"?>
<calcChain xmlns="http://schemas.openxmlformats.org/spreadsheetml/2006/main">
  <c r="L19" i="19" l="1"/>
  <c r="K2" i="22" a="1"/>
  <c r="B2" i="5"/>
  <c r="K3" i="22" l="1"/>
  <c r="K11" i="22"/>
  <c r="K19" i="22"/>
  <c r="K27" i="22"/>
  <c r="K35" i="22"/>
  <c r="K43" i="22"/>
  <c r="K51" i="22"/>
  <c r="K59" i="22"/>
  <c r="K67" i="22"/>
  <c r="K75" i="22"/>
  <c r="K83" i="22"/>
  <c r="K91" i="22"/>
  <c r="K99" i="22"/>
  <c r="K107" i="22"/>
  <c r="K115" i="22"/>
  <c r="K123" i="22"/>
  <c r="K131" i="22"/>
  <c r="K139" i="22"/>
  <c r="K147" i="22"/>
  <c r="K155" i="22"/>
  <c r="K163" i="22"/>
  <c r="K171" i="22"/>
  <c r="K179" i="22"/>
  <c r="K187" i="22"/>
  <c r="K195" i="22"/>
  <c r="K203" i="22"/>
  <c r="K211" i="22"/>
  <c r="K219" i="22"/>
  <c r="K227" i="22"/>
  <c r="K235" i="22"/>
  <c r="K243" i="22"/>
  <c r="K86" i="22"/>
  <c r="K134" i="22"/>
  <c r="K150" i="22"/>
  <c r="K166" i="22"/>
  <c r="K182" i="22"/>
  <c r="K198" i="22"/>
  <c r="K214" i="22"/>
  <c r="K230" i="22"/>
  <c r="K246" i="22"/>
  <c r="K9" i="22"/>
  <c r="K25" i="22"/>
  <c r="K33" i="22"/>
  <c r="K49" i="22"/>
  <c r="K4" i="22"/>
  <c r="K12" i="22"/>
  <c r="K20" i="22"/>
  <c r="K28" i="22"/>
  <c r="K36" i="22"/>
  <c r="K44" i="22"/>
  <c r="K52" i="22"/>
  <c r="K60" i="22"/>
  <c r="K68" i="22"/>
  <c r="K76" i="22"/>
  <c r="K84" i="22"/>
  <c r="K92" i="22"/>
  <c r="K100" i="22"/>
  <c r="K108" i="22"/>
  <c r="K116" i="22"/>
  <c r="K124" i="22"/>
  <c r="K132" i="22"/>
  <c r="K140" i="22"/>
  <c r="K148" i="22"/>
  <c r="K156" i="22"/>
  <c r="K164" i="22"/>
  <c r="K172" i="22"/>
  <c r="K180" i="22"/>
  <c r="K188" i="22"/>
  <c r="K196" i="22"/>
  <c r="K204" i="22"/>
  <c r="K212" i="22"/>
  <c r="K220" i="22"/>
  <c r="K228" i="22"/>
  <c r="K236" i="22"/>
  <c r="K244" i="22"/>
  <c r="K5" i="22"/>
  <c r="K13" i="22"/>
  <c r="K21" i="22"/>
  <c r="K29" i="22"/>
  <c r="K37" i="22"/>
  <c r="K45" i="22"/>
  <c r="K53" i="22"/>
  <c r="K61" i="22"/>
  <c r="K69" i="22"/>
  <c r="K77" i="22"/>
  <c r="K85" i="22"/>
  <c r="K93" i="22"/>
  <c r="K101" i="22"/>
  <c r="K109" i="22"/>
  <c r="K117" i="22"/>
  <c r="K125" i="22"/>
  <c r="K133" i="22"/>
  <c r="K141" i="22"/>
  <c r="K149" i="22"/>
  <c r="K157" i="22"/>
  <c r="K165" i="22"/>
  <c r="K173" i="22"/>
  <c r="K181" i="22"/>
  <c r="K189" i="22"/>
  <c r="K197" i="22"/>
  <c r="K205" i="22"/>
  <c r="K213" i="22"/>
  <c r="K221" i="22"/>
  <c r="K229" i="22"/>
  <c r="K237" i="22"/>
  <c r="K245" i="22"/>
  <c r="K6" i="22"/>
  <c r="K14" i="22"/>
  <c r="K22" i="22"/>
  <c r="K30" i="22"/>
  <c r="K38" i="22"/>
  <c r="K46" i="22"/>
  <c r="K54" i="22"/>
  <c r="K62" i="22"/>
  <c r="K70" i="22"/>
  <c r="K78" i="22"/>
  <c r="K94" i="22"/>
  <c r="K102" i="22"/>
  <c r="K110" i="22"/>
  <c r="K118" i="22"/>
  <c r="K126" i="22"/>
  <c r="K142" i="22"/>
  <c r="K158" i="22"/>
  <c r="K174" i="22"/>
  <c r="K190" i="22"/>
  <c r="K206" i="22"/>
  <c r="K222" i="22"/>
  <c r="K238" i="22"/>
  <c r="K17" i="22"/>
  <c r="K7" i="22"/>
  <c r="K15" i="22"/>
  <c r="K23" i="22"/>
  <c r="K31" i="22"/>
  <c r="K39" i="22"/>
  <c r="K47" i="22"/>
  <c r="K55" i="22"/>
  <c r="K63" i="22"/>
  <c r="K71" i="22"/>
  <c r="K79" i="22"/>
  <c r="K87" i="22"/>
  <c r="K95" i="22"/>
  <c r="K103" i="22"/>
  <c r="K111" i="22"/>
  <c r="K119" i="22"/>
  <c r="K127" i="22"/>
  <c r="K135" i="22"/>
  <c r="K143" i="22"/>
  <c r="K151" i="22"/>
  <c r="K159" i="22"/>
  <c r="K167" i="22"/>
  <c r="K175" i="22"/>
  <c r="K183" i="22"/>
  <c r="K191" i="22"/>
  <c r="K199" i="22"/>
  <c r="K207" i="22"/>
  <c r="K215" i="22"/>
  <c r="K223" i="22"/>
  <c r="K231" i="22"/>
  <c r="K239" i="22"/>
  <c r="K247" i="22"/>
  <c r="K8" i="22"/>
  <c r="K16" i="22"/>
  <c r="K24" i="22"/>
  <c r="K32" i="22"/>
  <c r="K40" i="22"/>
  <c r="K48" i="22"/>
  <c r="K56" i="22"/>
  <c r="K64" i="22"/>
  <c r="K72" i="22"/>
  <c r="K80" i="22"/>
  <c r="K88" i="22"/>
  <c r="K96" i="22"/>
  <c r="K104" i="22"/>
  <c r="K112" i="22"/>
  <c r="K120" i="22"/>
  <c r="K128" i="22"/>
  <c r="K136" i="22"/>
  <c r="K144" i="22"/>
  <c r="K152" i="22"/>
  <c r="K160" i="22"/>
  <c r="K168" i="22"/>
  <c r="K176" i="22"/>
  <c r="K184" i="22"/>
  <c r="K192" i="22"/>
  <c r="K200" i="22"/>
  <c r="K208" i="22"/>
  <c r="K216" i="22"/>
  <c r="K224" i="22"/>
  <c r="K232" i="22"/>
  <c r="K240" i="22"/>
  <c r="K248" i="22"/>
  <c r="K26" i="22"/>
  <c r="K66" i="22"/>
  <c r="K98" i="22"/>
  <c r="K130" i="22"/>
  <c r="K162" i="22"/>
  <c r="K194" i="22"/>
  <c r="K226" i="22"/>
  <c r="K34" i="22"/>
  <c r="K73" i="22"/>
  <c r="K105" i="22"/>
  <c r="K137" i="22"/>
  <c r="K169" i="22"/>
  <c r="K201" i="22"/>
  <c r="K233" i="22"/>
  <c r="K41" i="22"/>
  <c r="K74" i="22"/>
  <c r="K106" i="22"/>
  <c r="K138" i="22"/>
  <c r="K170" i="22"/>
  <c r="K202" i="22"/>
  <c r="K234" i="22"/>
  <c r="K42" i="22"/>
  <c r="K81" i="22"/>
  <c r="K113" i="22"/>
  <c r="K145" i="22"/>
  <c r="K177" i="22"/>
  <c r="K209" i="22"/>
  <c r="K241" i="22"/>
  <c r="K58" i="22"/>
  <c r="K122" i="22"/>
  <c r="K186" i="22"/>
  <c r="K218" i="22"/>
  <c r="K65" i="22"/>
  <c r="K129" i="22"/>
  <c r="K193" i="22"/>
  <c r="K225" i="22"/>
  <c r="K50" i="22"/>
  <c r="K82" i="22"/>
  <c r="K114" i="22"/>
  <c r="K146" i="22"/>
  <c r="K178" i="22"/>
  <c r="K210" i="22"/>
  <c r="K242" i="22"/>
  <c r="K2" i="22"/>
  <c r="K57" i="22"/>
  <c r="K89" i="22"/>
  <c r="K121" i="22"/>
  <c r="K153" i="22"/>
  <c r="K185" i="22"/>
  <c r="K217" i="22"/>
  <c r="K249" i="22"/>
  <c r="K10" i="22"/>
  <c r="K90" i="22"/>
  <c r="K154" i="22"/>
  <c r="K250" i="22"/>
  <c r="K18" i="22"/>
  <c r="K97" i="22"/>
  <c r="K161" i="22"/>
  <c r="W3" i="18"/>
  <c r="B8" i="5" a="1"/>
  <c r="D15" i="5" a="1"/>
  <c r="D16" i="5" l="1"/>
  <c r="D20" i="5"/>
  <c r="D24" i="5"/>
  <c r="D28" i="5"/>
  <c r="D32" i="5"/>
  <c r="D36" i="5"/>
  <c r="D40" i="5"/>
  <c r="D44" i="5"/>
  <c r="D48" i="5"/>
  <c r="D52" i="5"/>
  <c r="D56" i="5"/>
  <c r="E16" i="5"/>
  <c r="E28" i="5"/>
  <c r="E36" i="5"/>
  <c r="E48" i="5"/>
  <c r="E56" i="5"/>
  <c r="D17" i="5"/>
  <c r="D21" i="5"/>
  <c r="D25" i="5"/>
  <c r="D29" i="5"/>
  <c r="D33" i="5"/>
  <c r="D37" i="5"/>
  <c r="D41" i="5"/>
  <c r="D45" i="5"/>
  <c r="D49" i="5"/>
  <c r="D53" i="5"/>
  <c r="E43" i="5"/>
  <c r="E20" i="5"/>
  <c r="E32" i="5"/>
  <c r="E44" i="5"/>
  <c r="E52" i="5"/>
  <c r="E17" i="5"/>
  <c r="E21" i="5"/>
  <c r="E25" i="5"/>
  <c r="E29" i="5"/>
  <c r="E33" i="5"/>
  <c r="E37" i="5"/>
  <c r="E41" i="5"/>
  <c r="E45" i="5"/>
  <c r="E49" i="5"/>
  <c r="E53" i="5"/>
  <c r="D22" i="5"/>
  <c r="D26" i="5"/>
  <c r="D30" i="5"/>
  <c r="D34" i="5"/>
  <c r="D38" i="5"/>
  <c r="D42" i="5"/>
  <c r="D18" i="5"/>
  <c r="D46" i="5"/>
  <c r="D50" i="5"/>
  <c r="D54" i="5"/>
  <c r="E18" i="5"/>
  <c r="E22" i="5"/>
  <c r="E26" i="5"/>
  <c r="E30" i="5"/>
  <c r="E34" i="5"/>
  <c r="E38" i="5"/>
  <c r="E42" i="5"/>
  <c r="E46" i="5"/>
  <c r="E50" i="5"/>
  <c r="E54" i="5"/>
  <c r="E24" i="5"/>
  <c r="E40" i="5"/>
  <c r="D15" i="5"/>
  <c r="D19" i="5"/>
  <c r="D23" i="5"/>
  <c r="D27" i="5"/>
  <c r="D31" i="5"/>
  <c r="D35" i="5"/>
  <c r="D39" i="5"/>
  <c r="D43" i="5"/>
  <c r="D47" i="5"/>
  <c r="D51" i="5"/>
  <c r="D55" i="5"/>
  <c r="E15" i="5"/>
  <c r="E19" i="5"/>
  <c r="E23" i="5"/>
  <c r="E27" i="5"/>
  <c r="E31" i="5"/>
  <c r="E35" i="5"/>
  <c r="E39" i="5"/>
  <c r="E47" i="5"/>
  <c r="E51" i="5"/>
  <c r="E55" i="5"/>
  <c r="B13" i="5"/>
  <c r="B21" i="5"/>
  <c r="B29" i="5"/>
  <c r="B37" i="5"/>
  <c r="B45" i="5"/>
  <c r="B53" i="5"/>
  <c r="B61" i="5"/>
  <c r="B69" i="5"/>
  <c r="B77" i="5"/>
  <c r="B85" i="5"/>
  <c r="B93" i="5"/>
  <c r="B101" i="5"/>
  <c r="B109" i="5"/>
  <c r="B117" i="5"/>
  <c r="B125" i="5"/>
  <c r="B38" i="5"/>
  <c r="B78" i="5"/>
  <c r="B118" i="5"/>
  <c r="B15" i="5"/>
  <c r="B23" i="5"/>
  <c r="B31" i="5"/>
  <c r="B39" i="5"/>
  <c r="B47" i="5"/>
  <c r="B55" i="5"/>
  <c r="B63" i="5"/>
  <c r="B71" i="5"/>
  <c r="B79" i="5"/>
  <c r="B87" i="5"/>
  <c r="B95" i="5"/>
  <c r="B103" i="5"/>
  <c r="B111" i="5"/>
  <c r="B119" i="5"/>
  <c r="B127" i="5"/>
  <c r="B82" i="5"/>
  <c r="B106" i="5"/>
  <c r="B122" i="5"/>
  <c r="B28" i="5"/>
  <c r="B52" i="5"/>
  <c r="B76" i="5"/>
  <c r="B92" i="5"/>
  <c r="B108" i="5"/>
  <c r="B124" i="5"/>
  <c r="B30" i="5"/>
  <c r="B54" i="5"/>
  <c r="B86" i="5"/>
  <c r="B110" i="5"/>
  <c r="B8" i="5"/>
  <c r="B16" i="5"/>
  <c r="B24" i="5"/>
  <c r="B32" i="5"/>
  <c r="B40" i="5"/>
  <c r="B48" i="5"/>
  <c r="B56" i="5"/>
  <c r="B64" i="5"/>
  <c r="B72" i="5"/>
  <c r="B80" i="5"/>
  <c r="B88" i="5"/>
  <c r="B96" i="5"/>
  <c r="B104" i="5"/>
  <c r="B112" i="5"/>
  <c r="B120" i="5"/>
  <c r="B128" i="5"/>
  <c r="B9" i="5"/>
  <c r="B17" i="5"/>
  <c r="B25" i="5"/>
  <c r="B33" i="5"/>
  <c r="B41" i="5"/>
  <c r="B49" i="5"/>
  <c r="B57" i="5"/>
  <c r="B65" i="5"/>
  <c r="B73" i="5"/>
  <c r="B81" i="5"/>
  <c r="B89" i="5"/>
  <c r="B97" i="5"/>
  <c r="B105" i="5"/>
  <c r="B113" i="5"/>
  <c r="B121" i="5"/>
  <c r="B129" i="5"/>
  <c r="B10" i="5"/>
  <c r="B18" i="5"/>
  <c r="B26" i="5"/>
  <c r="B34" i="5"/>
  <c r="B42" i="5"/>
  <c r="B50" i="5"/>
  <c r="B58" i="5"/>
  <c r="B66" i="5"/>
  <c r="B74" i="5"/>
  <c r="B90" i="5"/>
  <c r="B98" i="5"/>
  <c r="B114" i="5"/>
  <c r="B14" i="5"/>
  <c r="B46" i="5"/>
  <c r="B70" i="5"/>
  <c r="B102" i="5"/>
  <c r="B11" i="5"/>
  <c r="B19" i="5"/>
  <c r="B27" i="5"/>
  <c r="B35" i="5"/>
  <c r="B43" i="5"/>
  <c r="B51" i="5"/>
  <c r="B59" i="5"/>
  <c r="B67" i="5"/>
  <c r="B75" i="5"/>
  <c r="B83" i="5"/>
  <c r="B91" i="5"/>
  <c r="B99" i="5"/>
  <c r="B107" i="5"/>
  <c r="B115" i="5"/>
  <c r="B123" i="5"/>
  <c r="B12" i="5"/>
  <c r="B20" i="5"/>
  <c r="B36" i="5"/>
  <c r="B44" i="5"/>
  <c r="B60" i="5"/>
  <c r="B68" i="5"/>
  <c r="B84" i="5"/>
  <c r="B100" i="5"/>
  <c r="B116" i="5"/>
  <c r="B22" i="5"/>
  <c r="B62" i="5"/>
  <c r="B94" i="5"/>
  <c r="B126" i="5"/>
  <c r="I10" i="4"/>
  <c r="I8" i="4"/>
  <c r="I3" i="4"/>
  <c r="I4" i="4" s="1"/>
  <c r="G15" i="5" a="1"/>
  <c r="H18" i="5" l="1"/>
  <c r="H22" i="5"/>
  <c r="H26" i="5"/>
  <c r="H30" i="5"/>
  <c r="H34" i="5"/>
  <c r="H38" i="5"/>
  <c r="H42" i="5"/>
  <c r="H46" i="5"/>
  <c r="H50" i="5"/>
  <c r="H54" i="5"/>
  <c r="G15" i="5"/>
  <c r="G23" i="5"/>
  <c r="G31" i="5"/>
  <c r="G35" i="5"/>
  <c r="G39" i="5"/>
  <c r="G43" i="5"/>
  <c r="G47" i="5"/>
  <c r="H15" i="5"/>
  <c r="H19" i="5"/>
  <c r="H23" i="5"/>
  <c r="H27" i="5"/>
  <c r="H31" i="5"/>
  <c r="H35" i="5"/>
  <c r="H39" i="5"/>
  <c r="H43" i="5"/>
  <c r="H47" i="5"/>
  <c r="H51" i="5"/>
  <c r="H55" i="5"/>
  <c r="G19" i="5"/>
  <c r="G51" i="5"/>
  <c r="G16" i="5"/>
  <c r="G20" i="5"/>
  <c r="G24" i="5"/>
  <c r="G28" i="5"/>
  <c r="G32" i="5"/>
  <c r="G36" i="5"/>
  <c r="G40" i="5"/>
  <c r="G44" i="5"/>
  <c r="G48" i="5"/>
  <c r="G52" i="5"/>
  <c r="G56" i="5"/>
  <c r="H16" i="5"/>
  <c r="H20" i="5"/>
  <c r="H24" i="5"/>
  <c r="H28" i="5"/>
  <c r="H32" i="5"/>
  <c r="H36" i="5"/>
  <c r="H40" i="5"/>
  <c r="H44" i="5"/>
  <c r="H48" i="5"/>
  <c r="H52" i="5"/>
  <c r="H56" i="5"/>
  <c r="G17" i="5"/>
  <c r="G21" i="5"/>
  <c r="G25" i="5"/>
  <c r="G29" i="5"/>
  <c r="G33" i="5"/>
  <c r="G37" i="5"/>
  <c r="G41" i="5"/>
  <c r="G45" i="5"/>
  <c r="G49" i="5"/>
  <c r="G53" i="5"/>
  <c r="G27" i="5"/>
  <c r="H17" i="5"/>
  <c r="H21" i="5"/>
  <c r="H25" i="5"/>
  <c r="H29" i="5"/>
  <c r="H33" i="5"/>
  <c r="H37" i="5"/>
  <c r="H41" i="5"/>
  <c r="H45" i="5"/>
  <c r="H49" i="5"/>
  <c r="H53" i="5"/>
  <c r="G18" i="5"/>
  <c r="G22" i="5"/>
  <c r="G26" i="5"/>
  <c r="G30" i="5"/>
  <c r="G34" i="5"/>
  <c r="G38" i="5"/>
  <c r="G42" i="5"/>
  <c r="G46" i="5"/>
  <c r="G50" i="5"/>
  <c r="G54" i="5"/>
  <c r="G55" i="5"/>
  <c r="H41" i="20"/>
  <c r="H40" i="20"/>
  <c r="I28" i="20"/>
  <c r="I27" i="20"/>
  <c r="F27" i="20"/>
  <c r="L6" i="20"/>
  <c r="H6" i="20"/>
  <c r="L4" i="20"/>
  <c r="I4" i="20"/>
  <c r="D2" i="20"/>
  <c r="I28" i="19"/>
  <c r="H43" i="19"/>
  <c r="F27" i="19"/>
  <c r="L21" i="19"/>
  <c r="H6" i="19"/>
  <c r="I4" i="19"/>
  <c r="D2" i="19"/>
  <c r="E7" i="20"/>
  <c r="H7" i="20"/>
  <c r="H7" i="19"/>
  <c r="E7" i="19"/>
  <c r="E9" i="19"/>
  <c r="E8" i="19"/>
  <c r="H9" i="19" l="1"/>
  <c r="L15" i="20"/>
  <c r="L30" i="19"/>
  <c r="I27" i="19"/>
  <c r="H44" i="19"/>
  <c r="K5" i="18"/>
  <c r="K7" i="18" s="1"/>
  <c r="K9" i="18" s="1"/>
  <c r="K11" i="18" s="1"/>
  <c r="K13" i="18" s="1"/>
  <c r="K15" i="18" s="1"/>
  <c r="K17" i="18" s="1"/>
  <c r="K19" i="18" s="1"/>
  <c r="K21" i="18" s="1"/>
  <c r="K23" i="18" s="1"/>
  <c r="K25" i="18" s="1"/>
  <c r="K27" i="18" s="1"/>
  <c r="K29" i="18" s="1"/>
  <c r="L5" i="18"/>
  <c r="L7" i="18" s="1"/>
  <c r="L9" i="18" s="1"/>
  <c r="L11" i="18" s="1"/>
  <c r="L13" i="18" s="1"/>
  <c r="L15" i="18" s="1"/>
  <c r="L17" i="18" s="1"/>
  <c r="L19" i="18" s="1"/>
  <c r="L21" i="18" s="1"/>
  <c r="L23" i="18" s="1"/>
  <c r="L25" i="18" s="1"/>
  <c r="L27" i="18" s="1"/>
  <c r="L29" i="18" s="1"/>
  <c r="J5" i="18"/>
  <c r="J7" i="18" s="1"/>
  <c r="J9" i="18" s="1"/>
  <c r="J11" i="18" s="1"/>
  <c r="J13" i="18" s="1"/>
  <c r="J15" i="18" s="1"/>
  <c r="J17" i="18" s="1"/>
  <c r="J19" i="18" s="1"/>
  <c r="J21" i="18" s="1"/>
  <c r="J23" i="18" s="1"/>
  <c r="J25" i="18" s="1"/>
  <c r="J27" i="18" s="1"/>
  <c r="J29" i="18" s="1"/>
  <c r="F5" i="18"/>
  <c r="F7" i="18" s="1"/>
  <c r="F9" i="18" s="1"/>
  <c r="F11" i="18" s="1"/>
  <c r="F13" i="18" s="1"/>
  <c r="F15" i="18" s="1"/>
  <c r="F17" i="18" s="1"/>
  <c r="F19" i="18" s="1"/>
  <c r="F21" i="18" s="1"/>
  <c r="F23" i="18" s="1"/>
  <c r="F25" i="18" s="1"/>
  <c r="F27" i="18" s="1"/>
  <c r="F29" i="18" s="1"/>
  <c r="E5" i="18"/>
  <c r="E7" i="18" s="1"/>
  <c r="E9" i="18" s="1"/>
  <c r="E11" i="18" s="1"/>
  <c r="E13" i="18" s="1"/>
  <c r="E15" i="18" s="1"/>
  <c r="E17" i="18" s="1"/>
  <c r="E19" i="18" s="1"/>
  <c r="E21" i="18" s="1"/>
  <c r="E23" i="18" s="1"/>
  <c r="E25" i="18" s="1"/>
  <c r="E27" i="18" s="1"/>
  <c r="E29" i="18" s="1"/>
  <c r="D5" i="18"/>
  <c r="D7" i="18" s="1"/>
  <c r="D9" i="18" s="1"/>
  <c r="D11" i="18" s="1"/>
  <c r="D13" i="18" s="1"/>
  <c r="D15" i="18" s="1"/>
  <c r="D17" i="18" s="1"/>
  <c r="D19" i="18" s="1"/>
  <c r="D21" i="18" s="1"/>
  <c r="D23" i="18" s="1"/>
  <c r="D25" i="18" s="1"/>
  <c r="D27" i="18" s="1"/>
  <c r="D29" i="18" s="1"/>
  <c r="G3" i="18"/>
  <c r="R2" i="18"/>
  <c r="Q2" i="18"/>
  <c r="P2" i="18"/>
  <c r="P2" i="17"/>
  <c r="O2" i="17"/>
  <c r="N2" i="17"/>
  <c r="W3" i="17"/>
  <c r="K5" i="17"/>
  <c r="K7" i="17" s="1"/>
  <c r="K9" i="17" s="1"/>
  <c r="K11" i="17" s="1"/>
  <c r="K13" i="17" s="1"/>
  <c r="K15" i="17" s="1"/>
  <c r="K17" i="17" s="1"/>
  <c r="K19" i="17" s="1"/>
  <c r="K21" i="17" s="1"/>
  <c r="K23" i="17" s="1"/>
  <c r="K25" i="17" s="1"/>
  <c r="K27" i="17" s="1"/>
  <c r="K29" i="17" s="1"/>
  <c r="J5" i="17"/>
  <c r="J7" i="17" s="1"/>
  <c r="J9" i="17" s="1"/>
  <c r="J11" i="17" s="1"/>
  <c r="J13" i="17" s="1"/>
  <c r="J15" i="17" s="1"/>
  <c r="J17" i="17" s="1"/>
  <c r="J19" i="17" s="1"/>
  <c r="J21" i="17" s="1"/>
  <c r="J23" i="17" s="1"/>
  <c r="J25" i="17" s="1"/>
  <c r="J27" i="17" s="1"/>
  <c r="J29" i="17" s="1"/>
  <c r="I5" i="17"/>
  <c r="I7" i="17" s="1"/>
  <c r="I9" i="17" s="1"/>
  <c r="I11" i="17" s="1"/>
  <c r="I13" i="17" s="1"/>
  <c r="I15" i="17" s="1"/>
  <c r="I17" i="17" s="1"/>
  <c r="I19" i="17" s="1"/>
  <c r="I21" i="17" s="1"/>
  <c r="I23" i="17" s="1"/>
  <c r="I25" i="17" s="1"/>
  <c r="I27" i="17" s="1"/>
  <c r="I29" i="17" s="1"/>
  <c r="H5" i="17"/>
  <c r="H7" i="17" s="1"/>
  <c r="H9" i="17" s="1"/>
  <c r="H11" i="17" s="1"/>
  <c r="H13" i="17" s="1"/>
  <c r="H15" i="17" s="1"/>
  <c r="H17" i="17" s="1"/>
  <c r="H19" i="17" s="1"/>
  <c r="H21" i="17" s="1"/>
  <c r="H23" i="17" s="1"/>
  <c r="H25" i="17" s="1"/>
  <c r="H27" i="17" s="1"/>
  <c r="H29" i="17" s="1"/>
  <c r="C5" i="17"/>
  <c r="C7" i="17" s="1"/>
  <c r="C9" i="17" s="1"/>
  <c r="C11" i="17" s="1"/>
  <c r="C13" i="17" s="1"/>
  <c r="C15" i="17" s="1"/>
  <c r="C17" i="17" s="1"/>
  <c r="C19" i="17" s="1"/>
  <c r="C21" i="17" s="1"/>
  <c r="C23" i="17" s="1"/>
  <c r="C25" i="17" s="1"/>
  <c r="C27" i="17" s="1"/>
  <c r="C29" i="17" s="1"/>
  <c r="D5" i="17"/>
  <c r="D7" i="17" s="1"/>
  <c r="D9" i="17" s="1"/>
  <c r="D11" i="17" s="1"/>
  <c r="D13" i="17" s="1"/>
  <c r="D15" i="17" s="1"/>
  <c r="D17" i="17" s="1"/>
  <c r="D19" i="17" s="1"/>
  <c r="D21" i="17" s="1"/>
  <c r="D23" i="17" s="1"/>
  <c r="D25" i="17" s="1"/>
  <c r="D27" i="17" s="1"/>
  <c r="D29" i="17" s="1"/>
  <c r="E5" i="17"/>
  <c r="E7" i="17" s="1"/>
  <c r="E9" i="17" s="1"/>
  <c r="E11" i="17" s="1"/>
  <c r="E13" i="17" s="1"/>
  <c r="E15" i="17" s="1"/>
  <c r="E17" i="17" s="1"/>
  <c r="E19" i="17" s="1"/>
  <c r="E21" i="17" s="1"/>
  <c r="E23" i="17" s="1"/>
  <c r="E25" i="17" s="1"/>
  <c r="E27" i="17" s="1"/>
  <c r="E29" i="17" s="1"/>
  <c r="F3" i="17"/>
  <c r="B24" i="14"/>
  <c r="B7" i="14" s="1"/>
  <c r="E15" i="13"/>
  <c r="H8" i="19"/>
  <c r="H8" i="20"/>
  <c r="E8" i="20"/>
  <c r="L5" i="20" l="1"/>
  <c r="E16" i="13"/>
  <c r="E17" i="13" s="1"/>
  <c r="G3" i="17"/>
  <c r="H3" i="18"/>
  <c r="H5" i="18" s="1"/>
  <c r="H7" i="18" s="1"/>
  <c r="H9" i="18" s="1"/>
  <c r="H11" i="18" s="1"/>
  <c r="H13" i="18" s="1"/>
  <c r="H15" i="18" s="1"/>
  <c r="H17" i="18" s="1"/>
  <c r="H19" i="18" s="1"/>
  <c r="H21" i="18" s="1"/>
  <c r="H23" i="18" s="1"/>
  <c r="H25" i="18" s="1"/>
  <c r="H27" i="18" s="1"/>
  <c r="H29" i="18" s="1"/>
  <c r="H14" i="20"/>
  <c r="E14" i="20"/>
  <c r="L20" i="19"/>
  <c r="F5" i="17"/>
  <c r="G5" i="18"/>
  <c r="I3" i="18"/>
  <c r="B6" i="14"/>
  <c r="B9" i="14"/>
  <c r="B8" i="14"/>
  <c r="E23" i="13"/>
  <c r="L3" i="17"/>
  <c r="V3" i="17" s="1" a="1"/>
  <c r="N3" i="18"/>
  <c r="V3" i="18" s="1"/>
  <c r="I5" i="13" a="1"/>
  <c r="E32" i="20"/>
  <c r="H37" i="20" s="1"/>
  <c r="T8" i="17" a="1"/>
  <c r="L3" i="13" a="1"/>
  <c r="E33" i="20"/>
  <c r="M3" i="17"/>
  <c r="V15" i="17" s="1" a="1"/>
  <c r="B2" i="21" a="1"/>
  <c r="E35" i="19"/>
  <c r="O3" i="18"/>
  <c r="V15" i="18" s="1" a="1"/>
  <c r="H39" i="19"/>
  <c r="S14" i="18" a="1"/>
  <c r="G40" i="20" a="1"/>
  <c r="B26" i="14"/>
  <c r="S29" i="18" a="1"/>
  <c r="B32" i="14"/>
  <c r="N3" i="19" a="1"/>
  <c r="P3" i="18" a="1"/>
  <c r="B31" i="14"/>
  <c r="G43" i="19" a="1"/>
  <c r="I22" i="13" a="1"/>
  <c r="H36" i="20"/>
  <c r="H40" i="19"/>
  <c r="E36" i="19"/>
  <c r="B25" i="14"/>
  <c r="D19" i="14" a="1"/>
  <c r="D2" i="14" a="1"/>
  <c r="D5" i="14" a="1"/>
  <c r="W23" i="18"/>
  <c r="W22" i="18"/>
  <c r="V16" i="18" l="1"/>
  <c r="W16" i="18"/>
  <c r="V18" i="18"/>
  <c r="V17" i="18"/>
  <c r="W17" i="18"/>
  <c r="W18" i="18"/>
  <c r="V15" i="18"/>
  <c r="W15" i="18"/>
  <c r="W18" i="17"/>
  <c r="V15" i="17"/>
  <c r="V18" i="17"/>
  <c r="W15" i="17"/>
  <c r="V16" i="17"/>
  <c r="W16" i="17"/>
  <c r="V17" i="17"/>
  <c r="W17" i="17"/>
  <c r="V9" i="17"/>
  <c r="V10" i="17"/>
  <c r="V4" i="17"/>
  <c r="V8" i="17"/>
  <c r="V3" i="17"/>
  <c r="V11" i="17"/>
  <c r="V12" i="17"/>
  <c r="V5" i="17"/>
  <c r="V13" i="17"/>
  <c r="V6" i="17"/>
  <c r="V7" i="17"/>
  <c r="G40" i="20"/>
  <c r="G41" i="20"/>
  <c r="G42" i="20"/>
  <c r="G43" i="20"/>
  <c r="I2" i="21"/>
  <c r="B2" i="21"/>
  <c r="J2" i="21"/>
  <c r="B3" i="21"/>
  <c r="J3" i="21"/>
  <c r="B4" i="21"/>
  <c r="J4" i="21"/>
  <c r="B5" i="21"/>
  <c r="J5" i="21"/>
  <c r="B6" i="21"/>
  <c r="J6" i="21"/>
  <c r="B7" i="21"/>
  <c r="J7" i="21"/>
  <c r="B8" i="21"/>
  <c r="J8" i="21"/>
  <c r="B9" i="21"/>
  <c r="J9" i="21"/>
  <c r="B10" i="21"/>
  <c r="J10" i="21"/>
  <c r="B11" i="21"/>
  <c r="J11" i="21"/>
  <c r="B12" i="21"/>
  <c r="J12" i="21"/>
  <c r="B13" i="21"/>
  <c r="J13" i="21"/>
  <c r="B14" i="21"/>
  <c r="J14" i="21"/>
  <c r="B15" i="21"/>
  <c r="J15" i="21"/>
  <c r="B16" i="21"/>
  <c r="J16" i="21"/>
  <c r="B17" i="21"/>
  <c r="J17" i="21"/>
  <c r="B18" i="21"/>
  <c r="J18" i="21"/>
  <c r="B19" i="21"/>
  <c r="J19" i="21"/>
  <c r="B20" i="21"/>
  <c r="J20" i="21"/>
  <c r="B21" i="21"/>
  <c r="J21" i="21"/>
  <c r="B22" i="21"/>
  <c r="J22" i="21"/>
  <c r="B23" i="21"/>
  <c r="J23" i="21"/>
  <c r="B24" i="21"/>
  <c r="J24" i="21"/>
  <c r="B25" i="21"/>
  <c r="J25" i="21"/>
  <c r="B26" i="21"/>
  <c r="J26" i="21"/>
  <c r="B27" i="21"/>
  <c r="J27" i="21"/>
  <c r="B28" i="21"/>
  <c r="J28" i="21"/>
  <c r="B29" i="21"/>
  <c r="J29" i="21"/>
  <c r="B30" i="21"/>
  <c r="J30" i="21"/>
  <c r="B31" i="21"/>
  <c r="J31" i="21"/>
  <c r="B32" i="21"/>
  <c r="J32" i="21"/>
  <c r="B33" i="21"/>
  <c r="J33" i="21"/>
  <c r="B34" i="21"/>
  <c r="J34" i="21"/>
  <c r="B35" i="21"/>
  <c r="J35" i="21"/>
  <c r="B36" i="21"/>
  <c r="J36" i="21"/>
  <c r="B37" i="21"/>
  <c r="J37" i="21"/>
  <c r="B38" i="21"/>
  <c r="J38" i="21"/>
  <c r="B39" i="21"/>
  <c r="J39" i="21"/>
  <c r="B40" i="21"/>
  <c r="J40" i="21"/>
  <c r="B41" i="21"/>
  <c r="J41" i="21"/>
  <c r="B42" i="21"/>
  <c r="J42" i="21"/>
  <c r="B43" i="21"/>
  <c r="J43" i="21"/>
  <c r="B44" i="21"/>
  <c r="C2" i="21"/>
  <c r="K2" i="21"/>
  <c r="C3" i="21"/>
  <c r="K3" i="21"/>
  <c r="C4" i="21"/>
  <c r="K4" i="21"/>
  <c r="C5" i="21"/>
  <c r="K5" i="21"/>
  <c r="C6" i="21"/>
  <c r="K6" i="21"/>
  <c r="C7" i="21"/>
  <c r="K7" i="21"/>
  <c r="C8" i="21"/>
  <c r="K8" i="21"/>
  <c r="C9" i="21"/>
  <c r="K9" i="21"/>
  <c r="C10" i="21"/>
  <c r="K10" i="21"/>
  <c r="C11" i="21"/>
  <c r="K11" i="21"/>
  <c r="C12" i="21"/>
  <c r="K12" i="21"/>
  <c r="C13" i="21"/>
  <c r="K13" i="21"/>
  <c r="C14" i="21"/>
  <c r="K14" i="21"/>
  <c r="C15" i="21"/>
  <c r="K15" i="21"/>
  <c r="C16" i="21"/>
  <c r="K16" i="21"/>
  <c r="C17" i="21"/>
  <c r="K17" i="21"/>
  <c r="C18" i="21"/>
  <c r="K18" i="21"/>
  <c r="C19" i="21"/>
  <c r="K19" i="21"/>
  <c r="C20" i="21"/>
  <c r="K20" i="21"/>
  <c r="C21" i="21"/>
  <c r="K21" i="21"/>
  <c r="C22" i="21"/>
  <c r="K22" i="21"/>
  <c r="C23" i="21"/>
  <c r="K23" i="21"/>
  <c r="C24" i="21"/>
  <c r="K24" i="21"/>
  <c r="C25" i="21"/>
  <c r="K25" i="21"/>
  <c r="C26" i="21"/>
  <c r="K26" i="21"/>
  <c r="C27" i="21"/>
  <c r="K27" i="21"/>
  <c r="C28" i="21"/>
  <c r="K28" i="21"/>
  <c r="C29" i="21"/>
  <c r="K29" i="21"/>
  <c r="C30" i="21"/>
  <c r="K30" i="21"/>
  <c r="C31" i="21"/>
  <c r="K31" i="21"/>
  <c r="C32" i="21"/>
  <c r="K32" i="21"/>
  <c r="C33" i="21"/>
  <c r="K33" i="21"/>
  <c r="C34" i="21"/>
  <c r="K34" i="21"/>
  <c r="C35" i="21"/>
  <c r="K35" i="21"/>
  <c r="C36" i="21"/>
  <c r="K36" i="21"/>
  <c r="C37" i="21"/>
  <c r="K37" i="21"/>
  <c r="C38" i="21"/>
  <c r="K38" i="21"/>
  <c r="C39" i="21"/>
  <c r="K39" i="21"/>
  <c r="C40" i="21"/>
  <c r="D2" i="21"/>
  <c r="L2" i="21"/>
  <c r="D3" i="21"/>
  <c r="L3" i="21"/>
  <c r="D4" i="21"/>
  <c r="L4" i="21"/>
  <c r="D5" i="21"/>
  <c r="L5" i="21"/>
  <c r="D6" i="21"/>
  <c r="L6" i="21"/>
  <c r="D7" i="21"/>
  <c r="L7" i="21"/>
  <c r="D8" i="21"/>
  <c r="L8" i="21"/>
  <c r="D9" i="21"/>
  <c r="L9" i="21"/>
  <c r="D10" i="21"/>
  <c r="L10" i="21"/>
  <c r="D11" i="21"/>
  <c r="L11" i="21"/>
  <c r="D12" i="21"/>
  <c r="L12" i="21"/>
  <c r="D13" i="21"/>
  <c r="L13" i="21"/>
  <c r="D14" i="21"/>
  <c r="L14" i="21"/>
  <c r="D15" i="21"/>
  <c r="L15" i="21"/>
  <c r="D16" i="21"/>
  <c r="L16" i="21"/>
  <c r="D17" i="21"/>
  <c r="L17" i="21"/>
  <c r="D18" i="21"/>
  <c r="L18" i="21"/>
  <c r="D19" i="21"/>
  <c r="L19" i="21"/>
  <c r="D20" i="21"/>
  <c r="L20" i="21"/>
  <c r="D21" i="21"/>
  <c r="L21" i="21"/>
  <c r="D22" i="21"/>
  <c r="L22" i="21"/>
  <c r="D23" i="21"/>
  <c r="L23" i="21"/>
  <c r="D24" i="21"/>
  <c r="L24" i="21"/>
  <c r="D25" i="21"/>
  <c r="L25" i="21"/>
  <c r="D26" i="21"/>
  <c r="L26" i="21"/>
  <c r="D27" i="21"/>
  <c r="L27" i="21"/>
  <c r="D28" i="21"/>
  <c r="L28" i="21"/>
  <c r="D29" i="21"/>
  <c r="L29" i="21"/>
  <c r="D30" i="21"/>
  <c r="L30" i="21"/>
  <c r="D31" i="21"/>
  <c r="L31" i="21"/>
  <c r="D32" i="21"/>
  <c r="L32" i="21"/>
  <c r="D33" i="21"/>
  <c r="L33" i="21"/>
  <c r="D34" i="21"/>
  <c r="L34" i="21"/>
  <c r="D35" i="21"/>
  <c r="L35" i="21"/>
  <c r="D36" i="21"/>
  <c r="L36" i="21"/>
  <c r="D37" i="21"/>
  <c r="L37" i="21"/>
  <c r="D38" i="21"/>
  <c r="L38" i="21"/>
  <c r="D39" i="21"/>
  <c r="L39" i="21"/>
  <c r="D40" i="21"/>
  <c r="L40" i="21"/>
  <c r="D41" i="21"/>
  <c r="L41" i="21"/>
  <c r="D42" i="21"/>
  <c r="L42" i="21"/>
  <c r="D43" i="21"/>
  <c r="L43" i="21"/>
  <c r="E2" i="21"/>
  <c r="M2" i="21"/>
  <c r="E3" i="21"/>
  <c r="M3" i="21"/>
  <c r="E4" i="21"/>
  <c r="M4" i="21"/>
  <c r="E5" i="21"/>
  <c r="M5" i="21"/>
  <c r="E6" i="21"/>
  <c r="M6" i="21"/>
  <c r="E7" i="21"/>
  <c r="M7" i="21"/>
  <c r="E8" i="21"/>
  <c r="M8" i="21"/>
  <c r="E9" i="21"/>
  <c r="M9" i="21"/>
  <c r="E10" i="21"/>
  <c r="M10" i="21"/>
  <c r="E11" i="21"/>
  <c r="M11" i="21"/>
  <c r="E12" i="21"/>
  <c r="M12" i="21"/>
  <c r="E13" i="21"/>
  <c r="M13" i="21"/>
  <c r="E14" i="21"/>
  <c r="M14" i="21"/>
  <c r="E15" i="21"/>
  <c r="M15" i="21"/>
  <c r="E16" i="21"/>
  <c r="M16" i="21"/>
  <c r="E17" i="21"/>
  <c r="M17" i="21"/>
  <c r="E18" i="21"/>
  <c r="M18" i="21"/>
  <c r="E19" i="21"/>
  <c r="M19" i="21"/>
  <c r="E20" i="21"/>
  <c r="M20" i="21"/>
  <c r="E21" i="21"/>
  <c r="M21" i="21"/>
  <c r="E22" i="21"/>
  <c r="M22" i="21"/>
  <c r="E23" i="21"/>
  <c r="M23" i="21"/>
  <c r="E24" i="21"/>
  <c r="M24" i="21"/>
  <c r="E25" i="21"/>
  <c r="M25" i="21"/>
  <c r="E26" i="21"/>
  <c r="M26" i="21"/>
  <c r="E27" i="21"/>
  <c r="M27" i="21"/>
  <c r="E28" i="21"/>
  <c r="M28" i="21"/>
  <c r="E29" i="21"/>
  <c r="M29" i="21"/>
  <c r="F2" i="21"/>
  <c r="N2" i="21"/>
  <c r="F3" i="21"/>
  <c r="N3" i="21"/>
  <c r="F4" i="21"/>
  <c r="N4" i="21"/>
  <c r="F5" i="21"/>
  <c r="N5" i="21"/>
  <c r="F6" i="21"/>
  <c r="N6" i="21"/>
  <c r="F7" i="21"/>
  <c r="N7" i="21"/>
  <c r="F8" i="21"/>
  <c r="N8" i="21"/>
  <c r="F9" i="21"/>
  <c r="N9" i="21"/>
  <c r="F10" i="21"/>
  <c r="N10" i="21"/>
  <c r="F11" i="21"/>
  <c r="N11" i="21"/>
  <c r="F12" i="21"/>
  <c r="N12" i="21"/>
  <c r="F13" i="21"/>
  <c r="N13" i="21"/>
  <c r="F14" i="21"/>
  <c r="N14" i="21"/>
  <c r="F15" i="21"/>
  <c r="N15" i="21"/>
  <c r="F16" i="21"/>
  <c r="N16" i="21"/>
  <c r="F17" i="21"/>
  <c r="N17" i="21"/>
  <c r="F18" i="21"/>
  <c r="N18" i="21"/>
  <c r="F19" i="21"/>
  <c r="N19" i="21"/>
  <c r="F20" i="21"/>
  <c r="N20" i="21"/>
  <c r="F21" i="21"/>
  <c r="N21" i="21"/>
  <c r="F22" i="21"/>
  <c r="N22" i="21"/>
  <c r="F23" i="21"/>
  <c r="N23" i="21"/>
  <c r="F24" i="21"/>
  <c r="N24" i="21"/>
  <c r="F25" i="21"/>
  <c r="N25" i="21"/>
  <c r="F26" i="21"/>
  <c r="N26" i="21"/>
  <c r="F27" i="21"/>
  <c r="N27" i="21"/>
  <c r="F28" i="21"/>
  <c r="N28" i="21"/>
  <c r="F29" i="21"/>
  <c r="N29" i="21"/>
  <c r="G2" i="21"/>
  <c r="O2" i="21"/>
  <c r="G3" i="21"/>
  <c r="O3" i="21"/>
  <c r="G4" i="21"/>
  <c r="O4" i="21"/>
  <c r="G5" i="21"/>
  <c r="O5" i="21"/>
  <c r="G6" i="21"/>
  <c r="O6" i="21"/>
  <c r="G7" i="21"/>
  <c r="O7" i="21"/>
  <c r="G8" i="21"/>
  <c r="O8" i="21"/>
  <c r="G9" i="21"/>
  <c r="O9" i="21"/>
  <c r="G10" i="21"/>
  <c r="O10" i="21"/>
  <c r="G11" i="21"/>
  <c r="O11" i="21"/>
  <c r="G12" i="21"/>
  <c r="O12" i="21"/>
  <c r="G13" i="21"/>
  <c r="O13" i="21"/>
  <c r="G14" i="21"/>
  <c r="O14" i="21"/>
  <c r="G15" i="21"/>
  <c r="O15" i="21"/>
  <c r="G16" i="21"/>
  <c r="O16" i="21"/>
  <c r="G17" i="21"/>
  <c r="O17" i="21"/>
  <c r="G18" i="21"/>
  <c r="O18" i="21"/>
  <c r="G19" i="21"/>
  <c r="O19" i="21"/>
  <c r="G20" i="21"/>
  <c r="O20" i="21"/>
  <c r="G21" i="21"/>
  <c r="O21" i="21"/>
  <c r="G22" i="21"/>
  <c r="O22" i="21"/>
  <c r="G23" i="21"/>
  <c r="O23" i="21"/>
  <c r="G24" i="21"/>
  <c r="O24" i="21"/>
  <c r="G25" i="21"/>
  <c r="O25" i="21"/>
  <c r="H2" i="21"/>
  <c r="P2" i="21"/>
  <c r="H3" i="21"/>
  <c r="P3" i="21"/>
  <c r="H4" i="21"/>
  <c r="P4" i="21"/>
  <c r="H5" i="21"/>
  <c r="P5" i="21"/>
  <c r="H6" i="21"/>
  <c r="P6" i="21"/>
  <c r="H7" i="21"/>
  <c r="P7" i="21"/>
  <c r="H8" i="21"/>
  <c r="P8" i="21"/>
  <c r="H9" i="21"/>
  <c r="P9" i="21"/>
  <c r="H10" i="21"/>
  <c r="P10" i="21"/>
  <c r="H11" i="21"/>
  <c r="P11" i="21"/>
  <c r="H12" i="21"/>
  <c r="P12" i="21"/>
  <c r="H13" i="21"/>
  <c r="Q2" i="21"/>
  <c r="Q6" i="21"/>
  <c r="Q10" i="21"/>
  <c r="H14" i="21"/>
  <c r="H16" i="21"/>
  <c r="H18" i="21"/>
  <c r="H20" i="21"/>
  <c r="H22" i="21"/>
  <c r="H24" i="21"/>
  <c r="G26" i="21"/>
  <c r="I27" i="21"/>
  <c r="P28" i="21"/>
  <c r="E30" i="21"/>
  <c r="P30" i="21"/>
  <c r="N31" i="21"/>
  <c r="I32" i="21"/>
  <c r="G33" i="21"/>
  <c r="E34" i="21"/>
  <c r="P34" i="21"/>
  <c r="N35" i="21"/>
  <c r="I36" i="21"/>
  <c r="G37" i="21"/>
  <c r="E38" i="21"/>
  <c r="P38" i="21"/>
  <c r="N39" i="21"/>
  <c r="I40" i="21"/>
  <c r="E41" i="21"/>
  <c r="O41" i="21"/>
  <c r="I42" i="21"/>
  <c r="E43" i="21"/>
  <c r="O43" i="21"/>
  <c r="H44" i="21"/>
  <c r="P44" i="21"/>
  <c r="H45" i="21"/>
  <c r="P45" i="21"/>
  <c r="H46" i="21"/>
  <c r="P46" i="21"/>
  <c r="H47" i="21"/>
  <c r="P47" i="21"/>
  <c r="H48" i="21"/>
  <c r="P48" i="21"/>
  <c r="H49" i="21"/>
  <c r="P49" i="21"/>
  <c r="H50" i="21"/>
  <c r="P50" i="21"/>
  <c r="H51" i="21"/>
  <c r="P51" i="21"/>
  <c r="H52" i="21"/>
  <c r="P52" i="21"/>
  <c r="H53" i="21"/>
  <c r="P53" i="21"/>
  <c r="I4" i="21"/>
  <c r="I8" i="21"/>
  <c r="I12" i="21"/>
  <c r="Q14" i="21"/>
  <c r="Q16" i="21"/>
  <c r="Q18" i="21"/>
  <c r="Q20" i="21"/>
  <c r="Q22" i="21"/>
  <c r="Q24" i="21"/>
  <c r="O26" i="21"/>
  <c r="Q27" i="21"/>
  <c r="H29" i="21"/>
  <c r="H30" i="21"/>
  <c r="F31" i="21"/>
  <c r="Q31" i="21"/>
  <c r="O32" i="21"/>
  <c r="M33" i="21"/>
  <c r="H34" i="21"/>
  <c r="F35" i="21"/>
  <c r="Q35" i="21"/>
  <c r="O36" i="21"/>
  <c r="M37" i="21"/>
  <c r="H38" i="21"/>
  <c r="F39" i="21"/>
  <c r="Q39" i="21"/>
  <c r="N40" i="21"/>
  <c r="H41" i="21"/>
  <c r="C42" i="21"/>
  <c r="N42" i="21"/>
  <c r="H43" i="21"/>
  <c r="C44" i="21"/>
  <c r="K44" i="21"/>
  <c r="C45" i="21"/>
  <c r="K45" i="21"/>
  <c r="C46" i="21"/>
  <c r="K46" i="21"/>
  <c r="C47" i="21"/>
  <c r="K47" i="21"/>
  <c r="C48" i="21"/>
  <c r="K48" i="21"/>
  <c r="C49" i="21"/>
  <c r="K49" i="21"/>
  <c r="C50" i="21"/>
  <c r="K50" i="21"/>
  <c r="C51" i="21"/>
  <c r="K51" i="21"/>
  <c r="C52" i="21"/>
  <c r="K52" i="21"/>
  <c r="C53" i="21"/>
  <c r="K53" i="21"/>
  <c r="Q4" i="21"/>
  <c r="Q8" i="21"/>
  <c r="Q12" i="21"/>
  <c r="H15" i="21"/>
  <c r="H17" i="21"/>
  <c r="H19" i="21"/>
  <c r="H21" i="21"/>
  <c r="H23" i="21"/>
  <c r="H25" i="21"/>
  <c r="P26" i="21"/>
  <c r="G28" i="21"/>
  <c r="I29" i="21"/>
  <c r="I30" i="21"/>
  <c r="G31" i="21"/>
  <c r="E32" i="21"/>
  <c r="P32" i="21"/>
  <c r="N33" i="21"/>
  <c r="I34" i="21"/>
  <c r="G35" i="21"/>
  <c r="E36" i="21"/>
  <c r="P36" i="21"/>
  <c r="N37" i="21"/>
  <c r="I38" i="21"/>
  <c r="G39" i="21"/>
  <c r="E40" i="21"/>
  <c r="O40" i="21"/>
  <c r="I41" i="21"/>
  <c r="E42" i="21"/>
  <c r="O42" i="21"/>
  <c r="I43" i="21"/>
  <c r="D44" i="21"/>
  <c r="L44" i="21"/>
  <c r="D45" i="21"/>
  <c r="L45" i="21"/>
  <c r="D46" i="21"/>
  <c r="L46" i="21"/>
  <c r="D47" i="21"/>
  <c r="L47" i="21"/>
  <c r="D48" i="21"/>
  <c r="L48" i="21"/>
  <c r="D49" i="21"/>
  <c r="L49" i="21"/>
  <c r="D50" i="21"/>
  <c r="L50" i="21"/>
  <c r="D51" i="21"/>
  <c r="L51" i="21"/>
  <c r="D52" i="21"/>
  <c r="L52" i="21"/>
  <c r="D53" i="21"/>
  <c r="L53" i="21"/>
  <c r="I5" i="21"/>
  <c r="I9" i="21"/>
  <c r="I13" i="21"/>
  <c r="I15" i="21"/>
  <c r="I17" i="21"/>
  <c r="I19" i="21"/>
  <c r="I21" i="21"/>
  <c r="I23" i="21"/>
  <c r="I25" i="21"/>
  <c r="Q26" i="21"/>
  <c r="H28" i="21"/>
  <c r="O29" i="21"/>
  <c r="M30" i="21"/>
  <c r="H31" i="21"/>
  <c r="F32" i="21"/>
  <c r="Q32" i="21"/>
  <c r="O33" i="21"/>
  <c r="M34" i="21"/>
  <c r="H35" i="21"/>
  <c r="F36" i="21"/>
  <c r="Q36" i="21"/>
  <c r="O37" i="21"/>
  <c r="M38" i="21"/>
  <c r="H39" i="21"/>
  <c r="F40" i="21"/>
  <c r="P40" i="21"/>
  <c r="K41" i="21"/>
  <c r="F42" i="21"/>
  <c r="P42" i="21"/>
  <c r="K43" i="21"/>
  <c r="E44" i="21"/>
  <c r="M44" i="21"/>
  <c r="E45" i="21"/>
  <c r="M45" i="21"/>
  <c r="E46" i="21"/>
  <c r="M46" i="21"/>
  <c r="E47" i="21"/>
  <c r="M47" i="21"/>
  <c r="E48" i="21"/>
  <c r="M48" i="21"/>
  <c r="E49" i="21"/>
  <c r="M49" i="21"/>
  <c r="E50" i="21"/>
  <c r="I6" i="21"/>
  <c r="I10" i="21"/>
  <c r="Q13" i="21"/>
  <c r="Q15" i="21"/>
  <c r="Q17" i="21"/>
  <c r="Q19" i="21"/>
  <c r="Q21" i="21"/>
  <c r="Q23" i="21"/>
  <c r="Q25" i="21"/>
  <c r="H27" i="21"/>
  <c r="O28" i="21"/>
  <c r="Q29" i="21"/>
  <c r="O30" i="21"/>
  <c r="M31" i="21"/>
  <c r="H32" i="21"/>
  <c r="F33" i="21"/>
  <c r="Q33" i="21"/>
  <c r="O34" i="21"/>
  <c r="M35" i="21"/>
  <c r="H36" i="21"/>
  <c r="F37" i="21"/>
  <c r="Q37" i="21"/>
  <c r="O38" i="21"/>
  <c r="M39" i="21"/>
  <c r="H40" i="21"/>
  <c r="C41" i="21"/>
  <c r="N41" i="21"/>
  <c r="H42" i="21"/>
  <c r="C43" i="21"/>
  <c r="N43" i="21"/>
  <c r="G44" i="21"/>
  <c r="I3" i="21"/>
  <c r="P13" i="21"/>
  <c r="P18" i="21"/>
  <c r="I24" i="21"/>
  <c r="I28" i="21"/>
  <c r="E31" i="21"/>
  <c r="H33" i="21"/>
  <c r="I35" i="21"/>
  <c r="I37" i="21"/>
  <c r="O39" i="21"/>
  <c r="M41" i="21"/>
  <c r="G43" i="21"/>
  <c r="O44" i="21"/>
  <c r="O45" i="21"/>
  <c r="O46" i="21"/>
  <c r="O47" i="21"/>
  <c r="O48" i="21"/>
  <c r="O49" i="21"/>
  <c r="N50" i="21"/>
  <c r="J51" i="21"/>
  <c r="G52" i="21"/>
  <c r="E53" i="21"/>
  <c r="Q53" i="21"/>
  <c r="Q3" i="21"/>
  <c r="I14" i="21"/>
  <c r="P19" i="21"/>
  <c r="P24" i="21"/>
  <c r="Q28" i="21"/>
  <c r="I31" i="21"/>
  <c r="I33" i="21"/>
  <c r="O35" i="21"/>
  <c r="P37" i="21"/>
  <c r="P39" i="21"/>
  <c r="P41" i="21"/>
  <c r="M43" i="21"/>
  <c r="Q44" i="21"/>
  <c r="Q45" i="21"/>
  <c r="Q46" i="21"/>
  <c r="Q47" i="21"/>
  <c r="Q48" i="21"/>
  <c r="Q49" i="21"/>
  <c r="O50" i="21"/>
  <c r="M51" i="21"/>
  <c r="I52" i="21"/>
  <c r="F53" i="21"/>
  <c r="Q5" i="21"/>
  <c r="P14" i="21"/>
  <c r="I20" i="21"/>
  <c r="P25" i="21"/>
  <c r="G29" i="21"/>
  <c r="O31" i="21"/>
  <c r="P33" i="21"/>
  <c r="P35" i="21"/>
  <c r="F38" i="21"/>
  <c r="G40" i="21"/>
  <c r="Q41" i="21"/>
  <c r="P43" i="21"/>
  <c r="B45" i="21"/>
  <c r="B46" i="21"/>
  <c r="B47" i="21"/>
  <c r="B48" i="21"/>
  <c r="B49" i="21"/>
  <c r="B50" i="21"/>
  <c r="Q50" i="21"/>
  <c r="N51" i="21"/>
  <c r="J52" i="21"/>
  <c r="G53" i="21"/>
  <c r="I7" i="21"/>
  <c r="P15" i="21"/>
  <c r="P20" i="21"/>
  <c r="H26" i="21"/>
  <c r="P29" i="21"/>
  <c r="P31" i="21"/>
  <c r="F34" i="21"/>
  <c r="G36" i="21"/>
  <c r="G38" i="21"/>
  <c r="K40" i="21"/>
  <c r="G42" i="21"/>
  <c r="Q43" i="21"/>
  <c r="F45" i="21"/>
  <c r="F46" i="21"/>
  <c r="F47" i="21"/>
  <c r="F48" i="21"/>
  <c r="F49" i="21"/>
  <c r="F50" i="21"/>
  <c r="B51" i="21"/>
  <c r="O51" i="21"/>
  <c r="M52" i="21"/>
  <c r="I53" i="21"/>
  <c r="Q7" i="21"/>
  <c r="I16" i="21"/>
  <c r="P21" i="21"/>
  <c r="I26" i="21"/>
  <c r="F30" i="21"/>
  <c r="G32" i="21"/>
  <c r="G34" i="21"/>
  <c r="M36" i="21"/>
  <c r="N38" i="21"/>
  <c r="M40" i="21"/>
  <c r="K42" i="21"/>
  <c r="F44" i="21"/>
  <c r="G45" i="21"/>
  <c r="G46" i="21"/>
  <c r="G47" i="21"/>
  <c r="G48" i="21"/>
  <c r="G49" i="21"/>
  <c r="G50" i="21"/>
  <c r="E51" i="21"/>
  <c r="Q51" i="21"/>
  <c r="N52" i="21"/>
  <c r="J53" i="21"/>
  <c r="Q9" i="21"/>
  <c r="P16" i="21"/>
  <c r="I22" i="21"/>
  <c r="G27" i="21"/>
  <c r="G30" i="21"/>
  <c r="M32" i="21"/>
  <c r="N34" i="21"/>
  <c r="N36" i="21"/>
  <c r="Q38" i="21"/>
  <c r="Q40" i="21"/>
  <c r="M42" i="21"/>
  <c r="I44" i="21"/>
  <c r="I45" i="21"/>
  <c r="I46" i="21"/>
  <c r="I47" i="21"/>
  <c r="I48" i="21"/>
  <c r="I49" i="21"/>
  <c r="I50" i="21"/>
  <c r="F51" i="21"/>
  <c r="B52" i="21"/>
  <c r="O52" i="21"/>
  <c r="M53" i="21"/>
  <c r="I11" i="21"/>
  <c r="P17" i="21"/>
  <c r="P22" i="21"/>
  <c r="O27" i="21"/>
  <c r="N30" i="21"/>
  <c r="N32" i="21"/>
  <c r="Q34" i="21"/>
  <c r="E37" i="21"/>
  <c r="E39" i="21"/>
  <c r="F41" i="21"/>
  <c r="Q42" i="21"/>
  <c r="J44" i="21"/>
  <c r="J45" i="21"/>
  <c r="J46" i="21"/>
  <c r="J47" i="21"/>
  <c r="J48" i="21"/>
  <c r="J49" i="21"/>
  <c r="J50" i="21"/>
  <c r="G51" i="21"/>
  <c r="E52" i="21"/>
  <c r="Q52" i="21"/>
  <c r="N53" i="21"/>
  <c r="Q11" i="21"/>
  <c r="I18" i="21"/>
  <c r="P23" i="21"/>
  <c r="P27" i="21"/>
  <c r="Q30" i="21"/>
  <c r="E33" i="21"/>
  <c r="E35" i="21"/>
  <c r="H37" i="21"/>
  <c r="I39" i="21"/>
  <c r="G41" i="21"/>
  <c r="F43" i="21"/>
  <c r="N44" i="21"/>
  <c r="N45" i="21"/>
  <c r="N46" i="21"/>
  <c r="N47" i="21"/>
  <c r="N48" i="21"/>
  <c r="N49" i="21"/>
  <c r="M50" i="21"/>
  <c r="I51" i="21"/>
  <c r="F52" i="21"/>
  <c r="B53" i="21"/>
  <c r="O53" i="21"/>
  <c r="G43" i="19"/>
  <c r="G44" i="19"/>
  <c r="G45" i="19"/>
  <c r="G46" i="19"/>
  <c r="P3" i="19"/>
  <c r="X3" i="19"/>
  <c r="U4" i="19"/>
  <c r="R5" i="19"/>
  <c r="O6" i="19"/>
  <c r="W6" i="19"/>
  <c r="T7" i="19"/>
  <c r="Q8" i="19"/>
  <c r="N9" i="19"/>
  <c r="V9" i="19"/>
  <c r="S10" i="19"/>
  <c r="P11" i="19"/>
  <c r="X11" i="19"/>
  <c r="U12" i="19"/>
  <c r="R13" i="19"/>
  <c r="O14" i="19"/>
  <c r="W14" i="19"/>
  <c r="T15" i="19"/>
  <c r="Q16" i="19"/>
  <c r="N17" i="19"/>
  <c r="V17" i="19"/>
  <c r="S18" i="19"/>
  <c r="P19" i="19"/>
  <c r="X19" i="19"/>
  <c r="Q3" i="19"/>
  <c r="N4" i="19"/>
  <c r="V4" i="19"/>
  <c r="S5" i="19"/>
  <c r="P6" i="19"/>
  <c r="X6" i="19"/>
  <c r="U7" i="19"/>
  <c r="R8" i="19"/>
  <c r="O9" i="19"/>
  <c r="W9" i="19"/>
  <c r="T10" i="19"/>
  <c r="Q11" i="19"/>
  <c r="N12" i="19"/>
  <c r="V12" i="19"/>
  <c r="S13" i="19"/>
  <c r="P14" i="19"/>
  <c r="X14" i="19"/>
  <c r="U15" i="19"/>
  <c r="R16" i="19"/>
  <c r="O17" i="19"/>
  <c r="W17" i="19"/>
  <c r="T18" i="19"/>
  <c r="Q19" i="19"/>
  <c r="N20" i="19"/>
  <c r="V20" i="19"/>
  <c r="S21" i="19"/>
  <c r="P22" i="19"/>
  <c r="X22" i="19"/>
  <c r="U23" i="19"/>
  <c r="R24" i="19"/>
  <c r="O25" i="19"/>
  <c r="W25" i="19"/>
  <c r="T26" i="19"/>
  <c r="Q27" i="19"/>
  <c r="N28" i="19"/>
  <c r="V28" i="19"/>
  <c r="S29" i="19"/>
  <c r="P30" i="19"/>
  <c r="X30" i="19"/>
  <c r="U31" i="19"/>
  <c r="R32" i="19"/>
  <c r="O33" i="19"/>
  <c r="W33" i="19"/>
  <c r="T34" i="19"/>
  <c r="Q35" i="19"/>
  <c r="N36" i="19"/>
  <c r="V36" i="19"/>
  <c r="S37" i="19"/>
  <c r="P38" i="19"/>
  <c r="X38" i="19"/>
  <c r="U39" i="19"/>
  <c r="R40" i="19"/>
  <c r="O41" i="19"/>
  <c r="W41" i="19"/>
  <c r="T42" i="19"/>
  <c r="Q43" i="19"/>
  <c r="N44" i="19"/>
  <c r="V44" i="19"/>
  <c r="S45" i="19"/>
  <c r="P46" i="19"/>
  <c r="X46" i="19"/>
  <c r="U47" i="19"/>
  <c r="R48" i="19"/>
  <c r="O49" i="19"/>
  <c r="W49" i="19"/>
  <c r="N47" i="19"/>
  <c r="S48" i="19"/>
  <c r="X49" i="19"/>
  <c r="R38" i="19"/>
  <c r="Q41" i="19"/>
  <c r="V42" i="19"/>
  <c r="S43" i="19"/>
  <c r="U45" i="19"/>
  <c r="R46" i="19"/>
  <c r="T48" i="19"/>
  <c r="T43" i="19"/>
  <c r="P47" i="19"/>
  <c r="U11" i="19"/>
  <c r="R20" i="19"/>
  <c r="R3" i="19"/>
  <c r="O4" i="19"/>
  <c r="W4" i="19"/>
  <c r="T5" i="19"/>
  <c r="Q6" i="19"/>
  <c r="N7" i="19"/>
  <c r="V7" i="19"/>
  <c r="S8" i="19"/>
  <c r="P9" i="19"/>
  <c r="X9" i="19"/>
  <c r="U10" i="19"/>
  <c r="R11" i="19"/>
  <c r="O12" i="19"/>
  <c r="W12" i="19"/>
  <c r="T13" i="19"/>
  <c r="Q14" i="19"/>
  <c r="N15" i="19"/>
  <c r="V15" i="19"/>
  <c r="S16" i="19"/>
  <c r="P17" i="19"/>
  <c r="X17" i="19"/>
  <c r="U18" i="19"/>
  <c r="R19" i="19"/>
  <c r="O20" i="19"/>
  <c r="W20" i="19"/>
  <c r="T21" i="19"/>
  <c r="Q22" i="19"/>
  <c r="N23" i="19"/>
  <c r="V23" i="19"/>
  <c r="S24" i="19"/>
  <c r="P25" i="19"/>
  <c r="X25" i="19"/>
  <c r="U26" i="19"/>
  <c r="R27" i="19"/>
  <c r="O28" i="19"/>
  <c r="W28" i="19"/>
  <c r="T29" i="19"/>
  <c r="Q30" i="19"/>
  <c r="N31" i="19"/>
  <c r="V31" i="19"/>
  <c r="S32" i="19"/>
  <c r="P33" i="19"/>
  <c r="X33" i="19"/>
  <c r="U34" i="19"/>
  <c r="R35" i="19"/>
  <c r="O36" i="19"/>
  <c r="W36" i="19"/>
  <c r="T37" i="19"/>
  <c r="Q38" i="19"/>
  <c r="N39" i="19"/>
  <c r="V39" i="19"/>
  <c r="S40" i="19"/>
  <c r="P41" i="19"/>
  <c r="X41" i="19"/>
  <c r="U42" i="19"/>
  <c r="R43" i="19"/>
  <c r="O44" i="19"/>
  <c r="W44" i="19"/>
  <c r="T45" i="19"/>
  <c r="Q46" i="19"/>
  <c r="V47" i="19"/>
  <c r="P49" i="19"/>
  <c r="T40" i="19"/>
  <c r="X44" i="19"/>
  <c r="W47" i="19"/>
  <c r="P15" i="19"/>
  <c r="V21" i="19"/>
  <c r="X23" i="19"/>
  <c r="O26" i="19"/>
  <c r="T27" i="19"/>
  <c r="V29" i="19"/>
  <c r="P31" i="19"/>
  <c r="R33" i="19"/>
  <c r="W34" i="19"/>
  <c r="N37" i="19"/>
  <c r="P39" i="19"/>
  <c r="U40" i="19"/>
  <c r="W42" i="19"/>
  <c r="V45" i="19"/>
  <c r="U48" i="19"/>
  <c r="S3" i="19"/>
  <c r="P4" i="19"/>
  <c r="X4" i="19"/>
  <c r="U5" i="19"/>
  <c r="R6" i="19"/>
  <c r="O7" i="19"/>
  <c r="W7" i="19"/>
  <c r="T8" i="19"/>
  <c r="Q9" i="19"/>
  <c r="N10" i="19"/>
  <c r="V10" i="19"/>
  <c r="S11" i="19"/>
  <c r="P12" i="19"/>
  <c r="X12" i="19"/>
  <c r="U13" i="19"/>
  <c r="R14" i="19"/>
  <c r="O15" i="19"/>
  <c r="W15" i="19"/>
  <c r="T16" i="19"/>
  <c r="Q17" i="19"/>
  <c r="N18" i="19"/>
  <c r="V18" i="19"/>
  <c r="S19" i="19"/>
  <c r="P20" i="19"/>
  <c r="X20" i="19"/>
  <c r="U21" i="19"/>
  <c r="R22" i="19"/>
  <c r="O23" i="19"/>
  <c r="W23" i="19"/>
  <c r="T24" i="19"/>
  <c r="Q25" i="19"/>
  <c r="N26" i="19"/>
  <c r="V26" i="19"/>
  <c r="S27" i="19"/>
  <c r="P28" i="19"/>
  <c r="X28" i="19"/>
  <c r="U29" i="19"/>
  <c r="R30" i="19"/>
  <c r="O31" i="19"/>
  <c r="W31" i="19"/>
  <c r="T32" i="19"/>
  <c r="Q33" i="19"/>
  <c r="N34" i="19"/>
  <c r="V34" i="19"/>
  <c r="S35" i="19"/>
  <c r="P36" i="19"/>
  <c r="X36" i="19"/>
  <c r="U37" i="19"/>
  <c r="O39" i="19"/>
  <c r="W39" i="19"/>
  <c r="N42" i="19"/>
  <c r="P44" i="19"/>
  <c r="O47" i="19"/>
  <c r="Q49" i="19"/>
  <c r="U16" i="19"/>
  <c r="R25" i="19"/>
  <c r="Q28" i="19"/>
  <c r="S30" i="19"/>
  <c r="U32" i="19"/>
  <c r="O34" i="19"/>
  <c r="Q36" i="19"/>
  <c r="V37" i="19"/>
  <c r="X39" i="19"/>
  <c r="O42" i="19"/>
  <c r="Q44" i="19"/>
  <c r="S46" i="19"/>
  <c r="X47" i="19"/>
  <c r="T3" i="19"/>
  <c r="Q4" i="19"/>
  <c r="N5" i="19"/>
  <c r="V5" i="19"/>
  <c r="S6" i="19"/>
  <c r="P7" i="19"/>
  <c r="X7" i="19"/>
  <c r="U8" i="19"/>
  <c r="R9" i="19"/>
  <c r="O10" i="19"/>
  <c r="W10" i="19"/>
  <c r="T11" i="19"/>
  <c r="Q12" i="19"/>
  <c r="N13" i="19"/>
  <c r="V13" i="19"/>
  <c r="S14" i="19"/>
  <c r="X15" i="19"/>
  <c r="R17" i="19"/>
  <c r="O18" i="19"/>
  <c r="W18" i="19"/>
  <c r="T19" i="19"/>
  <c r="Q20" i="19"/>
  <c r="N21" i="19"/>
  <c r="S22" i="19"/>
  <c r="P23" i="19"/>
  <c r="U24" i="19"/>
  <c r="W26" i="19"/>
  <c r="N29" i="19"/>
  <c r="X31" i="19"/>
  <c r="T35" i="19"/>
  <c r="S38" i="19"/>
  <c r="R41" i="19"/>
  <c r="N45" i="19"/>
  <c r="R49" i="19"/>
  <c r="W13" i="19"/>
  <c r="W21" i="19"/>
  <c r="U3" i="19"/>
  <c r="R4" i="19"/>
  <c r="O5" i="19"/>
  <c r="W5" i="19"/>
  <c r="T6" i="19"/>
  <c r="Q7" i="19"/>
  <c r="N8" i="19"/>
  <c r="V8" i="19"/>
  <c r="S9" i="19"/>
  <c r="P10" i="19"/>
  <c r="X10" i="19"/>
  <c r="R12" i="19"/>
  <c r="O13" i="19"/>
  <c r="T14" i="19"/>
  <c r="Q15" i="19"/>
  <c r="N16" i="19"/>
  <c r="V16" i="19"/>
  <c r="S17" i="19"/>
  <c r="P18" i="19"/>
  <c r="X18" i="19"/>
  <c r="U19" i="19"/>
  <c r="O21" i="19"/>
  <c r="T22" i="19"/>
  <c r="O3" i="19"/>
  <c r="W3" i="19"/>
  <c r="T4" i="19"/>
  <c r="Q5" i="19"/>
  <c r="N6" i="19"/>
  <c r="V6" i="19"/>
  <c r="S7" i="19"/>
  <c r="P8" i="19"/>
  <c r="X8" i="19"/>
  <c r="U9" i="19"/>
  <c r="R10" i="19"/>
  <c r="O11" i="19"/>
  <c r="W11" i="19"/>
  <c r="T12" i="19"/>
  <c r="Q13" i="19"/>
  <c r="N14" i="19"/>
  <c r="V14" i="19"/>
  <c r="S15" i="19"/>
  <c r="P16" i="19"/>
  <c r="X16" i="19"/>
  <c r="U17" i="19"/>
  <c r="R18" i="19"/>
  <c r="O19" i="19"/>
  <c r="W19" i="19"/>
  <c r="T20" i="19"/>
  <c r="Q21" i="19"/>
  <c r="N22" i="19"/>
  <c r="V22" i="19"/>
  <c r="S23" i="19"/>
  <c r="P24" i="19"/>
  <c r="X24" i="19"/>
  <c r="U25" i="19"/>
  <c r="R26" i="19"/>
  <c r="O27" i="19"/>
  <c r="W27" i="19"/>
  <c r="T28" i="19"/>
  <c r="Q29" i="19"/>
  <c r="N30" i="19"/>
  <c r="V30" i="19"/>
  <c r="S31" i="19"/>
  <c r="P32" i="19"/>
  <c r="X32" i="19"/>
  <c r="U33" i="19"/>
  <c r="R34" i="19"/>
  <c r="O35" i="19"/>
  <c r="W35" i="19"/>
  <c r="T36" i="19"/>
  <c r="Q37" i="19"/>
  <c r="N38" i="19"/>
  <c r="V38" i="19"/>
  <c r="S39" i="19"/>
  <c r="P40" i="19"/>
  <c r="X40" i="19"/>
  <c r="U41" i="19"/>
  <c r="R42" i="19"/>
  <c r="O43" i="19"/>
  <c r="W43" i="19"/>
  <c r="T44" i="19"/>
  <c r="Q45" i="19"/>
  <c r="N46" i="19"/>
  <c r="V46" i="19"/>
  <c r="S47" i="19"/>
  <c r="P48" i="19"/>
  <c r="X48" i="19"/>
  <c r="U49" i="19"/>
  <c r="X34" i="19"/>
  <c r="V3" i="19"/>
  <c r="T9" i="19"/>
  <c r="R15" i="19"/>
  <c r="U20" i="19"/>
  <c r="R23" i="19"/>
  <c r="S25" i="19"/>
  <c r="P27" i="19"/>
  <c r="P29" i="19"/>
  <c r="Q31" i="19"/>
  <c r="N33" i="19"/>
  <c r="N35" i="19"/>
  <c r="O37" i="19"/>
  <c r="W38" i="19"/>
  <c r="W40" i="19"/>
  <c r="X42" i="19"/>
  <c r="U44" i="19"/>
  <c r="U46" i="19"/>
  <c r="V48" i="19"/>
  <c r="P5" i="19"/>
  <c r="N24" i="19"/>
  <c r="V27" i="19"/>
  <c r="T31" i="19"/>
  <c r="U35" i="19"/>
  <c r="R39" i="19"/>
  <c r="P43" i="19"/>
  <c r="Q47" i="19"/>
  <c r="V11" i="19"/>
  <c r="X21" i="19"/>
  <c r="O24" i="19"/>
  <c r="X27" i="19"/>
  <c r="N32" i="19"/>
  <c r="V35" i="19"/>
  <c r="T41" i="19"/>
  <c r="R45" i="19"/>
  <c r="O30" i="19"/>
  <c r="X35" i="19"/>
  <c r="V41" i="19"/>
  <c r="T47" i="19"/>
  <c r="R7" i="19"/>
  <c r="V24" i="19"/>
  <c r="Q32" i="19"/>
  <c r="O40" i="19"/>
  <c r="N48" i="19"/>
  <c r="U14" i="19"/>
  <c r="Q23" i="19"/>
  <c r="N27" i="19"/>
  <c r="W32" i="19"/>
  <c r="V40" i="19"/>
  <c r="T46" i="19"/>
  <c r="S4" i="19"/>
  <c r="Q10" i="19"/>
  <c r="O16" i="19"/>
  <c r="P21" i="19"/>
  <c r="T23" i="19"/>
  <c r="T25" i="19"/>
  <c r="U27" i="19"/>
  <c r="R29" i="19"/>
  <c r="R31" i="19"/>
  <c r="S33" i="19"/>
  <c r="P35" i="19"/>
  <c r="P37" i="19"/>
  <c r="Q39" i="19"/>
  <c r="N41" i="19"/>
  <c r="N43" i="19"/>
  <c r="O45" i="19"/>
  <c r="W46" i="19"/>
  <c r="W48" i="19"/>
  <c r="N11" i="19"/>
  <c r="R21" i="19"/>
  <c r="V25" i="19"/>
  <c r="W29" i="19"/>
  <c r="T33" i="19"/>
  <c r="S41" i="19"/>
  <c r="P45" i="19"/>
  <c r="N49" i="19"/>
  <c r="X5" i="19"/>
  <c r="T17" i="19"/>
  <c r="P26" i="19"/>
  <c r="X29" i="19"/>
  <c r="V33" i="19"/>
  <c r="W37" i="19"/>
  <c r="U43" i="19"/>
  <c r="R47" i="19"/>
  <c r="Q26" i="19"/>
  <c r="P34" i="19"/>
  <c r="V43" i="19"/>
  <c r="T49" i="19"/>
  <c r="P13" i="19"/>
  <c r="U22" i="19"/>
  <c r="T30" i="19"/>
  <c r="R36" i="19"/>
  <c r="X43" i="19"/>
  <c r="W16" i="19"/>
  <c r="R37" i="19"/>
  <c r="T39" i="19"/>
  <c r="S49" i="19"/>
  <c r="O32" i="19"/>
  <c r="N40" i="19"/>
  <c r="W45" i="19"/>
  <c r="N19" i="19"/>
  <c r="S26" i="19"/>
  <c r="Q34" i="19"/>
  <c r="P42" i="19"/>
  <c r="V49" i="19"/>
  <c r="W8" i="19"/>
  <c r="N25" i="19"/>
  <c r="W30" i="19"/>
  <c r="U36" i="19"/>
  <c r="S42" i="19"/>
  <c r="Q48" i="19"/>
  <c r="U6" i="19"/>
  <c r="S12" i="19"/>
  <c r="Q18" i="19"/>
  <c r="O22" i="19"/>
  <c r="Q24" i="19"/>
  <c r="R28" i="19"/>
  <c r="X37" i="19"/>
  <c r="S28" i="19"/>
  <c r="O38" i="19"/>
  <c r="X45" i="19"/>
  <c r="N3" i="19"/>
  <c r="S20" i="19"/>
  <c r="O29" i="19"/>
  <c r="U38" i="19"/>
  <c r="S44" i="19"/>
  <c r="O8" i="19"/>
  <c r="X13" i="19"/>
  <c r="V19" i="19"/>
  <c r="W22" i="19"/>
  <c r="W24" i="19"/>
  <c r="X26" i="19"/>
  <c r="U28" i="19"/>
  <c r="U30" i="19"/>
  <c r="V32" i="19"/>
  <c r="S34" i="19"/>
  <c r="S36" i="19"/>
  <c r="T38" i="19"/>
  <c r="Q40" i="19"/>
  <c r="Q42" i="19"/>
  <c r="R44" i="19"/>
  <c r="O46" i="19"/>
  <c r="O48" i="19"/>
  <c r="D2" i="14"/>
  <c r="D3" i="14"/>
  <c r="D7" i="14"/>
  <c r="D11" i="14"/>
  <c r="D15" i="14"/>
  <c r="E7" i="14"/>
  <c r="E15" i="14"/>
  <c r="D8" i="14"/>
  <c r="D12" i="14"/>
  <c r="D16" i="14"/>
  <c r="D9" i="14"/>
  <c r="E13" i="14"/>
  <c r="D14" i="14"/>
  <c r="E8" i="14"/>
  <c r="E12" i="14"/>
  <c r="E16" i="14"/>
  <c r="D13" i="14"/>
  <c r="E5" i="14"/>
  <c r="D5" i="14"/>
  <c r="E9" i="14"/>
  <c r="D6" i="14"/>
  <c r="D10" i="14"/>
  <c r="E6" i="14"/>
  <c r="E10" i="14"/>
  <c r="E14" i="14"/>
  <c r="E11" i="14"/>
  <c r="K27" i="14"/>
  <c r="D27" i="14"/>
  <c r="K28" i="14"/>
  <c r="I30" i="14"/>
  <c r="D19" i="14"/>
  <c r="L19" i="14"/>
  <c r="K20" i="14"/>
  <c r="J21" i="14"/>
  <c r="I22" i="14"/>
  <c r="H23" i="14"/>
  <c r="G24" i="14"/>
  <c r="F25" i="14"/>
  <c r="E26" i="14"/>
  <c r="L27" i="14"/>
  <c r="J29" i="14"/>
  <c r="H31" i="14"/>
  <c r="E19" i="14"/>
  <c r="D20" i="14"/>
  <c r="L20" i="14"/>
  <c r="K21" i="14"/>
  <c r="J22" i="14"/>
  <c r="I23" i="14"/>
  <c r="H24" i="14"/>
  <c r="G25" i="14"/>
  <c r="F26" i="14"/>
  <c r="E27" i="14"/>
  <c r="D28" i="14"/>
  <c r="L28" i="14"/>
  <c r="K29" i="14"/>
  <c r="J30" i="14"/>
  <c r="I31" i="14"/>
  <c r="F28" i="14"/>
  <c r="L30" i="14"/>
  <c r="J25" i="14"/>
  <c r="D31" i="14"/>
  <c r="G21" i="14"/>
  <c r="L24" i="14"/>
  <c r="I27" i="14"/>
  <c r="E31" i="14"/>
  <c r="F19" i="14"/>
  <c r="E20" i="14"/>
  <c r="D21" i="14"/>
  <c r="L21" i="14"/>
  <c r="K22" i="14"/>
  <c r="J23" i="14"/>
  <c r="I24" i="14"/>
  <c r="H25" i="14"/>
  <c r="G26" i="14"/>
  <c r="F27" i="14"/>
  <c r="E28" i="14"/>
  <c r="D29" i="14"/>
  <c r="L29" i="14"/>
  <c r="K30" i="14"/>
  <c r="J31" i="14"/>
  <c r="D30" i="14"/>
  <c r="H19" i="14"/>
  <c r="F21" i="14"/>
  <c r="D23" i="14"/>
  <c r="K24" i="14"/>
  <c r="G28" i="14"/>
  <c r="E30" i="14"/>
  <c r="H20" i="14"/>
  <c r="F22" i="14"/>
  <c r="K25" i="14"/>
  <c r="H28" i="14"/>
  <c r="G19" i="14"/>
  <c r="F20" i="14"/>
  <c r="E21" i="14"/>
  <c r="D22" i="14"/>
  <c r="L22" i="14"/>
  <c r="K23" i="14"/>
  <c r="J24" i="14"/>
  <c r="I25" i="14"/>
  <c r="H26" i="14"/>
  <c r="G27" i="14"/>
  <c r="E29" i="14"/>
  <c r="K31" i="14"/>
  <c r="G20" i="14"/>
  <c r="E22" i="14"/>
  <c r="L23" i="14"/>
  <c r="H27" i="14"/>
  <c r="F29" i="14"/>
  <c r="L31" i="14"/>
  <c r="I19" i="14"/>
  <c r="D24" i="14"/>
  <c r="J26" i="14"/>
  <c r="F30" i="14"/>
  <c r="I26" i="14"/>
  <c r="E23" i="14"/>
  <c r="G29" i="14"/>
  <c r="J19" i="14"/>
  <c r="I20" i="14"/>
  <c r="H21" i="14"/>
  <c r="G22" i="14"/>
  <c r="F23" i="14"/>
  <c r="E24" i="14"/>
  <c r="D25" i="14"/>
  <c r="L25" i="14"/>
  <c r="K26" i="14"/>
  <c r="J27" i="14"/>
  <c r="I28" i="14"/>
  <c r="H29" i="14"/>
  <c r="G30" i="14"/>
  <c r="F31" i="14"/>
  <c r="K19" i="14"/>
  <c r="J20" i="14"/>
  <c r="I21" i="14"/>
  <c r="H22" i="14"/>
  <c r="G23" i="14"/>
  <c r="F24" i="14"/>
  <c r="E25" i="14"/>
  <c r="D26" i="14"/>
  <c r="L26" i="14"/>
  <c r="J28" i="14"/>
  <c r="I29" i="14"/>
  <c r="H30" i="14"/>
  <c r="G31" i="14"/>
  <c r="U11" i="17"/>
  <c r="U15" i="17"/>
  <c r="U19" i="17"/>
  <c r="T8" i="17"/>
  <c r="T12" i="17"/>
  <c r="T16" i="17"/>
  <c r="T20" i="17"/>
  <c r="U8" i="17"/>
  <c r="U12" i="17"/>
  <c r="U16" i="17"/>
  <c r="U20" i="17"/>
  <c r="T18" i="17"/>
  <c r="U18" i="17"/>
  <c r="T9" i="17"/>
  <c r="T13" i="17"/>
  <c r="T17" i="17"/>
  <c r="T21" i="17"/>
  <c r="U14" i="17"/>
  <c r="U9" i="17"/>
  <c r="U13" i="17"/>
  <c r="U17" i="17"/>
  <c r="U21" i="17"/>
  <c r="U10" i="17"/>
  <c r="T10" i="17"/>
  <c r="T14" i="17"/>
  <c r="T11" i="17"/>
  <c r="T15" i="17"/>
  <c r="T19" i="17"/>
  <c r="L5" i="13"/>
  <c r="L13" i="13"/>
  <c r="L7" i="13"/>
  <c r="L9" i="13"/>
  <c r="L8" i="13"/>
  <c r="L3" i="13"/>
  <c r="L10" i="13"/>
  <c r="L4" i="13"/>
  <c r="L12" i="13"/>
  <c r="L6" i="13"/>
  <c r="L11" i="13"/>
  <c r="J8" i="13"/>
  <c r="J12" i="13"/>
  <c r="J16" i="13"/>
  <c r="I9" i="13"/>
  <c r="I17" i="13"/>
  <c r="J7" i="13"/>
  <c r="J5" i="13"/>
  <c r="J9" i="13"/>
  <c r="J13" i="13"/>
  <c r="J17" i="13"/>
  <c r="J6" i="13"/>
  <c r="J14" i="13"/>
  <c r="I11" i="13"/>
  <c r="J11" i="13"/>
  <c r="I6" i="13"/>
  <c r="I10" i="13"/>
  <c r="I14" i="13"/>
  <c r="I18" i="13"/>
  <c r="J10" i="13"/>
  <c r="J18" i="13"/>
  <c r="I7" i="13"/>
  <c r="I15" i="13"/>
  <c r="I8" i="13"/>
  <c r="I12" i="13"/>
  <c r="I16" i="13"/>
  <c r="I5" i="13"/>
  <c r="I13" i="13"/>
  <c r="J15" i="13"/>
  <c r="I23" i="13"/>
  <c r="I26" i="13"/>
  <c r="I29" i="13"/>
  <c r="J22" i="13"/>
  <c r="J24" i="13"/>
  <c r="J25" i="13"/>
  <c r="J26" i="13"/>
  <c r="J28" i="13"/>
  <c r="J29" i="13"/>
  <c r="O25" i="13"/>
  <c r="K22" i="13"/>
  <c r="K23" i="13"/>
  <c r="K24" i="13"/>
  <c r="K25" i="13"/>
  <c r="K26" i="13"/>
  <c r="K27" i="13"/>
  <c r="K28" i="13"/>
  <c r="K29" i="13"/>
  <c r="M23" i="13"/>
  <c r="M26" i="13"/>
  <c r="M28" i="13"/>
  <c r="N26" i="13"/>
  <c r="O22" i="13"/>
  <c r="O24" i="13"/>
  <c r="O26" i="13"/>
  <c r="O28" i="13"/>
  <c r="L22" i="13"/>
  <c r="L23" i="13"/>
  <c r="L24" i="13"/>
  <c r="L25" i="13"/>
  <c r="L26" i="13"/>
  <c r="L27" i="13"/>
  <c r="L28" i="13"/>
  <c r="L29" i="13"/>
  <c r="M22" i="13"/>
  <c r="M25" i="13"/>
  <c r="M27" i="13"/>
  <c r="M29" i="13"/>
  <c r="M24" i="13"/>
  <c r="N22" i="13"/>
  <c r="N23" i="13"/>
  <c r="N24" i="13"/>
  <c r="N25" i="13"/>
  <c r="N27" i="13"/>
  <c r="N28" i="13"/>
  <c r="N29" i="13"/>
  <c r="P22" i="13"/>
  <c r="P23" i="13"/>
  <c r="P24" i="13"/>
  <c r="P25" i="13"/>
  <c r="P26" i="13"/>
  <c r="P27" i="13"/>
  <c r="P28" i="13"/>
  <c r="P29" i="13"/>
  <c r="I22" i="13"/>
  <c r="I24" i="13"/>
  <c r="I25" i="13"/>
  <c r="I27" i="13"/>
  <c r="I28" i="13"/>
  <c r="J23" i="13"/>
  <c r="J27" i="13"/>
  <c r="O23" i="13"/>
  <c r="O27" i="13"/>
  <c r="O29" i="13"/>
  <c r="S30" i="18"/>
  <c r="S34" i="18"/>
  <c r="S38" i="18"/>
  <c r="S42" i="18"/>
  <c r="S46" i="18"/>
  <c r="S50" i="18"/>
  <c r="S54" i="18"/>
  <c r="T30" i="18"/>
  <c r="T34" i="18"/>
  <c r="T38" i="18"/>
  <c r="T42" i="18"/>
  <c r="T46" i="18"/>
  <c r="T50" i="18"/>
  <c r="T54" i="18"/>
  <c r="S31" i="18"/>
  <c r="S35" i="18"/>
  <c r="S39" i="18"/>
  <c r="S43" i="18"/>
  <c r="S47" i="18"/>
  <c r="S51" i="18"/>
  <c r="T31" i="18"/>
  <c r="T35" i="18"/>
  <c r="T39" i="18"/>
  <c r="T43" i="18"/>
  <c r="T47" i="18"/>
  <c r="T51" i="18"/>
  <c r="T32" i="18"/>
  <c r="T36" i="18"/>
  <c r="T40" i="18"/>
  <c r="T44" i="18"/>
  <c r="T48" i="18"/>
  <c r="T52" i="18"/>
  <c r="S29" i="18"/>
  <c r="S33" i="18"/>
  <c r="S37" i="18"/>
  <c r="S41" i="18"/>
  <c r="S45" i="18"/>
  <c r="S49" i="18"/>
  <c r="S53" i="18"/>
  <c r="T29" i="18"/>
  <c r="T33" i="18"/>
  <c r="T37" i="18"/>
  <c r="T41" i="18"/>
  <c r="T45" i="18"/>
  <c r="T49" i="18"/>
  <c r="T53" i="18"/>
  <c r="S32" i="18"/>
  <c r="S36" i="18"/>
  <c r="S40" i="18"/>
  <c r="S44" i="18"/>
  <c r="S48" i="18"/>
  <c r="S52" i="18"/>
  <c r="T14" i="18"/>
  <c r="T18" i="18"/>
  <c r="T22" i="18"/>
  <c r="T26" i="18"/>
  <c r="S23" i="18"/>
  <c r="T15" i="18"/>
  <c r="T19" i="18"/>
  <c r="T27" i="18"/>
  <c r="S16" i="18"/>
  <c r="S24" i="18"/>
  <c r="T16" i="18"/>
  <c r="T24" i="18"/>
  <c r="S17" i="18"/>
  <c r="S21" i="18"/>
  <c r="S15" i="18"/>
  <c r="S19" i="18"/>
  <c r="S27" i="18"/>
  <c r="T23" i="18"/>
  <c r="S20" i="18"/>
  <c r="T20" i="18"/>
  <c r="S25" i="18"/>
  <c r="T17" i="18"/>
  <c r="T21" i="18"/>
  <c r="T25" i="18"/>
  <c r="S14" i="18"/>
  <c r="S18" i="18"/>
  <c r="S26" i="18"/>
  <c r="S22" i="18"/>
  <c r="P3" i="18"/>
  <c r="Q3" i="18"/>
  <c r="R3" i="18"/>
  <c r="P4" i="18"/>
  <c r="Q4" i="18"/>
  <c r="R4" i="18"/>
  <c r="G5" i="17"/>
  <c r="G7" i="18"/>
  <c r="F7" i="17"/>
  <c r="I5" i="18"/>
  <c r="B24" i="6"/>
  <c r="B7" i="6" s="1"/>
  <c r="W22" i="17"/>
  <c r="W23" i="17"/>
  <c r="D39" i="19" a="1"/>
  <c r="B28" i="14"/>
  <c r="N3" i="17" a="1"/>
  <c r="B27" i="14"/>
  <c r="D36" i="20" a="1"/>
  <c r="L5" i="17"/>
  <c r="N5" i="18"/>
  <c r="H36" i="19"/>
  <c r="H35" i="19"/>
  <c r="D43" i="20" l="1"/>
  <c r="D75" i="20"/>
  <c r="E64" i="20"/>
  <c r="E96" i="20"/>
  <c r="E128" i="20"/>
  <c r="E160" i="20"/>
  <c r="E59" i="20"/>
  <c r="E98" i="20"/>
  <c r="D135" i="20"/>
  <c r="E171" i="20"/>
  <c r="E203" i="20"/>
  <c r="E235" i="20"/>
  <c r="E267" i="20"/>
  <c r="E54" i="20"/>
  <c r="E94" i="20"/>
  <c r="D131" i="20"/>
  <c r="E167" i="20"/>
  <c r="D200" i="20"/>
  <c r="D232" i="20"/>
  <c r="E39" i="20"/>
  <c r="E81" i="20"/>
  <c r="D118" i="20"/>
  <c r="E154" i="20"/>
  <c r="E188" i="20"/>
  <c r="E220" i="20"/>
  <c r="E252" i="20"/>
  <c r="E284" i="20"/>
  <c r="E50" i="20"/>
  <c r="D91" i="20"/>
  <c r="E127" i="20"/>
  <c r="D164" i="20"/>
  <c r="D197" i="20"/>
  <c r="D229" i="20"/>
  <c r="D261" i="20"/>
  <c r="E41" i="20"/>
  <c r="E67" i="20"/>
  <c r="E105" i="20"/>
  <c r="D142" i="20"/>
  <c r="E177" i="20"/>
  <c r="E209" i="20"/>
  <c r="E241" i="20"/>
  <c r="E273" i="20"/>
  <c r="D53" i="20"/>
  <c r="D93" i="20"/>
  <c r="E129" i="20"/>
  <c r="D166" i="20"/>
  <c r="E198" i="20"/>
  <c r="D48" i="20"/>
  <c r="D89" i="20"/>
  <c r="E125" i="20"/>
  <c r="D178" i="20"/>
  <c r="D274" i="20"/>
  <c r="E246" i="20"/>
  <c r="D275" i="20"/>
  <c r="D278" i="20"/>
  <c r="E266" i="20"/>
  <c r="D206" i="20"/>
  <c r="D182" i="20"/>
  <c r="D170" i="20"/>
  <c r="D272" i="20"/>
  <c r="D231" i="20"/>
  <c r="D242" i="20"/>
  <c r="D279" i="20"/>
  <c r="D47" i="20"/>
  <c r="E36" i="20"/>
  <c r="E68" i="20"/>
  <c r="E100" i="20"/>
  <c r="E132" i="20"/>
  <c r="E164" i="20"/>
  <c r="D65" i="20"/>
  <c r="D103" i="20"/>
  <c r="E139" i="20"/>
  <c r="E175" i="20"/>
  <c r="E207" i="20"/>
  <c r="E239" i="20"/>
  <c r="E271" i="20"/>
  <c r="D60" i="20"/>
  <c r="D99" i="20"/>
  <c r="E135" i="20"/>
  <c r="D172" i="20"/>
  <c r="D204" i="20"/>
  <c r="D236" i="20"/>
  <c r="D45" i="20"/>
  <c r="D86" i="20"/>
  <c r="E122" i="20"/>
  <c r="D159" i="20"/>
  <c r="E192" i="20"/>
  <c r="E224" i="20"/>
  <c r="E256" i="20"/>
  <c r="E281" i="20"/>
  <c r="D56" i="20"/>
  <c r="E95" i="20"/>
  <c r="D132" i="20"/>
  <c r="D169" i="20"/>
  <c r="D201" i="20"/>
  <c r="D233" i="20"/>
  <c r="D265" i="20"/>
  <c r="D68" i="20"/>
  <c r="D73" i="20"/>
  <c r="D110" i="20"/>
  <c r="E146" i="20"/>
  <c r="E181" i="20"/>
  <c r="E213" i="20"/>
  <c r="E245" i="20"/>
  <c r="E277" i="20"/>
  <c r="D58" i="20"/>
  <c r="E97" i="20"/>
  <c r="D134" i="20"/>
  <c r="E170" i="20"/>
  <c r="E202" i="20"/>
  <c r="E53" i="20"/>
  <c r="E93" i="20"/>
  <c r="D130" i="20"/>
  <c r="D194" i="20"/>
  <c r="D282" i="20"/>
  <c r="D258" i="20"/>
  <c r="D115" i="20"/>
  <c r="D174" i="20"/>
  <c r="D199" i="20"/>
  <c r="D263" i="20"/>
  <c r="D198" i="20"/>
  <c r="D230" i="20"/>
  <c r="D148" i="20"/>
  <c r="D124" i="20"/>
  <c r="D251" i="20"/>
  <c r="E133" i="20"/>
  <c r="D71" i="20"/>
  <c r="E60" i="20"/>
  <c r="E124" i="20"/>
  <c r="D54" i="20"/>
  <c r="E130" i="20"/>
  <c r="E199" i="20"/>
  <c r="E263" i="20"/>
  <c r="D90" i="20"/>
  <c r="D163" i="20"/>
  <c r="D228" i="20"/>
  <c r="D77" i="20"/>
  <c r="D150" i="20"/>
  <c r="E216" i="20"/>
  <c r="E280" i="20"/>
  <c r="D123" i="20"/>
  <c r="D225" i="20"/>
  <c r="E285" i="20"/>
  <c r="E173" i="20"/>
  <c r="D51" i="20"/>
  <c r="E40" i="20"/>
  <c r="E72" i="20"/>
  <c r="E104" i="20"/>
  <c r="E136" i="20"/>
  <c r="E168" i="20"/>
  <c r="D70" i="20"/>
  <c r="E107" i="20"/>
  <c r="D144" i="20"/>
  <c r="E179" i="20"/>
  <c r="E211" i="20"/>
  <c r="E243" i="20"/>
  <c r="E275" i="20"/>
  <c r="E65" i="20"/>
  <c r="E103" i="20"/>
  <c r="D140" i="20"/>
  <c r="D176" i="20"/>
  <c r="D208" i="20"/>
  <c r="D240" i="20"/>
  <c r="D50" i="20"/>
  <c r="E90" i="20"/>
  <c r="D127" i="20"/>
  <c r="E163" i="20"/>
  <c r="E196" i="20"/>
  <c r="E228" i="20"/>
  <c r="E260" i="20"/>
  <c r="E46" i="20"/>
  <c r="E61" i="20"/>
  <c r="D100" i="20"/>
  <c r="D137" i="20"/>
  <c r="D173" i="20"/>
  <c r="D205" i="20"/>
  <c r="D237" i="20"/>
  <c r="D269" i="20"/>
  <c r="E78" i="20"/>
  <c r="D78" i="20"/>
  <c r="E114" i="20"/>
  <c r="D151" i="20"/>
  <c r="E185" i="20"/>
  <c r="E217" i="20"/>
  <c r="E249" i="20"/>
  <c r="D52" i="20"/>
  <c r="E63" i="20"/>
  <c r="D102" i="20"/>
  <c r="E138" i="20"/>
  <c r="E174" i="20"/>
  <c r="E206" i="20"/>
  <c r="E58" i="20"/>
  <c r="D98" i="20"/>
  <c r="E134" i="20"/>
  <c r="D210" i="20"/>
  <c r="E142" i="20"/>
  <c r="E274" i="20"/>
  <c r="E166" i="20"/>
  <c r="D254" i="20"/>
  <c r="E238" i="20"/>
  <c r="D175" i="20"/>
  <c r="D214" i="20"/>
  <c r="D270" i="20"/>
  <c r="D227" i="20"/>
  <c r="D153" i="20"/>
  <c r="E262" i="20"/>
  <c r="E222" i="20"/>
  <c r="D55" i="20"/>
  <c r="E44" i="20"/>
  <c r="E76" i="20"/>
  <c r="E108" i="20"/>
  <c r="E140" i="20"/>
  <c r="D37" i="20"/>
  <c r="E75" i="20"/>
  <c r="D112" i="20"/>
  <c r="D149" i="20"/>
  <c r="E183" i="20"/>
  <c r="E215" i="20"/>
  <c r="E247" i="20"/>
  <c r="E279" i="20"/>
  <c r="E70" i="20"/>
  <c r="D108" i="20"/>
  <c r="D145" i="20"/>
  <c r="D180" i="20"/>
  <c r="D212" i="20"/>
  <c r="D244" i="20"/>
  <c r="E55" i="20"/>
  <c r="D95" i="20"/>
  <c r="E131" i="20"/>
  <c r="D168" i="20"/>
  <c r="E200" i="20"/>
  <c r="E232" i="20"/>
  <c r="E264" i="20"/>
  <c r="E62" i="20"/>
  <c r="E66" i="20"/>
  <c r="D105" i="20"/>
  <c r="E141" i="20"/>
  <c r="D177" i="20"/>
  <c r="D209" i="20"/>
  <c r="D241" i="20"/>
  <c r="D273" i="20"/>
  <c r="D41" i="20"/>
  <c r="E82" i="20"/>
  <c r="D119" i="20"/>
  <c r="E155" i="20"/>
  <c r="E189" i="20"/>
  <c r="E221" i="20"/>
  <c r="E253" i="20"/>
  <c r="E57" i="20"/>
  <c r="D69" i="20"/>
  <c r="E106" i="20"/>
  <c r="D143" i="20"/>
  <c r="E178" i="20"/>
  <c r="E210" i="20"/>
  <c r="D64" i="20"/>
  <c r="E102" i="20"/>
  <c r="D139" i="20"/>
  <c r="D223" i="20"/>
  <c r="D179" i="20"/>
  <c r="E282" i="20"/>
  <c r="D215" i="20"/>
  <c r="D97" i="20"/>
  <c r="D268" i="20"/>
  <c r="D207" i="20"/>
  <c r="D247" i="20"/>
  <c r="D156" i="20"/>
  <c r="D276" i="20"/>
  <c r="D171" i="20"/>
  <c r="E270" i="20"/>
  <c r="D264" i="20"/>
  <c r="D39" i="20"/>
  <c r="E92" i="20"/>
  <c r="E156" i="20"/>
  <c r="D94" i="20"/>
  <c r="D167" i="20"/>
  <c r="E231" i="20"/>
  <c r="E49" i="20"/>
  <c r="E126" i="20"/>
  <c r="D196" i="20"/>
  <c r="D260" i="20"/>
  <c r="E113" i="20"/>
  <c r="E184" i="20"/>
  <c r="E248" i="20"/>
  <c r="E45" i="20"/>
  <c r="D193" i="20"/>
  <c r="D257" i="20"/>
  <c r="D101" i="20"/>
  <c r="E205" i="20"/>
  <c r="D59" i="20"/>
  <c r="E48" i="20"/>
  <c r="E80" i="20"/>
  <c r="E112" i="20"/>
  <c r="E144" i="20"/>
  <c r="D38" i="20"/>
  <c r="D80" i="20"/>
  <c r="D117" i="20"/>
  <c r="E153" i="20"/>
  <c r="E187" i="20"/>
  <c r="E219" i="20"/>
  <c r="E251" i="20"/>
  <c r="E283" i="20"/>
  <c r="D76" i="20"/>
  <c r="D113" i="20"/>
  <c r="E149" i="20"/>
  <c r="D184" i="20"/>
  <c r="D216" i="20"/>
  <c r="D248" i="20"/>
  <c r="D61" i="20"/>
  <c r="E99" i="20"/>
  <c r="D136" i="20"/>
  <c r="E172" i="20"/>
  <c r="E204" i="20"/>
  <c r="E236" i="20"/>
  <c r="E268" i="20"/>
  <c r="E73" i="20"/>
  <c r="D72" i="20"/>
  <c r="E109" i="20"/>
  <c r="D146" i="20"/>
  <c r="D181" i="20"/>
  <c r="D213" i="20"/>
  <c r="D245" i="20"/>
  <c r="D277" i="20"/>
  <c r="D46" i="20"/>
  <c r="D87" i="20"/>
  <c r="E123" i="20"/>
  <c r="D160" i="20"/>
  <c r="E193" i="20"/>
  <c r="E225" i="20"/>
  <c r="E257" i="20"/>
  <c r="E87" i="20"/>
  <c r="D74" i="20"/>
  <c r="D111" i="20"/>
  <c r="E147" i="20"/>
  <c r="E182" i="20"/>
  <c r="E214" i="20"/>
  <c r="E69" i="20"/>
  <c r="D107" i="20"/>
  <c r="E143" i="20"/>
  <c r="E234" i="20"/>
  <c r="D195" i="20"/>
  <c r="E226" i="20"/>
  <c r="D259" i="20"/>
  <c r="D191" i="20"/>
  <c r="E119" i="20"/>
  <c r="E254" i="20"/>
  <c r="D283" i="20"/>
  <c r="D222" i="20"/>
  <c r="D186" i="20"/>
  <c r="D187" i="20"/>
  <c r="E278" i="20"/>
  <c r="D280" i="20"/>
  <c r="D63" i="20"/>
  <c r="E52" i="20"/>
  <c r="E84" i="20"/>
  <c r="E116" i="20"/>
  <c r="E148" i="20"/>
  <c r="E43" i="20"/>
  <c r="D85" i="20"/>
  <c r="E121" i="20"/>
  <c r="D158" i="20"/>
  <c r="E191" i="20"/>
  <c r="E223" i="20"/>
  <c r="E255" i="20"/>
  <c r="E38" i="20"/>
  <c r="D81" i="20"/>
  <c r="E117" i="20"/>
  <c r="D154" i="20"/>
  <c r="D188" i="20"/>
  <c r="D220" i="20"/>
  <c r="D252" i="20"/>
  <c r="D66" i="20"/>
  <c r="D104" i="20"/>
  <c r="D141" i="20"/>
  <c r="E176" i="20"/>
  <c r="E208" i="20"/>
  <c r="E240" i="20"/>
  <c r="E272" i="20"/>
  <c r="D83" i="20"/>
  <c r="E77" i="20"/>
  <c r="D114" i="20"/>
  <c r="E150" i="20"/>
  <c r="D185" i="20"/>
  <c r="D217" i="20"/>
  <c r="D249" i="20"/>
  <c r="D281" i="20"/>
  <c r="E51" i="20"/>
  <c r="E91" i="20"/>
  <c r="D128" i="20"/>
  <c r="D165" i="20"/>
  <c r="E197" i="20"/>
  <c r="E229" i="20"/>
  <c r="E261" i="20"/>
  <c r="D36" i="20"/>
  <c r="D79" i="20"/>
  <c r="E115" i="20"/>
  <c r="D152" i="20"/>
  <c r="E186" i="20"/>
  <c r="E218" i="20"/>
  <c r="E74" i="20"/>
  <c r="E111" i="20"/>
  <c r="E101" i="20"/>
  <c r="D246" i="20"/>
  <c r="D211" i="20"/>
  <c r="D238" i="20"/>
  <c r="E151" i="20"/>
  <c r="D243" i="20"/>
  <c r="D218" i="20"/>
  <c r="E110" i="20"/>
  <c r="D183" i="20"/>
  <c r="D271" i="20"/>
  <c r="D239" i="20"/>
  <c r="D203" i="20"/>
  <c r="E286" i="20"/>
  <c r="D67" i="20"/>
  <c r="E56" i="20"/>
  <c r="E88" i="20"/>
  <c r="E120" i="20"/>
  <c r="E152" i="20"/>
  <c r="D49" i="20"/>
  <c r="E89" i="20"/>
  <c r="D126" i="20"/>
  <c r="E162" i="20"/>
  <c r="E195" i="20"/>
  <c r="E227" i="20"/>
  <c r="E259" i="20"/>
  <c r="D44" i="20"/>
  <c r="E85" i="20"/>
  <c r="D122" i="20"/>
  <c r="E158" i="20"/>
  <c r="D192" i="20"/>
  <c r="D224" i="20"/>
  <c r="D256" i="20"/>
  <c r="E71" i="20"/>
  <c r="D109" i="20"/>
  <c r="E145" i="20"/>
  <c r="E180" i="20"/>
  <c r="E212" i="20"/>
  <c r="E244" i="20"/>
  <c r="E276" i="20"/>
  <c r="D40" i="20"/>
  <c r="D82" i="20"/>
  <c r="E118" i="20"/>
  <c r="D155" i="20"/>
  <c r="D189" i="20"/>
  <c r="D221" i="20"/>
  <c r="D253" i="20"/>
  <c r="D285" i="20"/>
  <c r="D57" i="20"/>
  <c r="D96" i="20"/>
  <c r="D133" i="20"/>
  <c r="E169" i="20"/>
  <c r="E201" i="20"/>
  <c r="E233" i="20"/>
  <c r="E265" i="20"/>
  <c r="D42" i="20"/>
  <c r="E83" i="20"/>
  <c r="D120" i="20"/>
  <c r="D157" i="20"/>
  <c r="E190" i="20"/>
  <c r="E37" i="20"/>
  <c r="E79" i="20"/>
  <c r="D116" i="20"/>
  <c r="D138" i="20"/>
  <c r="D255" i="20"/>
  <c r="D226" i="20"/>
  <c r="E258" i="20"/>
  <c r="D202" i="20"/>
  <c r="D106" i="20"/>
  <c r="D262" i="20"/>
  <c r="D147" i="20"/>
  <c r="D250" i="20"/>
  <c r="E157" i="20"/>
  <c r="D286" i="20"/>
  <c r="D219" i="20"/>
  <c r="D190" i="20"/>
  <c r="E237" i="20"/>
  <c r="D84" i="20"/>
  <c r="D92" i="20"/>
  <c r="D235" i="20"/>
  <c r="E269" i="20"/>
  <c r="D121" i="20"/>
  <c r="E165" i="20"/>
  <c r="E47" i="20"/>
  <c r="D161" i="20"/>
  <c r="D284" i="20"/>
  <c r="E86" i="20"/>
  <c r="D129" i="20"/>
  <c r="D88" i="20"/>
  <c r="D266" i="20"/>
  <c r="D234" i="20"/>
  <c r="D125" i="20"/>
  <c r="E159" i="20"/>
  <c r="E161" i="20"/>
  <c r="D267" i="20"/>
  <c r="E230" i="20"/>
  <c r="E42" i="20"/>
  <c r="D62" i="20"/>
  <c r="E194" i="20"/>
  <c r="E250" i="20"/>
  <c r="E242" i="20"/>
  <c r="E137" i="20"/>
  <c r="D162" i="20"/>
  <c r="Q4" i="17"/>
  <c r="O4" i="17"/>
  <c r="S3" i="17"/>
  <c r="P3" i="17"/>
  <c r="R4" i="17"/>
  <c r="Q3" i="17"/>
  <c r="N3" i="17"/>
  <c r="S4" i="17"/>
  <c r="P4" i="17"/>
  <c r="R3" i="17"/>
  <c r="O3" i="17"/>
  <c r="N4" i="17"/>
  <c r="D44" i="19"/>
  <c r="E41" i="19"/>
  <c r="D41" i="19"/>
  <c r="D43" i="19"/>
  <c r="D40" i="19"/>
  <c r="E40" i="19"/>
  <c r="E44" i="19"/>
  <c r="D39" i="19"/>
  <c r="E39" i="19"/>
  <c r="D42" i="19"/>
  <c r="E43" i="19"/>
  <c r="E42" i="19"/>
  <c r="U41" i="21"/>
  <c r="G7" i="17"/>
  <c r="G9" i="18"/>
  <c r="F9" i="17"/>
  <c r="I7" i="18"/>
  <c r="B6" i="6"/>
  <c r="B8" i="6"/>
  <c r="B9" i="6"/>
  <c r="E15" i="3"/>
  <c r="B10" i="4"/>
  <c r="B8" i="4"/>
  <c r="B3" i="4"/>
  <c r="B4" i="4" s="1"/>
  <c r="O5" i="18"/>
  <c r="M5" i="17"/>
  <c r="N7" i="18"/>
  <c r="B26" i="6"/>
  <c r="L7" i="17"/>
  <c r="B25" i="6"/>
  <c r="D2" i="6" a="1"/>
  <c r="B37" i="6"/>
  <c r="D5" i="6" a="1"/>
  <c r="B31" i="6"/>
  <c r="D2" i="6" l="1"/>
  <c r="D3" i="6"/>
  <c r="D5" i="6"/>
  <c r="D9" i="6"/>
  <c r="D13" i="6"/>
  <c r="D7" i="6"/>
  <c r="D15" i="6"/>
  <c r="E5" i="6"/>
  <c r="E9" i="6"/>
  <c r="E13" i="6"/>
  <c r="D6" i="6"/>
  <c r="D10" i="6"/>
  <c r="D14" i="6"/>
  <c r="E6" i="6"/>
  <c r="E10" i="6"/>
  <c r="E14" i="6"/>
  <c r="D11" i="6"/>
  <c r="E7" i="6"/>
  <c r="E11" i="6"/>
  <c r="E15" i="6"/>
  <c r="D8" i="6"/>
  <c r="D12" i="6"/>
  <c r="D16" i="6"/>
  <c r="E8" i="6"/>
  <c r="E12" i="6"/>
  <c r="E16" i="6"/>
  <c r="T27" i="21"/>
  <c r="S11" i="21"/>
  <c r="R11" i="21" s="1"/>
  <c r="T16" i="21"/>
  <c r="S9" i="21"/>
  <c r="R9" i="21" s="1"/>
  <c r="S34" i="21"/>
  <c r="R34" i="21" s="1"/>
  <c r="S4" i="21"/>
  <c r="R4" i="21" s="1"/>
  <c r="U9" i="21"/>
  <c r="S35" i="21"/>
  <c r="R35" i="21" s="1"/>
  <c r="U17" i="21"/>
  <c r="T17" i="21"/>
  <c r="U20" i="21"/>
  <c r="U31" i="21"/>
  <c r="S28" i="21"/>
  <c r="R28" i="21" s="1"/>
  <c r="T24" i="21"/>
  <c r="T42" i="21"/>
  <c r="T20" i="21"/>
  <c r="T13" i="21"/>
  <c r="U27" i="21"/>
  <c r="T11" i="21"/>
  <c r="S39" i="21"/>
  <c r="R39" i="21" s="1"/>
  <c r="S10" i="21"/>
  <c r="R10" i="21" s="1"/>
  <c r="S27" i="21"/>
  <c r="R27" i="21" s="1"/>
  <c r="T6" i="21"/>
  <c r="S14" i="21"/>
  <c r="R14" i="21" s="1"/>
  <c r="S32" i="21"/>
  <c r="R32" i="21" s="1"/>
  <c r="U42" i="21"/>
  <c r="U38" i="21"/>
  <c r="S30" i="21"/>
  <c r="R30" i="21" s="1"/>
  <c r="U7" i="21"/>
  <c r="T41" i="21"/>
  <c r="T31" i="21"/>
  <c r="S5" i="21"/>
  <c r="R5" i="21" s="1"/>
  <c r="S26" i="21"/>
  <c r="R26" i="21" s="1"/>
  <c r="U6" i="21"/>
  <c r="T9" i="21"/>
  <c r="T19" i="21"/>
  <c r="S23" i="21"/>
  <c r="R23" i="21" s="1"/>
  <c r="T22" i="21"/>
  <c r="T5" i="21"/>
  <c r="S12" i="21"/>
  <c r="R12" i="21" s="1"/>
  <c r="U26" i="21"/>
  <c r="U40" i="21"/>
  <c r="T37" i="21"/>
  <c r="U15" i="21"/>
  <c r="S18" i="21"/>
  <c r="R18" i="21" s="1"/>
  <c r="S21" i="21"/>
  <c r="R21" i="21" s="1"/>
  <c r="S38" i="21"/>
  <c r="R38" i="21" s="1"/>
  <c r="S6" i="21"/>
  <c r="R6" i="21" s="1"/>
  <c r="T36" i="21"/>
  <c r="T4" i="21"/>
  <c r="S7" i="21"/>
  <c r="R7" i="21" s="1"/>
  <c r="T32" i="21"/>
  <c r="U29" i="21"/>
  <c r="S36" i="21"/>
  <c r="R36" i="21" s="1"/>
  <c r="T38" i="21"/>
  <c r="U34" i="21"/>
  <c r="T25" i="21"/>
  <c r="T33" i="21"/>
  <c r="T7" i="21"/>
  <c r="S8" i="21"/>
  <c r="R8" i="21" s="1"/>
  <c r="T14" i="21"/>
  <c r="U24" i="21"/>
  <c r="U3" i="21"/>
  <c r="T26" i="21"/>
  <c r="U32" i="21"/>
  <c r="U12" i="21"/>
  <c r="T10" i="21"/>
  <c r="T30" i="21"/>
  <c r="T21" i="21"/>
  <c r="S13" i="21"/>
  <c r="R13" i="21" s="1"/>
  <c r="U36" i="21"/>
  <c r="S24" i="21"/>
  <c r="R24" i="21" s="1"/>
  <c r="U4" i="21"/>
  <c r="S25" i="21"/>
  <c r="R25" i="21" s="1"/>
  <c r="T35" i="21"/>
  <c r="T3" i="21"/>
  <c r="U23" i="21"/>
  <c r="T12" i="21"/>
  <c r="S29" i="21"/>
  <c r="R29" i="21" s="1"/>
  <c r="T8" i="21"/>
  <c r="U16" i="21"/>
  <c r="U22" i="21"/>
  <c r="T28" i="21"/>
  <c r="S17" i="21"/>
  <c r="R17" i="21" s="1"/>
  <c r="S22" i="21"/>
  <c r="R22" i="21" s="1"/>
  <c r="S41" i="21"/>
  <c r="R41" i="21" s="1"/>
  <c r="U19" i="21"/>
  <c r="S19" i="21"/>
  <c r="R19" i="21" s="1"/>
  <c r="U39" i="21"/>
  <c r="S42" i="21"/>
  <c r="R42" i="21" s="1"/>
  <c r="T23" i="21"/>
  <c r="U33" i="21"/>
  <c r="S20" i="21"/>
  <c r="R20" i="21" s="1"/>
  <c r="U11" i="21"/>
  <c r="U13" i="21"/>
  <c r="S31" i="21"/>
  <c r="R31" i="21" s="1"/>
  <c r="U5" i="21"/>
  <c r="T15" i="21"/>
  <c r="S37" i="21"/>
  <c r="R37" i="21" s="1"/>
  <c r="T29" i="21"/>
  <c r="T40" i="21"/>
  <c r="S16" i="21"/>
  <c r="R16" i="21" s="1"/>
  <c r="U21" i="21"/>
  <c r="U30" i="21"/>
  <c r="U25" i="21"/>
  <c r="S40" i="21"/>
  <c r="R40" i="21" s="1"/>
  <c r="S3" i="21"/>
  <c r="R3" i="21" s="1"/>
  <c r="S33" i="21"/>
  <c r="R33" i="21" s="1"/>
  <c r="T18" i="21"/>
  <c r="U10" i="21"/>
  <c r="U18" i="21"/>
  <c r="U37" i="21"/>
  <c r="S15" i="21"/>
  <c r="R15" i="21" s="1"/>
  <c r="T34" i="21"/>
  <c r="T39" i="21"/>
  <c r="U28" i="21"/>
  <c r="U8" i="21"/>
  <c r="U14" i="21"/>
  <c r="U35" i="21"/>
  <c r="G9" i="17"/>
  <c r="G11" i="18"/>
  <c r="D37" i="4"/>
  <c r="K39" i="4"/>
  <c r="K31" i="4"/>
  <c r="K23" i="4"/>
  <c r="K37" i="4"/>
  <c r="K29" i="4"/>
  <c r="K21" i="4"/>
  <c r="K40" i="4"/>
  <c r="K24" i="4"/>
  <c r="K36" i="4"/>
  <c r="K28" i="4"/>
  <c r="K20" i="4"/>
  <c r="K30" i="4"/>
  <c r="K35" i="4"/>
  <c r="K27" i="4"/>
  <c r="K19" i="4"/>
  <c r="K34" i="4"/>
  <c r="K26" i="4"/>
  <c r="K18" i="4"/>
  <c r="K25" i="4"/>
  <c r="K32" i="4"/>
  <c r="K22" i="4"/>
  <c r="K33" i="4"/>
  <c r="K17" i="4"/>
  <c r="K38" i="4"/>
  <c r="D19" i="4"/>
  <c r="D33" i="4"/>
  <c r="D20" i="4"/>
  <c r="D34" i="4"/>
  <c r="D24" i="4"/>
  <c r="D35" i="4"/>
  <c r="D32" i="4"/>
  <c r="D25" i="4"/>
  <c r="D36" i="4"/>
  <c r="D26" i="4"/>
  <c r="D40" i="4"/>
  <c r="D27" i="4"/>
  <c r="D18" i="4"/>
  <c r="D17" i="4"/>
  <c r="D28" i="4"/>
  <c r="M3" i="13"/>
  <c r="F11" i="17"/>
  <c r="I9" i="18"/>
  <c r="E16" i="3"/>
  <c r="E17" i="3" s="1"/>
  <c r="D23" i="4"/>
  <c r="D31" i="4"/>
  <c r="D39" i="4"/>
  <c r="D22" i="4"/>
  <c r="D30" i="4"/>
  <c r="D38" i="4"/>
  <c r="D21" i="4"/>
  <c r="D29" i="4"/>
  <c r="C1" i="1"/>
  <c r="C2" i="1" s="1"/>
  <c r="C3" i="1" s="1"/>
  <c r="C4" i="1" s="1"/>
  <c r="C5" i="1" s="1"/>
  <c r="C6" i="1" s="1"/>
  <c r="C7" i="1" s="1"/>
  <c r="C8" i="1" s="1"/>
  <c r="E23" i="3"/>
  <c r="D18" i="6" a="1"/>
  <c r="E33" i="13"/>
  <c r="E32" i="13"/>
  <c r="L9" i="17"/>
  <c r="M7" i="17"/>
  <c r="N9" i="18"/>
  <c r="O7" i="18"/>
  <c r="N5" i="17" a="1"/>
  <c r="B1" i="4"/>
  <c r="I1" i="4"/>
  <c r="P5" i="18" a="1"/>
  <c r="B28" i="6"/>
  <c r="B27" i="6"/>
  <c r="K5" i="3" a="1"/>
  <c r="N3" i="3" a="1"/>
  <c r="N9" i="3" l="1"/>
  <c r="N10" i="3"/>
  <c r="N4" i="3"/>
  <c r="N3" i="3"/>
  <c r="N11" i="3"/>
  <c r="N12" i="3"/>
  <c r="N5" i="3"/>
  <c r="N13" i="3"/>
  <c r="N6" i="3"/>
  <c r="N7" i="3"/>
  <c r="N8" i="3"/>
  <c r="K6" i="3"/>
  <c r="K10" i="3"/>
  <c r="K14" i="3"/>
  <c r="K18" i="3"/>
  <c r="L6" i="3"/>
  <c r="L10" i="3"/>
  <c r="L14" i="3"/>
  <c r="L18" i="3"/>
  <c r="L7" i="3"/>
  <c r="L15" i="3"/>
  <c r="K8" i="3"/>
  <c r="K16" i="3"/>
  <c r="L5" i="3"/>
  <c r="L17" i="3"/>
  <c r="K7" i="3"/>
  <c r="K11" i="3"/>
  <c r="K15" i="3"/>
  <c r="L11" i="3"/>
  <c r="K12" i="3"/>
  <c r="L9" i="3"/>
  <c r="L8" i="3"/>
  <c r="L12" i="3"/>
  <c r="L16" i="3"/>
  <c r="K5" i="3"/>
  <c r="K9" i="3"/>
  <c r="K13" i="3"/>
  <c r="K17" i="3"/>
  <c r="L13" i="3"/>
  <c r="R6" i="18"/>
  <c r="Q6" i="18"/>
  <c r="P6" i="18"/>
  <c r="R5" i="18"/>
  <c r="Q5" i="18"/>
  <c r="P5" i="18"/>
  <c r="R5" i="17"/>
  <c r="P6" i="17"/>
  <c r="S6" i="17"/>
  <c r="O6" i="17"/>
  <c r="O5" i="17"/>
  <c r="Q5" i="17"/>
  <c r="N6" i="17"/>
  <c r="R6" i="17"/>
  <c r="S5" i="17"/>
  <c r="P5" i="17"/>
  <c r="N5" i="17"/>
  <c r="Q6" i="17"/>
  <c r="E21" i="6"/>
  <c r="D22" i="6"/>
  <c r="D23" i="6"/>
  <c r="E20" i="6"/>
  <c r="E25" i="6"/>
  <c r="D26" i="6"/>
  <c r="D27" i="6"/>
  <c r="E24" i="6"/>
  <c r="D18" i="6"/>
  <c r="E29" i="6"/>
  <c r="D30" i="6"/>
  <c r="D31" i="6"/>
  <c r="E28" i="6"/>
  <c r="D32" i="6"/>
  <c r="E23" i="6"/>
  <c r="E18" i="6"/>
  <c r="E19" i="6"/>
  <c r="E32" i="6"/>
  <c r="D21" i="6"/>
  <c r="E27" i="6"/>
  <c r="E22" i="6"/>
  <c r="D20" i="6"/>
  <c r="D29" i="6"/>
  <c r="E31" i="6"/>
  <c r="E26" i="6"/>
  <c r="D24" i="6"/>
  <c r="D25" i="6"/>
  <c r="E30" i="6"/>
  <c r="D28" i="6"/>
  <c r="D19" i="6"/>
  <c r="G11" i="17"/>
  <c r="G13" i="18"/>
  <c r="I12" i="4"/>
  <c r="F13" i="17"/>
  <c r="I11" i="18"/>
  <c r="O3" i="3"/>
  <c r="B12" i="4"/>
  <c r="C9" i="1"/>
  <c r="C10" i="1" s="1"/>
  <c r="C11" i="1" s="1"/>
  <c r="E32" i="3"/>
  <c r="E33" i="3"/>
  <c r="E24" i="3"/>
  <c r="E25" i="3" s="1" a="1"/>
  <c r="N11" i="18"/>
  <c r="P7" i="18" a="1"/>
  <c r="O9" i="18"/>
  <c r="N7" i="17" a="1"/>
  <c r="M9" i="17"/>
  <c r="A17" i="1"/>
  <c r="L11" i="17"/>
  <c r="E25" i="3" l="1"/>
  <c r="F25" i="3"/>
  <c r="E26" i="3"/>
  <c r="F26" i="3"/>
  <c r="E27" i="3"/>
  <c r="F28" i="3"/>
  <c r="F27" i="3"/>
  <c r="E28" i="3"/>
  <c r="N7" i="17"/>
  <c r="S7" i="17"/>
  <c r="O8" i="17"/>
  <c r="R8" i="17"/>
  <c r="N8" i="17"/>
  <c r="P7" i="17"/>
  <c r="Q8" i="17"/>
  <c r="R7" i="17"/>
  <c r="O7" i="17"/>
  <c r="S8" i="17"/>
  <c r="P8" i="17"/>
  <c r="Q7" i="17"/>
  <c r="Q8" i="18"/>
  <c r="P8" i="18"/>
  <c r="R8" i="18"/>
  <c r="R7" i="18"/>
  <c r="Q7" i="18"/>
  <c r="P7" i="18"/>
  <c r="G13" i="17"/>
  <c r="G15" i="18"/>
  <c r="F15" i="17"/>
  <c r="I13" i="18"/>
  <c r="M11" i="17"/>
  <c r="L13" i="17"/>
  <c r="N9" i="17" a="1"/>
  <c r="N13" i="18"/>
  <c r="O11" i="18"/>
  <c r="P9" i="18" a="1"/>
  <c r="P9" i="18" l="1"/>
  <c r="P10" i="18"/>
  <c r="Q9" i="18"/>
  <c r="R10" i="18"/>
  <c r="Q10" i="18"/>
  <c r="R9" i="18"/>
  <c r="S10" i="17"/>
  <c r="Q9" i="17"/>
  <c r="Q10" i="17"/>
  <c r="R10" i="17"/>
  <c r="P9" i="17"/>
  <c r="N10" i="17"/>
  <c r="O9" i="17"/>
  <c r="S9" i="17"/>
  <c r="P10" i="17"/>
  <c r="R9" i="17"/>
  <c r="N9" i="17"/>
  <c r="O10" i="17"/>
  <c r="G15" i="17"/>
  <c r="G17" i="18"/>
  <c r="F17" i="17"/>
  <c r="I15" i="18"/>
  <c r="N15" i="18"/>
  <c r="O13" i="18"/>
  <c r="M13" i="17"/>
  <c r="N11" i="17" a="1"/>
  <c r="L15" i="17"/>
  <c r="P11" i="18" a="1"/>
  <c r="Q12" i="18" l="1"/>
  <c r="P12" i="18"/>
  <c r="R11" i="18"/>
  <c r="P11" i="18"/>
  <c r="R12" i="18"/>
  <c r="Q11" i="18"/>
  <c r="S11" i="17"/>
  <c r="P12" i="17"/>
  <c r="S12" i="17"/>
  <c r="N11" i="17"/>
  <c r="R12" i="17"/>
  <c r="O12" i="17"/>
  <c r="N12" i="17"/>
  <c r="P11" i="17"/>
  <c r="O11" i="17"/>
  <c r="Q12" i="17"/>
  <c r="R11" i="17"/>
  <c r="Q11" i="17"/>
  <c r="G17" i="17"/>
  <c r="G19" i="18"/>
  <c r="F19" i="17"/>
  <c r="I17" i="18"/>
  <c r="L17" i="17"/>
  <c r="N13" i="17" a="1"/>
  <c r="M15" i="17"/>
  <c r="P13" i="18" a="1"/>
  <c r="O15" i="18"/>
  <c r="N17" i="18"/>
  <c r="P13" i="18" l="1"/>
  <c r="Q14" i="18"/>
  <c r="P14" i="18"/>
  <c r="R14" i="18"/>
  <c r="R13" i="18"/>
  <c r="Q13" i="18"/>
  <c r="N14" i="17"/>
  <c r="O13" i="17"/>
  <c r="S14" i="17"/>
  <c r="Q13" i="17"/>
  <c r="P14" i="17"/>
  <c r="R14" i="17"/>
  <c r="N13" i="17"/>
  <c r="P13" i="17"/>
  <c r="S13" i="17"/>
  <c r="R13" i="17"/>
  <c r="O14" i="17"/>
  <c r="Q14" i="17"/>
  <c r="G19" i="17"/>
  <c r="G21" i="18"/>
  <c r="F21" i="17"/>
  <c r="I19" i="18"/>
  <c r="O17" i="18"/>
  <c r="N15" i="17" a="1"/>
  <c r="P15" i="18" a="1"/>
  <c r="M17" i="17"/>
  <c r="N19" i="18"/>
  <c r="L19" i="17"/>
  <c r="Q15" i="18" l="1"/>
  <c r="Q16" i="18"/>
  <c r="P15" i="18"/>
  <c r="R16" i="18"/>
  <c r="R15" i="18"/>
  <c r="P16" i="18"/>
  <c r="R15" i="17"/>
  <c r="N15" i="17"/>
  <c r="Q15" i="17"/>
  <c r="N16" i="17"/>
  <c r="S15" i="17"/>
  <c r="S16" i="17"/>
  <c r="P16" i="17"/>
  <c r="P15" i="17"/>
  <c r="O16" i="17"/>
  <c r="Q16" i="17"/>
  <c r="O15" i="17"/>
  <c r="R16" i="17"/>
  <c r="G21" i="17"/>
  <c r="G23" i="18"/>
  <c r="F23" i="17"/>
  <c r="I21" i="18"/>
  <c r="M19" i="17"/>
  <c r="N21" i="18"/>
  <c r="O19" i="18"/>
  <c r="N17" i="17" a="1"/>
  <c r="P17" i="18" a="1"/>
  <c r="L21" i="17"/>
  <c r="Q17" i="18" l="1"/>
  <c r="R18" i="18"/>
  <c r="P17" i="18"/>
  <c r="Q18" i="18"/>
  <c r="R17" i="18"/>
  <c r="P18" i="18"/>
  <c r="O17" i="17"/>
  <c r="Q17" i="17"/>
  <c r="P18" i="17"/>
  <c r="R18" i="17"/>
  <c r="N18" i="17"/>
  <c r="N17" i="17"/>
  <c r="S17" i="17"/>
  <c r="R17" i="17"/>
  <c r="Q18" i="17"/>
  <c r="O18" i="17"/>
  <c r="P17" i="17"/>
  <c r="S18" i="17"/>
  <c r="G23" i="17"/>
  <c r="G25" i="18"/>
  <c r="F25" i="17"/>
  <c r="I23" i="18"/>
  <c r="M21" i="17"/>
  <c r="L23" i="17"/>
  <c r="O21" i="18"/>
  <c r="P19" i="18" a="1"/>
  <c r="N19" i="17" a="1"/>
  <c r="N23" i="18"/>
  <c r="R20" i="17" l="1"/>
  <c r="N20" i="17"/>
  <c r="P19" i="17"/>
  <c r="R19" i="17"/>
  <c r="N19" i="17"/>
  <c r="Q19" i="17"/>
  <c r="Q20" i="17"/>
  <c r="P20" i="17"/>
  <c r="S20" i="17"/>
  <c r="O20" i="17"/>
  <c r="O19" i="17"/>
  <c r="S19" i="17"/>
  <c r="R20" i="18"/>
  <c r="R19" i="18"/>
  <c r="Q19" i="18"/>
  <c r="Q20" i="18"/>
  <c r="P19" i="18"/>
  <c r="P20" i="18"/>
  <c r="G25" i="17"/>
  <c r="G27" i="18"/>
  <c r="F27" i="17"/>
  <c r="I25" i="18"/>
  <c r="O23" i="18"/>
  <c r="N21" i="17" a="1"/>
  <c r="L25" i="17"/>
  <c r="M23" i="17"/>
  <c r="P21" i="18" a="1"/>
  <c r="N25" i="18"/>
  <c r="P22" i="18" l="1"/>
  <c r="P21" i="18"/>
  <c r="Q22" i="18"/>
  <c r="R22" i="18"/>
  <c r="R21" i="18"/>
  <c r="Q21" i="18"/>
  <c r="Q21" i="17"/>
  <c r="O22" i="17"/>
  <c r="R21" i="17"/>
  <c r="P22" i="17"/>
  <c r="S22" i="17"/>
  <c r="R22" i="17"/>
  <c r="S21" i="17"/>
  <c r="Q22" i="17"/>
  <c r="P21" i="17"/>
  <c r="O21" i="17"/>
  <c r="N22" i="17"/>
  <c r="N21" i="17"/>
  <c r="G27" i="17"/>
  <c r="G29" i="18"/>
  <c r="F29" i="17"/>
  <c r="I27" i="18"/>
  <c r="O25" i="18"/>
  <c r="M25" i="17"/>
  <c r="P23" i="18" a="1"/>
  <c r="L27" i="17"/>
  <c r="N23" i="17" a="1"/>
  <c r="N27" i="18"/>
  <c r="Q23" i="17" l="1"/>
  <c r="N24" i="17"/>
  <c r="R23" i="17"/>
  <c r="P24" i="17"/>
  <c r="S24" i="17"/>
  <c r="N23" i="17"/>
  <c r="R24" i="17"/>
  <c r="S23" i="17"/>
  <c r="O23" i="17"/>
  <c r="P23" i="17"/>
  <c r="Q24" i="17"/>
  <c r="O24" i="17"/>
  <c r="R23" i="18"/>
  <c r="Q23" i="18"/>
  <c r="P23" i="18"/>
  <c r="Q24" i="18"/>
  <c r="R24" i="18"/>
  <c r="P24" i="18"/>
  <c r="G29" i="17"/>
  <c r="I29" i="18"/>
  <c r="O27" i="18"/>
  <c r="M27" i="17"/>
  <c r="L29" i="17"/>
  <c r="P25" i="18" a="1"/>
  <c r="N29" i="18"/>
  <c r="N25" i="17" a="1"/>
  <c r="S26" i="17" l="1"/>
  <c r="O26" i="17"/>
  <c r="R25" i="17"/>
  <c r="Q26" i="17"/>
  <c r="Q25" i="17"/>
  <c r="N26" i="17"/>
  <c r="R26" i="17"/>
  <c r="P25" i="17"/>
  <c r="S25" i="17"/>
  <c r="N25" i="17"/>
  <c r="O25" i="17"/>
  <c r="P26" i="17"/>
  <c r="R26" i="18"/>
  <c r="Q25" i="18"/>
  <c r="Q26" i="18"/>
  <c r="P26" i="18"/>
  <c r="P25" i="18"/>
  <c r="R25" i="18"/>
  <c r="N27" i="17" a="1"/>
  <c r="O29" i="18"/>
  <c r="M29" i="17"/>
  <c r="P27" i="18" a="1"/>
  <c r="R27" i="18" l="1"/>
  <c r="P28" i="18"/>
  <c r="Q27" i="18"/>
  <c r="R28" i="18"/>
  <c r="Q28" i="18"/>
  <c r="P27" i="18"/>
  <c r="S27" i="17"/>
  <c r="P28" i="17"/>
  <c r="R28" i="17"/>
  <c r="N28" i="17"/>
  <c r="R27" i="17"/>
  <c r="N27" i="17"/>
  <c r="Q28" i="17"/>
  <c r="P27" i="17"/>
  <c r="S28" i="17"/>
  <c r="Q27" i="17"/>
  <c r="O28" i="17"/>
  <c r="O27" i="17"/>
  <c r="N29" i="17" a="1"/>
  <c r="P29" i="18" a="1"/>
  <c r="P30" i="18" l="1"/>
  <c r="Q30" i="18"/>
  <c r="Q29" i="18"/>
  <c r="P29" i="18"/>
  <c r="R30" i="18"/>
  <c r="R29" i="18"/>
  <c r="O30" i="17"/>
  <c r="Q30" i="17"/>
  <c r="O29" i="17"/>
  <c r="R29" i="17"/>
  <c r="N30" i="17"/>
  <c r="S29" i="17"/>
  <c r="P30" i="17"/>
  <c r="P29" i="17"/>
  <c r="N29" i="17"/>
  <c r="S30" i="17"/>
  <c r="Q29" i="17"/>
  <c r="R30" i="17"/>
</calcChain>
</file>

<file path=xl/sharedStrings.xml><?xml version="1.0" encoding="utf-8"?>
<sst xmlns="http://schemas.openxmlformats.org/spreadsheetml/2006/main" count="779" uniqueCount="270">
  <si>
    <t>BusinessCenter</t>
  </si>
  <si>
    <t>TEMP</t>
  </si>
  <si>
    <t>DataGroup</t>
  </si>
  <si>
    <t>Orion.Configuration.BusinessCenterHolidays</t>
  </si>
  <si>
    <t>SourceSystem</t>
  </si>
  <si>
    <t>Orion</t>
  </si>
  <si>
    <t>Function</t>
  </si>
  <si>
    <t>Configuration</t>
  </si>
  <si>
    <t>Type</t>
  </si>
  <si>
    <t>BusinessCenterHolidays</t>
  </si>
  <si>
    <t>UniqueIdentifier</t>
  </si>
  <si>
    <t>FORMATS for Curves</t>
  </si>
  <si>
    <t>PricingStructureType</t>
  </si>
  <si>
    <t>RateCurve</t>
  </si>
  <si>
    <t>BuildDateTime</t>
  </si>
  <si>
    <t>BaseDate</t>
  </si>
  <si>
    <t>MarketName</t>
  </si>
  <si>
    <t>IndexName</t>
  </si>
  <si>
    <t>AUD-LIBOR-BBA</t>
  </si>
  <si>
    <t>IndexTenor</t>
  </si>
  <si>
    <t>3M</t>
  </si>
  <si>
    <t>CurveName</t>
  </si>
  <si>
    <t>Algorithm</t>
  </si>
  <si>
    <t>FastLinearZero</t>
  </si>
  <si>
    <t>Currency</t>
  </si>
  <si>
    <t>TimeToLive</t>
  </si>
  <si>
    <t>IR Term Structure</t>
  </si>
  <si>
    <t>Instrument</t>
  </si>
  <si>
    <t>Maturity</t>
  </si>
  <si>
    <t>HL Instrument Name</t>
  </si>
  <si>
    <t>Rates</t>
  </si>
  <si>
    <t>Additional</t>
  </si>
  <si>
    <t>Deposit</t>
  </si>
  <si>
    <t>1D</t>
  </si>
  <si>
    <t>1W</t>
  </si>
  <si>
    <t>2W</t>
  </si>
  <si>
    <t>1M</t>
  </si>
  <si>
    <t>2M</t>
  </si>
  <si>
    <t>IRSwap</t>
  </si>
  <si>
    <t>3Y</t>
  </si>
  <si>
    <t>4Y</t>
  </si>
  <si>
    <t>5Y</t>
  </si>
  <si>
    <t>6Y</t>
  </si>
  <si>
    <t>7Y</t>
  </si>
  <si>
    <t>8Y</t>
  </si>
  <si>
    <t>9Y</t>
  </si>
  <si>
    <t>10Y</t>
  </si>
  <si>
    <t>15Y</t>
  </si>
  <si>
    <t>20Y</t>
  </si>
  <si>
    <t>IRFuture</t>
  </si>
  <si>
    <t>IR</t>
  </si>
  <si>
    <t>Create Curve</t>
  </si>
  <si>
    <t>NameSpace</t>
  </si>
  <si>
    <t>TradeId</t>
  </si>
  <si>
    <t>Product Type</t>
  </si>
  <si>
    <t>Alex</t>
  </si>
  <si>
    <t>Overnight Term Deposit</t>
  </si>
  <si>
    <t>Lender</t>
  </si>
  <si>
    <t>CBA</t>
  </si>
  <si>
    <t>XYZ</t>
  </si>
  <si>
    <t>Borrorwer</t>
  </si>
  <si>
    <t>Trade Date</t>
  </si>
  <si>
    <t>Stare Date</t>
  </si>
  <si>
    <t>Maturity Date</t>
  </si>
  <si>
    <t>Notional</t>
  </si>
  <si>
    <t>Rate</t>
  </si>
  <si>
    <t>AUD</t>
  </si>
  <si>
    <t>DayCount</t>
  </si>
  <si>
    <t>TEST BUILD</t>
  </si>
  <si>
    <t>TEST PRICE</t>
  </si>
  <si>
    <t>Actual365</t>
  </si>
  <si>
    <t>NPV</t>
  </si>
  <si>
    <t>ImpliedQuote</t>
  </si>
  <si>
    <t>DiscountCurve</t>
  </si>
  <si>
    <t>IsLenderBase</t>
  </si>
  <si>
    <t>t0001</t>
  </si>
  <si>
    <t>Valuation</t>
  </si>
  <si>
    <t>Delta1</t>
  </si>
  <si>
    <t>Version</t>
  </si>
  <si>
    <t>GetCurves</t>
  </si>
  <si>
    <t>Properties</t>
  </si>
  <si>
    <t>CurveList</t>
  </si>
  <si>
    <t>QR_LIVE</t>
  </si>
  <si>
    <t>AdjustedResetDate</t>
  </si>
  <si>
    <t>AdjustedTerminationDate</t>
  </si>
  <si>
    <t>PaymentDate-UnadjustedDate</t>
  </si>
  <si>
    <t>PaymentDate-BusinessDayConvention</t>
  </si>
  <si>
    <t>FOLLOWING</t>
  </si>
  <si>
    <t>PaymentDate-BusinessCenters</t>
  </si>
  <si>
    <t>AUSY</t>
  </si>
  <si>
    <t>FixingDayOffset-Period</t>
  </si>
  <si>
    <t>-2d</t>
  </si>
  <si>
    <t>FixingDayOffset-DayType</t>
  </si>
  <si>
    <t>Business</t>
  </si>
  <si>
    <t>FixingDayOffset-BusinessDayConvention</t>
  </si>
  <si>
    <t>NONE</t>
  </si>
  <si>
    <t xml:space="preserve">FixingDayOffset-BusinessCenters </t>
  </si>
  <si>
    <t>AUSY-GBLO</t>
  </si>
  <si>
    <t>FixingDayOffset-DateRelativeTo</t>
  </si>
  <si>
    <t>resetDate</t>
  </si>
  <si>
    <t>DayCountFraction</t>
  </si>
  <si>
    <t>ACT/360</t>
  </si>
  <si>
    <t>notional-amount</t>
  </si>
  <si>
    <t>notional-currency</t>
  </si>
  <si>
    <t>fixedRate</t>
  </si>
  <si>
    <t>floatingRateIndex</t>
  </si>
  <si>
    <t>indexTenor</t>
  </si>
  <si>
    <t>fraDiscounting</t>
  </si>
  <si>
    <t>ISDA</t>
  </si>
  <si>
    <t>ValuationDate</t>
  </si>
  <si>
    <t>TradeID</t>
  </si>
  <si>
    <t>Party1</t>
  </si>
  <si>
    <t>Party2</t>
  </si>
  <si>
    <t>NAB</t>
  </si>
  <si>
    <t>IsParty1Buyer</t>
  </si>
  <si>
    <t>TradeDate</t>
  </si>
  <si>
    <t>BuildTrade</t>
  </si>
  <si>
    <t>Value Trade</t>
  </si>
  <si>
    <t>Market</t>
  </si>
  <si>
    <t>6m</t>
  </si>
  <si>
    <t>Sydney</t>
  </si>
  <si>
    <t>ACT/365.FIXED</t>
  </si>
  <si>
    <t>Discount Curve</t>
  </si>
  <si>
    <t>Projection Curve</t>
  </si>
  <si>
    <t>Valuation Date</t>
  </si>
  <si>
    <t>Swap type:</t>
  </si>
  <si>
    <t>Stub period type:</t>
  </si>
  <si>
    <t>Frequency</t>
  </si>
  <si>
    <t>DayCountConventions</t>
  </si>
  <si>
    <t>businessDayConventionValues</t>
  </si>
  <si>
    <t>Leg type</t>
  </si>
  <si>
    <t>Calendars</t>
  </si>
  <si>
    <t>RollConvention</t>
  </si>
  <si>
    <t>Adjusted</t>
  </si>
  <si>
    <t>ShortInitial</t>
  </si>
  <si>
    <t>Fixed</t>
  </si>
  <si>
    <t>London</t>
  </si>
  <si>
    <t>Unadjusted</t>
  </si>
  <si>
    <t>LongInitial</t>
  </si>
  <si>
    <t>MODFOLLOWING</t>
  </si>
  <si>
    <t>Floating</t>
  </si>
  <si>
    <t>MaturityAdjusted</t>
  </si>
  <si>
    <t>30E/360</t>
  </si>
  <si>
    <t>PRECEDING</t>
  </si>
  <si>
    <t>London-Sydney</t>
  </si>
  <si>
    <t>30/360</t>
  </si>
  <si>
    <t>MODPRECEDING</t>
  </si>
  <si>
    <t>1/1</t>
  </si>
  <si>
    <t>ShortFinal</t>
  </si>
  <si>
    <t>ACT/ACT.AFB</t>
  </si>
  <si>
    <t>LongFinal</t>
  </si>
  <si>
    <t>ACT/ACT.ISDA</t>
  </si>
  <si>
    <t>ACT/ACT.ISMA</t>
  </si>
  <si>
    <t>EOM</t>
  </si>
  <si>
    <t>Reporting Currency</t>
  </si>
  <si>
    <t>Reporting Party</t>
  </si>
  <si>
    <t>IRSwap Pricer</t>
  </si>
  <si>
    <t>LEG1</t>
  </si>
  <si>
    <t>LEG2</t>
  </si>
  <si>
    <t>MaturityDate</t>
  </si>
  <si>
    <t>1d</t>
  </si>
  <si>
    <t>DiscountingType</t>
  </si>
  <si>
    <t>Standard</t>
  </si>
  <si>
    <t>GeneratePrincipalExchanges</t>
  </si>
  <si>
    <t>TRADE Terms:</t>
  </si>
  <si>
    <t>AdjustedType</t>
  </si>
  <si>
    <t>FirstCouponType</t>
  </si>
  <si>
    <t>CouponPaymentType</t>
  </si>
  <si>
    <t>LegType</t>
  </si>
  <si>
    <t>Payer</t>
  </si>
  <si>
    <t>Receiver</t>
  </si>
  <si>
    <t>NotionalAmount</t>
  </si>
  <si>
    <t>EffectiveDate</t>
  </si>
  <si>
    <t>FirstRegularPeriodStartDate</t>
  </si>
  <si>
    <t>LastRegularPeriodEndDate</t>
  </si>
  <si>
    <t>CouponOrLastResetRate</t>
  </si>
  <si>
    <t>FloatingRateSpread</t>
  </si>
  <si>
    <t>PaymentFrequency</t>
  </si>
  <si>
    <t>PaymentCalendar</t>
  </si>
  <si>
    <t>PaymentBusinessDayAdjustments</t>
  </si>
  <si>
    <t>FixingCalendar</t>
  </si>
  <si>
    <t>FixingBusinessDayAdjustments</t>
  </si>
  <si>
    <t>ForecastIndexName</t>
  </si>
  <si>
    <t>Create Trade</t>
  </si>
  <si>
    <t>Valuation Terms</t>
  </si>
  <si>
    <t>Metrics</t>
  </si>
  <si>
    <t>AUD-BBR-BBSW</t>
  </si>
  <si>
    <t>t0002</t>
  </si>
  <si>
    <t>In Arrears</t>
  </si>
  <si>
    <t>AFMA</t>
  </si>
  <si>
    <t>In Arrears Rate</t>
  </si>
  <si>
    <t>Discounted Rate</t>
  </si>
  <si>
    <t>IsPayerBase</t>
  </si>
  <si>
    <t>t0003</t>
  </si>
  <si>
    <t>t0004</t>
  </si>
  <si>
    <t>t0005</t>
  </si>
  <si>
    <t>t0006</t>
  </si>
  <si>
    <t>t0007</t>
  </si>
  <si>
    <t>t0008</t>
  </si>
  <si>
    <t>t0009</t>
  </si>
  <si>
    <t>t0010</t>
  </si>
  <si>
    <t>t0011</t>
  </si>
  <si>
    <t>t0012</t>
  </si>
  <si>
    <t>t0013</t>
  </si>
  <si>
    <t>t0014</t>
  </si>
  <si>
    <t>Trade</t>
  </si>
  <si>
    <t>ExpectedValue</t>
  </si>
  <si>
    <t>Start Date</t>
  </si>
  <si>
    <t>Market.QR_LIVE.RateCurve.AUD-BBR-BBSW-6M</t>
  </si>
  <si>
    <t>ReferenceData.BusinessCenterHolidays.TEMP</t>
  </si>
  <si>
    <t>Orion.V5r3</t>
  </si>
  <si>
    <t>Market.QR_LIVE.DiscountCurve.AUD-LIBOR-SENIOR</t>
  </si>
  <si>
    <t>Market.QR_LIVE.RateCurve.AUD-BBR-BBSW-3M</t>
  </si>
  <si>
    <t>Full</t>
  </si>
  <si>
    <t>Partial</t>
  </si>
  <si>
    <t>119M</t>
  </si>
  <si>
    <t>FRA</t>
  </si>
  <si>
    <t>Delta0</t>
  </si>
  <si>
    <t>LocalCurrencyDelta0</t>
  </si>
  <si>
    <t>LocalCurrencyBucketedDeltaVector</t>
  </si>
  <si>
    <t>LocalCurrencyDelta1</t>
  </si>
  <si>
    <t>LocalCurrencyDelta1PDH</t>
  </si>
  <si>
    <t>LocalCurrencyDelta0PDH</t>
  </si>
  <si>
    <t>BucketedDeltaVector</t>
  </si>
  <si>
    <t>Forecast Index</t>
  </si>
  <si>
    <t>Valid Index</t>
  </si>
  <si>
    <t>None</t>
  </si>
  <si>
    <t>EUR-LIBOR-BBA</t>
  </si>
  <si>
    <t>GBP-LIBOR-BBA</t>
  </si>
  <si>
    <t>4M</t>
  </si>
  <si>
    <t>USD-LIBOR-BBA</t>
  </si>
  <si>
    <t>6M</t>
  </si>
  <si>
    <t>12M</t>
  </si>
  <si>
    <t>1Y</t>
  </si>
  <si>
    <t>ProductTaxonomy</t>
  </si>
  <si>
    <t>InterestRate:IRSwap:FixedFloat</t>
  </si>
  <si>
    <t>bn002</t>
  </si>
  <si>
    <t>bn001</t>
  </si>
  <si>
    <t>CBA0003</t>
  </si>
  <si>
    <t>CBA0004</t>
  </si>
  <si>
    <t>TradingBookName</t>
  </si>
  <si>
    <t>Pricing</t>
  </si>
  <si>
    <t>DeltaR</t>
  </si>
  <si>
    <t>Delta1PDH</t>
  </si>
  <si>
    <t>Delta0Delta1</t>
  </si>
  <si>
    <t>Gamma1</t>
  </si>
  <si>
    <t>Gamma0</t>
  </si>
  <si>
    <t>AnalyticalDelta</t>
  </si>
  <si>
    <t>AnalyticalGamma</t>
  </si>
  <si>
    <t>Delta1PDH.AUD-XccyDepo-1D</t>
  </si>
  <si>
    <t>Delta1PDH.AUD-XccyDepo-TN</t>
  </si>
  <si>
    <t>Delta1PDH.AUD-XccyDepo-1W</t>
  </si>
  <si>
    <t>Delta1PDH.AUD-XccyDepo-2W</t>
  </si>
  <si>
    <t>Delta1PDH.AUD-XccyDepo-1M</t>
  </si>
  <si>
    <t>Delta1PDH.AUD-XccyDepo-2M</t>
  </si>
  <si>
    <t>Delta1PDH.AUD-XccyDepo-3M</t>
  </si>
  <si>
    <t>Delta1PDH.AUD-XccySwap-6M</t>
  </si>
  <si>
    <t>Delta1PDH.AUD-XccySwap-9M</t>
  </si>
  <si>
    <t>Delta1PDH.AUD-XccySwap-1Y</t>
  </si>
  <si>
    <t>Delta1PDH.AUD-XccySwap-2Y</t>
  </si>
  <si>
    <t>Delta1PDH.AUD-XccySwap-3Y</t>
  </si>
  <si>
    <t>Delta1PDH.AUD-XccySwap-4Y</t>
  </si>
  <si>
    <t>Delta1PDH.AUD-XccySwap-5Y</t>
  </si>
  <si>
    <t>Delta1PDH.AUD-XccySwap-6Y</t>
  </si>
  <si>
    <t>Delta1PDH.AUD-XccySwap-7Y</t>
  </si>
  <si>
    <t>Delta1PDH.AUD-XccySwap-8Y</t>
  </si>
  <si>
    <t>Delta1PDH.AUD-XccySwap-9Y</t>
  </si>
  <si>
    <t>Delta1PDH.AUD-XccySwap-10Y</t>
  </si>
  <si>
    <t>Delta1PDH.AUD-XccySwap-12Y</t>
  </si>
  <si>
    <t>FRA PRICER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</si>
</sst>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4" formatCode="_-&quot;$&quot;* #,##0.00_-;\-&quot;$&quot;* #,##0.00_-;_-&quot;$&quot;* &quot;-&quot;??_-;_-@_-"/>
    <numFmt numFmtId="43" formatCode="_-* #,##0.00_-;\-* #,##0.00_-;_-* &quot;-&quot;??_-;_-@_-"/>
    <numFmt numFmtId="164" formatCode="&quot;$&quot;#,##0\ ;\(&quot;$&quot;#,##0\)"/>
    <numFmt numFmtId="165" formatCode="0.00_)"/>
    <numFmt numFmtId="166" formatCode="0.000%"/>
    <numFmt numFmtId="167" formatCode="#,##0.0;#,##0.0"/>
    <numFmt numFmtId="168" formatCode="\+#,##0.00;\-#,##0.00"/>
    <numFmt numFmtId="169" formatCode="dd/mm/yyyy;@"/>
    <numFmt numFmtId="170" formatCode="dd/mm/yy;@"/>
    <numFmt numFmtId="171" formatCode="#,##0_ ;[Red]\-#,##0\ "/>
    <numFmt numFmtId="172" formatCode="0.0000000"/>
    <numFmt numFmtId="173" formatCode="_-* #,##0_-;\-* #,##0_-;_-* &quot;-&quot;??_-;_-@_-"/>
    <numFmt numFmtId="174" formatCode="#,##0.0_);[Red]\(#,##0.0\)"/>
    <numFmt numFmtId="175" formatCode="#,##0.0_);\(#,##0.0\)"/>
    <numFmt numFmtId="176" formatCode="#,##0.000_);\(#,##0.000\)"/>
    <numFmt numFmtId="177" formatCode="0.0%"/>
    <numFmt numFmtId="178" formatCode="mmm\-yy_)"/>
    <numFmt numFmtId="179" formatCode="0.0%;\(0.0%\)"/>
    <numFmt numFmtId="180" formatCode="0.0%;[Red]\-0.0%"/>
    <numFmt numFmtId="181" formatCode="0.00%;[Red]\-0.00%"/>
    <numFmt numFmtId="182" formatCode="###0_)"/>
    <numFmt numFmtId="183" formatCode="0.0000"/>
    <numFmt numFmtId="184" formatCode="0.00000"/>
    <numFmt numFmtId="185" formatCode="d/mm/yyyy;@"/>
    <numFmt numFmtId="186" formatCode="0.0000%"/>
    <numFmt numFmtId="187" formatCode="[$-409]d\-mmm\-yy;@"/>
    <numFmt numFmtId="188" formatCode="0.000000%"/>
    <numFmt numFmtId="189" formatCode="&quot;$&quot;#,##0"/>
    <numFmt numFmtId="190" formatCode="#,##0.00_ ;[Red]\-#,##0.00\ "/>
    <numFmt numFmtId="191" formatCode="&quot;$&quot;#,##0.00000"/>
    <numFmt numFmtId="192" formatCode="#,##0.000_ ;[Red]\-#,##0.000\ "/>
    <numFmt numFmtId="193" formatCode="#,##0.000000_ ;[Red]\-#,##0.000000\ "/>
    <numFmt numFmtId="194" formatCode="0.0000000%"/>
    <numFmt numFmtId="195" formatCode="0.0000000000"/>
  </numFmts>
  <fonts count="5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0"/>
      <name val="Arial"/>
      <family val="2"/>
    </font>
    <font>
      <b/>
      <sz val="10"/>
      <name val="Arial"/>
      <family val="2"/>
    </font>
    <font>
      <sz val="10"/>
      <color indexed="10"/>
      <name val="MS Sans Serif"/>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
      <b/>
      <sz val="8"/>
      <color indexed="9"/>
      <name val="Verdana"/>
      <family val="2"/>
    </font>
    <font>
      <sz val="8"/>
      <name val="Arial"/>
      <family val="2"/>
    </font>
    <font>
      <sz val="8"/>
      <name val="Verdana"/>
      <family val="2"/>
    </font>
    <font>
      <b/>
      <sz val="8"/>
      <color indexed="9"/>
      <name val="Arial"/>
      <family val="2"/>
    </font>
    <font>
      <sz val="8"/>
      <color indexed="8"/>
      <name val="Arial"/>
      <family val="2"/>
    </font>
    <font>
      <sz val="8"/>
      <color indexed="16"/>
      <name val="Arial"/>
      <family val="2"/>
    </font>
    <font>
      <u/>
      <sz val="10"/>
      <color indexed="12"/>
      <name val="Arial"/>
      <family val="2"/>
    </font>
    <font>
      <u/>
      <sz val="8"/>
      <color indexed="12"/>
      <name val="Arial"/>
      <family val="2"/>
    </font>
    <font>
      <sz val="10"/>
      <color rgb="FFA31515"/>
      <name val="Consolas"/>
      <family val="3"/>
    </font>
    <font>
      <b/>
      <i/>
      <sz val="10"/>
      <name val="Arial"/>
      <family val="2"/>
    </font>
    <font>
      <b/>
      <sz val="11"/>
      <name val="Arial"/>
      <family val="2"/>
    </font>
    <font>
      <sz val="8"/>
      <name val="CG Times (E1)"/>
    </font>
    <font>
      <sz val="10"/>
      <name val="Helv"/>
    </font>
    <font>
      <sz val="8"/>
      <name val="Times New Roman"/>
      <family val="1"/>
    </font>
    <font>
      <shadow/>
      <sz val="8"/>
      <color indexed="12"/>
      <name val="Times New Roman"/>
      <family val="1"/>
    </font>
    <font>
      <sz val="10"/>
      <name val="Univers (WN)"/>
    </font>
    <font>
      <sz val="11"/>
      <name val="Arial"/>
      <family val="2"/>
    </font>
    <font>
      <sz val="10"/>
      <name val="Univers (E1)"/>
    </font>
    <font>
      <b/>
      <sz val="12"/>
      <name val="Univers (WN)"/>
    </font>
    <font>
      <b/>
      <sz val="10"/>
      <name val="Univers (WN)"/>
    </font>
    <font>
      <b/>
      <sz val="10"/>
      <name val="Arial"/>
      <family val="2"/>
      <charset val="204"/>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12"/>
      <name val="Arial"/>
      <family val="2"/>
    </font>
    <font>
      <sz val="10"/>
      <name val="Arial"/>
    </font>
    <font>
      <sz val="10"/>
      <name val="Times New Roman"/>
      <family val="1"/>
    </font>
    <font>
      <sz val="18"/>
      <name val="Arial"/>
      <family val="2"/>
    </font>
  </fonts>
  <fills count="43">
    <fill>
      <patternFill patternType="none"/>
    </fill>
    <fill>
      <patternFill patternType="gray125"/>
    </fill>
    <fill>
      <patternFill patternType="solid">
        <fgColor indexed="44"/>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indexed="37"/>
        <bgColor indexed="64"/>
      </patternFill>
    </fill>
    <fill>
      <patternFill patternType="darkGray"/>
    </fill>
    <fill>
      <patternFill patternType="solid">
        <fgColor indexed="26"/>
        <bgColor indexed="64"/>
      </patternFill>
    </fill>
    <fill>
      <patternFill patternType="solid">
        <fgColor indexed="9"/>
        <bgColor indexed="64"/>
      </patternFill>
    </fill>
    <fill>
      <patternFill patternType="solid">
        <fgColor indexed="47"/>
        <bgColor indexed="64"/>
      </patternFill>
    </fill>
    <fill>
      <patternFill patternType="solid">
        <fgColor indexed="8"/>
        <bgColor indexed="64"/>
      </patternFill>
    </fill>
    <fill>
      <patternFill patternType="solid">
        <fgColor indexed="22"/>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59999389629810485"/>
        <bgColor indexed="65"/>
      </patternFill>
    </fill>
    <fill>
      <patternFill patternType="solid">
        <fgColor theme="9" tint="0.59999389629810485"/>
        <bgColor indexed="65"/>
      </patternFill>
    </fill>
    <fill>
      <patternFill patternType="solid">
        <fgColor indexed="26"/>
      </patternFill>
    </fill>
    <fill>
      <patternFill patternType="solid">
        <fgColor indexed="55"/>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theme="6"/>
        <bgColor indexed="64"/>
      </patternFill>
    </fill>
    <fill>
      <patternFill patternType="solid">
        <fgColor theme="5" tint="0.79998168889431442"/>
        <bgColor indexed="64"/>
      </patternFill>
    </fill>
  </fills>
  <borders count="34">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medium">
        <color indexed="64"/>
      </left>
      <right/>
      <top/>
      <bottom/>
      <diagonal/>
    </border>
    <border>
      <left style="thin">
        <color indexed="64"/>
      </left>
      <right style="thin">
        <color indexed="64"/>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23"/>
      </right>
      <top style="medium">
        <color indexed="9"/>
      </top>
      <bottom style="medium">
        <color indexed="23"/>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top/>
      <bottom style="double">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thick">
        <color indexed="22"/>
      </bottom>
      <diagonal/>
    </border>
    <border>
      <left/>
      <right/>
      <top style="thick">
        <color indexed="22"/>
      </top>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06">
    <xf numFmtId="0" fontId="0" fillId="0" borderId="0"/>
    <xf numFmtId="0" fontId="6" fillId="0" borderId="0" applyNumberFormat="0" applyFill="0" applyBorder="0" applyAlignment="0" applyProtection="0">
      <alignment horizontal="left" wrapText="1"/>
    </xf>
    <xf numFmtId="0" fontId="9" fillId="3" borderId="0" applyAlignment="0"/>
    <xf numFmtId="3" fontId="6"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0" fontId="10" fillId="0" borderId="0" applyNumberFormat="0" applyFill="0" applyBorder="0" applyAlignment="0" applyProtection="0"/>
    <xf numFmtId="0" fontId="11" fillId="4" borderId="0" applyNumberFormat="0" applyBorder="0">
      <alignment horizontal="right" vertical="center"/>
    </xf>
    <xf numFmtId="19" fontId="11" fillId="4" borderId="4" applyNumberFormat="0" applyBorder="0">
      <alignment horizontal="left" vertical="center"/>
    </xf>
    <xf numFmtId="2" fontId="12" fillId="5" borderId="0">
      <alignment horizontal="center" vertical="center"/>
    </xf>
    <xf numFmtId="2" fontId="12" fillId="5" borderId="5" applyBorder="0">
      <alignment horizontal="left" vertical="center"/>
    </xf>
    <xf numFmtId="0" fontId="11" fillId="4" borderId="0">
      <alignment horizontal="right" vertical="center"/>
    </xf>
    <xf numFmtId="19" fontId="13" fillId="4" borderId="6" applyNumberFormat="0" applyBorder="0">
      <alignment horizontal="left" vertical="center" indent="1"/>
    </xf>
    <xf numFmtId="2" fontId="14" fillId="5" borderId="7" applyBorder="0">
      <alignment horizontal="left" vertical="center" indent="1"/>
    </xf>
    <xf numFmtId="2" fontId="14" fillId="5" borderId="3" applyBorder="0">
      <alignment horizontal="center" vertical="center"/>
    </xf>
    <xf numFmtId="2" fontId="7" fillId="6" borderId="8" applyBorder="0">
      <alignment horizontal="left" vertical="center" indent="1"/>
    </xf>
    <xf numFmtId="0" fontId="7" fillId="6" borderId="0">
      <alignment horizontal="right" vertical="center"/>
    </xf>
    <xf numFmtId="2" fontId="7" fillId="6" borderId="4" applyNumberFormat="0" applyBorder="0">
      <alignment horizontal="right" vertical="center"/>
    </xf>
    <xf numFmtId="2" fontId="15" fillId="7" borderId="6" applyBorder="0">
      <alignment horizontal="left" vertical="center" indent="1"/>
    </xf>
    <xf numFmtId="2" fontId="15" fillId="7" borderId="0">
      <alignment horizontal="right" vertical="center"/>
    </xf>
    <xf numFmtId="2" fontId="15" fillId="7" borderId="5" applyBorder="0">
      <alignment horizontal="left" vertical="center"/>
    </xf>
    <xf numFmtId="2" fontId="15" fillId="7" borderId="2" applyBorder="0">
      <alignment horizontal="center" vertical="center"/>
    </xf>
    <xf numFmtId="19" fontId="13" fillId="8" borderId="9" applyNumberFormat="0" applyBorder="0">
      <alignment horizontal="left" vertical="center"/>
    </xf>
    <xf numFmtId="15" fontId="13" fillId="8" borderId="3" applyNumberFormat="0" applyBorder="0">
      <alignment horizontal="right" vertical="center"/>
    </xf>
    <xf numFmtId="19" fontId="13" fillId="8" borderId="10" applyNumberFormat="0" applyBorder="0">
      <alignment horizontal="right" vertical="center"/>
    </xf>
    <xf numFmtId="2" fontId="14" fillId="9" borderId="11" applyBorder="0">
      <alignment horizontal="left" vertical="center" indent="1"/>
    </xf>
    <xf numFmtId="2" fontId="14" fillId="9" borderId="5" applyNumberFormat="0">
      <alignment horizontal="center" vertical="center"/>
    </xf>
    <xf numFmtId="2" fontId="14" fillId="9" borderId="5" applyNumberFormat="0" applyBorder="0">
      <alignment horizontal="left" vertical="center"/>
    </xf>
    <xf numFmtId="2" fontId="7" fillId="10" borderId="10" applyNumberFormat="0" applyBorder="0">
      <alignment horizontal="right" vertical="center"/>
    </xf>
    <xf numFmtId="0" fontId="6" fillId="0" borderId="0" applyNumberFormat="0" applyFont="0" applyFill="0" applyBorder="0" applyAlignment="0"/>
    <xf numFmtId="165" fontId="16" fillId="0" borderId="0"/>
    <xf numFmtId="0" fontId="8" fillId="11" borderId="12" applyNumberFormat="0" applyBorder="0">
      <alignment horizontal="left" vertical="center"/>
    </xf>
    <xf numFmtId="2" fontId="8" fillId="11" borderId="5" applyNumberFormat="0" applyBorder="0">
      <alignment horizontal="left" vertical="center"/>
    </xf>
    <xf numFmtId="2" fontId="15" fillId="7" borderId="1" applyNumberFormat="0" applyBorder="0">
      <alignment horizontal="left" vertical="center"/>
    </xf>
    <xf numFmtId="2" fontId="15" fillId="7" borderId="5" applyNumberFormat="0" applyBorder="0">
      <alignment horizontal="left" vertical="center"/>
    </xf>
    <xf numFmtId="19" fontId="7" fillId="12" borderId="13" applyNumberFormat="0" applyBorder="0">
      <alignment horizontal="left" vertical="center" indent="1"/>
    </xf>
    <xf numFmtId="0" fontId="7" fillId="12" borderId="0">
      <alignment horizontal="right" vertical="center"/>
    </xf>
    <xf numFmtId="19" fontId="7" fillId="12" borderId="10" applyNumberFormat="0" applyBorder="0">
      <alignment horizontal="right" vertical="center"/>
    </xf>
    <xf numFmtId="2" fontId="17" fillId="13" borderId="7" applyBorder="0">
      <alignment horizontal="left" vertical="center" indent="1"/>
    </xf>
    <xf numFmtId="2" fontId="17" fillId="13" borderId="0">
      <alignment horizontal="center" vertical="center"/>
    </xf>
    <xf numFmtId="2" fontId="17" fillId="13" borderId="14">
      <alignment horizontal="left" vertical="center"/>
    </xf>
    <xf numFmtId="0" fontId="18" fillId="14" borderId="2">
      <alignment horizontal="center"/>
    </xf>
    <xf numFmtId="166" fontId="19" fillId="15" borderId="0" applyNumberFormat="0" applyBorder="0">
      <alignment horizontal="right" vertical="center"/>
    </xf>
    <xf numFmtId="166" fontId="19" fillId="15" borderId="0" applyNumberFormat="0" applyBorder="0">
      <alignment horizontal="right" vertical="center"/>
    </xf>
    <xf numFmtId="0" fontId="20" fillId="16" borderId="2" applyNumberFormat="0">
      <alignment horizontal="center" vertical="center"/>
    </xf>
    <xf numFmtId="0" fontId="20" fillId="16" borderId="0" applyNumberFormat="0" applyBorder="0">
      <alignment horizontal="left" vertical="center" indent="1"/>
    </xf>
    <xf numFmtId="167" fontId="21" fillId="17" borderId="0">
      <alignment horizontal="center" vertical="center"/>
    </xf>
    <xf numFmtId="168" fontId="22" fillId="18" borderId="0">
      <alignment horizontal="center" vertical="center"/>
      <protection locked="0"/>
    </xf>
    <xf numFmtId="0" fontId="6" fillId="0" borderId="0">
      <alignment horizontal="left" wrapText="1"/>
    </xf>
    <xf numFmtId="2" fontId="23" fillId="19" borderId="12" applyNumberFormat="0" applyFill="0" applyBorder="0" applyAlignment="0">
      <alignment horizontal="center"/>
      <protection locked="0"/>
    </xf>
    <xf numFmtId="2" fontId="7" fillId="20" borderId="5" applyNumberFormat="0" applyBorder="0">
      <alignment horizontal="right" vertical="center"/>
    </xf>
    <xf numFmtId="2" fontId="7" fillId="20" borderId="0">
      <alignment horizontal="right" vertical="center"/>
    </xf>
    <xf numFmtId="2" fontId="15" fillId="21" borderId="2">
      <alignment horizontal="center" vertical="center"/>
    </xf>
    <xf numFmtId="2" fontId="15" fillId="21" borderId="0" applyNumberFormat="0" applyBorder="0">
      <alignment horizontal="left" vertical="center"/>
    </xf>
    <xf numFmtId="2" fontId="15" fillId="21" borderId="2">
      <alignment horizontal="center" vertical="center"/>
    </xf>
    <xf numFmtId="38" fontId="24" fillId="0" borderId="0" applyFont="0" applyFill="0" applyBorder="0" applyAlignment="0" applyProtection="0"/>
    <xf numFmtId="0" fontId="24" fillId="0" borderId="0"/>
    <xf numFmtId="0" fontId="7" fillId="2" borderId="0"/>
    <xf numFmtId="0" fontId="31" fillId="0" borderId="0" applyNumberFormat="0" applyFill="0" applyBorder="0" applyAlignment="0" applyProtection="0">
      <alignment vertical="top"/>
      <protection locked="0"/>
    </xf>
    <xf numFmtId="9" fontId="6" fillId="0" borderId="0" applyFont="0" applyFill="0" applyBorder="0" applyAlignment="0" applyProtection="0"/>
    <xf numFmtId="44" fontId="7" fillId="0" borderId="0" applyFont="0" applyFill="0" applyBorder="0" applyAlignment="0" applyProtection="0"/>
    <xf numFmtId="0" fontId="7" fillId="0" borderId="0"/>
    <xf numFmtId="9" fontId="7" fillId="0" borderId="0" applyFont="0" applyFill="0" applyBorder="0" applyAlignment="0" applyProtection="0"/>
    <xf numFmtId="0" fontId="5" fillId="34" borderId="0" applyNumberFormat="0" applyBorder="0" applyAlignment="0" applyProtection="0"/>
    <xf numFmtId="0" fontId="5" fillId="35" borderId="0" applyNumberFormat="0" applyBorder="0" applyAlignment="0" applyProtection="0"/>
    <xf numFmtId="43" fontId="6" fillId="0" borderId="0" applyFont="0" applyFill="0" applyBorder="0" applyAlignment="0" applyProtection="0"/>
    <xf numFmtId="0" fontId="2" fillId="35" borderId="0" applyNumberFormat="0" applyBorder="0" applyAlignment="0" applyProtection="0"/>
    <xf numFmtId="0" fontId="2" fillId="34" borderId="0" applyNumberFormat="0" applyBorder="0" applyAlignment="0" applyProtection="0"/>
    <xf numFmtId="0" fontId="2" fillId="0" borderId="0"/>
    <xf numFmtId="0" fontId="7" fillId="0" borderId="0"/>
    <xf numFmtId="174" fontId="35" fillId="0" borderId="0" applyNumberFormat="0" applyFill="0" applyBorder="0" applyAlignment="0"/>
    <xf numFmtId="175" fontId="36" fillId="0" borderId="0" applyFont="0" applyFill="0" applyBorder="0" applyAlignment="0" applyProtection="0">
      <protection locked="0"/>
    </xf>
    <xf numFmtId="39" fontId="37" fillId="0" borderId="0" applyFont="0" applyFill="0" applyBorder="0" applyAlignment="0" applyProtection="0"/>
    <xf numFmtId="176" fontId="38" fillId="0" borderId="0" applyFont="0" applyFill="0" applyBorder="0" applyAlignment="0"/>
    <xf numFmtId="177" fontId="39" fillId="0" borderId="7" applyFill="0" applyBorder="0" applyAlignment="0">
      <alignment horizontal="center"/>
      <protection locked="0"/>
    </xf>
    <xf numFmtId="175" fontId="39" fillId="0" borderId="0" applyFill="0" applyBorder="0" applyAlignment="0">
      <protection locked="0"/>
    </xf>
    <xf numFmtId="176" fontId="39" fillId="0" borderId="0" applyFill="0" applyBorder="0" applyAlignment="0" applyProtection="0">
      <protection locked="0"/>
    </xf>
    <xf numFmtId="178" fontId="40" fillId="0" borderId="0" applyFont="0" applyFill="0" applyBorder="0" applyAlignment="0" applyProtection="0"/>
    <xf numFmtId="174" fontId="41" fillId="0" borderId="0" applyFill="0" applyBorder="0" applyAlignment="0"/>
    <xf numFmtId="0" fontId="7" fillId="0" borderId="0"/>
    <xf numFmtId="0" fontId="7" fillId="0" borderId="0"/>
    <xf numFmtId="0" fontId="7" fillId="36" borderId="24" applyNumberFormat="0" applyFont="0" applyAlignment="0" applyProtection="0"/>
    <xf numFmtId="0" fontId="7" fillId="36" borderId="24" applyNumberFormat="0" applyFont="0" applyAlignment="0" applyProtection="0"/>
    <xf numFmtId="179" fontId="38" fillId="0" borderId="23" applyFont="0" applyFill="0" applyBorder="0" applyAlignment="0" applyProtection="0">
      <alignment horizontal="right"/>
    </xf>
    <xf numFmtId="179" fontId="38" fillId="0" borderId="23" applyFont="0" applyFill="0" applyBorder="0" applyAlignment="0" applyProtection="0">
      <alignment horizontal="right"/>
    </xf>
    <xf numFmtId="180"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38" fontId="43" fillId="0" borderId="0" applyFill="0" applyBorder="0" applyAlignment="0" applyProtection="0"/>
    <xf numFmtId="180" fontId="44" fillId="0" borderId="0" applyFill="0" applyBorder="0" applyAlignment="0" applyProtection="0"/>
    <xf numFmtId="18" fontId="36" fillId="0" borderId="0" applyFont="0" applyFill="0" applyBorder="0" applyAlignment="0" applyProtection="0">
      <alignment horizontal="left"/>
    </xf>
    <xf numFmtId="10" fontId="42" fillId="0" borderId="25" applyNumberFormat="0" applyFont="0" applyFill="0" applyAlignment="0" applyProtection="0"/>
    <xf numFmtId="182" fontId="8" fillId="0" borderId="26" applyFont="0" applyFill="0" applyBorder="0" applyAlignment="0" applyProtection="0"/>
    <xf numFmtId="182" fontId="8" fillId="0" borderId="26" applyFont="0" applyFill="0" applyBorder="0" applyAlignment="0" applyProtection="0"/>
    <xf numFmtId="0" fontId="6" fillId="2" borderId="0"/>
    <xf numFmtId="0" fontId="6" fillId="37" borderId="0"/>
    <xf numFmtId="0" fontId="6" fillId="0" borderId="0"/>
    <xf numFmtId="0" fontId="52" fillId="0" borderId="0" applyNumberFormat="0" applyFill="0" applyBorder="0" applyAlignment="0" applyProtection="0">
      <alignment vertical="top"/>
      <protection locked="0"/>
    </xf>
    <xf numFmtId="43" fontId="6"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22">
    <xf numFmtId="0" fontId="0" fillId="0" borderId="0" xfId="0"/>
    <xf numFmtId="14" fontId="0" fillId="0" borderId="0" xfId="0" applyNumberFormat="1"/>
    <xf numFmtId="14" fontId="7" fillId="0" borderId="0" xfId="0" applyNumberFormat="1" applyFont="1"/>
    <xf numFmtId="0" fontId="7" fillId="0" borderId="0" xfId="0" applyFont="1"/>
    <xf numFmtId="0" fontId="26" fillId="23" borderId="0" xfId="0" applyFont="1" applyFill="1" applyBorder="1"/>
    <xf numFmtId="0" fontId="26" fillId="23" borderId="4" xfId="0" applyFont="1" applyFill="1" applyBorder="1"/>
    <xf numFmtId="0" fontId="26" fillId="0" borderId="0" xfId="0" applyFont="1"/>
    <xf numFmtId="0" fontId="26" fillId="23" borderId="10" xfId="0" applyFont="1" applyFill="1" applyBorder="1"/>
    <xf numFmtId="0" fontId="27" fillId="24" borderId="5" xfId="58" applyFont="1" applyFill="1" applyBorder="1" applyAlignment="1">
      <alignment horizontal="center"/>
    </xf>
    <xf numFmtId="0" fontId="27" fillId="24" borderId="14" xfId="58" applyFont="1" applyFill="1" applyBorder="1" applyAlignment="1">
      <alignment horizontal="center"/>
    </xf>
    <xf numFmtId="14" fontId="27" fillId="24" borderId="14" xfId="58" applyNumberFormat="1" applyFont="1" applyFill="1" applyBorder="1" applyAlignment="1">
      <alignment horizontal="center"/>
    </xf>
    <xf numFmtId="0" fontId="27" fillId="24" borderId="16" xfId="58" applyFont="1" applyFill="1" applyBorder="1" applyAlignment="1">
      <alignment horizontal="center"/>
    </xf>
    <xf numFmtId="14" fontId="27" fillId="24" borderId="16" xfId="58" applyNumberFormat="1" applyFont="1" applyFill="1" applyBorder="1" applyAlignment="1">
      <alignment horizontal="center"/>
    </xf>
    <xf numFmtId="0" fontId="0" fillId="11" borderId="0" xfId="0" applyFill="1" applyAlignment="1">
      <alignment horizontal="left"/>
    </xf>
    <xf numFmtId="0" fontId="26" fillId="23" borderId="12" xfId="0" applyFont="1" applyFill="1" applyBorder="1"/>
    <xf numFmtId="0" fontId="28" fillId="27" borderId="3" xfId="0" applyFont="1" applyFill="1" applyBorder="1"/>
    <xf numFmtId="0" fontId="28" fillId="27" borderId="18" xfId="0" applyFont="1" applyFill="1" applyBorder="1"/>
    <xf numFmtId="0" fontId="28" fillId="27" borderId="4" xfId="0" applyFont="1" applyFill="1" applyBorder="1"/>
    <xf numFmtId="0" fontId="28" fillId="27" borderId="17" xfId="0" applyFont="1" applyFill="1" applyBorder="1" applyAlignment="1">
      <alignment horizontal="center"/>
    </xf>
    <xf numFmtId="0" fontId="28" fillId="27" borderId="15" xfId="0" applyFont="1" applyFill="1" applyBorder="1" applyAlignment="1">
      <alignment horizontal="center"/>
    </xf>
    <xf numFmtId="0" fontId="28" fillId="27" borderId="19" xfId="0" applyFont="1" applyFill="1" applyBorder="1" applyAlignment="1">
      <alignment horizontal="center"/>
    </xf>
    <xf numFmtId="0" fontId="28" fillId="27" borderId="19" xfId="0" applyFont="1" applyFill="1" applyBorder="1" applyAlignment="1">
      <alignment horizontal="right"/>
    </xf>
    <xf numFmtId="0" fontId="28" fillId="27" borderId="20" xfId="0" applyFont="1" applyFill="1" applyBorder="1" applyAlignment="1">
      <alignment horizontal="right"/>
    </xf>
    <xf numFmtId="0" fontId="29" fillId="0" borderId="12" xfId="0" applyFont="1" applyFill="1" applyBorder="1" applyAlignment="1">
      <alignment horizontal="center"/>
    </xf>
    <xf numFmtId="0" fontId="26" fillId="0" borderId="5" xfId="0" applyFont="1" applyFill="1" applyBorder="1" applyAlignment="1">
      <alignment horizontal="center"/>
    </xf>
    <xf numFmtId="0" fontId="29" fillId="0" borderId="5" xfId="0" applyFont="1" applyFill="1" applyBorder="1" applyAlignment="1">
      <alignment horizontal="center"/>
    </xf>
    <xf numFmtId="0" fontId="30" fillId="0" borderId="0" xfId="0" applyFont="1" applyBorder="1" applyAlignment="1">
      <alignment horizontal="left"/>
    </xf>
    <xf numFmtId="10" fontId="26" fillId="0" borderId="5" xfId="0" applyNumberFormat="1" applyFont="1" applyBorder="1"/>
    <xf numFmtId="0" fontId="26" fillId="0" borderId="14" xfId="0" applyFont="1" applyFill="1" applyBorder="1" applyAlignment="1">
      <alignment horizontal="center"/>
    </xf>
    <xf numFmtId="0" fontId="29" fillId="0" borderId="14" xfId="0" applyFont="1" applyFill="1" applyBorder="1" applyAlignment="1">
      <alignment horizontal="center"/>
    </xf>
    <xf numFmtId="10" fontId="26" fillId="0" borderId="14" xfId="0" applyNumberFormat="1" applyFont="1" applyBorder="1"/>
    <xf numFmtId="0" fontId="26" fillId="0" borderId="10" xfId="0" applyFont="1" applyBorder="1"/>
    <xf numFmtId="0" fontId="29" fillId="0" borderId="16" xfId="0" applyFont="1" applyFill="1" applyBorder="1" applyAlignment="1">
      <alignment horizontal="center"/>
    </xf>
    <xf numFmtId="10" fontId="26" fillId="0" borderId="16" xfId="0" applyNumberFormat="1" applyFont="1" applyBorder="1"/>
    <xf numFmtId="0" fontId="26" fillId="0" borderId="20" xfId="0" applyFont="1" applyBorder="1"/>
    <xf numFmtId="0" fontId="32" fillId="28" borderId="21" xfId="59" applyFont="1" applyFill="1" applyBorder="1" applyAlignment="1" applyProtection="1">
      <alignment horizontal="center"/>
    </xf>
    <xf numFmtId="0" fontId="26" fillId="23" borderId="17" xfId="0" applyFont="1" applyFill="1" applyBorder="1"/>
    <xf numFmtId="0" fontId="26" fillId="23" borderId="19" xfId="0" applyFont="1" applyFill="1" applyBorder="1"/>
    <xf numFmtId="0" fontId="26" fillId="23" borderId="20" xfId="0" applyFont="1" applyFill="1" applyBorder="1"/>
    <xf numFmtId="0" fontId="33" fillId="0" borderId="0" xfId="0" applyFont="1"/>
    <xf numFmtId="170" fontId="0" fillId="0" borderId="0" xfId="0" applyNumberFormat="1"/>
    <xf numFmtId="166" fontId="0" fillId="0" borderId="0" xfId="60" applyNumberFormat="1" applyFont="1"/>
    <xf numFmtId="171" fontId="0" fillId="0" borderId="0" xfId="0" applyNumberFormat="1"/>
    <xf numFmtId="0" fontId="8" fillId="0" borderId="0" xfId="0" applyFont="1"/>
    <xf numFmtId="0" fontId="0" fillId="29" borderId="0" xfId="0" applyFill="1"/>
    <xf numFmtId="0" fontId="34" fillId="30" borderId="0" xfId="0" applyFont="1" applyFill="1"/>
    <xf numFmtId="0" fontId="34" fillId="31" borderId="22" xfId="0" applyFont="1" applyFill="1" applyBorder="1"/>
    <xf numFmtId="0" fontId="0" fillId="32" borderId="0" xfId="0" applyFill="1"/>
    <xf numFmtId="0" fontId="0" fillId="33" borderId="0" xfId="0" applyFill="1"/>
    <xf numFmtId="0" fontId="5" fillId="35" borderId="0" xfId="65" applyBorder="1"/>
    <xf numFmtId="14" fontId="5" fillId="34" borderId="0" xfId="64" applyNumberFormat="1" applyBorder="1" applyAlignment="1">
      <alignment horizontal="left"/>
    </xf>
    <xf numFmtId="0" fontId="5" fillId="34" borderId="0" xfId="64" applyBorder="1" applyAlignment="1">
      <alignment horizontal="left"/>
    </xf>
    <xf numFmtId="49" fontId="5" fillId="34" borderId="0" xfId="64" applyNumberFormat="1" applyBorder="1" applyAlignment="1">
      <alignment horizontal="left"/>
    </xf>
    <xf numFmtId="172" fontId="5" fillId="34" borderId="0" xfId="64" applyNumberFormat="1" applyBorder="1" applyAlignment="1">
      <alignment horizontal="left"/>
    </xf>
    <xf numFmtId="0" fontId="0" fillId="0" borderId="0" xfId="0" applyAlignment="1">
      <alignment horizontal="left"/>
    </xf>
    <xf numFmtId="169" fontId="0" fillId="0" borderId="0" xfId="0" applyNumberFormat="1"/>
    <xf numFmtId="0" fontId="4" fillId="35" borderId="0" xfId="65" applyFont="1" applyBorder="1"/>
    <xf numFmtId="0" fontId="3" fillId="35" borderId="0" xfId="65" applyFont="1" applyBorder="1"/>
    <xf numFmtId="0" fontId="3" fillId="34" borderId="0" xfId="64" applyFont="1" applyBorder="1" applyAlignment="1">
      <alignment horizontal="left"/>
    </xf>
    <xf numFmtId="173" fontId="5" fillId="34" borderId="0" xfId="66" applyNumberFormat="1" applyFont="1" applyFill="1" applyBorder="1" applyAlignment="1">
      <alignment horizontal="left"/>
    </xf>
    <xf numFmtId="0" fontId="0" fillId="0" borderId="0" xfId="0" applyAlignment="1">
      <alignment horizontal="right"/>
    </xf>
    <xf numFmtId="10" fontId="0" fillId="0" borderId="0" xfId="60" applyNumberFormat="1" applyFont="1"/>
    <xf numFmtId="0" fontId="45" fillId="0" borderId="0" xfId="0" applyFont="1"/>
    <xf numFmtId="49" fontId="0" fillId="0" borderId="0" xfId="0" applyNumberFormat="1"/>
    <xf numFmtId="0" fontId="0" fillId="0" borderId="0" xfId="0" applyAlignment="1">
      <alignment horizontal="left" vertical="center"/>
    </xf>
    <xf numFmtId="0" fontId="46" fillId="37" borderId="0" xfId="98" applyFont="1" applyFill="1"/>
    <xf numFmtId="0" fontId="47" fillId="22" borderId="28" xfId="100" applyFont="1" applyFill="1" applyBorder="1" applyAlignment="1">
      <alignment vertical="center"/>
    </xf>
    <xf numFmtId="14" fontId="48" fillId="22" borderId="28" xfId="100" applyNumberFormat="1" applyFont="1" applyFill="1" applyBorder="1" applyAlignment="1">
      <alignment vertical="center"/>
    </xf>
    <xf numFmtId="0" fontId="46" fillId="20" borderId="0" xfId="98" applyFont="1" applyFill="1"/>
    <xf numFmtId="0" fontId="46" fillId="0" borderId="29" xfId="98" applyFont="1" applyFill="1" applyBorder="1"/>
    <xf numFmtId="0" fontId="49" fillId="0" borderId="0" xfId="98" applyFont="1" applyFill="1" applyBorder="1"/>
    <xf numFmtId="0" fontId="46" fillId="0" borderId="0" xfId="98" applyFont="1" applyFill="1" applyBorder="1"/>
    <xf numFmtId="14" fontId="46" fillId="37" borderId="0" xfId="98" applyNumberFormat="1" applyFont="1" applyFill="1"/>
    <xf numFmtId="0" fontId="50" fillId="0" borderId="0" xfId="98" applyFont="1" applyFill="1" applyBorder="1"/>
    <xf numFmtId="14" fontId="46" fillId="24" borderId="13" xfId="98" applyNumberFormat="1" applyFont="1" applyFill="1" applyBorder="1" applyAlignment="1"/>
    <xf numFmtId="185" fontId="51" fillId="25" borderId="13" xfId="98" applyNumberFormat="1" applyFont="1" applyFill="1" applyBorder="1" applyAlignment="1">
      <alignment horizontal="center"/>
    </xf>
    <xf numFmtId="0" fontId="46" fillId="24" borderId="13" xfId="98" applyFont="1" applyFill="1" applyBorder="1"/>
    <xf numFmtId="0" fontId="46" fillId="24" borderId="6" xfId="98" applyFont="1" applyFill="1" applyBorder="1"/>
    <xf numFmtId="3" fontId="46" fillId="25" borderId="6" xfId="98" applyNumberFormat="1" applyFont="1" applyFill="1" applyBorder="1" applyAlignment="1">
      <alignment horizontal="center"/>
    </xf>
    <xf numFmtId="185" fontId="46" fillId="37" borderId="0" xfId="98" applyNumberFormat="1" applyFont="1" applyFill="1"/>
    <xf numFmtId="185" fontId="46" fillId="25" borderId="13" xfId="98" applyNumberFormat="1" applyFont="1" applyFill="1" applyBorder="1" applyAlignment="1">
      <alignment horizontal="center"/>
    </xf>
    <xf numFmtId="14" fontId="46" fillId="38" borderId="13" xfId="98" applyNumberFormat="1" applyFont="1" applyFill="1" applyBorder="1" applyAlignment="1">
      <alignment horizontal="center"/>
    </xf>
    <xf numFmtId="0" fontId="53" fillId="0" borderId="0" xfId="101" applyFont="1" applyFill="1" applyBorder="1" applyAlignment="1" applyProtection="1"/>
    <xf numFmtId="0" fontId="46" fillId="25" borderId="13" xfId="98" applyFont="1" applyFill="1" applyBorder="1" applyAlignment="1">
      <alignment horizontal="center"/>
    </xf>
    <xf numFmtId="14" fontId="46" fillId="25" borderId="13" xfId="98" applyNumberFormat="1" applyFont="1" applyFill="1" applyBorder="1" applyAlignment="1">
      <alignment horizontal="center"/>
    </xf>
    <xf numFmtId="0" fontId="46" fillId="24" borderId="30" xfId="99" applyFont="1" applyFill="1" applyBorder="1" applyAlignment="1">
      <alignment horizontal="left"/>
    </xf>
    <xf numFmtId="0" fontId="46" fillId="25" borderId="30" xfId="98" applyFont="1" applyFill="1" applyBorder="1" applyAlignment="1">
      <alignment horizontal="center"/>
    </xf>
    <xf numFmtId="0" fontId="46" fillId="25" borderId="6" xfId="98" applyFont="1" applyFill="1" applyBorder="1" applyAlignment="1">
      <alignment horizontal="center"/>
    </xf>
    <xf numFmtId="186" fontId="46" fillId="25" borderId="13" xfId="98" applyNumberFormat="1" applyFont="1" applyFill="1" applyBorder="1" applyAlignment="1">
      <alignment horizontal="center"/>
    </xf>
    <xf numFmtId="186" fontId="46" fillId="38" borderId="13" xfId="98" applyNumberFormat="1" applyFont="1" applyFill="1" applyBorder="1" applyAlignment="1">
      <alignment horizontal="center"/>
    </xf>
    <xf numFmtId="0" fontId="46" fillId="25" borderId="13" xfId="99" applyNumberFormat="1" applyFont="1" applyFill="1" applyBorder="1" applyAlignment="1">
      <alignment horizontal="center"/>
    </xf>
    <xf numFmtId="0" fontId="50" fillId="25" borderId="13" xfId="98" applyFont="1" applyFill="1" applyBorder="1" applyAlignment="1">
      <alignment horizontal="center"/>
    </xf>
    <xf numFmtId="187" fontId="46" fillId="25" borderId="13" xfId="99" applyNumberFormat="1" applyFont="1" applyFill="1" applyBorder="1" applyAlignment="1">
      <alignment horizontal="center"/>
    </xf>
    <xf numFmtId="0" fontId="46" fillId="25" borderId="13" xfId="99" applyFont="1" applyFill="1" applyBorder="1" applyAlignment="1">
      <alignment horizontal="center"/>
    </xf>
    <xf numFmtId="0" fontId="46" fillId="24" borderId="30" xfId="98" applyFont="1" applyFill="1" applyBorder="1"/>
    <xf numFmtId="0" fontId="54" fillId="0" borderId="31" xfId="98" applyFont="1" applyFill="1" applyBorder="1"/>
    <xf numFmtId="37" fontId="46" fillId="2" borderId="23" xfId="98" applyNumberFormat="1" applyFont="1" applyFill="1" applyBorder="1"/>
    <xf numFmtId="186" fontId="46" fillId="0" borderId="0" xfId="98" applyNumberFormat="1" applyFont="1" applyFill="1" applyBorder="1"/>
    <xf numFmtId="0" fontId="38" fillId="0" borderId="0" xfId="98" applyFont="1" applyFill="1" applyBorder="1"/>
    <xf numFmtId="0" fontId="38" fillId="0" borderId="0" xfId="98" applyFont="1" applyFill="1" applyBorder="1" applyAlignment="1">
      <alignment horizontal="right"/>
    </xf>
    <xf numFmtId="0" fontId="46" fillId="0" borderId="3" xfId="98" applyFont="1" applyFill="1" applyBorder="1"/>
    <xf numFmtId="0" fontId="46" fillId="0" borderId="4" xfId="98" applyFont="1" applyFill="1" applyBorder="1"/>
    <xf numFmtId="3" fontId="46" fillId="37" borderId="0" xfId="98" applyNumberFormat="1" applyFont="1" applyFill="1"/>
    <xf numFmtId="0" fontId="46" fillId="24" borderId="3" xfId="98" applyFont="1" applyFill="1" applyBorder="1"/>
    <xf numFmtId="0" fontId="46" fillId="24" borderId="17" xfId="98" applyFont="1" applyFill="1" applyBorder="1"/>
    <xf numFmtId="14" fontId="46" fillId="37" borderId="0" xfId="98" applyNumberFormat="1" applyFont="1" applyFill="1" applyBorder="1"/>
    <xf numFmtId="0" fontId="46" fillId="37" borderId="0" xfId="98" applyFont="1" applyFill="1" applyBorder="1"/>
    <xf numFmtId="3" fontId="46" fillId="2" borderId="4" xfId="98" applyNumberFormat="1" applyFont="1" applyFill="1" applyBorder="1"/>
    <xf numFmtId="0" fontId="46" fillId="24" borderId="12" xfId="98" applyFont="1" applyFill="1" applyBorder="1"/>
    <xf numFmtId="14" fontId="46" fillId="2" borderId="10" xfId="98" applyNumberFormat="1" applyFont="1" applyFill="1" applyBorder="1"/>
    <xf numFmtId="14" fontId="46" fillId="2" borderId="20" xfId="98" applyNumberFormat="1" applyFont="1" applyFill="1" applyBorder="1"/>
    <xf numFmtId="37" fontId="46" fillId="2" borderId="8" xfId="98" applyNumberFormat="1" applyFont="1" applyFill="1" applyBorder="1" applyAlignment="1">
      <alignment horizontal="center"/>
    </xf>
    <xf numFmtId="170" fontId="46" fillId="37" borderId="0" xfId="98" applyNumberFormat="1" applyFont="1" applyFill="1"/>
    <xf numFmtId="0" fontId="0" fillId="0" borderId="0" xfId="0" applyAlignment="1">
      <alignment horizontal="center"/>
    </xf>
    <xf numFmtId="0" fontId="55" fillId="39" borderId="1" xfId="0" applyFont="1" applyFill="1" applyBorder="1" applyAlignment="1">
      <alignment horizontal="center"/>
    </xf>
    <xf numFmtId="169" fontId="55" fillId="39" borderId="15" xfId="0" applyNumberFormat="1" applyFont="1" applyFill="1" applyBorder="1" applyAlignment="1">
      <alignment horizontal="center"/>
    </xf>
    <xf numFmtId="171" fontId="55" fillId="39" borderId="15" xfId="0" applyNumberFormat="1" applyFont="1" applyFill="1" applyBorder="1" applyAlignment="1">
      <alignment horizontal="center"/>
    </xf>
    <xf numFmtId="0" fontId="55" fillId="39" borderId="27" xfId="0" applyFont="1" applyFill="1" applyBorder="1" applyAlignment="1">
      <alignment horizontal="center"/>
    </xf>
    <xf numFmtId="0" fontId="46" fillId="0" borderId="0" xfId="98" applyFont="1" applyFill="1" applyBorder="1" applyAlignment="1">
      <alignment horizontal="center"/>
    </xf>
    <xf numFmtId="0" fontId="53" fillId="0" borderId="0" xfId="101" applyFont="1" applyFill="1" applyBorder="1" applyAlignment="1" applyProtection="1">
      <alignment horizontal="center"/>
    </xf>
    <xf numFmtId="0" fontId="0" fillId="40" borderId="0" xfId="0" applyFill="1" applyAlignment="1">
      <alignment horizontal="center"/>
    </xf>
    <xf numFmtId="169" fontId="0" fillId="40" borderId="0" xfId="0" applyNumberFormat="1" applyFill="1" applyAlignment="1">
      <alignment horizontal="center"/>
    </xf>
    <xf numFmtId="171" fontId="0" fillId="40" borderId="0" xfId="0" applyNumberFormat="1" applyFill="1" applyAlignment="1">
      <alignment horizontal="center"/>
    </xf>
    <xf numFmtId="170" fontId="53" fillId="0" borderId="0" xfId="101" applyNumberFormat="1" applyFont="1" applyFill="1" applyBorder="1" applyAlignment="1" applyProtection="1">
      <alignment horizontal="center"/>
    </xf>
    <xf numFmtId="170" fontId="55" fillId="39" borderId="15" xfId="0" applyNumberFormat="1" applyFont="1" applyFill="1" applyBorder="1" applyAlignment="1">
      <alignment horizontal="center"/>
    </xf>
    <xf numFmtId="170" fontId="0" fillId="40" borderId="0" xfId="0" applyNumberFormat="1" applyFill="1" applyAlignment="1">
      <alignment horizontal="center"/>
    </xf>
    <xf numFmtId="170" fontId="0" fillId="0" borderId="0" xfId="0" applyNumberFormat="1" applyAlignment="1">
      <alignment horizontal="center"/>
    </xf>
    <xf numFmtId="171" fontId="53" fillId="0" borderId="0" xfId="101" applyNumberFormat="1" applyFont="1" applyFill="1" applyBorder="1" applyAlignment="1" applyProtection="1">
      <alignment horizontal="center"/>
    </xf>
    <xf numFmtId="171" fontId="0" fillId="0" borderId="0" xfId="0" applyNumberFormat="1" applyAlignment="1">
      <alignment horizontal="center"/>
    </xf>
    <xf numFmtId="184" fontId="53" fillId="0" borderId="0" xfId="101" applyNumberFormat="1" applyFont="1" applyFill="1" applyBorder="1" applyAlignment="1" applyProtection="1">
      <alignment horizontal="center"/>
    </xf>
    <xf numFmtId="184" fontId="55" fillId="39" borderId="15" xfId="60" applyNumberFormat="1" applyFont="1" applyFill="1" applyBorder="1" applyAlignment="1">
      <alignment horizontal="center"/>
    </xf>
    <xf numFmtId="184" fontId="0" fillId="40" borderId="0" xfId="60" applyNumberFormat="1" applyFont="1" applyFill="1" applyAlignment="1">
      <alignment horizontal="center"/>
    </xf>
    <xf numFmtId="184" fontId="0" fillId="40" borderId="0" xfId="0" applyNumberFormat="1" applyFill="1" applyAlignment="1">
      <alignment horizontal="center"/>
    </xf>
    <xf numFmtId="184" fontId="0" fillId="0" borderId="0" xfId="0" applyNumberFormat="1" applyAlignment="1">
      <alignment horizontal="center"/>
    </xf>
    <xf numFmtId="166" fontId="0" fillId="0" borderId="0" xfId="0" applyNumberFormat="1"/>
    <xf numFmtId="186" fontId="0" fillId="0" borderId="0" xfId="60" applyNumberFormat="1" applyFont="1"/>
    <xf numFmtId="37" fontId="46" fillId="2" borderId="32" xfId="98" applyNumberFormat="1" applyFont="1" applyFill="1" applyBorder="1" applyAlignment="1">
      <alignment horizontal="center"/>
    </xf>
    <xf numFmtId="166" fontId="53" fillId="0" borderId="0" xfId="60" applyNumberFormat="1" applyFont="1" applyFill="1" applyBorder="1" applyAlignment="1" applyProtection="1">
      <alignment horizontal="center"/>
    </xf>
    <xf numFmtId="166" fontId="55" fillId="39" borderId="15" xfId="60" applyNumberFormat="1" applyFont="1" applyFill="1" applyBorder="1" applyAlignment="1">
      <alignment horizontal="center"/>
    </xf>
    <xf numFmtId="166" fontId="0" fillId="40" borderId="0" xfId="60" applyNumberFormat="1" applyFont="1" applyFill="1" applyAlignment="1">
      <alignment horizontal="center"/>
    </xf>
    <xf numFmtId="166" fontId="0" fillId="0" borderId="0" xfId="60" applyNumberFormat="1" applyFont="1" applyAlignment="1">
      <alignment horizontal="center"/>
    </xf>
    <xf numFmtId="0" fontId="0" fillId="32" borderId="0" xfId="0" applyFill="1" applyAlignment="1">
      <alignment horizontal="center"/>
    </xf>
    <xf numFmtId="14" fontId="0" fillId="32" borderId="0" xfId="0" applyNumberFormat="1" applyFill="1" applyAlignment="1">
      <alignment horizontal="center"/>
    </xf>
    <xf numFmtId="171" fontId="0" fillId="32" borderId="0" xfId="0" applyNumberFormat="1" applyFill="1" applyAlignment="1">
      <alignment horizontal="center"/>
    </xf>
    <xf numFmtId="0" fontId="0" fillId="42" borderId="0" xfId="0" applyFill="1" applyAlignment="1">
      <alignment horizontal="center"/>
    </xf>
    <xf numFmtId="171" fontId="46" fillId="37" borderId="0" xfId="98" applyNumberFormat="1" applyFont="1" applyFill="1"/>
    <xf numFmtId="166" fontId="46" fillId="37" borderId="0" xfId="60" applyNumberFormat="1" applyFont="1" applyFill="1"/>
    <xf numFmtId="37" fontId="46" fillId="2" borderId="32" xfId="98" quotePrefix="1" applyNumberFormat="1" applyFont="1" applyFill="1" applyBorder="1" applyAlignment="1">
      <alignment horizontal="center"/>
    </xf>
    <xf numFmtId="188" fontId="0" fillId="0" borderId="0" xfId="60" applyNumberFormat="1" applyFont="1"/>
    <xf numFmtId="183" fontId="53" fillId="0" borderId="0" xfId="101" applyNumberFormat="1" applyFont="1" applyFill="1" applyBorder="1" applyAlignment="1" applyProtection="1">
      <alignment horizontal="center"/>
    </xf>
    <xf numFmtId="183" fontId="55" fillId="39" borderId="15" xfId="0" applyNumberFormat="1" applyFont="1" applyFill="1" applyBorder="1" applyAlignment="1">
      <alignment horizontal="center"/>
    </xf>
    <xf numFmtId="183" fontId="0" fillId="40" borderId="0" xfId="0" applyNumberFormat="1" applyFill="1" applyAlignment="1">
      <alignment horizontal="center"/>
    </xf>
    <xf numFmtId="183" fontId="0" fillId="0" borderId="0" xfId="0" applyNumberFormat="1" applyAlignment="1">
      <alignment horizontal="center"/>
    </xf>
    <xf numFmtId="14" fontId="0" fillId="0" borderId="0" xfId="0" applyNumberFormat="1" applyAlignment="1">
      <alignment horizontal="left"/>
    </xf>
    <xf numFmtId="14" fontId="46" fillId="2" borderId="10" xfId="98" applyNumberFormat="1" applyFont="1" applyFill="1" applyBorder="1" applyAlignment="1">
      <alignment horizontal="center"/>
    </xf>
    <xf numFmtId="14" fontId="1" fillId="34" borderId="0" xfId="64" applyNumberFormat="1" applyFont="1" applyBorder="1" applyAlignment="1">
      <alignment horizontal="left"/>
    </xf>
    <xf numFmtId="0" fontId="25" fillId="22" borderId="5" xfId="58" applyFont="1" applyFill="1" applyBorder="1" applyAlignment="1">
      <alignment horizontal="center"/>
    </xf>
    <xf numFmtId="0" fontId="25" fillId="22" borderId="14" xfId="58" applyFont="1" applyFill="1" applyBorder="1" applyAlignment="1">
      <alignment horizontal="center"/>
    </xf>
    <xf numFmtId="0" fontId="56" fillId="41" borderId="0" xfId="0" applyFont="1" applyFill="1" applyAlignment="1">
      <alignment horizontal="center"/>
    </xf>
    <xf numFmtId="0" fontId="57" fillId="41" borderId="13" xfId="98" applyFont="1" applyFill="1" applyBorder="1" applyAlignment="1">
      <alignment horizontal="center"/>
    </xf>
    <xf numFmtId="0" fontId="56" fillId="42" borderId="0" xfId="0" applyFont="1" applyFill="1" applyAlignment="1">
      <alignment horizontal="center"/>
    </xf>
    <xf numFmtId="0" fontId="56" fillId="0" borderId="0" xfId="0" applyFont="1"/>
    <xf numFmtId="0" fontId="56" fillId="32" borderId="0" xfId="0" applyFont="1" applyFill="1" applyAlignment="1">
      <alignment horizontal="center"/>
    </xf>
    <xf numFmtId="14" fontId="56" fillId="32" borderId="0" xfId="0" applyNumberFormat="1" applyFont="1" applyFill="1" applyAlignment="1">
      <alignment horizontal="center"/>
    </xf>
    <xf numFmtId="171" fontId="56" fillId="32" borderId="0" xfId="0" applyNumberFormat="1" applyFont="1" applyFill="1" applyAlignment="1">
      <alignment horizontal="center"/>
    </xf>
    <xf numFmtId="10" fontId="56" fillId="32" borderId="0" xfId="60" applyNumberFormat="1" applyFont="1" applyFill="1" applyAlignment="1">
      <alignment horizontal="center"/>
    </xf>
    <xf numFmtId="14" fontId="56" fillId="39" borderId="0" xfId="0" applyNumberFormat="1" applyFont="1" applyFill="1" applyAlignment="1">
      <alignment horizontal="center"/>
    </xf>
    <xf numFmtId="0" fontId="56" fillId="39" borderId="0" xfId="0" applyFont="1" applyFill="1" applyAlignment="1">
      <alignment horizontal="center"/>
    </xf>
    <xf numFmtId="171" fontId="56" fillId="39" borderId="0" xfId="0" applyNumberFormat="1" applyFont="1" applyFill="1" applyAlignment="1">
      <alignment horizontal="center"/>
    </xf>
    <xf numFmtId="170" fontId="56" fillId="0" borderId="0" xfId="0" applyNumberFormat="1" applyFont="1"/>
    <xf numFmtId="0" fontId="46" fillId="41" borderId="13" xfId="98" applyFont="1" applyFill="1" applyBorder="1" applyAlignment="1">
      <alignment horizontal="center" vertical="center" textRotation="90"/>
    </xf>
    <xf numFmtId="0" fontId="0" fillId="41" borderId="6" xfId="0" applyFill="1" applyBorder="1" applyAlignment="1">
      <alignment horizontal="center" vertical="center" textRotation="90"/>
    </xf>
    <xf numFmtId="0" fontId="0" fillId="32" borderId="33" xfId="0" applyFill="1" applyBorder="1" applyAlignment="1">
      <alignment horizontal="center"/>
    </xf>
    <xf numFmtId="14" fontId="0" fillId="32" borderId="33" xfId="0" applyNumberFormat="1" applyFill="1" applyBorder="1" applyAlignment="1">
      <alignment horizontal="center"/>
    </xf>
    <xf numFmtId="171" fontId="0" fillId="32" borderId="33" xfId="0" applyNumberFormat="1" applyFill="1" applyBorder="1" applyAlignment="1">
      <alignment horizontal="center"/>
    </xf>
    <xf numFmtId="14" fontId="0" fillId="39" borderId="33" xfId="0" applyNumberFormat="1" applyFill="1" applyBorder="1" applyAlignment="1">
      <alignment horizontal="center"/>
    </xf>
    <xf numFmtId="0" fontId="0" fillId="39" borderId="33" xfId="0" applyFill="1" applyBorder="1" applyAlignment="1">
      <alignment horizontal="center"/>
    </xf>
    <xf numFmtId="171" fontId="0" fillId="39" borderId="33" xfId="0" applyNumberFormat="1" applyFill="1" applyBorder="1" applyAlignment="1">
      <alignment horizontal="center"/>
    </xf>
    <xf numFmtId="189" fontId="0" fillId="39" borderId="33" xfId="0" applyNumberFormat="1" applyFill="1" applyBorder="1" applyAlignment="1">
      <alignment horizontal="center"/>
    </xf>
    <xf numFmtId="0" fontId="7" fillId="41" borderId="33" xfId="0" applyFont="1" applyFill="1" applyBorder="1" applyAlignment="1">
      <alignment horizontal="center" vertical="center" textRotation="90"/>
    </xf>
    <xf numFmtId="0" fontId="7" fillId="42" borderId="0" xfId="0" applyFont="1" applyFill="1" applyAlignment="1">
      <alignment horizontal="center"/>
    </xf>
    <xf numFmtId="190" fontId="0" fillId="0" borderId="0" xfId="0" applyNumberFormat="1"/>
    <xf numFmtId="44" fontId="0" fillId="0" borderId="0" xfId="105" applyFont="1"/>
    <xf numFmtId="191" fontId="0" fillId="39" borderId="33" xfId="0" applyNumberFormat="1" applyFill="1" applyBorder="1" applyAlignment="1">
      <alignment horizontal="center"/>
    </xf>
    <xf numFmtId="0" fontId="0" fillId="42" borderId="0" xfId="0" applyFont="1" applyFill="1" applyAlignment="1">
      <alignment horizontal="center"/>
    </xf>
    <xf numFmtId="192" fontId="0" fillId="0" borderId="0" xfId="0" applyNumberFormat="1"/>
    <xf numFmtId="0" fontId="5" fillId="35" borderId="3" xfId="65" applyBorder="1"/>
    <xf numFmtId="14" fontId="1" fillId="34" borderId="4" xfId="64" applyNumberFormat="1" applyFont="1" applyBorder="1" applyAlignment="1">
      <alignment horizontal="left"/>
    </xf>
    <xf numFmtId="0" fontId="5" fillId="35" borderId="12" xfId="65" applyBorder="1"/>
    <xf numFmtId="14" fontId="5" fillId="34" borderId="10" xfId="64" applyNumberFormat="1" applyBorder="1" applyAlignment="1">
      <alignment horizontal="left"/>
    </xf>
    <xf numFmtId="0" fontId="5" fillId="34" borderId="10" xfId="64" applyBorder="1" applyAlignment="1">
      <alignment horizontal="left"/>
    </xf>
    <xf numFmtId="49" fontId="5" fillId="34" borderId="10" xfId="64" applyNumberFormat="1" applyBorder="1" applyAlignment="1">
      <alignment horizontal="left"/>
    </xf>
    <xf numFmtId="186" fontId="5" fillId="34" borderId="10" xfId="64" applyNumberFormat="1" applyBorder="1" applyAlignment="1">
      <alignment horizontal="left"/>
    </xf>
    <xf numFmtId="0" fontId="3" fillId="34" borderId="10" xfId="64" applyFont="1" applyBorder="1" applyAlignment="1">
      <alignment horizontal="left"/>
    </xf>
    <xf numFmtId="0" fontId="5" fillId="35" borderId="17" xfId="65" applyBorder="1"/>
    <xf numFmtId="0" fontId="5" fillId="34" borderId="20" xfId="64" applyBorder="1" applyAlignment="1">
      <alignment horizontal="left"/>
    </xf>
    <xf numFmtId="173" fontId="5" fillId="34" borderId="10" xfId="66" applyNumberFormat="1" applyFont="1" applyFill="1" applyBorder="1" applyAlignment="1"/>
    <xf numFmtId="193" fontId="0" fillId="0" borderId="0" xfId="0" applyNumberFormat="1"/>
    <xf numFmtId="194" fontId="0" fillId="0" borderId="0" xfId="60" applyNumberFormat="1" applyFont="1"/>
    <xf numFmtId="195" fontId="0" fillId="0" borderId="0" xfId="0" applyNumberFormat="1"/>
    <xf numFmtId="0" fontId="0" fillId="33" borderId="0" xfId="0" applyFill="1" applyAlignment="1">
      <alignment horizontal="center"/>
    </xf>
    <xf numFmtId="0" fontId="25" fillId="22" borderId="3" xfId="58" applyFont="1" applyFill="1" applyBorder="1" applyAlignment="1">
      <alignment horizontal="center"/>
    </xf>
    <xf numFmtId="0" fontId="25" fillId="22" borderId="18" xfId="58" applyFont="1" applyFill="1" applyBorder="1" applyAlignment="1">
      <alignment horizontal="center"/>
    </xf>
    <xf numFmtId="0" fontId="25" fillId="22" borderId="4" xfId="58" applyFont="1" applyFill="1" applyBorder="1" applyAlignment="1">
      <alignment horizontal="center"/>
    </xf>
    <xf numFmtId="0" fontId="25" fillId="22" borderId="12" xfId="58" applyFont="1" applyFill="1" applyBorder="1" applyAlignment="1">
      <alignment horizontal="center"/>
    </xf>
    <xf numFmtId="0" fontId="25" fillId="22" borderId="0" xfId="58" applyFont="1" applyFill="1" applyBorder="1" applyAlignment="1">
      <alignment horizontal="center"/>
    </xf>
    <xf numFmtId="0" fontId="25" fillId="22" borderId="10" xfId="58" applyFont="1" applyFill="1" applyBorder="1" applyAlignment="1">
      <alignment horizontal="center"/>
    </xf>
    <xf numFmtId="169" fontId="27" fillId="25" borderId="12" xfId="58" applyNumberFormat="1" applyFont="1" applyFill="1" applyBorder="1" applyAlignment="1">
      <alignment horizontal="center"/>
    </xf>
    <xf numFmtId="169" fontId="27" fillId="25" borderId="0" xfId="58" applyNumberFormat="1" applyFont="1" applyFill="1" applyBorder="1" applyAlignment="1">
      <alignment horizontal="center"/>
    </xf>
    <xf numFmtId="169" fontId="27" fillId="25" borderId="10" xfId="58" applyNumberFormat="1" applyFont="1" applyFill="1" applyBorder="1" applyAlignment="1">
      <alignment horizontal="center"/>
    </xf>
    <xf numFmtId="0" fontId="27" fillId="25" borderId="12" xfId="58" applyFont="1" applyFill="1" applyBorder="1" applyAlignment="1">
      <alignment horizontal="center"/>
    </xf>
    <xf numFmtId="0" fontId="27" fillId="25" borderId="0" xfId="58" applyFont="1" applyFill="1" applyBorder="1" applyAlignment="1">
      <alignment horizontal="center"/>
    </xf>
    <xf numFmtId="0" fontId="27" fillId="25" borderId="10" xfId="58" applyFont="1" applyFill="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26" borderId="0" xfId="0" applyFill="1" applyBorder="1" applyAlignment="1">
      <alignment horizontal="center"/>
    </xf>
    <xf numFmtId="22" fontId="27" fillId="25" borderId="12" xfId="58" applyNumberFormat="1" applyFont="1" applyFill="1" applyBorder="1" applyAlignment="1">
      <alignment horizontal="center"/>
    </xf>
    <xf numFmtId="22" fontId="27" fillId="25" borderId="0" xfId="58" applyNumberFormat="1" applyFont="1" applyFill="1" applyBorder="1" applyAlignment="1">
      <alignment horizontal="center"/>
    </xf>
    <xf numFmtId="22" fontId="27" fillId="25" borderId="10" xfId="58" applyNumberFormat="1" applyFont="1" applyFill="1" applyBorder="1" applyAlignment="1">
      <alignment horizontal="center"/>
    </xf>
    <xf numFmtId="0" fontId="58" fillId="29" borderId="1" xfId="0" applyFont="1" applyFill="1" applyBorder="1" applyAlignment="1">
      <alignment horizontal="center"/>
    </xf>
    <xf numFmtId="0" fontId="58" fillId="29" borderId="27" xfId="0" applyFont="1" applyFill="1" applyBorder="1" applyAlignment="1">
      <alignment horizontal="center"/>
    </xf>
  </cellXfs>
  <cellStyles count="106">
    <cellStyle name="_Copy of Portfolios to Archeus 6-3-04 (2)" xfId="1" xr:uid="{00000000-0005-0000-0000-000000000000}"/>
    <cellStyle name="40% - Accent3" xfId="64" builtinId="39"/>
    <cellStyle name="40% - Accent3 2" xfId="68" xr:uid="{00000000-0005-0000-0000-000002000000}"/>
    <cellStyle name="40% - Accent6" xfId="65" builtinId="51"/>
    <cellStyle name="40% - Accent6 2" xfId="67" xr:uid="{00000000-0005-0000-0000-000004000000}"/>
    <cellStyle name="back" xfId="2" xr:uid="{00000000-0005-0000-0000-000005000000}"/>
    <cellStyle name="Bold 11" xfId="71" xr:uid="{00000000-0005-0000-0000-000006000000}"/>
    <cellStyle name="Comma" xfId="66" builtinId="3"/>
    <cellStyle name="Comma 2" xfId="102" xr:uid="{00000000-0005-0000-0000-000008000000}"/>
    <cellStyle name="Comma0" xfId="3" xr:uid="{00000000-0005-0000-0000-000009000000}"/>
    <cellStyle name="Currency" xfId="105" builtinId="4"/>
    <cellStyle name="Currency 2" xfId="61" xr:uid="{00000000-0005-0000-0000-00000B000000}"/>
    <cellStyle name="Currency0" xfId="4" xr:uid="{00000000-0005-0000-0000-00000C000000}"/>
    <cellStyle name="Date" xfId="5" xr:uid="{00000000-0005-0000-0000-00000D000000}"/>
    <cellStyle name="Decimal 1" xfId="72" xr:uid="{00000000-0005-0000-0000-00000E000000}"/>
    <cellStyle name="Decimal 2" xfId="73" xr:uid="{00000000-0005-0000-0000-00000F000000}"/>
    <cellStyle name="Decimal 3" xfId="74" xr:uid="{00000000-0005-0000-0000-000010000000}"/>
    <cellStyle name="Fixed" xfId="6" xr:uid="{00000000-0005-0000-0000-000011000000}"/>
    <cellStyle name="Header" xfId="7" xr:uid="{00000000-0005-0000-0000-000012000000}"/>
    <cellStyle name="Hyperlink" xfId="59" builtinId="8"/>
    <cellStyle name="Hyperlink 2" xfId="101" xr:uid="{00000000-0005-0000-0000-000014000000}"/>
    <cellStyle name="InfoDataColumn" xfId="8" xr:uid="{00000000-0005-0000-0000-000015000000}"/>
    <cellStyle name="InfoDataRow" xfId="9" xr:uid="{00000000-0005-0000-0000-000016000000}"/>
    <cellStyle name="InfoLabelColumn" xfId="10" xr:uid="{00000000-0005-0000-0000-000017000000}"/>
    <cellStyle name="InfoLabelRow" xfId="11" xr:uid="{00000000-0005-0000-0000-000018000000}"/>
    <cellStyle name="InfolDataColumn" xfId="12" xr:uid="{00000000-0005-0000-0000-000019000000}"/>
    <cellStyle name="InformationalData" xfId="13" xr:uid="{00000000-0005-0000-0000-00001A000000}"/>
    <cellStyle name="InformationalLabel" xfId="14" xr:uid="{00000000-0005-0000-0000-00001B000000}"/>
    <cellStyle name="InformationalLabelTop" xfId="15" xr:uid="{00000000-0005-0000-0000-00001C000000}"/>
    <cellStyle name="Input %" xfId="75" xr:uid="{00000000-0005-0000-0000-00001D000000}"/>
    <cellStyle name="Input 1" xfId="76" xr:uid="{00000000-0005-0000-0000-00001E000000}"/>
    <cellStyle name="Input 3" xfId="77" xr:uid="{00000000-0005-0000-0000-00001F000000}"/>
    <cellStyle name="InputData" xfId="16" xr:uid="{00000000-0005-0000-0000-000020000000}"/>
    <cellStyle name="InputDataColumn" xfId="17" xr:uid="{00000000-0005-0000-0000-000021000000}"/>
    <cellStyle name="InputDataRow" xfId="18" xr:uid="{00000000-0005-0000-0000-000022000000}"/>
    <cellStyle name="InputLabel" xfId="19" xr:uid="{00000000-0005-0000-0000-000023000000}"/>
    <cellStyle name="InputLabelColumn" xfId="20" xr:uid="{00000000-0005-0000-0000-000024000000}"/>
    <cellStyle name="InputLabelRow" xfId="21" xr:uid="{00000000-0005-0000-0000-000025000000}"/>
    <cellStyle name="InputLabelTop" xfId="22" xr:uid="{00000000-0005-0000-0000-000026000000}"/>
    <cellStyle name="IntermediateData" xfId="23" xr:uid="{00000000-0005-0000-0000-000027000000}"/>
    <cellStyle name="IntermediateDataColumn" xfId="24" xr:uid="{00000000-0005-0000-0000-000028000000}"/>
    <cellStyle name="IntermediateDataRow" xfId="25" xr:uid="{00000000-0005-0000-0000-000029000000}"/>
    <cellStyle name="IntermediateLabel" xfId="26" xr:uid="{00000000-0005-0000-0000-00002A000000}"/>
    <cellStyle name="IntermediateLabelColumn" xfId="27" xr:uid="{00000000-0005-0000-0000-00002B000000}"/>
    <cellStyle name="IntermediateLabelRow" xfId="28" xr:uid="{00000000-0005-0000-0000-00002C000000}"/>
    <cellStyle name="InvalidCell" xfId="29" xr:uid="{00000000-0005-0000-0000-00002D000000}"/>
    <cellStyle name="Month" xfId="78" xr:uid="{00000000-0005-0000-0000-00002E000000}"/>
    <cellStyle name="NewSheet" xfId="30" xr:uid="{00000000-0005-0000-0000-00002F000000}"/>
    <cellStyle name="Normal" xfId="0" builtinId="0"/>
    <cellStyle name="Normal - Style1" xfId="31" xr:uid="{00000000-0005-0000-0000-000031000000}"/>
    <cellStyle name="Normal 11" xfId="79" xr:uid="{00000000-0005-0000-0000-000032000000}"/>
    <cellStyle name="Normal 2" xfId="62" xr:uid="{00000000-0005-0000-0000-000033000000}"/>
    <cellStyle name="Normal 2 2" xfId="80" xr:uid="{00000000-0005-0000-0000-000034000000}"/>
    <cellStyle name="Normal 2 3" xfId="81" xr:uid="{00000000-0005-0000-0000-000035000000}"/>
    <cellStyle name="Normal 2 4" xfId="103" xr:uid="{00000000-0005-0000-0000-000036000000}"/>
    <cellStyle name="Normal 3" xfId="69" xr:uid="{00000000-0005-0000-0000-000037000000}"/>
    <cellStyle name="Normal 3 2" xfId="70" xr:uid="{00000000-0005-0000-0000-000038000000}"/>
    <cellStyle name="Normal 4" xfId="98" xr:uid="{00000000-0005-0000-0000-000039000000}"/>
    <cellStyle name="Normal_CDS Pricer" xfId="99" xr:uid="{00000000-0005-0000-0000-00003A000000}"/>
    <cellStyle name="Normal_Models" xfId="100" xr:uid="{00000000-0005-0000-0000-00003B000000}"/>
    <cellStyle name="Normal_Sheet1 2_RateVols Examples" xfId="58" xr:uid="{00000000-0005-0000-0000-00003C000000}"/>
    <cellStyle name="Note 2 2" xfId="82" xr:uid="{00000000-0005-0000-0000-00003D000000}"/>
    <cellStyle name="Note 2 3" xfId="83" xr:uid="{00000000-0005-0000-0000-00003E000000}"/>
    <cellStyle name="ObjectDataColumn" xfId="32" xr:uid="{00000000-0005-0000-0000-00003F000000}"/>
    <cellStyle name="ObjectDataRow" xfId="33" xr:uid="{00000000-0005-0000-0000-000040000000}"/>
    <cellStyle name="ObjectLabelColumn" xfId="34" xr:uid="{00000000-0005-0000-0000-000041000000}"/>
    <cellStyle name="ObjectLabelRow" xfId="35" xr:uid="{00000000-0005-0000-0000-000042000000}"/>
    <cellStyle name="OutputData" xfId="36" xr:uid="{00000000-0005-0000-0000-000043000000}"/>
    <cellStyle name="OutputDataColumn" xfId="37" xr:uid="{00000000-0005-0000-0000-000044000000}"/>
    <cellStyle name="OutputDataRow" xfId="38" xr:uid="{00000000-0005-0000-0000-000045000000}"/>
    <cellStyle name="OutputLabel" xfId="39" xr:uid="{00000000-0005-0000-0000-000046000000}"/>
    <cellStyle name="OutputLabelColumn" xfId="40" xr:uid="{00000000-0005-0000-0000-000047000000}"/>
    <cellStyle name="OutputLabelRow" xfId="41" xr:uid="{00000000-0005-0000-0000-000048000000}"/>
    <cellStyle name="PanelLabel" xfId="42" xr:uid="{00000000-0005-0000-0000-000049000000}"/>
    <cellStyle name="Percent" xfId="60" builtinId="5"/>
    <cellStyle name="Percent ()" xfId="84" xr:uid="{00000000-0005-0000-0000-00004B000000}"/>
    <cellStyle name="Percent () 2" xfId="85" xr:uid="{00000000-0005-0000-0000-00004C000000}"/>
    <cellStyle name="Percent 1" xfId="86" xr:uid="{00000000-0005-0000-0000-00004D000000}"/>
    <cellStyle name="Percent 2" xfId="63" xr:uid="{00000000-0005-0000-0000-00004E000000}"/>
    <cellStyle name="Percent 2 2" xfId="87" xr:uid="{00000000-0005-0000-0000-00004F000000}"/>
    <cellStyle name="Percent 2 3" xfId="88" xr:uid="{00000000-0005-0000-0000-000050000000}"/>
    <cellStyle name="Percent 2 4" xfId="89" xr:uid="{00000000-0005-0000-0000-000051000000}"/>
    <cellStyle name="Percent 2 5" xfId="90" xr:uid="{00000000-0005-0000-0000-000052000000}"/>
    <cellStyle name="Percent 2 6" xfId="91" xr:uid="{00000000-0005-0000-0000-000053000000}"/>
    <cellStyle name="Percent 2 7" xfId="104" xr:uid="{00000000-0005-0000-0000-000054000000}"/>
    <cellStyle name="PersonalDataColumn" xfId="43" xr:uid="{00000000-0005-0000-0000-000055000000}"/>
    <cellStyle name="PersonalDataRow" xfId="44" xr:uid="{00000000-0005-0000-0000-000056000000}"/>
    <cellStyle name="PersonalLabelColumn" xfId="45" xr:uid="{00000000-0005-0000-0000-000057000000}"/>
    <cellStyle name="PersonalLabelRow" xfId="46" xr:uid="{00000000-0005-0000-0000-000058000000}"/>
    <cellStyle name="result" xfId="47" xr:uid="{00000000-0005-0000-0000-000059000000}"/>
    <cellStyle name="spreads" xfId="48" xr:uid="{00000000-0005-0000-0000-00005A000000}"/>
    <cellStyle name="Style 1" xfId="49" xr:uid="{00000000-0005-0000-0000-00005B000000}"/>
    <cellStyle name="Sum" xfId="92" xr:uid="{00000000-0005-0000-0000-00005C000000}"/>
    <cellStyle name="Sum %of HV" xfId="93" xr:uid="{00000000-0005-0000-0000-00005D000000}"/>
    <cellStyle name="swaptn" xfId="50" xr:uid="{00000000-0005-0000-0000-00005E000000}"/>
    <cellStyle name="TableDataColumn" xfId="51" xr:uid="{00000000-0005-0000-0000-00005F000000}"/>
    <cellStyle name="TableDataRow" xfId="52" xr:uid="{00000000-0005-0000-0000-000060000000}"/>
    <cellStyle name="TableLabelColumn" xfId="53" xr:uid="{00000000-0005-0000-0000-000061000000}"/>
    <cellStyle name="TableLabelRow" xfId="54" xr:uid="{00000000-0005-0000-0000-000062000000}"/>
    <cellStyle name="TableLabelTop" xfId="55" xr:uid="{00000000-0005-0000-0000-000063000000}"/>
    <cellStyle name="time" xfId="94" xr:uid="{00000000-0005-0000-0000-000064000000}"/>
    <cellStyle name="Underline 2" xfId="95" xr:uid="{00000000-0005-0000-0000-000065000000}"/>
    <cellStyle name="Year" xfId="96" xr:uid="{00000000-0005-0000-0000-000066000000}"/>
    <cellStyle name="Year 2" xfId="97" xr:uid="{00000000-0005-0000-0000-000067000000}"/>
    <cellStyle name="桁区切り_NewDemo" xfId="56" xr:uid="{00000000-0005-0000-0000-000068000000}"/>
    <cellStyle name="標準_NewDemo" xfId="57" xr:uid="{00000000-0005-0000-0000-000069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76200</xdr:rowOff>
        </xdr:from>
        <xdr:to>
          <xdr:col>13</xdr:col>
          <xdr:colOff>38100</xdr:colOff>
          <xdr:row>12</xdr:row>
          <xdr:rowOff>123825</xdr:rowOff>
        </xdr:to>
        <xdr:sp macro="" textlink="">
          <xdr:nvSpPr>
            <xdr:cNvPr id="5121" name="CommandButton2" hidden="1">
              <a:extLst>
                <a:ext uri="{63B3BB69-23CF-44E3-9099-C40C66FF867C}">
                  <a14:compatExt spid="_x0000_s5121"/>
                </a:ext>
                <a:ext uri="{FF2B5EF4-FFF2-40B4-BE49-F238E27FC236}">
                  <a16:creationId xmlns:a16="http://schemas.microsoft.com/office/drawing/2014/main" id="{00000000-0008-0000-09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0.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tabSelected="1" workbookViewId="0">
      <selection activeCell="B3" sqref="B3"/>
    </sheetView>
  </sheetViews>
  <sheetFormatPr defaultRowHeight="12.75"/>
  <cols>
    <col min="1" max="1" width="2" customWidth="1"/>
    <col min="2" max="2" width="74.28515625" bestFit="1" customWidth="1"/>
    <col min="3" max="3" width="2.5703125" customWidth="1"/>
    <col min="4" max="4" width="25" customWidth="1"/>
    <col min="5" max="5" width="17.42578125" customWidth="1"/>
    <col min="6" max="6" width="2.7109375" customWidth="1"/>
    <col min="7" max="7" width="22.7109375" bestFit="1" customWidth="1"/>
    <col min="8" max="8" width="15.7109375" customWidth="1"/>
    <col min="9" max="9" width="14.28515625" customWidth="1"/>
  </cols>
  <sheetData>
    <row r="1" spans="1:8">
      <c r="B1" s="43" t="s">
        <v>78</v>
      </c>
    </row>
    <row r="2" spans="1:8">
      <c r="A2" s="43"/>
      <c r="B2" t="str">
        <f>_xll.HLV5r3.Financial.Cache.GetCurveEngineVersionInfo()</f>
        <v>Version: FpML.V5r3 v1.0 Built on : 27/04/2018, 8:03 AM</v>
      </c>
    </row>
    <row r="4" spans="1:8">
      <c r="B4" s="43" t="s">
        <v>79</v>
      </c>
      <c r="D4" s="3" t="s">
        <v>80</v>
      </c>
    </row>
    <row r="5" spans="1:8">
      <c r="B5" s="44"/>
      <c r="D5" s="45" t="s">
        <v>12</v>
      </c>
      <c r="E5" s="45" t="s">
        <v>13</v>
      </c>
    </row>
    <row r="6" spans="1:8">
      <c r="D6" s="45" t="s">
        <v>6</v>
      </c>
      <c r="E6" s="45" t="s">
        <v>118</v>
      </c>
    </row>
    <row r="7" spans="1:8">
      <c r="B7" s="46" t="s">
        <v>81</v>
      </c>
      <c r="C7" s="3"/>
      <c r="D7" s="45" t="s">
        <v>16</v>
      </c>
      <c r="E7" s="45" t="s">
        <v>82</v>
      </c>
    </row>
    <row r="8" spans="1:8">
      <c r="B8" s="47" t="str">
        <f t="array" ref="B8:B129">_xll.HLV5r3.Financial.Cache.ListUpTo100PricingStructures( D6:E7)</f>
        <v>Market.QR_LIVE.RateCurve.AUD-BBR-BBSW-1M</v>
      </c>
    </row>
    <row r="9" spans="1:8">
      <c r="B9" s="47" t="str">
        <v>Market.QR_LIVE.RateCurve.AUD-BBR-BBSW-3M</v>
      </c>
      <c r="D9" s="200" t="s">
        <v>208</v>
      </c>
      <c r="E9" s="200"/>
    </row>
    <row r="10" spans="1:8">
      <c r="B10" s="47" t="str">
        <v>Market.QR_LIVE.RateCurve.USD-LIBOR-BBA-3M</v>
      </c>
    </row>
    <row r="11" spans="1:8">
      <c r="B11" s="47" t="str">
        <v>Market.QR_LIVE.DiscountCurve.EUR-LIBOR-SENIOR</v>
      </c>
    </row>
    <row r="12" spans="1:8">
      <c r="B12" s="47" t="str">
        <v>Market.QR_LIVE.DiscountCurve.GBP-LIBOR-SENIOR</v>
      </c>
    </row>
    <row r="13" spans="1:8">
      <c r="B13" s="47" t="str">
        <v>Market.QR_LIVE.DiscountCurve.JPY-LIBOR-SENIOR</v>
      </c>
    </row>
    <row r="14" spans="1:8">
      <c r="B14" s="47" t="str">
        <v>Market.QR_LIVE.DiscountCurve.NZD-LIBOR-SENIOR</v>
      </c>
    </row>
    <row r="15" spans="1:8">
      <c r="B15" s="47" t="str">
        <v>Market.QR_LIVE.FxCurve.AUD-EUR</v>
      </c>
      <c r="D15" t="str">
        <f t="array" ref="D15:E56">_xll.HLV5r3.Financial.Cache.GetQuotedAssetSet( D9)</f>
        <v>AUD-Deposit-1D</v>
      </c>
      <c r="E15">
        <v>4.4999999999999998E-2</v>
      </c>
      <c r="G15" t="str">
        <f t="array" ref="G15:H56">_xll.HLV5r3.Financial.Cache.GetQuotedAssetSet( B11)</f>
        <v>EUR-Deposit-1D</v>
      </c>
      <c r="H15">
        <v>4.0000000000000001E-3</v>
      </c>
    </row>
    <row r="16" spans="1:8">
      <c r="B16" s="47" t="str">
        <v>Market.QR_LIVE.FxCurve.AUD-GBP</v>
      </c>
      <c r="D16" t="str">
        <v>AUD-Deposit-6M</v>
      </c>
      <c r="E16">
        <v>4.9000000000000002E-2</v>
      </c>
      <c r="G16" t="str">
        <v>EUR-Deposit-2D</v>
      </c>
      <c r="H16">
        <v>4.0000000000000001E-3</v>
      </c>
    </row>
    <row r="17" spans="2:8">
      <c r="B17" s="47" t="str">
        <v>Market.QR_LIVE.FxCurve.AUD-JPY</v>
      </c>
      <c r="D17" t="str">
        <v>AUD-BasisSwap-1Y-6M</v>
      </c>
      <c r="E17">
        <v>0</v>
      </c>
      <c r="G17" t="str">
        <v>EUR-Deposit-1W</v>
      </c>
      <c r="H17">
        <v>4.5999999999999999E-3</v>
      </c>
    </row>
    <row r="18" spans="2:8">
      <c r="B18" s="47" t="str">
        <v>Market.QR_LIVE.FxCurve.AUD-NZD</v>
      </c>
      <c r="D18" t="str">
        <v>AUD-BasisSwap-2Y-6M</v>
      </c>
      <c r="E18">
        <v>0</v>
      </c>
      <c r="G18" t="str">
        <v>EUR-Deposit-1M</v>
      </c>
      <c r="H18">
        <v>5.4000000000000003E-3</v>
      </c>
    </row>
    <row r="19" spans="2:8">
      <c r="B19" s="47" t="str">
        <v>Market.QR_LIVE.FxCurve.EUR-USD</v>
      </c>
      <c r="D19" t="str">
        <v>AUD-BasisSwap-3Y-6M</v>
      </c>
      <c r="E19">
        <v>0</v>
      </c>
      <c r="G19" t="str">
        <v>EUR-Deposit-2M</v>
      </c>
      <c r="H19">
        <v>6.1999999999999998E-3</v>
      </c>
    </row>
    <row r="20" spans="2:8">
      <c r="B20" s="47" t="str">
        <v>Market.QR_LIVE.FxCurve.GBP-USD</v>
      </c>
      <c r="D20" t="str">
        <v>AUD-BasisSwap-4Y-6M</v>
      </c>
      <c r="E20">
        <v>0</v>
      </c>
      <c r="G20" t="str">
        <v>EUR-Deposit-3M</v>
      </c>
      <c r="H20">
        <v>8.0000000000000002E-3</v>
      </c>
    </row>
    <row r="21" spans="2:8">
      <c r="B21" s="47" t="str">
        <v>Market.QR_LIVE.FxCurve.JPY-USD</v>
      </c>
      <c r="D21" t="str">
        <v>AUD-BasisSwap-5Y-6M</v>
      </c>
      <c r="E21">
        <v>0</v>
      </c>
      <c r="G21" t="str">
        <v>EUR-IRSwap-3Y</v>
      </c>
      <c r="H21">
        <v>1.435E-2</v>
      </c>
    </row>
    <row r="22" spans="2:8">
      <c r="B22" s="47" t="str">
        <v>Market.QR_LIVE.FxCurve.NZD-USD</v>
      </c>
      <c r="D22" t="str">
        <v>AUD-BasisSwap-7Y-6M</v>
      </c>
      <c r="E22">
        <v>0</v>
      </c>
      <c r="G22" t="str">
        <v>EUR-IRSwap-4Y</v>
      </c>
      <c r="H22">
        <v>1.6109999999999999E-2</v>
      </c>
    </row>
    <row r="23" spans="2:8">
      <c r="B23" s="47" t="str">
        <v>Market.QR_LIVE.RateCurve.AUD-AONIA-OIS-COMPOUND</v>
      </c>
      <c r="D23" t="str">
        <v>AUD-BasisSwap-10Y-6M</v>
      </c>
      <c r="E23">
        <v>0</v>
      </c>
      <c r="G23" t="str">
        <v>EUR-IRSwap-5Y</v>
      </c>
      <c r="H23">
        <v>1.789E-2</v>
      </c>
    </row>
    <row r="24" spans="2:8">
      <c r="B24" s="47" t="str">
        <v>Market.QR_LIVE.RateCurve.AUD-BBR-BBSW-2M</v>
      </c>
      <c r="D24" t="str">
        <v>AUD-BasisSwap-15Y-6M</v>
      </c>
      <c r="E24">
        <v>0</v>
      </c>
      <c r="G24" t="str">
        <v>EUR-IRSwap-7Y</v>
      </c>
      <c r="H24">
        <v>2.094E-2</v>
      </c>
    </row>
    <row r="25" spans="2:8">
      <c r="B25" s="47" t="str">
        <v>Market.QR_LIVE.RateCurve.EUR-EURIBOR-Reuters-1M</v>
      </c>
      <c r="D25" t="str">
        <v>AUD-BasisSwap-20Y-6M</v>
      </c>
      <c r="E25">
        <v>0</v>
      </c>
      <c r="G25" t="str">
        <v>EUR-IRSwap-10Y</v>
      </c>
      <c r="H25">
        <v>2.4140000000000002E-2</v>
      </c>
    </row>
    <row r="26" spans="2:8">
      <c r="B26" s="47" t="str">
        <v>Market.QR_LIVE.RateCurve.EUR-EURIBOR-Reuters-3M</v>
      </c>
      <c r="D26" t="str">
        <v>AUD-BasisSwap-25Y-6M</v>
      </c>
      <c r="E26">
        <v>0</v>
      </c>
      <c r="G26" t="str">
        <v>EUR-IRSwap-12Y</v>
      </c>
      <c r="H26">
        <v>2.5590000000000002E-2</v>
      </c>
    </row>
    <row r="27" spans="2:8">
      <c r="B27" s="47" t="str">
        <v>Market.QR_LIVE.RateCurve.EUR-EURIBOR-Reuters-6M</v>
      </c>
      <c r="D27" t="str">
        <v>AUD-BasisSwap-30Y-6M</v>
      </c>
      <c r="E27">
        <v>0</v>
      </c>
      <c r="G27" t="str">
        <v>EUR-IRSwap-15Y</v>
      </c>
      <c r="H27">
        <v>2.691E-2</v>
      </c>
    </row>
    <row r="28" spans="2:8">
      <c r="B28" s="47" t="str">
        <v>Market.QR_LIVE.RateCurve.EUR-LIBOR-BBA-1M</v>
      </c>
      <c r="D28" t="e">
        <v>#N/A</v>
      </c>
      <c r="E28" t="e">
        <v>#N/A</v>
      </c>
      <c r="G28" t="str">
        <v>EUR-IRSwap-20Y</v>
      </c>
      <c r="H28">
        <v>2.784E-2</v>
      </c>
    </row>
    <row r="29" spans="2:8">
      <c r="B29" s="47" t="str">
        <v>Market.QR_LIVE.RateCurve.EUR-LIBOR-BBA-3M</v>
      </c>
      <c r="D29" t="e">
        <v>#N/A</v>
      </c>
      <c r="E29" t="e">
        <v>#N/A</v>
      </c>
      <c r="G29" t="str">
        <v>EUR-IRSwap-25Y</v>
      </c>
      <c r="H29">
        <v>2.7609999999999999E-2</v>
      </c>
    </row>
    <row r="30" spans="2:8">
      <c r="B30" s="47" t="str">
        <v>Market.QR_LIVE.RateCurve.EUR-LIBOR-BBA-6M</v>
      </c>
      <c r="D30" t="e">
        <v>#N/A</v>
      </c>
      <c r="E30" t="e">
        <v>#N/A</v>
      </c>
      <c r="G30" t="str">
        <v>EUR-IRSwap-30Y</v>
      </c>
      <c r="H30">
        <v>2.6669999999999999E-2</v>
      </c>
    </row>
    <row r="31" spans="2:8">
      <c r="B31" s="47" t="str">
        <v>Market.QR_LIVE.RateCurve.GBP-LIBOR-BBA-3M</v>
      </c>
      <c r="D31" t="e">
        <v>#N/A</v>
      </c>
      <c r="E31" t="e">
        <v>#N/A</v>
      </c>
      <c r="G31" t="str">
        <v>EUR-IRFuture-ER-1</v>
      </c>
      <c r="H31">
        <v>8.8500000000000002E-3</v>
      </c>
    </row>
    <row r="32" spans="2:8">
      <c r="B32" s="47" t="str">
        <v>Market.QR_LIVE.RateCurve.JPY-LIBOR-BBA-1M</v>
      </c>
      <c r="D32" t="e">
        <v>#N/A</v>
      </c>
      <c r="E32" t="e">
        <v>#N/A</v>
      </c>
      <c r="G32" t="str">
        <v>EUR-IRFuture-ER-2</v>
      </c>
      <c r="H32">
        <v>9.3500000000000007E-3</v>
      </c>
    </row>
    <row r="33" spans="2:8">
      <c r="B33" s="47" t="str">
        <v>Market.QR_LIVE.RateCurve.JPY-LIBOR-BBA-3M</v>
      </c>
      <c r="D33" t="e">
        <v>#N/A</v>
      </c>
      <c r="E33" t="e">
        <v>#N/A</v>
      </c>
      <c r="G33" t="str">
        <v>EUR-IRFuture-ER-3</v>
      </c>
      <c r="H33">
        <v>9.9000000000000008E-3</v>
      </c>
    </row>
    <row r="34" spans="2:8">
      <c r="B34" s="47" t="str">
        <v>Market.QR_LIVE.RateCurve.JPY-LIBOR-BBA-6M</v>
      </c>
      <c r="D34" t="e">
        <v>#N/A</v>
      </c>
      <c r="E34" t="e">
        <v>#N/A</v>
      </c>
      <c r="G34" t="str">
        <v>EUR-IRFuture-ER-4</v>
      </c>
      <c r="H34">
        <v>1.035E-2</v>
      </c>
    </row>
    <row r="35" spans="2:8">
      <c r="B35" s="47" t="str">
        <v>Market.QR_LIVE.RateCurve.JPY-LIBOR-ISDA-1M</v>
      </c>
      <c r="D35" t="e">
        <v>#N/A</v>
      </c>
      <c r="E35" t="e">
        <v>#N/A</v>
      </c>
      <c r="G35" t="str">
        <v>EUR-IRFuture-ER-5</v>
      </c>
      <c r="H35">
        <v>1.09E-2</v>
      </c>
    </row>
    <row r="36" spans="2:8">
      <c r="B36" s="47" t="str">
        <v>Market.QR_LIVE.RateCurve.JPY-LIBOR-ISDA-3M</v>
      </c>
      <c r="D36" t="e">
        <v>#N/A</v>
      </c>
      <c r="E36" t="e">
        <v>#N/A</v>
      </c>
      <c r="G36" t="str">
        <v>EUR-IRFuture-ER-6</v>
      </c>
      <c r="H36">
        <v>1.1849999999999999E-2</v>
      </c>
    </row>
    <row r="37" spans="2:8">
      <c r="B37" s="47" t="str">
        <v>Market.QR_LIVE.RateCurve.JPY-LIBOR-ISDA-6M</v>
      </c>
      <c r="D37" t="e">
        <v>#N/A</v>
      </c>
      <c r="E37" t="e">
        <v>#N/A</v>
      </c>
      <c r="G37" t="str">
        <v>EUR-IRFuture-ER-7</v>
      </c>
      <c r="H37">
        <v>1.2500000000000001E-2</v>
      </c>
    </row>
    <row r="38" spans="2:8">
      <c r="B38" s="47" t="str">
        <v>Market.QR_LIVE.RateCurve.NZD-BBR-FRA-1M</v>
      </c>
      <c r="D38" t="e">
        <v>#N/A</v>
      </c>
      <c r="E38" t="e">
        <v>#N/A</v>
      </c>
      <c r="G38" t="str">
        <v>EUR-IRFuture-ER-8</v>
      </c>
      <c r="H38">
        <v>1.3350000000000001E-2</v>
      </c>
    </row>
    <row r="39" spans="2:8">
      <c r="B39" s="47" t="str">
        <v>Market.QR_LIVE.RateCurve.NZD-BBR-FRA-3M</v>
      </c>
      <c r="D39" t="e">
        <v>#N/A</v>
      </c>
      <c r="E39" t="e">
        <v>#N/A</v>
      </c>
      <c r="G39" t="e">
        <v>#N/A</v>
      </c>
      <c r="H39" t="e">
        <v>#N/A</v>
      </c>
    </row>
    <row r="40" spans="2:8">
      <c r="B40" s="47" t="str">
        <v>Market.QR_LIVE.RateCurve.NZD-BBR-FRA-6M</v>
      </c>
      <c r="D40" t="e">
        <v>#N/A</v>
      </c>
      <c r="E40" t="e">
        <v>#N/A</v>
      </c>
      <c r="G40" t="e">
        <v>#N/A</v>
      </c>
      <c r="H40" t="e">
        <v>#N/A</v>
      </c>
    </row>
    <row r="41" spans="2:8">
      <c r="B41" s="47" t="str">
        <v>Market.QR_LIVE.RateCurve.USD-LIBOR-BBA-1M</v>
      </c>
      <c r="D41" t="e">
        <v>#N/A</v>
      </c>
      <c r="E41" t="e">
        <v>#N/A</v>
      </c>
      <c r="G41" t="e">
        <v>#N/A</v>
      </c>
      <c r="H41" t="e">
        <v>#N/A</v>
      </c>
    </row>
    <row r="42" spans="2:8">
      <c r="B42" s="47" t="str">
        <v>Market.QR_LIVE.DiscountCurve.CHF-LIBOR-SENIOR</v>
      </c>
      <c r="D42" t="e">
        <v>#N/A</v>
      </c>
      <c r="E42" t="e">
        <v>#N/A</v>
      </c>
      <c r="G42" t="e">
        <v>#N/A</v>
      </c>
      <c r="H42" t="e">
        <v>#N/A</v>
      </c>
    </row>
    <row r="43" spans="2:8">
      <c r="B43" s="47" t="str">
        <v>Market.QR_LIVE.RateCurve.USD-LIBOR-BBA-6M</v>
      </c>
      <c r="D43" t="e">
        <v>#N/A</v>
      </c>
      <c r="E43" t="e">
        <v>#N/A</v>
      </c>
      <c r="G43" t="e">
        <v>#N/A</v>
      </c>
      <c r="H43" t="e">
        <v>#N/A</v>
      </c>
    </row>
    <row r="44" spans="2:8">
      <c r="B44" s="47" t="str">
        <v>Market.QR_LIVE.RateCurve.GBP-LIBOR-BBA-1M</v>
      </c>
      <c r="D44" t="e">
        <v>#N/A</v>
      </c>
      <c r="E44" t="e">
        <v>#N/A</v>
      </c>
      <c r="G44" t="e">
        <v>#N/A</v>
      </c>
      <c r="H44" t="e">
        <v>#N/A</v>
      </c>
    </row>
    <row r="45" spans="2:8">
      <c r="B45" s="47" t="str">
        <v>Market.QR_LIVE.RateCurve.GBP-LIBOR-BBA-6M</v>
      </c>
      <c r="D45" t="e">
        <v>#N/A</v>
      </c>
      <c r="E45" t="e">
        <v>#N/A</v>
      </c>
      <c r="G45" t="e">
        <v>#N/A</v>
      </c>
      <c r="H45" t="e">
        <v>#N/A</v>
      </c>
    </row>
    <row r="46" spans="2:8">
      <c r="B46" s="47" t="str">
        <v>Market.QR_LIVE.RateCurve.AUD-BBR-BBSW-6M</v>
      </c>
      <c r="D46" t="e">
        <v>#N/A</v>
      </c>
      <c r="E46" t="e">
        <v>#N/A</v>
      </c>
      <c r="G46" t="e">
        <v>#N/A</v>
      </c>
      <c r="H46" t="e">
        <v>#N/A</v>
      </c>
    </row>
    <row r="47" spans="2:8">
      <c r="B47" s="47" t="str">
        <v>Market.QR_LIVE.FxCurve.CHF-USD</v>
      </c>
      <c r="D47" t="e">
        <v>#N/A</v>
      </c>
      <c r="E47" t="e">
        <v>#N/A</v>
      </c>
      <c r="G47" t="e">
        <v>#N/A</v>
      </c>
      <c r="H47" t="e">
        <v>#N/A</v>
      </c>
    </row>
    <row r="48" spans="2:8">
      <c r="B48" s="47" t="str">
        <v>Market.QR_LIVE.RateVolatilityMatrix.AUD-BBR-BBSW-3M</v>
      </c>
      <c r="D48" t="e">
        <v>#N/A</v>
      </c>
      <c r="E48" t="e">
        <v>#N/A</v>
      </c>
      <c r="G48" t="e">
        <v>#N/A</v>
      </c>
      <c r="H48" t="e">
        <v>#N/A</v>
      </c>
    </row>
    <row r="49" spans="2:8">
      <c r="B49" s="47" t="str">
        <v>Market.QR_LIVE.RateVolatilityMatrix.AUD-BBR-BBSW-1M</v>
      </c>
      <c r="D49" t="e">
        <v>#N/A</v>
      </c>
      <c r="E49" t="e">
        <v>#N/A</v>
      </c>
      <c r="G49" t="e">
        <v>#N/A</v>
      </c>
      <c r="H49" t="e">
        <v>#N/A</v>
      </c>
    </row>
    <row r="50" spans="2:8">
      <c r="B50" s="47" t="str">
        <v>Market.QR_LIVE.RateVolatilityMatrix.AUD-BBR-BBSW-6M</v>
      </c>
      <c r="D50" t="e">
        <v>#N/A</v>
      </c>
      <c r="E50" t="e">
        <v>#N/A</v>
      </c>
      <c r="G50" t="e">
        <v>#N/A</v>
      </c>
      <c r="H50" t="e">
        <v>#N/A</v>
      </c>
    </row>
    <row r="51" spans="2:8">
      <c r="B51" s="47" t="str">
        <v>Market.QR_LIVE.RateVolatilityMatrix.AUD-IRSwap-5Y</v>
      </c>
      <c r="D51" t="e">
        <v>#N/A</v>
      </c>
      <c r="E51" t="e">
        <v>#N/A</v>
      </c>
      <c r="G51" t="e">
        <v>#N/A</v>
      </c>
      <c r="H51" t="e">
        <v>#N/A</v>
      </c>
    </row>
    <row r="52" spans="2:8">
      <c r="B52" s="47" t="str">
        <v>Market.QR_LIVE.RateVolatilityMatrix.AUD-IRSwap-10Y</v>
      </c>
      <c r="D52" t="e">
        <v>#N/A</v>
      </c>
      <c r="E52" t="e">
        <v>#N/A</v>
      </c>
      <c r="G52" t="e">
        <v>#N/A</v>
      </c>
      <c r="H52" t="e">
        <v>#N/A</v>
      </c>
    </row>
    <row r="53" spans="2:8">
      <c r="B53" s="47" t="str">
        <v>Market.QR_LIVE.RateCurve.CHF-LIBOR-BBA-1M</v>
      </c>
      <c r="D53" t="e">
        <v>#N/A</v>
      </c>
      <c r="E53" t="e">
        <v>#N/A</v>
      </c>
      <c r="G53" t="e">
        <v>#N/A</v>
      </c>
      <c r="H53" t="e">
        <v>#N/A</v>
      </c>
    </row>
    <row r="54" spans="2:8">
      <c r="B54" s="47" t="str">
        <v>Market.QR_LIVE.RateCurve.CHF-LIBOR-BBA-6M</v>
      </c>
      <c r="D54" t="e">
        <v>#N/A</v>
      </c>
      <c r="E54" t="e">
        <v>#N/A</v>
      </c>
      <c r="G54" t="e">
        <v>#N/A</v>
      </c>
      <c r="H54" t="e">
        <v>#N/A</v>
      </c>
    </row>
    <row r="55" spans="2:8">
      <c r="B55" s="47" t="str">
        <v>Market.QR_LIVE.RateCurve.CHF-LIBOR-BBA-3M</v>
      </c>
      <c r="D55" t="e">
        <v>#N/A</v>
      </c>
      <c r="E55" t="e">
        <v>#N/A</v>
      </c>
      <c r="G55" t="e">
        <v>#N/A</v>
      </c>
      <c r="H55" t="e">
        <v>#N/A</v>
      </c>
    </row>
    <row r="56" spans="2:8">
      <c r="B56" s="47" t="str">
        <v>Market.QR_LIVE.RateCurve.EUR-EURIBOR-Telerate-6M</v>
      </c>
      <c r="D56" t="e">
        <v>#N/A</v>
      </c>
      <c r="E56" t="e">
        <v>#N/A</v>
      </c>
      <c r="G56" t="e">
        <v>#N/A</v>
      </c>
      <c r="H56" t="e">
        <v>#N/A</v>
      </c>
    </row>
    <row r="57" spans="2:8">
      <c r="B57" s="47" t="str">
        <v>Market.QR_LIVE.RateCurve.EUR-EURIBOR-Telerate-3M</v>
      </c>
    </row>
    <row r="58" spans="2:8">
      <c r="B58" s="47" t="str">
        <v>Market.QR_LIVE.RateCurve.EUR-EURIBOR-Telerate-1M</v>
      </c>
    </row>
    <row r="59" spans="2:8">
      <c r="B59" s="47" t="str">
        <v>Market.QR_LIVE.RateVolatilityMatrix.EUR-IRSwap-5Y</v>
      </c>
    </row>
    <row r="60" spans="2:8">
      <c r="B60" s="47" t="str">
        <v>Market.QR_LIVE.RateCurve.AUD-LIBOR-BBA-3M.AUD-Deposit-1D</v>
      </c>
    </row>
    <row r="61" spans="2:8">
      <c r="B61" s="47" t="str">
        <v>Market.QR_LIVE.RateCurve.AUD-LIBOR-BBA-3M.AUD-Deposit-1W</v>
      </c>
    </row>
    <row r="62" spans="2:8">
      <c r="B62" s="47" t="str">
        <v>Market.QR_LIVE.RateCurve.AUD-LIBOR-BBA-3M.AUD-Deposit-2W</v>
      </c>
    </row>
    <row r="63" spans="2:8">
      <c r="B63" s="47" t="str">
        <v>Market.QR_LIVE.RateCurve.AUD-LIBOR-BBA-3M.AUD-Deposit-1M</v>
      </c>
    </row>
    <row r="64" spans="2:8">
      <c r="B64" s="47" t="str">
        <v>Market.QR_LIVE.RateCurve.AUD-LIBOR-BBA-3M.AUD-Deposit-2M</v>
      </c>
    </row>
    <row r="65" spans="2:2">
      <c r="B65" s="47" t="str">
        <v>Market.QR_LIVE.RateCurve.AUD-LIBOR-BBA-3M.AUD-Deposit-3M</v>
      </c>
    </row>
    <row r="66" spans="2:2">
      <c r="B66" s="47" t="str">
        <v>Market.QR_LIVE.RateCurve.AUD-LIBOR-BBA-3M.AUD-IRFuture-IR-1</v>
      </c>
    </row>
    <row r="67" spans="2:2">
      <c r="B67" s="47" t="str">
        <v>Market.QR_LIVE.RateCurve.AUD-LIBOR-BBA-3M.AUD-IRFuture-IR-2</v>
      </c>
    </row>
    <row r="68" spans="2:2">
      <c r="B68" s="47" t="str">
        <v>Market.QR_LIVE.RateCurve.AUD-LIBOR-BBA-3M.AUD-IRFuture-IR-3</v>
      </c>
    </row>
    <row r="69" spans="2:2">
      <c r="B69" s="47" t="str">
        <v>Market.QR_LIVE.RateCurve.AUD-LIBOR-BBA-3M.AUD-IRFuture-IR-4</v>
      </c>
    </row>
    <row r="70" spans="2:2">
      <c r="B70" s="47" t="str">
        <v>Market.QR_LIVE.RateCurve.AUD-LIBOR-BBA-3M.AUD-IRFuture-IR-5</v>
      </c>
    </row>
    <row r="71" spans="2:2">
      <c r="B71" s="47" t="str">
        <v>Market.QR_LIVE.RateCurve.AUD-LIBOR-BBA-3M.AUD-IRFuture-IR-6</v>
      </c>
    </row>
    <row r="72" spans="2:2">
      <c r="B72" s="47" t="str">
        <v>Market.QR_LIVE.RateCurve.AUD-LIBOR-BBA-3M.AUD-IRFuture-IR-7</v>
      </c>
    </row>
    <row r="73" spans="2:2">
      <c r="B73" s="47" t="str">
        <v>Market.QR_LIVE.RateCurve.AUD-LIBOR-BBA-3M.AUD-IRFuture-IR-8</v>
      </c>
    </row>
    <row r="74" spans="2:2">
      <c r="B74" s="47" t="str">
        <v>Market.QR_LIVE.RateCurve.AUD-LIBOR-BBA-3M.AUD-IRSwap-3Y</v>
      </c>
    </row>
    <row r="75" spans="2:2">
      <c r="B75" s="47" t="str">
        <v>Market.QR_LIVE.RateCurve.AUD-LIBOR-BBA-3M.AUD-IRSwap-4Y</v>
      </c>
    </row>
    <row r="76" spans="2:2">
      <c r="B76" s="47" t="str">
        <v>Market.QR_LIVE.RateCurve.AUD-LIBOR-BBA-3M.AUD-IRSwap-5Y</v>
      </c>
    </row>
    <row r="77" spans="2:2">
      <c r="B77" s="47" t="str">
        <v>Market.QR_LIVE.RateCurve.AUD-LIBOR-BBA-3M.AUD-IRSwap-6Y</v>
      </c>
    </row>
    <row r="78" spans="2:2">
      <c r="B78" s="47" t="str">
        <v>Market.QR_LIVE.RateCurve.AUD-LIBOR-BBA-3M.AUD-IRSwap-7Y</v>
      </c>
    </row>
    <row r="79" spans="2:2">
      <c r="B79" s="47" t="str">
        <v>Market.QR_LIVE.RateCurve.AUD-LIBOR-BBA-3M.AUD-IRSwap-8Y</v>
      </c>
    </row>
    <row r="80" spans="2:2">
      <c r="B80" s="47" t="str">
        <v>Market.QR_LIVE.RateCurve.AUD-LIBOR-BBA-3M.AUD-IRSwap-9Y</v>
      </c>
    </row>
    <row r="81" spans="2:2">
      <c r="B81" s="47" t="str">
        <v>Market.QR_LIVE.RateCurve.AUD-LIBOR-BBA-3M.AUD-IRSwap-10Y</v>
      </c>
    </row>
    <row r="82" spans="2:2">
      <c r="B82" s="47" t="str">
        <v>Market.QR_LIVE.RateCurve.AUD-LIBOR-BBA-3M.AUD-IRSwap-15Y</v>
      </c>
    </row>
    <row r="83" spans="2:2">
      <c r="B83" s="47" t="str">
        <v>Market.QR_LIVE.RateCurve.AUD-LIBOR-BBA-3M.AUD-IRSwap-20Y</v>
      </c>
    </row>
    <row r="84" spans="2:2">
      <c r="B84" s="47" t="str">
        <v>Market.QR_LIVE.ClearedRateCurve.USD-LIBOR-ISDA-6M</v>
      </c>
    </row>
    <row r="85" spans="2:2">
      <c r="B85" s="47" t="str">
        <v>Market.QR_LIVE.RateBasisCurve.AUD-LIBOR-BBA-1M</v>
      </c>
    </row>
    <row r="86" spans="2:2">
      <c r="B86" s="47" t="str">
        <v>Market.QR_LIVE.RateCurve.AUD-LIBOR-BBA-3M</v>
      </c>
    </row>
    <row r="87" spans="2:2">
      <c r="B87" s="47" t="str">
        <v>Market.QR_LIVE.RateCurve.AUD-LIBOR-BBA-6M</v>
      </c>
    </row>
    <row r="88" spans="2:2">
      <c r="B88" s="47" t="str">
        <v>Market.QR_LIVE.RateCurve.AUD-LIBOR-BBA-1M</v>
      </c>
    </row>
    <row r="89" spans="2:2">
      <c r="B89" s="47" t="str">
        <v>Market.QR_LIVE.RateCurve.GBP-LIBOR-ISDA-3M</v>
      </c>
    </row>
    <row r="90" spans="2:2">
      <c r="B90" s="47" t="str">
        <v>Market.QR_LIVE.RateCurve.GBP-LIBOR-ISDA-1M</v>
      </c>
    </row>
    <row r="91" spans="2:2">
      <c r="B91" s="47" t="str">
        <v>Market.QR_LIVE.RateCurve.USD-Federal Funds-H15-OIS-COMPOUND-1D</v>
      </c>
    </row>
    <row r="92" spans="2:2">
      <c r="B92" s="47" t="str">
        <v>Market.QR_LIVE.DiscountCurve.USD-OIS-SENIOR</v>
      </c>
    </row>
    <row r="93" spans="2:2">
      <c r="B93" s="47" t="str">
        <v>Market.QR_LIVE.RateCurve.GBP-LIBOR-ISDA-6M</v>
      </c>
    </row>
    <row r="94" spans="2:2">
      <c r="B94" s="47" t="str">
        <v>Market.QR_LIVE.ExchangeTradedCurve.AUD-ASX-IR</v>
      </c>
    </row>
    <row r="95" spans="2:2">
      <c r="B95" s="47" t="str">
        <v>Market.QR_LIVE.ExchangeTradedCurve.ExchangeTradedCurve.AUD-ASXT-IR</v>
      </c>
    </row>
    <row r="96" spans="2:2">
      <c r="B96" s="47" t="str">
        <v>Market.QR_LIVE.RateCurve.AUD-AONIA-OIS-COMPOUND-1D</v>
      </c>
    </row>
    <row r="97" spans="2:2">
      <c r="B97" s="47" t="str">
        <v>Market.QR_LIVE.RateVolatilityMatrix.AUD-Xibor-3M</v>
      </c>
    </row>
    <row r="98" spans="2:2">
      <c r="B98" s="47" t="str">
        <v>Market.QR_LIVE.RateVolatilityMatrix.Instrument/String=AUD-BBR-BBSW-1M</v>
      </c>
    </row>
    <row r="99" spans="2:2">
      <c r="B99" s="47" t="str">
        <v>Market.QR_LIVE.RateVolatilityMatrix.Instrument/String=AUD-IRSwap-1Y</v>
      </c>
    </row>
    <row r="100" spans="2:2">
      <c r="B100" s="47" t="str">
        <v>Market.QR_LIVE.RateVolatilityMatrix.AUD-BBR-BBSW</v>
      </c>
    </row>
    <row r="101" spans="2:2">
      <c r="B101" s="47" t="str">
        <v>Market.QR_LIVE.RateVolatilityMatrix.AUD-IRSwap</v>
      </c>
    </row>
    <row r="102" spans="2:2">
      <c r="B102" s="47" t="str">
        <v>Market.QR_LIVE.RateATMVolatilityMatrix.AUD-IRSwap-SydneySwapDesk</v>
      </c>
    </row>
    <row r="103" spans="2:2">
      <c r="B103" s="47" t="str">
        <v>Market.QR_LIVE.RateVolatilityMatrix.AUD-IRSwap-20Y</v>
      </c>
    </row>
    <row r="104" spans="2:2">
      <c r="B104" s="47" t="str">
        <v>Market.QR_LIVE.RateVolatilityMatrix.AUD-IRSwap-15Y</v>
      </c>
    </row>
    <row r="105" spans="2:2">
      <c r="B105" s="47" t="str">
        <v>Market.QR_LIVE.RateVolatilityMatrix.AUD-IRSwap-9Y</v>
      </c>
    </row>
    <row r="106" spans="2:2">
      <c r="B106" s="47" t="str">
        <v>Market.QR_LIVE.RateVolatilityMatrix.AUD-IRSwap-8Y</v>
      </c>
    </row>
    <row r="107" spans="2:2">
      <c r="B107" s="47" t="e">
        <v>#N/A</v>
      </c>
    </row>
    <row r="108" spans="2:2">
      <c r="B108" s="47" t="e">
        <v>#N/A</v>
      </c>
    </row>
    <row r="109" spans="2:2">
      <c r="B109" s="47" t="e">
        <v>#N/A</v>
      </c>
    </row>
    <row r="110" spans="2:2">
      <c r="B110" s="47" t="e">
        <v>#N/A</v>
      </c>
    </row>
    <row r="111" spans="2:2">
      <c r="B111" s="47" t="e">
        <v>#N/A</v>
      </c>
    </row>
    <row r="112" spans="2:2">
      <c r="B112" s="47" t="e">
        <v>#N/A</v>
      </c>
    </row>
    <row r="113" spans="2:2">
      <c r="B113" s="47" t="e">
        <v>#N/A</v>
      </c>
    </row>
    <row r="114" spans="2:2">
      <c r="B114" s="47" t="e">
        <v>#N/A</v>
      </c>
    </row>
    <row r="115" spans="2:2">
      <c r="B115" s="47" t="e">
        <v>#N/A</v>
      </c>
    </row>
    <row r="116" spans="2:2">
      <c r="B116" s="47" t="e">
        <v>#N/A</v>
      </c>
    </row>
    <row r="117" spans="2:2">
      <c r="B117" s="47" t="e">
        <v>#N/A</v>
      </c>
    </row>
    <row r="118" spans="2:2">
      <c r="B118" s="47" t="e">
        <v>#N/A</v>
      </c>
    </row>
    <row r="119" spans="2:2">
      <c r="B119" s="47" t="e">
        <v>#N/A</v>
      </c>
    </row>
    <row r="120" spans="2:2">
      <c r="B120" s="47" t="e">
        <v>#N/A</v>
      </c>
    </row>
    <row r="121" spans="2:2">
      <c r="B121" s="47" t="e">
        <v>#N/A</v>
      </c>
    </row>
    <row r="122" spans="2:2">
      <c r="B122" s="47"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mergeCells count="1">
    <mergeCell ref="D9:E9"/>
  </mergeCells>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9"/>
  <sheetViews>
    <sheetView workbookViewId="0">
      <selection activeCell="G36" sqref="G36"/>
    </sheetView>
  </sheetViews>
  <sheetFormatPr defaultRowHeight="12.75"/>
  <cols>
    <col min="1" max="1" width="16.42578125" customWidth="1"/>
    <col min="3" max="3" width="10.140625" bestFit="1" customWidth="1"/>
  </cols>
  <sheetData>
    <row r="1" spans="3:3">
      <c r="C1" s="1">
        <f ca="1">TODAY()</f>
        <v>43217</v>
      </c>
    </row>
    <row r="2" spans="3:3">
      <c r="C2" s="2">
        <f ca="1">C1+21</f>
        <v>43238</v>
      </c>
    </row>
    <row r="3" spans="3:3">
      <c r="C3" s="2">
        <f t="shared" ref="C3:C11" ca="1" si="0">C2+21</f>
        <v>43259</v>
      </c>
    </row>
    <row r="4" spans="3:3">
      <c r="C4" s="2">
        <f t="shared" ca="1" si="0"/>
        <v>43280</v>
      </c>
    </row>
    <row r="5" spans="3:3">
      <c r="C5" s="2">
        <f t="shared" ca="1" si="0"/>
        <v>43301</v>
      </c>
    </row>
    <row r="6" spans="3:3">
      <c r="C6" s="2">
        <f t="shared" ca="1" si="0"/>
        <v>43322</v>
      </c>
    </row>
    <row r="7" spans="3:3">
      <c r="C7" s="2">
        <f t="shared" ca="1" si="0"/>
        <v>43343</v>
      </c>
    </row>
    <row r="8" spans="3:3">
      <c r="C8" s="2">
        <f t="shared" ca="1" si="0"/>
        <v>43364</v>
      </c>
    </row>
    <row r="9" spans="3:3">
      <c r="C9" s="2">
        <f t="shared" ca="1" si="0"/>
        <v>43385</v>
      </c>
    </row>
    <row r="10" spans="3:3">
      <c r="C10" s="2">
        <f t="shared" ca="1" si="0"/>
        <v>43406</v>
      </c>
    </row>
    <row r="11" spans="3:3">
      <c r="C11" s="2">
        <f t="shared" ca="1" si="0"/>
        <v>43427</v>
      </c>
    </row>
    <row r="17" spans="1:2">
      <c r="A17" t="e">
        <f ca="1">_xll.Orion.ExcelAPI.Cache.CreateCalendar(A23:B29,C1:C11)</f>
        <v>#NAME?</v>
      </c>
    </row>
    <row r="23" spans="1:2">
      <c r="A23" s="3" t="s">
        <v>0</v>
      </c>
      <c r="B23" s="3" t="s">
        <v>1</v>
      </c>
    </row>
    <row r="24" spans="1:2">
      <c r="A24" s="3" t="s">
        <v>2</v>
      </c>
      <c r="B24" t="s">
        <v>3</v>
      </c>
    </row>
    <row r="25" spans="1:2">
      <c r="A25" t="s">
        <v>4</v>
      </c>
      <c r="B25" t="s">
        <v>5</v>
      </c>
    </row>
    <row r="26" spans="1:2">
      <c r="A26" t="s">
        <v>52</v>
      </c>
      <c r="B26" t="s">
        <v>210</v>
      </c>
    </row>
    <row r="27" spans="1:2">
      <c r="A27" s="3" t="s">
        <v>6</v>
      </c>
      <c r="B27" s="3" t="s">
        <v>7</v>
      </c>
    </row>
    <row r="28" spans="1:2">
      <c r="A28" s="3" t="s">
        <v>8</v>
      </c>
      <c r="B28" s="3" t="s">
        <v>9</v>
      </c>
    </row>
    <row r="29" spans="1:2">
      <c r="A29" s="3" t="s">
        <v>10</v>
      </c>
      <c r="B29" s="3" t="s">
        <v>209</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44"/>
  <sheetViews>
    <sheetView workbookViewId="0">
      <selection activeCell="P29" sqref="P29"/>
    </sheetView>
  </sheetViews>
  <sheetFormatPr defaultRowHeight="12.75"/>
  <cols>
    <col min="1" max="1" width="21" bestFit="1" customWidth="1"/>
    <col min="2" max="2" width="4.85546875" bestFit="1" customWidth="1"/>
    <col min="3" max="3" width="7.42578125" bestFit="1" customWidth="1"/>
    <col min="4" max="4" width="17.42578125" bestFit="1" customWidth="1"/>
    <col min="5" max="5" width="5.42578125" bestFit="1" customWidth="1"/>
    <col min="7" max="7" width="2.28515625" customWidth="1"/>
    <col min="8" max="8" width="30.5703125" bestFit="1" customWidth="1"/>
    <col min="9" max="9" width="4.85546875" bestFit="1" customWidth="1"/>
    <col min="10" max="10" width="7.42578125" bestFit="1" customWidth="1"/>
    <col min="11" max="11" width="17.42578125" bestFit="1" customWidth="1"/>
    <col min="12" max="12" width="5.42578125" bestFit="1" customWidth="1"/>
    <col min="13" max="13" width="8.85546875" bestFit="1" customWidth="1"/>
  </cols>
  <sheetData>
    <row r="1" spans="1:14">
      <c r="A1" s="156" t="s">
        <v>11</v>
      </c>
      <c r="B1" s="201" t="str">
        <f ca="1">_xll.HLV5r3.Financial.Cache.CreateCurve($A$2:$B$10,$D$17:$F$40)</f>
        <v>Market.QR_LIVE.RateCurve.AUD-BBR-BBSW-3M</v>
      </c>
      <c r="C1" s="202"/>
      <c r="D1" s="202"/>
      <c r="E1" s="202"/>
      <c r="F1" s="203"/>
      <c r="G1" s="5"/>
      <c r="H1" s="156" t="s">
        <v>11</v>
      </c>
      <c r="I1" s="201" t="str">
        <f ca="1">_xll.HLV5r3.Financial.Cache.CreateCurve($H$2:$I$10,$D$17:$F$40)</f>
        <v>Market.QR_LIVE.RateCurve.AUD-BBR-BBSW-6M</v>
      </c>
      <c r="J1" s="202"/>
      <c r="K1" s="202"/>
      <c r="L1" s="202"/>
      <c r="M1" s="203"/>
      <c r="N1" s="5"/>
    </row>
    <row r="2" spans="1:14" ht="13.5" thickBot="1">
      <c r="A2" s="157" t="s">
        <v>12</v>
      </c>
      <c r="B2" s="204" t="s">
        <v>13</v>
      </c>
      <c r="C2" s="205"/>
      <c r="D2" s="205"/>
      <c r="E2" s="205"/>
      <c r="F2" s="206"/>
      <c r="G2" s="7"/>
      <c r="H2" s="157" t="s">
        <v>12</v>
      </c>
      <c r="I2" s="204" t="s">
        <v>13</v>
      </c>
      <c r="J2" s="205"/>
      <c r="K2" s="205"/>
      <c r="L2" s="205"/>
      <c r="M2" s="206"/>
      <c r="N2" s="7"/>
    </row>
    <row r="3" spans="1:14">
      <c r="A3" s="8" t="s">
        <v>14</v>
      </c>
      <c r="B3" s="207">
        <f ca="1">TODAY()</f>
        <v>43217</v>
      </c>
      <c r="C3" s="208"/>
      <c r="D3" s="208"/>
      <c r="E3" s="208"/>
      <c r="F3" s="209"/>
      <c r="G3" s="7"/>
      <c r="H3" s="8" t="s">
        <v>14</v>
      </c>
      <c r="I3" s="207">
        <f ca="1">TODAY()</f>
        <v>43217</v>
      </c>
      <c r="J3" s="208"/>
      <c r="K3" s="208"/>
      <c r="L3" s="208"/>
      <c r="M3" s="209"/>
      <c r="N3" s="7"/>
    </row>
    <row r="4" spans="1:14">
      <c r="A4" s="9" t="s">
        <v>15</v>
      </c>
      <c r="B4" s="207">
        <f ca="1">B3</f>
        <v>43217</v>
      </c>
      <c r="C4" s="208"/>
      <c r="D4" s="208"/>
      <c r="E4" s="208"/>
      <c r="F4" s="209"/>
      <c r="G4" s="7"/>
      <c r="H4" s="9" t="s">
        <v>15</v>
      </c>
      <c r="I4" s="207">
        <f ca="1">I3</f>
        <v>43217</v>
      </c>
      <c r="J4" s="208"/>
      <c r="K4" s="208"/>
      <c r="L4" s="208"/>
      <c r="M4" s="209"/>
      <c r="N4" s="7"/>
    </row>
    <row r="5" spans="1:14">
      <c r="A5" s="10" t="s">
        <v>16</v>
      </c>
      <c r="B5" s="210" t="s">
        <v>82</v>
      </c>
      <c r="C5" s="211"/>
      <c r="D5" s="211"/>
      <c r="E5" s="211"/>
      <c r="F5" s="212"/>
      <c r="G5" s="7"/>
      <c r="H5" s="10" t="s">
        <v>16</v>
      </c>
      <c r="I5" s="210" t="s">
        <v>82</v>
      </c>
      <c r="J5" s="211"/>
      <c r="K5" s="211"/>
      <c r="L5" s="211"/>
      <c r="M5" s="212"/>
      <c r="N5" s="7"/>
    </row>
    <row r="6" spans="1:14">
      <c r="A6" s="9" t="s">
        <v>17</v>
      </c>
      <c r="B6" s="217" t="s">
        <v>186</v>
      </c>
      <c r="C6" s="218"/>
      <c r="D6" s="218"/>
      <c r="E6" s="218"/>
      <c r="F6" s="219"/>
      <c r="G6" s="7"/>
      <c r="H6" s="9" t="s">
        <v>17</v>
      </c>
      <c r="I6" s="217" t="s">
        <v>186</v>
      </c>
      <c r="J6" s="218"/>
      <c r="K6" s="218"/>
      <c r="L6" s="218"/>
      <c r="M6" s="219"/>
      <c r="N6" s="7"/>
    </row>
    <row r="7" spans="1:14">
      <c r="A7" s="9" t="s">
        <v>19</v>
      </c>
      <c r="B7" s="210" t="s">
        <v>20</v>
      </c>
      <c r="C7" s="211"/>
      <c r="D7" s="211"/>
      <c r="E7" s="211"/>
      <c r="F7" s="212"/>
      <c r="G7" s="7"/>
      <c r="H7" s="9" t="s">
        <v>19</v>
      </c>
      <c r="I7" s="210" t="s">
        <v>231</v>
      </c>
      <c r="J7" s="211"/>
      <c r="K7" s="211"/>
      <c r="L7" s="211"/>
      <c r="M7" s="212"/>
      <c r="N7" s="7"/>
    </row>
    <row r="8" spans="1:14">
      <c r="A8" s="9" t="s">
        <v>21</v>
      </c>
      <c r="B8" s="210" t="str">
        <f>B6&amp;"-"&amp;B7</f>
        <v>AUD-BBR-BBSW-3M</v>
      </c>
      <c r="C8" s="211"/>
      <c r="D8" s="211"/>
      <c r="E8" s="211"/>
      <c r="F8" s="212"/>
      <c r="G8" s="7"/>
      <c r="H8" s="9" t="s">
        <v>21</v>
      </c>
      <c r="I8" s="210" t="str">
        <f>I6&amp;"-"&amp;I7</f>
        <v>AUD-BBR-BBSW-6M</v>
      </c>
      <c r="J8" s="211"/>
      <c r="K8" s="211"/>
      <c r="L8" s="211"/>
      <c r="M8" s="212"/>
      <c r="N8" s="7"/>
    </row>
    <row r="9" spans="1:14">
      <c r="A9" s="9" t="s">
        <v>22</v>
      </c>
      <c r="B9" s="210" t="s">
        <v>23</v>
      </c>
      <c r="C9" s="211"/>
      <c r="D9" s="211"/>
      <c r="E9" s="211"/>
      <c r="F9" s="212"/>
      <c r="G9" s="7"/>
      <c r="H9" s="9" t="s">
        <v>22</v>
      </c>
      <c r="I9" s="210" t="s">
        <v>23</v>
      </c>
      <c r="J9" s="211"/>
      <c r="K9" s="211"/>
      <c r="L9" s="211"/>
      <c r="M9" s="212"/>
      <c r="N9" s="7"/>
    </row>
    <row r="10" spans="1:14" ht="13.5" thickBot="1">
      <c r="A10" s="11" t="s">
        <v>24</v>
      </c>
      <c r="B10" s="210" t="str">
        <f>MID(B6,1,3)</f>
        <v>AUD</v>
      </c>
      <c r="C10" s="211"/>
      <c r="D10" s="211"/>
      <c r="E10" s="211"/>
      <c r="F10" s="212"/>
      <c r="G10" s="7"/>
      <c r="H10" s="11" t="s">
        <v>24</v>
      </c>
      <c r="I10" s="210" t="str">
        <f>MID(I6,1,3)</f>
        <v>AUD</v>
      </c>
      <c r="J10" s="211"/>
      <c r="K10" s="211"/>
      <c r="L10" s="211"/>
      <c r="M10" s="212"/>
      <c r="N10" s="7"/>
    </row>
    <row r="11" spans="1:14">
      <c r="A11" s="10" t="s">
        <v>25</v>
      </c>
      <c r="B11" s="210">
        <v>7200</v>
      </c>
      <c r="C11" s="211"/>
      <c r="D11" s="211"/>
      <c r="E11" s="211"/>
      <c r="F11" s="212"/>
      <c r="G11" s="7"/>
      <c r="H11" s="10" t="s">
        <v>25</v>
      </c>
      <c r="I11" s="210">
        <v>7200</v>
      </c>
      <c r="J11" s="211"/>
      <c r="K11" s="211"/>
      <c r="L11" s="211"/>
      <c r="M11" s="212"/>
      <c r="N11" s="7"/>
    </row>
    <row r="12" spans="1:14" ht="13.5" thickBot="1">
      <c r="A12" s="12" t="s">
        <v>10</v>
      </c>
      <c r="B12" s="213" t="str">
        <f ca="1">B1</f>
        <v>Market.QR_LIVE.RateCurve.AUD-BBR-BBSW-3M</v>
      </c>
      <c r="C12" s="214"/>
      <c r="D12" s="214"/>
      <c r="E12" s="214"/>
      <c r="F12" s="215"/>
      <c r="G12" s="7"/>
      <c r="H12" s="12" t="s">
        <v>10</v>
      </c>
      <c r="I12" s="213" t="str">
        <f ca="1">I1</f>
        <v>Market.QR_LIVE.RateCurve.AUD-BBR-BBSW-6M</v>
      </c>
      <c r="J12" s="214"/>
      <c r="K12" s="214"/>
      <c r="L12" s="214"/>
      <c r="M12" s="215"/>
      <c r="N12" s="7"/>
    </row>
    <row r="13" spans="1:14">
      <c r="A13" s="13"/>
      <c r="B13" s="216"/>
      <c r="C13" s="216"/>
      <c r="D13" s="216"/>
      <c r="E13" s="216"/>
      <c r="F13" s="216"/>
      <c r="G13" s="7"/>
      <c r="H13" s="13"/>
      <c r="I13" s="216"/>
      <c r="J13" s="216"/>
      <c r="K13" s="216"/>
      <c r="L13" s="216"/>
      <c r="M13" s="216"/>
      <c r="N13" s="7"/>
    </row>
    <row r="14" spans="1:14" ht="13.5" thickBot="1">
      <c r="A14" s="14"/>
      <c r="B14" s="4"/>
      <c r="C14" s="4"/>
      <c r="D14" s="4"/>
      <c r="E14" s="4"/>
      <c r="F14" s="4"/>
      <c r="G14" s="7"/>
      <c r="H14" s="14"/>
      <c r="I14" s="4"/>
      <c r="J14" s="4"/>
      <c r="K14" s="4"/>
      <c r="L14" s="4"/>
      <c r="M14" s="4"/>
      <c r="N14" s="7"/>
    </row>
    <row r="15" spans="1:14" ht="13.5" thickBot="1">
      <c r="A15" s="15" t="s">
        <v>26</v>
      </c>
      <c r="B15" s="16"/>
      <c r="C15" s="16"/>
      <c r="D15" s="16"/>
      <c r="E15" s="16"/>
      <c r="F15" s="17"/>
      <c r="G15" s="7"/>
      <c r="H15" s="15" t="s">
        <v>26</v>
      </c>
      <c r="I15" s="16"/>
      <c r="J15" s="16"/>
      <c r="K15" s="16"/>
      <c r="L15" s="16"/>
      <c r="M15" s="17"/>
      <c r="N15" s="7"/>
    </row>
    <row r="16" spans="1:14" ht="13.5" thickBot="1">
      <c r="A16" s="18" t="s">
        <v>27</v>
      </c>
      <c r="B16" s="19" t="s">
        <v>8</v>
      </c>
      <c r="C16" s="20" t="s">
        <v>28</v>
      </c>
      <c r="D16" s="20" t="s">
        <v>29</v>
      </c>
      <c r="E16" s="21" t="s">
        <v>30</v>
      </c>
      <c r="F16" s="22" t="s">
        <v>31</v>
      </c>
      <c r="G16" s="7"/>
      <c r="H16" s="18" t="s">
        <v>27</v>
      </c>
      <c r="I16" s="19" t="s">
        <v>8</v>
      </c>
      <c r="J16" s="20" t="s">
        <v>28</v>
      </c>
      <c r="K16" s="20" t="s">
        <v>29</v>
      </c>
      <c r="L16" s="21" t="s">
        <v>30</v>
      </c>
      <c r="M16" s="22" t="s">
        <v>31</v>
      </c>
      <c r="N16" s="7"/>
    </row>
    <row r="17" spans="1:14">
      <c r="A17" s="23" t="s">
        <v>32</v>
      </c>
      <c r="B17" s="24"/>
      <c r="C17" s="25" t="s">
        <v>33</v>
      </c>
      <c r="D17" s="26" t="str">
        <f>$B$10&amp;"-"&amp;A17&amp;"-"&amp;IF(B17="","",B17&amp;"-")&amp;C17</f>
        <v>AUD-Deposit-1D</v>
      </c>
      <c r="E17" s="27">
        <v>6.6100000000000006E-2</v>
      </c>
      <c r="F17" s="27">
        <v>1E-4</v>
      </c>
      <c r="G17" s="7"/>
      <c r="H17" s="23" t="s">
        <v>32</v>
      </c>
      <c r="I17" s="24"/>
      <c r="J17" s="25" t="s">
        <v>33</v>
      </c>
      <c r="K17" s="26" t="str">
        <f>$B$10&amp;"-"&amp;H17&amp;"-"&amp;IF(I17="","",I17&amp;"-")&amp;J17</f>
        <v>AUD-Deposit-1D</v>
      </c>
      <c r="L17" s="27">
        <v>6.6100000000000006E-2</v>
      </c>
      <c r="M17" s="27">
        <v>1E-4</v>
      </c>
      <c r="N17" s="7"/>
    </row>
    <row r="18" spans="1:14">
      <c r="A18" s="23" t="s">
        <v>32</v>
      </c>
      <c r="B18" s="28"/>
      <c r="C18" s="29" t="s">
        <v>34</v>
      </c>
      <c r="D18" s="26" t="str">
        <f t="shared" ref="D18:D40" si="0">$B$10&amp;"-"&amp;A18&amp;"-"&amp;IF(B18="","",B18&amp;"-")&amp;C18</f>
        <v>AUD-Deposit-1W</v>
      </c>
      <c r="E18" s="30">
        <v>6.59E-2</v>
      </c>
      <c r="F18" s="30">
        <v>1E-4</v>
      </c>
      <c r="G18" s="7"/>
      <c r="H18" s="23" t="s">
        <v>32</v>
      </c>
      <c r="I18" s="28"/>
      <c r="J18" s="29" t="s">
        <v>34</v>
      </c>
      <c r="K18" s="26" t="str">
        <f t="shared" ref="K18:K40" si="1">$B$10&amp;"-"&amp;H18&amp;"-"&amp;IF(I18="","",I18&amp;"-")&amp;J18</f>
        <v>AUD-Deposit-1W</v>
      </c>
      <c r="L18" s="30">
        <v>6.59E-2</v>
      </c>
      <c r="M18" s="30">
        <v>1E-4</v>
      </c>
      <c r="N18" s="7"/>
    </row>
    <row r="19" spans="1:14">
      <c r="A19" s="23" t="s">
        <v>32</v>
      </c>
      <c r="B19" s="28"/>
      <c r="C19" s="29" t="s">
        <v>35</v>
      </c>
      <c r="D19" s="26" t="str">
        <f t="shared" si="0"/>
        <v>AUD-Deposit-2W</v>
      </c>
      <c r="E19" s="30">
        <v>6.6299999999999998E-2</v>
      </c>
      <c r="F19" s="30">
        <v>1E-4</v>
      </c>
      <c r="G19" s="7"/>
      <c r="H19" s="23" t="s">
        <v>32</v>
      </c>
      <c r="I19" s="28"/>
      <c r="J19" s="29" t="s">
        <v>35</v>
      </c>
      <c r="K19" s="26" t="str">
        <f t="shared" si="1"/>
        <v>AUD-Deposit-2W</v>
      </c>
      <c r="L19" s="30">
        <v>6.6299999999999998E-2</v>
      </c>
      <c r="M19" s="30">
        <v>1E-4</v>
      </c>
      <c r="N19" s="7"/>
    </row>
    <row r="20" spans="1:14">
      <c r="A20" s="23" t="s">
        <v>32</v>
      </c>
      <c r="B20" s="28"/>
      <c r="C20" s="29" t="s">
        <v>36</v>
      </c>
      <c r="D20" s="26" t="str">
        <f t="shared" si="0"/>
        <v>AUD-Deposit-1M</v>
      </c>
      <c r="E20" s="30">
        <v>6.6600000000000006E-2</v>
      </c>
      <c r="F20" s="30">
        <v>1E-4</v>
      </c>
      <c r="G20" s="7"/>
      <c r="H20" s="23" t="s">
        <v>32</v>
      </c>
      <c r="I20" s="28"/>
      <c r="J20" s="29" t="s">
        <v>36</v>
      </c>
      <c r="K20" s="26" t="str">
        <f t="shared" si="1"/>
        <v>AUD-Deposit-1M</v>
      </c>
      <c r="L20" s="30">
        <v>6.6600000000000006E-2</v>
      </c>
      <c r="M20" s="30">
        <v>1E-4</v>
      </c>
      <c r="N20" s="7"/>
    </row>
    <row r="21" spans="1:14">
      <c r="A21" s="23" t="s">
        <v>32</v>
      </c>
      <c r="B21" s="28"/>
      <c r="C21" s="29" t="s">
        <v>37</v>
      </c>
      <c r="D21" s="26" t="str">
        <f t="shared" si="0"/>
        <v>AUD-Deposit-2M</v>
      </c>
      <c r="E21" s="30">
        <v>6.9199999999999998E-2</v>
      </c>
      <c r="F21" s="30">
        <v>1E-4</v>
      </c>
      <c r="G21" s="7"/>
      <c r="H21" s="23" t="s">
        <v>32</v>
      </c>
      <c r="I21" s="28"/>
      <c r="J21" s="29" t="s">
        <v>37</v>
      </c>
      <c r="K21" s="26" t="str">
        <f t="shared" si="1"/>
        <v>AUD-Deposit-2M</v>
      </c>
      <c r="L21" s="30">
        <v>6.9199999999999998E-2</v>
      </c>
      <c r="M21" s="30">
        <v>1E-4</v>
      </c>
      <c r="N21" s="7"/>
    </row>
    <row r="22" spans="1:14">
      <c r="A22" s="23" t="s">
        <v>32</v>
      </c>
      <c r="B22" s="28"/>
      <c r="C22" s="29" t="s">
        <v>20</v>
      </c>
      <c r="D22" s="26" t="str">
        <f t="shared" si="0"/>
        <v>AUD-Deposit-3M</v>
      </c>
      <c r="E22" s="30">
        <v>7.0199999999999999E-2</v>
      </c>
      <c r="F22" s="30">
        <v>1E-4</v>
      </c>
      <c r="G22" s="7"/>
      <c r="H22" s="23" t="s">
        <v>32</v>
      </c>
      <c r="I22" s="28"/>
      <c r="J22" s="29" t="s">
        <v>20</v>
      </c>
      <c r="K22" s="26" t="str">
        <f t="shared" si="1"/>
        <v>AUD-Deposit-3M</v>
      </c>
      <c r="L22" s="30">
        <v>7.0199999999999999E-2</v>
      </c>
      <c r="M22" s="30">
        <v>1E-4</v>
      </c>
      <c r="N22" s="7"/>
    </row>
    <row r="23" spans="1:14">
      <c r="A23" s="23" t="s">
        <v>38</v>
      </c>
      <c r="B23" s="28"/>
      <c r="C23" s="29" t="s">
        <v>39</v>
      </c>
      <c r="D23" s="26" t="str">
        <f t="shared" si="0"/>
        <v>AUD-IRSwap-3Y</v>
      </c>
      <c r="E23" s="30">
        <v>7.4300000000000005E-2</v>
      </c>
      <c r="F23" s="30">
        <v>1E-4</v>
      </c>
      <c r="G23" s="7"/>
      <c r="H23" s="23" t="s">
        <v>38</v>
      </c>
      <c r="I23" s="28"/>
      <c r="J23" s="29" t="s">
        <v>39</v>
      </c>
      <c r="K23" s="26" t="str">
        <f t="shared" si="1"/>
        <v>AUD-IRSwap-3Y</v>
      </c>
      <c r="L23" s="30">
        <v>7.4300000000000005E-2</v>
      </c>
      <c r="M23" s="30">
        <v>1E-4</v>
      </c>
      <c r="N23" s="7"/>
    </row>
    <row r="24" spans="1:14">
      <c r="A24" s="23" t="s">
        <v>38</v>
      </c>
      <c r="B24" s="28"/>
      <c r="C24" s="29" t="s">
        <v>40</v>
      </c>
      <c r="D24" s="26" t="str">
        <f t="shared" si="0"/>
        <v>AUD-IRSwap-4Y</v>
      </c>
      <c r="E24" s="30">
        <v>7.4399999999999994E-2</v>
      </c>
      <c r="F24" s="30">
        <v>1E-4</v>
      </c>
      <c r="G24" s="7"/>
      <c r="H24" s="23" t="s">
        <v>38</v>
      </c>
      <c r="I24" s="28"/>
      <c r="J24" s="29" t="s">
        <v>40</v>
      </c>
      <c r="K24" s="26" t="str">
        <f t="shared" si="1"/>
        <v>AUD-IRSwap-4Y</v>
      </c>
      <c r="L24" s="30">
        <v>7.4399999999999994E-2</v>
      </c>
      <c r="M24" s="30">
        <v>1E-4</v>
      </c>
      <c r="N24" s="7"/>
    </row>
    <row r="25" spans="1:14">
      <c r="A25" s="23" t="s">
        <v>38</v>
      </c>
      <c r="B25" s="28"/>
      <c r="C25" s="29" t="s">
        <v>41</v>
      </c>
      <c r="D25" s="26" t="str">
        <f t="shared" si="0"/>
        <v>AUD-IRSwap-5Y</v>
      </c>
      <c r="E25" s="30">
        <v>7.4399999999999994E-2</v>
      </c>
      <c r="F25" s="30">
        <v>1E-4</v>
      </c>
      <c r="G25" s="7"/>
      <c r="H25" s="23" t="s">
        <v>38</v>
      </c>
      <c r="I25" s="28"/>
      <c r="J25" s="29" t="s">
        <v>41</v>
      </c>
      <c r="K25" s="26" t="str">
        <f t="shared" si="1"/>
        <v>AUD-IRSwap-5Y</v>
      </c>
      <c r="L25" s="30">
        <v>7.4399999999999994E-2</v>
      </c>
      <c r="M25" s="30">
        <v>1E-4</v>
      </c>
      <c r="N25" s="7"/>
    </row>
    <row r="26" spans="1:14">
      <c r="A26" s="23" t="s">
        <v>38</v>
      </c>
      <c r="B26" s="28"/>
      <c r="C26" s="29" t="s">
        <v>42</v>
      </c>
      <c r="D26" s="26" t="str">
        <f t="shared" si="0"/>
        <v>AUD-IRSwap-6Y</v>
      </c>
      <c r="E26" s="30">
        <v>7.2900000000000006E-2</v>
      </c>
      <c r="F26" s="30">
        <v>1E-4</v>
      </c>
      <c r="G26" s="7"/>
      <c r="H26" s="23" t="s">
        <v>38</v>
      </c>
      <c r="I26" s="28"/>
      <c r="J26" s="29" t="s">
        <v>42</v>
      </c>
      <c r="K26" s="26" t="str">
        <f t="shared" si="1"/>
        <v>AUD-IRSwap-6Y</v>
      </c>
      <c r="L26" s="30">
        <v>7.2900000000000006E-2</v>
      </c>
      <c r="M26" s="30">
        <v>1E-4</v>
      </c>
      <c r="N26" s="7"/>
    </row>
    <row r="27" spans="1:14">
      <c r="A27" s="23" t="s">
        <v>38</v>
      </c>
      <c r="B27" s="28"/>
      <c r="C27" s="29" t="s">
        <v>43</v>
      </c>
      <c r="D27" s="26" t="str">
        <f t="shared" si="0"/>
        <v>AUD-IRSwap-7Y</v>
      </c>
      <c r="E27" s="30">
        <v>7.1400000000000005E-2</v>
      </c>
      <c r="F27" s="30">
        <v>1E-4</v>
      </c>
      <c r="G27" s="7"/>
      <c r="H27" s="23" t="s">
        <v>38</v>
      </c>
      <c r="I27" s="28"/>
      <c r="J27" s="29" t="s">
        <v>43</v>
      </c>
      <c r="K27" s="26" t="str">
        <f t="shared" si="1"/>
        <v>AUD-IRSwap-7Y</v>
      </c>
      <c r="L27" s="30">
        <v>7.1400000000000005E-2</v>
      </c>
      <c r="M27" s="30">
        <v>1E-4</v>
      </c>
      <c r="N27" s="7"/>
    </row>
    <row r="28" spans="1:14">
      <c r="A28" s="23" t="s">
        <v>38</v>
      </c>
      <c r="B28" s="28"/>
      <c r="C28" s="29" t="s">
        <v>44</v>
      </c>
      <c r="D28" s="26" t="str">
        <f t="shared" si="0"/>
        <v>AUD-IRSwap-8Y</v>
      </c>
      <c r="E28" s="30">
        <v>7.0699999999999999E-2</v>
      </c>
      <c r="F28" s="30">
        <v>1E-4</v>
      </c>
      <c r="G28" s="7"/>
      <c r="H28" s="23" t="s">
        <v>38</v>
      </c>
      <c r="I28" s="28"/>
      <c r="J28" s="29" t="s">
        <v>44</v>
      </c>
      <c r="K28" s="26" t="str">
        <f t="shared" si="1"/>
        <v>AUD-IRSwap-8Y</v>
      </c>
      <c r="L28" s="30">
        <v>7.0699999999999999E-2</v>
      </c>
      <c r="M28" s="30">
        <v>1E-4</v>
      </c>
      <c r="N28" s="7"/>
    </row>
    <row r="29" spans="1:14">
      <c r="A29" s="23" t="s">
        <v>38</v>
      </c>
      <c r="B29" s="28"/>
      <c r="C29" s="29" t="s">
        <v>45</v>
      </c>
      <c r="D29" s="26" t="str">
        <f t="shared" si="0"/>
        <v>AUD-IRSwap-9Y</v>
      </c>
      <c r="E29" s="30">
        <v>7.0000000000000007E-2</v>
      </c>
      <c r="F29" s="30">
        <v>1E-4</v>
      </c>
      <c r="G29" s="7"/>
      <c r="H29" s="23" t="s">
        <v>38</v>
      </c>
      <c r="I29" s="28"/>
      <c r="J29" s="29" t="s">
        <v>45</v>
      </c>
      <c r="K29" s="26" t="str">
        <f t="shared" si="1"/>
        <v>AUD-IRSwap-9Y</v>
      </c>
      <c r="L29" s="30">
        <v>7.0000000000000007E-2</v>
      </c>
      <c r="M29" s="30">
        <v>1E-4</v>
      </c>
      <c r="N29" s="7"/>
    </row>
    <row r="30" spans="1:14">
      <c r="A30" s="23" t="s">
        <v>38</v>
      </c>
      <c r="B30" s="28"/>
      <c r="C30" s="29" t="s">
        <v>46</v>
      </c>
      <c r="D30" s="26" t="str">
        <f t="shared" si="0"/>
        <v>AUD-IRSwap-10Y</v>
      </c>
      <c r="E30" s="30">
        <v>6.9400000000000003E-2</v>
      </c>
      <c r="F30" s="30">
        <v>1E-4</v>
      </c>
      <c r="G30" s="7"/>
      <c r="H30" s="23" t="s">
        <v>38</v>
      </c>
      <c r="I30" s="28"/>
      <c r="J30" s="29" t="s">
        <v>46</v>
      </c>
      <c r="K30" s="26" t="str">
        <f t="shared" si="1"/>
        <v>AUD-IRSwap-10Y</v>
      </c>
      <c r="L30" s="30">
        <v>6.9400000000000003E-2</v>
      </c>
      <c r="M30" s="30">
        <v>1E-4</v>
      </c>
      <c r="N30" s="7"/>
    </row>
    <row r="31" spans="1:14">
      <c r="A31" s="23" t="s">
        <v>38</v>
      </c>
      <c r="B31" s="28"/>
      <c r="C31" s="29" t="s">
        <v>47</v>
      </c>
      <c r="D31" s="26" t="str">
        <f t="shared" si="0"/>
        <v>AUD-IRSwap-15Y</v>
      </c>
      <c r="E31" s="30">
        <v>6.7900000000000002E-2</v>
      </c>
      <c r="F31" s="30">
        <v>1E-4</v>
      </c>
      <c r="G31" s="7"/>
      <c r="H31" s="23" t="s">
        <v>38</v>
      </c>
      <c r="I31" s="28"/>
      <c r="J31" s="29" t="s">
        <v>47</v>
      </c>
      <c r="K31" s="26" t="str">
        <f t="shared" si="1"/>
        <v>AUD-IRSwap-15Y</v>
      </c>
      <c r="L31" s="30">
        <v>6.7900000000000002E-2</v>
      </c>
      <c r="M31" s="30">
        <v>1E-4</v>
      </c>
      <c r="N31" s="7"/>
    </row>
    <row r="32" spans="1:14">
      <c r="A32" s="23" t="s">
        <v>38</v>
      </c>
      <c r="B32" s="28"/>
      <c r="C32" s="29" t="s">
        <v>48</v>
      </c>
      <c r="D32" s="26" t="str">
        <f t="shared" si="0"/>
        <v>AUD-IRSwap-20Y</v>
      </c>
      <c r="E32" s="30">
        <v>6.6799999999999998E-2</v>
      </c>
      <c r="F32" s="30">
        <v>1E-4</v>
      </c>
      <c r="G32" s="7"/>
      <c r="H32" s="23" t="s">
        <v>38</v>
      </c>
      <c r="I32" s="28"/>
      <c r="J32" s="29" t="s">
        <v>48</v>
      </c>
      <c r="K32" s="26" t="str">
        <f t="shared" si="1"/>
        <v>AUD-IRSwap-20Y</v>
      </c>
      <c r="L32" s="30">
        <v>6.6799999999999998E-2</v>
      </c>
      <c r="M32" s="30">
        <v>1E-4</v>
      </c>
      <c r="N32" s="7"/>
    </row>
    <row r="33" spans="1:14">
      <c r="A33" s="23" t="s">
        <v>49</v>
      </c>
      <c r="B33" s="29" t="s">
        <v>50</v>
      </c>
      <c r="C33" s="29">
        <v>1</v>
      </c>
      <c r="D33" s="26" t="str">
        <f t="shared" si="0"/>
        <v>AUD-IRFuture-IR-1</v>
      </c>
      <c r="E33" s="30">
        <v>6.6600000000000006E-2</v>
      </c>
      <c r="F33" s="31">
        <v>0.2</v>
      </c>
      <c r="G33" s="7"/>
      <c r="H33" s="23" t="s">
        <v>49</v>
      </c>
      <c r="I33" s="29" t="s">
        <v>50</v>
      </c>
      <c r="J33" s="29">
        <v>1</v>
      </c>
      <c r="K33" s="26" t="str">
        <f t="shared" si="1"/>
        <v>AUD-IRFuture-IR-1</v>
      </c>
      <c r="L33" s="30">
        <v>6.6600000000000006E-2</v>
      </c>
      <c r="M33" s="31">
        <v>0.2</v>
      </c>
      <c r="N33" s="7"/>
    </row>
    <row r="34" spans="1:14">
      <c r="A34" s="23" t="s">
        <v>49</v>
      </c>
      <c r="B34" s="29" t="s">
        <v>50</v>
      </c>
      <c r="C34" s="29">
        <v>2</v>
      </c>
      <c r="D34" s="26" t="str">
        <f t="shared" si="0"/>
        <v>AUD-IRFuture-IR-2</v>
      </c>
      <c r="E34" s="30">
        <v>6.5600000000000006E-2</v>
      </c>
      <c r="F34" s="31">
        <v>0.2</v>
      </c>
      <c r="G34" s="7"/>
      <c r="H34" s="23" t="s">
        <v>49</v>
      </c>
      <c r="I34" s="29" t="s">
        <v>50</v>
      </c>
      <c r="J34" s="29">
        <v>2</v>
      </c>
      <c r="K34" s="26" t="str">
        <f t="shared" si="1"/>
        <v>AUD-IRFuture-IR-2</v>
      </c>
      <c r="L34" s="30">
        <v>6.5600000000000006E-2</v>
      </c>
      <c r="M34" s="31">
        <v>0.2</v>
      </c>
      <c r="N34" s="7"/>
    </row>
    <row r="35" spans="1:14">
      <c r="A35" s="23" t="s">
        <v>49</v>
      </c>
      <c r="B35" s="29" t="s">
        <v>50</v>
      </c>
      <c r="C35" s="29">
        <v>3</v>
      </c>
      <c r="D35" s="26" t="str">
        <f t="shared" si="0"/>
        <v>AUD-IRFuture-IR-3</v>
      </c>
      <c r="E35" s="30">
        <v>6.7599999999999993E-2</v>
      </c>
      <c r="F35" s="31">
        <v>0.2</v>
      </c>
      <c r="G35" s="7"/>
      <c r="H35" s="23" t="s">
        <v>49</v>
      </c>
      <c r="I35" s="29" t="s">
        <v>50</v>
      </c>
      <c r="J35" s="29">
        <v>3</v>
      </c>
      <c r="K35" s="26" t="str">
        <f t="shared" si="1"/>
        <v>AUD-IRFuture-IR-3</v>
      </c>
      <c r="L35" s="30">
        <v>6.7599999999999993E-2</v>
      </c>
      <c r="M35" s="31">
        <v>0.2</v>
      </c>
      <c r="N35" s="7"/>
    </row>
    <row r="36" spans="1:14">
      <c r="A36" s="23" t="s">
        <v>49</v>
      </c>
      <c r="B36" s="29" t="s">
        <v>50</v>
      </c>
      <c r="C36" s="29">
        <v>4</v>
      </c>
      <c r="D36" s="26" t="str">
        <f t="shared" si="0"/>
        <v>AUD-IRFuture-IR-4</v>
      </c>
      <c r="E36" s="30">
        <v>6.8900000000000003E-2</v>
      </c>
      <c r="F36" s="31">
        <v>0.2</v>
      </c>
      <c r="G36" s="7"/>
      <c r="H36" s="23" t="s">
        <v>49</v>
      </c>
      <c r="I36" s="29" t="s">
        <v>50</v>
      </c>
      <c r="J36" s="29">
        <v>4</v>
      </c>
      <c r="K36" s="26" t="str">
        <f t="shared" si="1"/>
        <v>AUD-IRFuture-IR-4</v>
      </c>
      <c r="L36" s="30">
        <v>6.8900000000000003E-2</v>
      </c>
      <c r="M36" s="31">
        <v>0.2</v>
      </c>
      <c r="N36" s="7"/>
    </row>
    <row r="37" spans="1:14">
      <c r="A37" s="23" t="s">
        <v>49</v>
      </c>
      <c r="B37" s="29" t="s">
        <v>50</v>
      </c>
      <c r="C37" s="29">
        <v>5</v>
      </c>
      <c r="D37" s="26" t="str">
        <f t="shared" si="0"/>
        <v>AUD-IRFuture-IR-5</v>
      </c>
      <c r="E37" s="30">
        <v>6.5699999999999995E-2</v>
      </c>
      <c r="F37" s="31">
        <v>0.2</v>
      </c>
      <c r="G37" s="7"/>
      <c r="H37" s="23" t="s">
        <v>49</v>
      </c>
      <c r="I37" s="29" t="s">
        <v>50</v>
      </c>
      <c r="J37" s="29">
        <v>5</v>
      </c>
      <c r="K37" s="26" t="str">
        <f t="shared" si="1"/>
        <v>AUD-IRFuture-IR-5</v>
      </c>
      <c r="L37" s="30">
        <v>6.5699999999999995E-2</v>
      </c>
      <c r="M37" s="31">
        <v>0.2</v>
      </c>
      <c r="N37" s="7"/>
    </row>
    <row r="38" spans="1:14">
      <c r="A38" s="23" t="s">
        <v>49</v>
      </c>
      <c r="B38" s="29" t="s">
        <v>50</v>
      </c>
      <c r="C38" s="29">
        <v>6</v>
      </c>
      <c r="D38" s="26" t="str">
        <f t="shared" si="0"/>
        <v>AUD-IRFuture-IR-6</v>
      </c>
      <c r="E38" s="30">
        <v>6.4399999999999999E-2</v>
      </c>
      <c r="F38" s="31">
        <v>0.2</v>
      </c>
      <c r="G38" s="7"/>
      <c r="H38" s="23" t="s">
        <v>49</v>
      </c>
      <c r="I38" s="29" t="s">
        <v>50</v>
      </c>
      <c r="J38" s="29">
        <v>6</v>
      </c>
      <c r="K38" s="26" t="str">
        <f t="shared" si="1"/>
        <v>AUD-IRFuture-IR-6</v>
      </c>
      <c r="L38" s="30">
        <v>6.4399999999999999E-2</v>
      </c>
      <c r="M38" s="31">
        <v>0.2</v>
      </c>
      <c r="N38" s="7"/>
    </row>
    <row r="39" spans="1:14">
      <c r="A39" s="23" t="s">
        <v>49</v>
      </c>
      <c r="B39" s="29" t="s">
        <v>50</v>
      </c>
      <c r="C39" s="29">
        <v>7</v>
      </c>
      <c r="D39" s="26" t="str">
        <f t="shared" si="0"/>
        <v>AUD-IRFuture-IR-7</v>
      </c>
      <c r="E39" s="30">
        <v>6.2100000000000002E-2</v>
      </c>
      <c r="F39" s="31">
        <v>0.2</v>
      </c>
      <c r="G39" s="7"/>
      <c r="H39" s="23" t="s">
        <v>49</v>
      </c>
      <c r="I39" s="29" t="s">
        <v>50</v>
      </c>
      <c r="J39" s="29">
        <v>7</v>
      </c>
      <c r="K39" s="26" t="str">
        <f t="shared" si="1"/>
        <v>AUD-IRFuture-IR-7</v>
      </c>
      <c r="L39" s="30">
        <v>6.2100000000000002E-2</v>
      </c>
      <c r="M39" s="31">
        <v>0.2</v>
      </c>
      <c r="N39" s="7"/>
    </row>
    <row r="40" spans="1:14" ht="13.5" thickBot="1">
      <c r="A40" s="23" t="s">
        <v>49</v>
      </c>
      <c r="B40" s="29" t="s">
        <v>50</v>
      </c>
      <c r="C40" s="32">
        <v>8</v>
      </c>
      <c r="D40" s="26" t="str">
        <f t="shared" si="0"/>
        <v>AUD-IRFuture-IR-8</v>
      </c>
      <c r="E40" s="33">
        <v>7.4399999999999994E-2</v>
      </c>
      <c r="F40" s="34">
        <v>0.2</v>
      </c>
      <c r="G40" s="7"/>
      <c r="H40" s="23" t="s">
        <v>49</v>
      </c>
      <c r="I40" s="29" t="s">
        <v>50</v>
      </c>
      <c r="J40" s="32">
        <v>8</v>
      </c>
      <c r="K40" s="26" t="str">
        <f t="shared" si="1"/>
        <v>AUD-IRFuture-IR-8</v>
      </c>
      <c r="L40" s="33">
        <v>7.4399999999999994E-2</v>
      </c>
      <c r="M40" s="34">
        <v>0.2</v>
      </c>
      <c r="N40" s="7"/>
    </row>
    <row r="41" spans="1:14" ht="13.5" thickBot="1">
      <c r="A41" s="14"/>
      <c r="B41" s="4"/>
      <c r="C41" s="4"/>
      <c r="D41" s="4"/>
      <c r="E41" s="4"/>
      <c r="F41" s="4"/>
      <c r="G41" s="7"/>
      <c r="H41" s="14"/>
      <c r="I41" s="4"/>
      <c r="J41" s="4"/>
      <c r="K41" s="4"/>
      <c r="L41" s="4"/>
      <c r="M41" s="4"/>
      <c r="N41" s="7"/>
    </row>
    <row r="42" spans="1:14" ht="13.5" thickBot="1">
      <c r="A42" s="35" t="s">
        <v>51</v>
      </c>
      <c r="B42" s="4"/>
      <c r="C42" s="4"/>
      <c r="D42" s="4"/>
      <c r="E42" s="4"/>
      <c r="F42" s="4"/>
      <c r="G42" s="7"/>
      <c r="H42" s="35" t="s">
        <v>51</v>
      </c>
      <c r="I42" s="4"/>
      <c r="J42" s="4"/>
      <c r="K42" s="4"/>
      <c r="L42" s="4"/>
      <c r="M42" s="4"/>
      <c r="N42" s="7"/>
    </row>
    <row r="43" spans="1:14" ht="13.5" thickBot="1">
      <c r="A43" s="36"/>
      <c r="B43" s="37"/>
      <c r="C43" s="37"/>
      <c r="D43" s="37"/>
      <c r="E43" s="37"/>
      <c r="F43" s="37"/>
      <c r="G43" s="38"/>
      <c r="H43" s="36"/>
      <c r="I43" s="37"/>
      <c r="J43" s="37"/>
      <c r="K43" s="37"/>
      <c r="L43" s="37"/>
      <c r="M43" s="37"/>
      <c r="N43" s="38"/>
    </row>
    <row r="44" spans="1:14">
      <c r="A44" s="6"/>
      <c r="B44" s="6"/>
      <c r="C44" s="6"/>
      <c r="D44" s="6"/>
      <c r="E44" s="6"/>
      <c r="F44" s="6"/>
      <c r="G44" s="6"/>
    </row>
  </sheetData>
  <protectedRanges>
    <protectedRange sqref="B9 I9" name="Range2_1_1_1"/>
  </protectedRanges>
  <mergeCells count="26">
    <mergeCell ref="I10:M10"/>
    <mergeCell ref="I11:M11"/>
    <mergeCell ref="I12:M12"/>
    <mergeCell ref="I13:M13"/>
    <mergeCell ref="I6:M6"/>
    <mergeCell ref="I7:M7"/>
    <mergeCell ref="I8:M8"/>
    <mergeCell ref="I9:M9"/>
    <mergeCell ref="I1:M1"/>
    <mergeCell ref="I2:M2"/>
    <mergeCell ref="I3:M3"/>
    <mergeCell ref="I4:M4"/>
    <mergeCell ref="I5:M5"/>
    <mergeCell ref="B11:F11"/>
    <mergeCell ref="B12:F12"/>
    <mergeCell ref="B13:F13"/>
    <mergeCell ref="B5:F5"/>
    <mergeCell ref="B6:F6"/>
    <mergeCell ref="B7:F7"/>
    <mergeCell ref="B8:F8"/>
    <mergeCell ref="B9:F9"/>
    <mergeCell ref="B1:F1"/>
    <mergeCell ref="B2:F2"/>
    <mergeCell ref="B3:F3"/>
    <mergeCell ref="B4:F4"/>
    <mergeCell ref="B10:F10"/>
  </mergeCells>
  <dataValidations count="5">
    <dataValidation type="list" allowBlank="1" showInputMessage="1" showErrorMessage="1" sqref="B2 I2" xr:uid="{00000000-0002-0000-0200-000000000000}">
      <formula1>"RateCurve, DiscountCurve, InflationCurve, RateSpreadCurve"</formula1>
    </dataValidation>
    <dataValidation type="list" allowBlank="1" showInputMessage="1" showErrorMessage="1" sqref="B9 I9" xr:uid="{00000000-0002-0000-0200-000001000000}">
      <formula1>Algorithms</formula1>
    </dataValidation>
    <dataValidation type="list" allowBlank="1" showInputMessage="1" showErrorMessage="1" sqref="B10 I10" xr:uid="{00000000-0002-0000-0200-000002000000}">
      <formula1>Currency</formula1>
    </dataValidation>
    <dataValidation type="list" allowBlank="1" showInputMessage="1" showErrorMessage="1" sqref="B7 I7" xr:uid="{00000000-0002-0000-0200-000003000000}">
      <formula1>"1D,1M,3M,6M"</formula1>
    </dataValidation>
    <dataValidation type="list" allowBlank="1" showInputMessage="1" showErrorMessage="1" sqref="B6:F6 I6:M6" xr:uid="{00000000-0002-0000-0200-000004000000}">
      <formula1>ForecastIndex</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54"/>
  <sheetViews>
    <sheetView topLeftCell="N1" workbookViewId="0">
      <selection activeCell="W24" sqref="W24"/>
    </sheetView>
  </sheetViews>
  <sheetFormatPr defaultRowHeight="12.75"/>
  <cols>
    <col min="1" max="1" width="3.140625" style="161" customWidth="1"/>
    <col min="2" max="2" width="9.140625" style="161"/>
    <col min="3" max="3" width="20.5703125" style="161" bestFit="1" customWidth="1"/>
    <col min="4" max="4" width="6.5703125" style="161" bestFit="1" customWidth="1"/>
    <col min="5" max="5" width="8.85546875" style="161" bestFit="1" customWidth="1"/>
    <col min="6" max="6" width="12.28515625" style="161" bestFit="1" customWidth="1"/>
    <col min="7" max="7" width="10.140625" style="161" bestFit="1" customWidth="1"/>
    <col min="8" max="9" width="12.140625" style="161" bestFit="1" customWidth="1"/>
    <col min="10" max="10" width="10.140625" style="161" bestFit="1" customWidth="1"/>
    <col min="11" max="11" width="13.42578125" style="161" bestFit="1" customWidth="1"/>
    <col min="12" max="12" width="9.7109375" style="161" bestFit="1" customWidth="1"/>
    <col min="13" max="13" width="14.42578125" style="161" bestFit="1" customWidth="1"/>
    <col min="14" max="14" width="33" style="161" bestFit="1" customWidth="1"/>
    <col min="15" max="15" width="50.85546875" style="161" bestFit="1" customWidth="1"/>
    <col min="16" max="18" width="13.42578125" style="161" bestFit="1" customWidth="1"/>
    <col min="19" max="19" width="28.140625" style="161" bestFit="1" customWidth="1"/>
    <col min="20" max="20" width="14" style="161" bestFit="1" customWidth="1"/>
    <col min="21" max="21" width="9.140625" style="161"/>
    <col min="22" max="22" width="31.5703125" style="161" bestFit="1" customWidth="1"/>
    <col min="23" max="23" width="26.85546875" style="161" customWidth="1"/>
    <col min="24" max="16384" width="9.140625" style="161"/>
  </cols>
  <sheetData>
    <row r="2" spans="2:23">
      <c r="B2" s="158" t="s">
        <v>53</v>
      </c>
      <c r="C2" s="158" t="s">
        <v>54</v>
      </c>
      <c r="D2" s="158" t="s">
        <v>57</v>
      </c>
      <c r="E2" s="158" t="s">
        <v>60</v>
      </c>
      <c r="F2" s="158" t="s">
        <v>74</v>
      </c>
      <c r="G2" s="158" t="s">
        <v>61</v>
      </c>
      <c r="H2" s="158" t="s">
        <v>207</v>
      </c>
      <c r="I2" s="158" t="s">
        <v>63</v>
      </c>
      <c r="J2" s="158" t="s">
        <v>24</v>
      </c>
      <c r="K2" s="158" t="s">
        <v>64</v>
      </c>
      <c r="L2" s="158" t="s">
        <v>65</v>
      </c>
      <c r="M2" s="159" t="s">
        <v>67</v>
      </c>
      <c r="N2" s="158" t="s">
        <v>205</v>
      </c>
      <c r="O2" s="158" t="s">
        <v>76</v>
      </c>
      <c r="P2" s="158" t="str">
        <f>S2</f>
        <v>NPV</v>
      </c>
      <c r="Q2" s="158" t="str">
        <f>S3</f>
        <v>ExpectedValue</v>
      </c>
      <c r="R2" s="158" t="str">
        <f>S7</f>
        <v>Delta1PDH</v>
      </c>
      <c r="S2" s="160" t="s">
        <v>71</v>
      </c>
    </row>
    <row r="3" spans="2:23">
      <c r="B3" s="162" t="s">
        <v>75</v>
      </c>
      <c r="C3" s="162" t="s">
        <v>56</v>
      </c>
      <c r="D3" s="162" t="s">
        <v>58</v>
      </c>
      <c r="E3" s="162" t="s">
        <v>59</v>
      </c>
      <c r="F3" s="162" t="b">
        <v>1</v>
      </c>
      <c r="G3" s="163">
        <f ca="1">TODAY()</f>
        <v>43217</v>
      </c>
      <c r="H3" s="163">
        <f ca="1">G3</f>
        <v>43217</v>
      </c>
      <c r="I3" s="163">
        <f ca="1">G3+90</f>
        <v>43307</v>
      </c>
      <c r="J3" s="162" t="s">
        <v>66</v>
      </c>
      <c r="K3" s="164">
        <v>1000000</v>
      </c>
      <c r="L3" s="165">
        <v>0</v>
      </c>
      <c r="M3" s="162" t="s">
        <v>70</v>
      </c>
      <c r="N3" s="162" t="str">
        <f ca="1">_xll.HLV5r3.Financial.Cache.CreateTermDeposit(B3,F3,D3,E3,G3,H3,I3,J3,K3,L3,M3)</f>
        <v>Trade.SpreadSheet.termDeposit.t0001</v>
      </c>
      <c r="O3" s="162" t="str">
        <f ca="1">_xll.HLV5r3.Financial.Cache.ValueTradeFromMarket(N3,D3,$S$2:$S$7,J3,$W$20,G3)</f>
        <v>ValuationReport.LOCAL_USER.SpreadSheet.termDeposit.t0001.QR_LIVE</v>
      </c>
      <c r="P3" s="164" t="str">
        <f t="array" aca="1" ref="P3:R4" ca="1">TRANSPOSE(_xll.HLV5r3.Financial.Cache.ViewValuationReport(O3))</f>
        <v>NPV</v>
      </c>
      <c r="Q3" s="164" t="str">
        <f ca="1"/>
        <v>ExpectedValue</v>
      </c>
      <c r="R3" s="164" t="str">
        <f ca="1"/>
        <v>AnalyticalDelta</v>
      </c>
      <c r="S3" s="160" t="s">
        <v>206</v>
      </c>
      <c r="V3" s="161" t="str">
        <f ca="1">_xll.HLV5r3.Financial.Cache.GetRequiredCurves(N3)</f>
        <v>DiscountCurve.AUD-LIBOR-SENIOR</v>
      </c>
      <c r="W3" s="161" t="str">
        <f>'GetInfo &amp; GetInstrumentInfo'!D9</f>
        <v>Market.QR_LIVE.RateCurve.AUD-BBR-BBSW-6M</v>
      </c>
    </row>
    <row r="4" spans="2:23">
      <c r="B4" s="166"/>
      <c r="C4" s="166"/>
      <c r="D4" s="166"/>
      <c r="E4" s="166"/>
      <c r="F4" s="166"/>
      <c r="G4" s="166"/>
      <c r="H4" s="166"/>
      <c r="I4" s="166"/>
      <c r="J4" s="167"/>
      <c r="K4" s="168"/>
      <c r="L4" s="168"/>
      <c r="M4" s="167"/>
      <c r="N4" s="167"/>
      <c r="O4" s="167"/>
      <c r="P4" s="168">
        <f ca="1"/>
        <v>-6228.8790441420006</v>
      </c>
      <c r="Q4" s="168">
        <f ca="1"/>
        <v>0</v>
      </c>
      <c r="R4" s="168">
        <f ca="1"/>
        <v>24.349581728830188</v>
      </c>
      <c r="S4" s="184" t="s">
        <v>247</v>
      </c>
    </row>
    <row r="5" spans="2:23">
      <c r="B5" s="162" t="s">
        <v>187</v>
      </c>
      <c r="C5" s="162" t="s">
        <v>56</v>
      </c>
      <c r="D5" s="162" t="str">
        <f t="shared" ref="D5:F5" si="0">D3</f>
        <v>CBA</v>
      </c>
      <c r="E5" s="162" t="str">
        <f t="shared" si="0"/>
        <v>XYZ</v>
      </c>
      <c r="F5" s="162" t="b">
        <f t="shared" si="0"/>
        <v>1</v>
      </c>
      <c r="G5" s="163">
        <f ca="1">G3</f>
        <v>43217</v>
      </c>
      <c r="H5" s="163">
        <f ca="1">H3</f>
        <v>43217</v>
      </c>
      <c r="I5" s="163">
        <f ca="1">I3+5</f>
        <v>43312</v>
      </c>
      <c r="J5" s="162" t="str">
        <f>J3</f>
        <v>AUD</v>
      </c>
      <c r="K5" s="164">
        <f>K3*1.2</f>
        <v>1200000</v>
      </c>
      <c r="L5" s="165">
        <f>L3+0.001</f>
        <v>1E-3</v>
      </c>
      <c r="M5" s="162" t="s">
        <v>70</v>
      </c>
      <c r="N5" s="162" t="str">
        <f ca="1">_xll.HLV5r3.Financial.Cache.CreateTermDeposit(B5,F5,D5,E5,G5,H5,I5,J5,K5,L5,M5)</f>
        <v>Trade.SpreadSheet.termDeposit.t0002</v>
      </c>
      <c r="O5" s="162" t="str">
        <f ca="1">_xll.HLV5r3.Financial.Cache.ValueTradeFromMarket(N5,D5,$S$2:$S$7,J5,$W$20,G5)</f>
        <v>ValuationReport.LOCAL_USER.SpreadSheet.termDeposit.t0002.QR_LIVE</v>
      </c>
      <c r="P5" s="164" t="str">
        <f t="array" aca="1" ref="P5:R6" ca="1">TRANSPOSE(_xll.HLV5r3.Financial.Cache.ViewValuationReport(O5))</f>
        <v>NPV</v>
      </c>
      <c r="Q5" s="164" t="str">
        <f ca="1"/>
        <v>ExpectedValue</v>
      </c>
      <c r="R5" s="164" t="str">
        <f ca="1"/>
        <v>AnalyticalDelta</v>
      </c>
      <c r="S5" s="160" t="s">
        <v>242</v>
      </c>
    </row>
    <row r="6" spans="2:23">
      <c r="B6" s="166"/>
      <c r="C6" s="166"/>
      <c r="D6" s="166"/>
      <c r="E6" s="166"/>
      <c r="F6" s="166"/>
      <c r="G6" s="166"/>
      <c r="H6" s="166"/>
      <c r="I6" s="166"/>
      <c r="J6" s="167"/>
      <c r="K6" s="168"/>
      <c r="L6" s="168"/>
      <c r="M6" s="167"/>
      <c r="N6" s="167"/>
      <c r="O6" s="167"/>
      <c r="P6" s="168">
        <f ca="1"/>
        <v>-7576.913696894183</v>
      </c>
      <c r="Q6" s="168">
        <f ca="1"/>
        <v>312.328767123288</v>
      </c>
      <c r="R6" s="168">
        <f ca="1"/>
        <v>30.840243127724172</v>
      </c>
      <c r="S6" s="160" t="s">
        <v>77</v>
      </c>
    </row>
    <row r="7" spans="2:23">
      <c r="B7" s="162" t="s">
        <v>193</v>
      </c>
      <c r="C7" s="162" t="s">
        <v>56</v>
      </c>
      <c r="D7" s="162" t="str">
        <f>D5</f>
        <v>CBA</v>
      </c>
      <c r="E7" s="162" t="str">
        <f>E5</f>
        <v>XYZ</v>
      </c>
      <c r="F7" s="162" t="b">
        <f>F5</f>
        <v>1</v>
      </c>
      <c r="G7" s="163">
        <f ca="1">G5</f>
        <v>43217</v>
      </c>
      <c r="H7" s="163">
        <f ca="1">H5</f>
        <v>43217</v>
      </c>
      <c r="I7" s="163">
        <f ca="1">I5+5</f>
        <v>43317</v>
      </c>
      <c r="J7" s="162" t="str">
        <f>J5</f>
        <v>AUD</v>
      </c>
      <c r="K7" s="164">
        <f>K5*1.2</f>
        <v>1440000</v>
      </c>
      <c r="L7" s="165">
        <f>L5+0.001</f>
        <v>2E-3</v>
      </c>
      <c r="M7" s="162" t="s">
        <v>70</v>
      </c>
      <c r="N7" s="162" t="str">
        <f ca="1">_xll.HLV5r3.Financial.Cache.CreateTermDeposit(B7,F7,D7,E7,G7,H7,I7,J7,K7,L7,M7)</f>
        <v>Trade.SpreadSheet.termDeposit.t0003</v>
      </c>
      <c r="O7" s="162" t="str">
        <f ca="1">_xll.HLV5r3.Financial.Cache.ValueTradeFromMarket(N7,D7,$S$2:$S$7,J7,$W$20,G7)</f>
        <v>ValuationReport.LOCAL_USER.SpreadSheet.termDeposit.t0003.QR_LIVE</v>
      </c>
      <c r="P7" s="164" t="str">
        <f t="array" aca="1" ref="P7:R8" ca="1">TRANSPOSE(_xll.HLV5r3.Financial.Cache.ViewValuationReport(O7))</f>
        <v>NPV</v>
      </c>
      <c r="Q7" s="164" t="str">
        <f ca="1"/>
        <v>ExpectedValue</v>
      </c>
      <c r="R7" s="164" t="str">
        <f ca="1"/>
        <v>AnalyticalDelta</v>
      </c>
      <c r="S7" s="160" t="s">
        <v>243</v>
      </c>
    </row>
    <row r="8" spans="2:23">
      <c r="B8" s="166"/>
      <c r="C8" s="166"/>
      <c r="D8" s="166"/>
      <c r="E8" s="166"/>
      <c r="F8" s="166"/>
      <c r="G8" s="166"/>
      <c r="H8" s="166"/>
      <c r="I8" s="166"/>
      <c r="J8" s="167"/>
      <c r="K8" s="168"/>
      <c r="L8" s="168"/>
      <c r="M8" s="167"/>
      <c r="N8" s="167"/>
      <c r="O8" s="167"/>
      <c r="P8" s="168">
        <f ca="1"/>
        <v>-9177.2415696360877</v>
      </c>
      <c r="Q8" s="168">
        <f ca="1"/>
        <v>789.04109589041082</v>
      </c>
      <c r="R8" s="168">
        <f ca="1"/>
        <v>38.953860237856411</v>
      </c>
    </row>
    <row r="9" spans="2:23">
      <c r="B9" s="162" t="s">
        <v>194</v>
      </c>
      <c r="C9" s="162" t="s">
        <v>56</v>
      </c>
      <c r="D9" s="162" t="str">
        <f>D7</f>
        <v>CBA</v>
      </c>
      <c r="E9" s="162" t="str">
        <f>E7</f>
        <v>XYZ</v>
      </c>
      <c r="F9" s="162" t="b">
        <f>F7</f>
        <v>1</v>
      </c>
      <c r="G9" s="163">
        <f ca="1">G7</f>
        <v>43217</v>
      </c>
      <c r="H9" s="163">
        <f ca="1">H7</f>
        <v>43217</v>
      </c>
      <c r="I9" s="163">
        <f ca="1">I7+5</f>
        <v>43322</v>
      </c>
      <c r="J9" s="162" t="str">
        <f>J7</f>
        <v>AUD</v>
      </c>
      <c r="K9" s="164">
        <f>K7*1.2</f>
        <v>1728000</v>
      </c>
      <c r="L9" s="165">
        <f>L7+0.001</f>
        <v>3.0000000000000001E-3</v>
      </c>
      <c r="M9" s="162" t="s">
        <v>70</v>
      </c>
      <c r="N9" s="162" t="str">
        <f ca="1">_xll.HLV5r3.Financial.Cache.CreateTermDeposit(B9,F9,D9,E9,G9,H9,I9,J9,K9,L9,M9)</f>
        <v>Trade.SpreadSheet.termDeposit.t0004</v>
      </c>
      <c r="O9" s="162" t="str">
        <f ca="1">_xll.HLV5r3.Financial.Cache.ValueTradeFromMarket(N9,D9,$S$2:$S$7,J9,$W$20,G9)</f>
        <v>ValuationReport.LOCAL_USER.SpreadSheet.termDeposit.t0004.QR_LIVE</v>
      </c>
      <c r="P9" s="164" t="str">
        <f t="array" aca="1" ref="P9:R10" ca="1">TRANSPOSE(_xll.HLV5r3.Financial.Cache.ViewValuationReport(O9))</f>
        <v>NPV</v>
      </c>
      <c r="Q9" s="164" t="str">
        <f ca="1"/>
        <v>ExpectedValue</v>
      </c>
      <c r="R9" s="164" t="str">
        <f ca="1"/>
        <v>AnalyticalDelta</v>
      </c>
    </row>
    <row r="10" spans="2:23">
      <c r="B10" s="166"/>
      <c r="C10" s="166"/>
      <c r="D10" s="166"/>
      <c r="E10" s="166"/>
      <c r="F10" s="166"/>
      <c r="G10" s="166"/>
      <c r="H10" s="166"/>
      <c r="I10" s="166"/>
      <c r="J10" s="167"/>
      <c r="K10" s="168"/>
      <c r="L10" s="168"/>
      <c r="M10" s="167"/>
      <c r="N10" s="167"/>
      <c r="O10" s="167"/>
      <c r="P10" s="168">
        <f ca="1"/>
        <v>-11068.20756789109</v>
      </c>
      <c r="Q10" s="168">
        <f ca="1"/>
        <v>1491.287671232875</v>
      </c>
      <c r="R10" s="168">
        <f ca="1"/>
        <v>49.080369761310585</v>
      </c>
    </row>
    <row r="11" spans="2:23">
      <c r="B11" s="162" t="s">
        <v>195</v>
      </c>
      <c r="C11" s="162" t="s">
        <v>56</v>
      </c>
      <c r="D11" s="162" t="str">
        <f>D9</f>
        <v>CBA</v>
      </c>
      <c r="E11" s="162" t="str">
        <f>E9</f>
        <v>XYZ</v>
      </c>
      <c r="F11" s="162" t="b">
        <f>F9</f>
        <v>1</v>
      </c>
      <c r="G11" s="163">
        <f ca="1">G9</f>
        <v>43217</v>
      </c>
      <c r="H11" s="163">
        <f ca="1">H9</f>
        <v>43217</v>
      </c>
      <c r="I11" s="163">
        <f ca="1">I9+5</f>
        <v>43327</v>
      </c>
      <c r="J11" s="162" t="str">
        <f>J9</f>
        <v>AUD</v>
      </c>
      <c r="K11" s="164">
        <f>K9*1.2</f>
        <v>2073600</v>
      </c>
      <c r="L11" s="165">
        <f>L9+0.001</f>
        <v>4.0000000000000001E-3</v>
      </c>
      <c r="M11" s="162" t="s">
        <v>70</v>
      </c>
      <c r="N11" s="162" t="str">
        <f ca="1">_xll.HLV5r3.Financial.Cache.CreateTermDeposit(B11,F11,D11,E11,G11,H11,I11,J11,K11,L11,M11)</f>
        <v>Trade.SpreadSheet.termDeposit.t0005</v>
      </c>
      <c r="O11" s="162" t="str">
        <f ca="1">_xll.HLV5r3.Financial.Cache.ValueTradeFromMarket(N11,D11,$S$2:$S$7,J11,$W$20,G11)</f>
        <v>ValuationReport.LOCAL_USER.SpreadSheet.termDeposit.t0005.QR_LIVE</v>
      </c>
      <c r="P11" s="164" t="str">
        <f t="array" aca="1" ref="P11:R12" ca="1">TRANSPOSE(_xll.HLV5r3.Financial.Cache.ViewValuationReport(O11))</f>
        <v>NPV</v>
      </c>
      <c r="Q11" s="164" t="str">
        <f ca="1"/>
        <v>ExpectedValue</v>
      </c>
      <c r="R11" s="164" t="str">
        <f ca="1"/>
        <v>AnalyticalDelta</v>
      </c>
    </row>
    <row r="12" spans="2:23">
      <c r="B12" s="166"/>
      <c r="C12" s="166"/>
      <c r="D12" s="166"/>
      <c r="E12" s="166"/>
      <c r="F12" s="166"/>
      <c r="G12" s="166"/>
      <c r="H12" s="166"/>
      <c r="I12" s="166"/>
      <c r="J12" s="167"/>
      <c r="K12" s="168"/>
      <c r="L12" s="168"/>
      <c r="M12" s="167"/>
      <c r="N12" s="167"/>
      <c r="O12" s="167"/>
      <c r="P12" s="168">
        <f ca="1"/>
        <v>-13292.316554383482</v>
      </c>
      <c r="Q12" s="168">
        <f ca="1"/>
        <v>2499.6821917808252</v>
      </c>
      <c r="R12" s="168">
        <f ca="1"/>
        <v>61.700850192246605</v>
      </c>
    </row>
    <row r="13" spans="2:23">
      <c r="B13" s="162" t="s">
        <v>196</v>
      </c>
      <c r="C13" s="162" t="s">
        <v>56</v>
      </c>
      <c r="D13" s="162" t="str">
        <f>D11</f>
        <v>CBA</v>
      </c>
      <c r="E13" s="162" t="str">
        <f>E11</f>
        <v>XYZ</v>
      </c>
      <c r="F13" s="162" t="b">
        <f>F11</f>
        <v>1</v>
      </c>
      <c r="G13" s="163">
        <f ca="1">G11</f>
        <v>43217</v>
      </c>
      <c r="H13" s="163">
        <f ca="1">H11</f>
        <v>43217</v>
      </c>
      <c r="I13" s="163">
        <f ca="1">I11+5</f>
        <v>43332</v>
      </c>
      <c r="J13" s="162" t="str">
        <f>J11</f>
        <v>AUD</v>
      </c>
      <c r="K13" s="164">
        <f>K11*1.2</f>
        <v>2488320</v>
      </c>
      <c r="L13" s="165">
        <f>L11+0.001</f>
        <v>5.0000000000000001E-3</v>
      </c>
      <c r="M13" s="162" t="s">
        <v>70</v>
      </c>
      <c r="N13" s="162" t="str">
        <f ca="1">_xll.HLV5r3.Financial.Cache.CreateTermDeposit(B13,F13,D13,E13,G13,H13,I13,J13,K13,L13,M13)</f>
        <v>Trade.SpreadSheet.termDeposit.t0006</v>
      </c>
      <c r="O13" s="162" t="str">
        <f ca="1">_xll.HLV5r3.Financial.Cache.ValueTradeFromMarket(N13,D13,$S$2:$S$7,J13,$W$20,G13)</f>
        <v>ValuationReport.LOCAL_USER.SpreadSheet.termDeposit.t0006.QR_LIVE</v>
      </c>
      <c r="P13" s="164" t="str">
        <f t="array" aca="1" ref="P13:R14" ca="1">TRANSPOSE(_xll.HLV5r3.Financial.Cache.ViewValuationReport(O13))</f>
        <v>NPV</v>
      </c>
      <c r="Q13" s="164" t="str">
        <f ca="1"/>
        <v>ExpectedValue</v>
      </c>
      <c r="R13" s="164" t="str">
        <f ca="1"/>
        <v>AnalyticalDelta</v>
      </c>
    </row>
    <row r="14" spans="2:23">
      <c r="B14" s="166"/>
      <c r="C14" s="166"/>
      <c r="D14" s="166"/>
      <c r="E14" s="166"/>
      <c r="F14" s="166"/>
      <c r="G14" s="166"/>
      <c r="H14" s="166"/>
      <c r="I14" s="166"/>
      <c r="J14" s="167"/>
      <c r="K14" s="168"/>
      <c r="L14" s="168"/>
      <c r="M14" s="167"/>
      <c r="N14" s="167"/>
      <c r="O14" s="167"/>
      <c r="P14" s="168">
        <f ca="1"/>
        <v>-15896.026611714771</v>
      </c>
      <c r="Q14" s="168">
        <f ca="1"/>
        <v>3919.9561643835627</v>
      </c>
      <c r="R14" s="168">
        <f ca="1"/>
        <v>77.408408516351869</v>
      </c>
      <c r="S14" s="161" t="str">
        <f t="array" aca="1" ref="S14:T27" ca="1">_xll.HLV5r3.Financial.Cache.ViewTrade(N3)</f>
        <v>adjustedEffectiveDate</v>
      </c>
      <c r="T14" s="169">
        <f ca="1"/>
        <v>43217</v>
      </c>
    </row>
    <row r="15" spans="2:23">
      <c r="B15" s="162" t="s">
        <v>197</v>
      </c>
      <c r="C15" s="162" t="s">
        <v>56</v>
      </c>
      <c r="D15" s="162" t="str">
        <f>D13</f>
        <v>CBA</v>
      </c>
      <c r="E15" s="162" t="str">
        <f>E13</f>
        <v>XYZ</v>
      </c>
      <c r="F15" s="162" t="b">
        <f>F13</f>
        <v>1</v>
      </c>
      <c r="G15" s="163">
        <f ca="1">G13</f>
        <v>43217</v>
      </c>
      <c r="H15" s="163">
        <f ca="1">H13</f>
        <v>43217</v>
      </c>
      <c r="I15" s="163">
        <f ca="1">I13+5</f>
        <v>43337</v>
      </c>
      <c r="J15" s="162" t="str">
        <f>J13</f>
        <v>AUD</v>
      </c>
      <c r="K15" s="164">
        <f>K13*1.2</f>
        <v>2985984</v>
      </c>
      <c r="L15" s="165">
        <f>L13+0.001</f>
        <v>6.0000000000000001E-3</v>
      </c>
      <c r="M15" s="162" t="s">
        <v>70</v>
      </c>
      <c r="N15" s="162" t="str">
        <f ca="1">_xll.HLV5r3.Financial.Cache.CreateTermDeposit(B15,F15,D15,E15,G15,H15,I15,J15,K15,L15,M15)</f>
        <v>Trade.SpreadSheet.termDeposit.t0007</v>
      </c>
      <c r="O15" s="162" t="str">
        <f ca="1">_xll.HLV5r3.Financial.Cache.ValueTradeFromMarket(N15,D15,$S$2:$S$7,J15,$W$20,G15)</f>
        <v>ValuationReport.LOCAL_USER.SpreadSheet.termDeposit.t0007.QR_LIVE</v>
      </c>
      <c r="P15" s="164" t="str">
        <f t="array" aca="1" ref="P15:R16" ca="1">TRANSPOSE(_xll.HLV5r3.Financial.Cache.ViewValuationReport(O15))</f>
        <v>NPV</v>
      </c>
      <c r="Q15" s="164" t="str">
        <f ca="1"/>
        <v>ExpectedValue</v>
      </c>
      <c r="R15" s="164" t="str">
        <f ca="1"/>
        <v>AnalyticalDelta</v>
      </c>
      <c r="S15" s="161" t="str">
        <f ca="1"/>
        <v>fixedRate</v>
      </c>
      <c r="T15" s="161">
        <f ca="1"/>
        <v>0</v>
      </c>
      <c r="V15" s="161" t="str">
        <f t="array" aca="1" ref="V15:W18" ca="1">_xll.HLV5r3.Financial.Cache.ViewValuationReport(O3)</f>
        <v>NPV</v>
      </c>
      <c r="W15" s="164">
        <f ca="1"/>
        <v>-6228.8790441420006</v>
      </c>
    </row>
    <row r="16" spans="2:23">
      <c r="B16" s="166"/>
      <c r="C16" s="166"/>
      <c r="D16" s="166"/>
      <c r="E16" s="166"/>
      <c r="F16" s="166"/>
      <c r="G16" s="166"/>
      <c r="H16" s="166"/>
      <c r="I16" s="166"/>
      <c r="J16" s="167"/>
      <c r="K16" s="168"/>
      <c r="L16" s="168"/>
      <c r="M16" s="167"/>
      <c r="N16" s="167"/>
      <c r="O16" s="167"/>
      <c r="P16" s="168">
        <f ca="1"/>
        <v>-18928.835243669102</v>
      </c>
      <c r="Q16" s="168">
        <f ca="1"/>
        <v>5890.1602191780776</v>
      </c>
      <c r="R16" s="168">
        <f ca="1"/>
        <v>96.933805958094254</v>
      </c>
      <c r="S16" s="161" t="str">
        <f ca="1"/>
        <v>maturityDate</v>
      </c>
      <c r="T16" s="169">
        <f ca="1"/>
        <v>43307</v>
      </c>
      <c r="V16" s="161" t="str">
        <f ca="1"/>
        <v>ExpectedValue</v>
      </c>
      <c r="W16" s="161">
        <f ca="1"/>
        <v>0</v>
      </c>
    </row>
    <row r="17" spans="2:23">
      <c r="B17" s="162" t="s">
        <v>198</v>
      </c>
      <c r="C17" s="162" t="s">
        <v>56</v>
      </c>
      <c r="D17" s="162" t="str">
        <f>D15</f>
        <v>CBA</v>
      </c>
      <c r="E17" s="162" t="str">
        <f>E15</f>
        <v>XYZ</v>
      </c>
      <c r="F17" s="162" t="b">
        <f>F15</f>
        <v>1</v>
      </c>
      <c r="G17" s="163">
        <f ca="1">G15</f>
        <v>43217</v>
      </c>
      <c r="H17" s="163">
        <f ca="1">H15</f>
        <v>43217</v>
      </c>
      <c r="I17" s="163">
        <f ca="1">I15+5</f>
        <v>43342</v>
      </c>
      <c r="J17" s="162" t="str">
        <f>J15</f>
        <v>AUD</v>
      </c>
      <c r="K17" s="164">
        <f>K15*1.2</f>
        <v>3583180.7999999998</v>
      </c>
      <c r="L17" s="165">
        <f>L15+0.001</f>
        <v>7.0000000000000001E-3</v>
      </c>
      <c r="M17" s="162" t="s">
        <v>70</v>
      </c>
      <c r="N17" s="162" t="str">
        <f ca="1">_xll.HLV5r3.Financial.Cache.CreateTermDeposit(B17,F17,D17,E17,G17,H17,I17,J17,K17,L17,M17)</f>
        <v>Trade.SpreadSheet.termDeposit.t0008</v>
      </c>
      <c r="O17" s="162" t="str">
        <f ca="1">_xll.HLV5r3.Financial.Cache.ValueTradeFromMarket(N17,D17,$S$2:$S$7,J17,$W$20,G17)</f>
        <v>ValuationReport.LOCAL_USER.SpreadSheet.termDeposit.t0008.QR_LIVE</v>
      </c>
      <c r="P17" s="164" t="str">
        <f t="array" aca="1" ref="P17:R18" ca="1">TRANSPOSE(_xll.HLV5r3.Financial.Cache.ViewValuationReport(O17))</f>
        <v>NPV</v>
      </c>
      <c r="Q17" s="164" t="str">
        <f ca="1"/>
        <v>ExpectedValue</v>
      </c>
      <c r="R17" s="164" t="str">
        <f ca="1"/>
        <v>AnalyticalDelta</v>
      </c>
      <c r="S17" s="161" t="str">
        <f ca="1"/>
        <v>dayCountFraction</v>
      </c>
      <c r="T17" s="161" t="str">
        <f ca="1"/>
        <v>ACT/365.FIXED</v>
      </c>
      <c r="V17" s="161" t="str">
        <f ca="1"/>
        <v>AnalyticalDelta</v>
      </c>
      <c r="W17" s="161">
        <f ca="1"/>
        <v>24.349581728830188</v>
      </c>
    </row>
    <row r="18" spans="2:23">
      <c r="B18" s="166"/>
      <c r="C18" s="166"/>
      <c r="D18" s="166"/>
      <c r="E18" s="166"/>
      <c r="F18" s="166"/>
      <c r="G18" s="166"/>
      <c r="H18" s="166"/>
      <c r="I18" s="166"/>
      <c r="J18" s="167"/>
      <c r="K18" s="168"/>
      <c r="L18" s="168"/>
      <c r="M18" s="167"/>
      <c r="N18" s="167"/>
      <c r="O18" s="167"/>
      <c r="P18" s="168">
        <f ca="1"/>
        <v>-22442.195991742006</v>
      </c>
      <c r="Q18" s="168">
        <f ca="1"/>
        <v>8589.8169863013809</v>
      </c>
      <c r="R18" s="168">
        <f ca="1"/>
        <v>121.17684025735043</v>
      </c>
      <c r="S18" s="161" t="str">
        <f ca="1"/>
        <v>lenderPartyReference</v>
      </c>
      <c r="T18" s="169" t="str">
        <f ca="1"/>
        <v>Party1</v>
      </c>
      <c r="V18" s="161" t="str">
        <f ca="1"/>
        <v>DeltaR</v>
      </c>
      <c r="W18" s="161">
        <f ca="1"/>
        <v>24.503945448226592</v>
      </c>
    </row>
    <row r="19" spans="2:23">
      <c r="B19" s="162" t="s">
        <v>199</v>
      </c>
      <c r="C19" s="162" t="s">
        <v>56</v>
      </c>
      <c r="D19" s="162" t="str">
        <f>D17</f>
        <v>CBA</v>
      </c>
      <c r="E19" s="162" t="str">
        <f>E17</f>
        <v>XYZ</v>
      </c>
      <c r="F19" s="162" t="b">
        <f>F17</f>
        <v>1</v>
      </c>
      <c r="G19" s="163">
        <f ca="1">G17</f>
        <v>43217</v>
      </c>
      <c r="H19" s="163">
        <f ca="1">H17</f>
        <v>43217</v>
      </c>
      <c r="I19" s="163">
        <f ca="1">I17+5</f>
        <v>43347</v>
      </c>
      <c r="J19" s="162" t="str">
        <f>J17</f>
        <v>AUD</v>
      </c>
      <c r="K19" s="164">
        <f>K17*1.2</f>
        <v>4299816.96</v>
      </c>
      <c r="L19" s="165">
        <f>L17+0.001</f>
        <v>8.0000000000000002E-3</v>
      </c>
      <c r="M19" s="162" t="s">
        <v>70</v>
      </c>
      <c r="N19" s="162" t="str">
        <f ca="1">_xll.HLV5r3.Financial.Cache.CreateTermDeposit(B19,F19,D19,E19,G19,H19,I19,J19,K19,L19,M19)</f>
        <v>Trade.SpreadSheet.termDeposit.t0009</v>
      </c>
      <c r="O19" s="162" t="str">
        <f ca="1">_xll.HLV5r3.Financial.Cache.ValueTradeFromMarket(N19,D19,$S$2:$S$7,J19,$W$20,G19)</f>
        <v>ValuationReport.LOCAL_USER.SpreadSheet.termDeposit.t0009.QR_LIVE</v>
      </c>
      <c r="P19" s="164" t="str">
        <f t="array" aca="1" ref="P19:R20" ca="1">TRANSPOSE(_xll.HLV5r3.Financial.Cache.ViewValuationReport(O19))</f>
        <v>NPV</v>
      </c>
      <c r="Q19" s="164" t="str">
        <f ca="1"/>
        <v>ExpectedValue</v>
      </c>
      <c r="R19" s="164" t="str">
        <f ca="1"/>
        <v>AnalyticalDelta</v>
      </c>
      <c r="S19" s="161" t="str">
        <f ca="1"/>
        <v>borrowerPartyReference</v>
      </c>
      <c r="T19" s="161" t="str">
        <f ca="1"/>
        <v>Party2</v>
      </c>
    </row>
    <row r="20" spans="2:23">
      <c r="B20" s="166"/>
      <c r="C20" s="166"/>
      <c r="D20" s="166"/>
      <c r="E20" s="166"/>
      <c r="F20" s="166"/>
      <c r="G20" s="166"/>
      <c r="H20" s="166"/>
      <c r="I20" s="166"/>
      <c r="J20" s="167"/>
      <c r="K20" s="168"/>
      <c r="L20" s="168"/>
      <c r="M20" s="167"/>
      <c r="N20" s="167"/>
      <c r="O20" s="167"/>
      <c r="P20" s="168">
        <f ca="1"/>
        <v>-26487.792511600477</v>
      </c>
      <c r="Q20" s="168">
        <f ca="1"/>
        <v>12251.533255890417</v>
      </c>
      <c r="R20" s="168">
        <f ca="1"/>
        <v>151.24478580187721</v>
      </c>
      <c r="S20" s="161" t="str">
        <f ca="1"/>
        <v>currency</v>
      </c>
      <c r="T20" s="161" t="str">
        <f ca="1"/>
        <v>AUD</v>
      </c>
      <c r="V20" s="161" t="s">
        <v>118</v>
      </c>
      <c r="W20" s="161" t="s">
        <v>82</v>
      </c>
    </row>
    <row r="21" spans="2:23">
      <c r="B21" s="162" t="s">
        <v>200</v>
      </c>
      <c r="C21" s="162" t="s">
        <v>56</v>
      </c>
      <c r="D21" s="162" t="str">
        <f>D19</f>
        <v>CBA</v>
      </c>
      <c r="E21" s="162" t="str">
        <f>E19</f>
        <v>XYZ</v>
      </c>
      <c r="F21" s="162" t="b">
        <f>F19</f>
        <v>1</v>
      </c>
      <c r="G21" s="163">
        <f ca="1">G19</f>
        <v>43217</v>
      </c>
      <c r="H21" s="163">
        <f ca="1">H19</f>
        <v>43217</v>
      </c>
      <c r="I21" s="163">
        <f ca="1">I19+5</f>
        <v>43352</v>
      </c>
      <c r="J21" s="162" t="str">
        <f>J19</f>
        <v>AUD</v>
      </c>
      <c r="K21" s="164">
        <f>K19*1.2</f>
        <v>5159780.352</v>
      </c>
      <c r="L21" s="165">
        <f>L19+0.001</f>
        <v>9.0000000000000011E-3</v>
      </c>
      <c r="M21" s="162" t="s">
        <v>70</v>
      </c>
      <c r="N21" s="162" t="str">
        <f ca="1">_xll.HLV5r3.Financial.Cache.CreateTermDeposit(B21,F21,D21,E21,G21,H21,I21,J21,K21,L21,M21)</f>
        <v>Trade.SpreadSheet.termDeposit.t0010</v>
      </c>
      <c r="O21" s="162" t="str">
        <f ca="1">_xll.HLV5r3.Financial.Cache.ValueTradeFromMarket(N21,D21,$S$2:$S$7,J21,$W$20,G21)</f>
        <v>ValuationReport.LOCAL_USER.SpreadSheet.termDeposit.t0010.QR_LIVE</v>
      </c>
      <c r="P21" s="164" t="str">
        <f t="array" aca="1" ref="P21:R22" ca="1">TRANSPOSE(_xll.HLV5r3.Financial.Cache.ViewValuationReport(O21))</f>
        <v>NPV</v>
      </c>
      <c r="Q21" s="164" t="str">
        <f ca="1"/>
        <v>ExpectedValue</v>
      </c>
      <c r="R21" s="164" t="str">
        <f ca="1"/>
        <v>AnalyticalDelta</v>
      </c>
      <c r="S21" s="161" t="str">
        <f ca="1"/>
        <v>notionalamount</v>
      </c>
      <c r="T21" s="161">
        <f ca="1"/>
        <v>1000000</v>
      </c>
    </row>
    <row r="22" spans="2:23">
      <c r="B22" s="166"/>
      <c r="C22" s="166"/>
      <c r="D22" s="166"/>
      <c r="E22" s="166"/>
      <c r="F22" s="166"/>
      <c r="G22" s="166"/>
      <c r="H22" s="166"/>
      <c r="I22" s="166"/>
      <c r="J22" s="167"/>
      <c r="K22" s="168"/>
      <c r="L22" s="168"/>
      <c r="M22" s="167"/>
      <c r="N22" s="167"/>
      <c r="O22" s="167"/>
      <c r="P22" s="168">
        <f ca="1"/>
        <v>-31114.939017475888</v>
      </c>
      <c r="Q22" s="168">
        <f ca="1"/>
        <v>17175.707199123281</v>
      </c>
      <c r="R22" s="168">
        <f ca="1"/>
        <v>188.49946211475236</v>
      </c>
      <c r="S22" s="161" t="str">
        <f ca="1"/>
        <v>dayCount</v>
      </c>
      <c r="T22" s="161" t="str">
        <f ca="1"/>
        <v>ACT/365.FIXED</v>
      </c>
      <c r="W22" s="164">
        <f ca="1">_xll.HLV5r3.Financial.Cache.GetNPVWithSpecifiedCurves(N3,D3,J3,G3,V3:W3)</f>
        <v>-16985.105237008</v>
      </c>
    </row>
    <row r="23" spans="2:23">
      <c r="B23" s="162" t="s">
        <v>201</v>
      </c>
      <c r="C23" s="162" t="s">
        <v>56</v>
      </c>
      <c r="D23" s="162" t="str">
        <f>D21</f>
        <v>CBA</v>
      </c>
      <c r="E23" s="162" t="str">
        <f>E21</f>
        <v>XYZ</v>
      </c>
      <c r="F23" s="162" t="b">
        <f>F21</f>
        <v>1</v>
      </c>
      <c r="G23" s="163">
        <f ca="1">G21</f>
        <v>43217</v>
      </c>
      <c r="H23" s="163">
        <f ca="1">H21</f>
        <v>43217</v>
      </c>
      <c r="I23" s="163">
        <f ca="1">I21+5</f>
        <v>43357</v>
      </c>
      <c r="J23" s="163" t="str">
        <f>J21</f>
        <v>AUD</v>
      </c>
      <c r="K23" s="164">
        <f>K21*1.2</f>
        <v>6191736.4223999996</v>
      </c>
      <c r="L23" s="165">
        <f>L21+0.001</f>
        <v>1.0000000000000002E-2</v>
      </c>
      <c r="M23" s="162" t="s">
        <v>70</v>
      </c>
      <c r="N23" s="162" t="str">
        <f ca="1">_xll.HLV5r3.Financial.Cache.CreateTermDeposit(B23,F23,D23,E23,G23,H23,I23,J23,K23,L23,M23)</f>
        <v>Trade.SpreadSheet.termDeposit.t0011</v>
      </c>
      <c r="O23" s="162" t="str">
        <f ca="1">_xll.HLV5r3.Financial.Cache.ValueTradeFromMarket(N23,D23,$S$2:$S$7,J23,$W$20,G23)</f>
        <v>ValuationReport.LOCAL_USER.SpreadSheet.termDeposit.t0011.QR_LIVE</v>
      </c>
      <c r="P23" s="164" t="str">
        <f t="array" aca="1" ref="P23:R24" ca="1">TRANSPOSE(_xll.HLV5r3.Financial.Cache.ViewValuationReport(O23))</f>
        <v>NPV</v>
      </c>
      <c r="Q23" s="164" t="str">
        <f ca="1"/>
        <v>ExpectedValue</v>
      </c>
      <c r="R23" s="164" t="str">
        <f ca="1"/>
        <v>AnalyticalDelta</v>
      </c>
      <c r="S23" s="161" t="str">
        <f ca="1"/>
        <v>party1</v>
      </c>
      <c r="T23" s="161" t="str">
        <f ca="1"/>
        <v>CBA</v>
      </c>
      <c r="W23" s="161">
        <f ca="1">_xll.HLV5r3.Financial.Cache.GetParRateWithSpecifiedCurves(N3,D3,G3,V3:W3)</f>
        <v>7.0074256527162621E-2</v>
      </c>
    </row>
    <row r="24" spans="2:23">
      <c r="B24" s="166"/>
      <c r="C24" s="166"/>
      <c r="D24" s="166"/>
      <c r="E24" s="166"/>
      <c r="F24" s="166"/>
      <c r="G24" s="166"/>
      <c r="H24" s="166"/>
      <c r="I24" s="166"/>
      <c r="J24" s="167"/>
      <c r="K24" s="168"/>
      <c r="L24" s="168"/>
      <c r="M24" s="167"/>
      <c r="N24" s="167"/>
      <c r="O24" s="167"/>
      <c r="P24" s="168">
        <f ca="1"/>
        <v>-36366.805807280594</v>
      </c>
      <c r="Q24" s="168">
        <f ca="1"/>
        <v>23749.126003726004</v>
      </c>
      <c r="R24" s="168">
        <f ca="1"/>
        <v>234.61484769513376</v>
      </c>
      <c r="S24" s="161" t="str">
        <f ca="1"/>
        <v>party2</v>
      </c>
      <c r="T24" s="161" t="str">
        <f ca="1"/>
        <v>XYZ</v>
      </c>
    </row>
    <row r="25" spans="2:23">
      <c r="B25" s="162" t="s">
        <v>202</v>
      </c>
      <c r="C25" s="162" t="s">
        <v>56</v>
      </c>
      <c r="D25" s="162" t="str">
        <f>D23</f>
        <v>CBA</v>
      </c>
      <c r="E25" s="162" t="str">
        <f>E23</f>
        <v>XYZ</v>
      </c>
      <c r="F25" s="162" t="b">
        <f>F23</f>
        <v>1</v>
      </c>
      <c r="G25" s="163">
        <f ca="1">G23</f>
        <v>43217</v>
      </c>
      <c r="H25" s="163">
        <f ca="1">H23</f>
        <v>43217</v>
      </c>
      <c r="I25" s="163">
        <f ca="1">I23+5</f>
        <v>43362</v>
      </c>
      <c r="J25" s="163" t="str">
        <f>J23</f>
        <v>AUD</v>
      </c>
      <c r="K25" s="164">
        <f>K23*1.2</f>
        <v>7430083.7068799995</v>
      </c>
      <c r="L25" s="165">
        <f>L23+0.001</f>
        <v>1.1000000000000003E-2</v>
      </c>
      <c r="M25" s="162" t="s">
        <v>70</v>
      </c>
      <c r="N25" s="162" t="str">
        <f ca="1">_xll.HLV5r3.Financial.Cache.CreateTermDeposit(B25,F25,D25,E25,G25,H25,I25,J25,K25,L25,M25)</f>
        <v>Trade.SpreadSheet.termDeposit.t0012</v>
      </c>
      <c r="O25" s="162" t="str">
        <f ca="1">_xll.HLV5r3.Financial.Cache.ValueTradeFromMarket(N25,D25,$S$2:$S$7,J25,$W$20,G25)</f>
        <v>ValuationReport.LOCAL_USER.SpreadSheet.termDeposit.t0012.QR_LIVE</v>
      </c>
      <c r="P25" s="164" t="str">
        <f t="array" aca="1" ref="P25:R26" ca="1">TRANSPOSE(_xll.HLV5r3.Financial.Cache.ViewValuationReport(O25))</f>
        <v>NPV</v>
      </c>
      <c r="Q25" s="164" t="str">
        <f ca="1"/>
        <v>ExpectedValue</v>
      </c>
      <c r="R25" s="164" t="str">
        <f ca="1"/>
        <v>AnalyticalDelta</v>
      </c>
      <c r="S25" s="161" t="e">
        <f ca="1"/>
        <v>#N/A</v>
      </c>
      <c r="T25" s="161" t="e">
        <f ca="1"/>
        <v>#N/A</v>
      </c>
    </row>
    <row r="26" spans="2:23">
      <c r="B26" s="166"/>
      <c r="C26" s="166"/>
      <c r="D26" s="166"/>
      <c r="E26" s="166"/>
      <c r="F26" s="166"/>
      <c r="G26" s="166"/>
      <c r="H26" s="166"/>
      <c r="I26" s="166"/>
      <c r="J26" s="167"/>
      <c r="K26" s="168"/>
      <c r="L26" s="168"/>
      <c r="M26" s="167"/>
      <c r="N26" s="167"/>
      <c r="O26" s="167"/>
      <c r="P26" s="168">
        <f ca="1"/>
        <v>-42275.078863670955</v>
      </c>
      <c r="Q26" s="168">
        <f ca="1"/>
        <v>32468.447979379747</v>
      </c>
      <c r="R26" s="168">
        <f ca="1"/>
        <v>291.64757862914746</v>
      </c>
      <c r="S26" s="161" t="e">
        <f ca="1"/>
        <v>#N/A</v>
      </c>
      <c r="T26" s="161" t="e">
        <f ca="1"/>
        <v>#N/A</v>
      </c>
    </row>
    <row r="27" spans="2:23">
      <c r="B27" s="162" t="s">
        <v>203</v>
      </c>
      <c r="C27" s="162" t="s">
        <v>56</v>
      </c>
      <c r="D27" s="162" t="str">
        <f>D25</f>
        <v>CBA</v>
      </c>
      <c r="E27" s="162" t="str">
        <f>E25</f>
        <v>XYZ</v>
      </c>
      <c r="F27" s="162" t="b">
        <f>F25</f>
        <v>1</v>
      </c>
      <c r="G27" s="163">
        <f ca="1">G25</f>
        <v>43217</v>
      </c>
      <c r="H27" s="163">
        <f ca="1">H25</f>
        <v>43217</v>
      </c>
      <c r="I27" s="163">
        <f ca="1">I25+5</f>
        <v>43367</v>
      </c>
      <c r="J27" s="163" t="str">
        <f>J25</f>
        <v>AUD</v>
      </c>
      <c r="K27" s="164">
        <f>K25*1.2</f>
        <v>8916100.448255999</v>
      </c>
      <c r="L27" s="165">
        <f>L25+0.001</f>
        <v>1.2000000000000004E-2</v>
      </c>
      <c r="M27" s="162" t="s">
        <v>70</v>
      </c>
      <c r="N27" s="162" t="str">
        <f ca="1">_xll.HLV5r3.Financial.Cache.CreateTermDeposit(B27,F27,D27,E27,G27,H27,I27,J27,K27,L27,M27)</f>
        <v>Trade.SpreadSheet.termDeposit.t0013</v>
      </c>
      <c r="O27" s="162" t="str">
        <f ca="1">_xll.HLV5r3.Financial.Cache.ValueTradeFromMarket(N27,D27,$S$2:$S$7,J27,$W$20,G27)</f>
        <v>ValuationReport.LOCAL_USER.SpreadSheet.termDeposit.t0013.QR_LIVE</v>
      </c>
      <c r="P27" s="164" t="str">
        <f t="array" aca="1" ref="P27:R28" ca="1">TRANSPOSE(_xll.HLV5r3.Financial.Cache.ViewValuationReport(O27))</f>
        <v>NPV</v>
      </c>
      <c r="Q27" s="164" t="str">
        <f ca="1"/>
        <v>ExpectedValue</v>
      </c>
      <c r="R27" s="164" t="str">
        <f ca="1"/>
        <v>AnalyticalDelta</v>
      </c>
      <c r="S27" s="161" t="e">
        <f ca="1"/>
        <v>#N/A</v>
      </c>
      <c r="T27" s="161" t="e">
        <f ca="1"/>
        <v>#N/A</v>
      </c>
    </row>
    <row r="28" spans="2:23">
      <c r="B28" s="166"/>
      <c r="C28" s="166"/>
      <c r="D28" s="166"/>
      <c r="E28" s="166"/>
      <c r="F28" s="166"/>
      <c r="G28" s="166"/>
      <c r="H28" s="166"/>
      <c r="I28" s="166"/>
      <c r="J28" s="167"/>
      <c r="K28" s="168"/>
      <c r="L28" s="168"/>
      <c r="M28" s="167"/>
      <c r="N28" s="167"/>
      <c r="O28" s="167"/>
      <c r="P28" s="168">
        <f ca="1"/>
        <v>-48852.548149193259</v>
      </c>
      <c r="Q28" s="168">
        <f ca="1"/>
        <v>43969.810429755613</v>
      </c>
      <c r="R28" s="168">
        <f ca="1"/>
        <v>362.12318626426151</v>
      </c>
    </row>
    <row r="29" spans="2:23">
      <c r="B29" s="162" t="s">
        <v>204</v>
      </c>
      <c r="C29" s="162" t="s">
        <v>56</v>
      </c>
      <c r="D29" s="162" t="str">
        <f>D27</f>
        <v>CBA</v>
      </c>
      <c r="E29" s="162" t="str">
        <f>E27</f>
        <v>XYZ</v>
      </c>
      <c r="F29" s="162" t="b">
        <f>F27</f>
        <v>1</v>
      </c>
      <c r="G29" s="163">
        <f ca="1">G27</f>
        <v>43217</v>
      </c>
      <c r="H29" s="163">
        <f ca="1">H27</f>
        <v>43217</v>
      </c>
      <c r="I29" s="163">
        <f ca="1">I27+5</f>
        <v>43372</v>
      </c>
      <c r="J29" s="163" t="str">
        <f>J27</f>
        <v>AUD</v>
      </c>
      <c r="K29" s="164">
        <f>K27*1.2</f>
        <v>10699320.537907198</v>
      </c>
      <c r="L29" s="165">
        <f>L27+0.001</f>
        <v>1.3000000000000005E-2</v>
      </c>
      <c r="M29" s="162" t="s">
        <v>70</v>
      </c>
      <c r="N29" s="162" t="str">
        <f ca="1">_xll.HLV5r3.Financial.Cache.CreateTermDeposit(B29,F29,D29,E29,G29,H29,I29,J29,K29,L29,M29)</f>
        <v>Trade.SpreadSheet.termDeposit.t0014</v>
      </c>
      <c r="O29" s="162" t="str">
        <f ca="1">_xll.HLV5r3.Financial.Cache.ValueTradeFromMarket(N29,D29,$S$2:$S$7,J29,$W$20,G29)</f>
        <v>ValuationReport.LOCAL_USER.SpreadSheet.termDeposit.t0014.QR_LIVE</v>
      </c>
      <c r="P29" s="164" t="str">
        <f t="array" aca="1" ref="P29:R30" ca="1">TRANSPOSE(_xll.HLV5r3.Financial.Cache.ViewValuationReport(O29))</f>
        <v>NPV</v>
      </c>
      <c r="Q29" s="164" t="str">
        <f ca="1"/>
        <v>ExpectedValue</v>
      </c>
      <c r="R29" s="164" t="str">
        <f ca="1"/>
        <v>AnalyticalDelta</v>
      </c>
      <c r="S29" s="161" t="str">
        <f t="array" aca="1" ref="S29:T54" ca="1">_xll.HLV5r3.Financial.Cache.ViewValuationReport(O3)</f>
        <v>NPV</v>
      </c>
      <c r="T29" s="161">
        <f ca="1"/>
        <v>-6228.8790441420006</v>
      </c>
      <c r="V29" s="161" t="s">
        <v>71</v>
      </c>
      <c r="W29" s="161">
        <v>-4808.6038198476454</v>
      </c>
    </row>
    <row r="30" spans="2:23">
      <c r="B30" s="166"/>
      <c r="C30" s="166"/>
      <c r="D30" s="166"/>
      <c r="E30" s="166"/>
      <c r="F30" s="166"/>
      <c r="G30" s="166"/>
      <c r="H30" s="166"/>
      <c r="I30" s="166"/>
      <c r="J30" s="167"/>
      <c r="K30" s="168"/>
      <c r="L30" s="168"/>
      <c r="M30" s="167"/>
      <c r="N30" s="167"/>
      <c r="O30" s="167"/>
      <c r="P30" s="168">
        <f ca="1"/>
        <v>-56082.97373741529</v>
      </c>
      <c r="Q30" s="168">
        <f ca="1"/>
        <v>59066.112010638331</v>
      </c>
      <c r="R30" s="168">
        <f ca="1"/>
        <v>449.14155569983842</v>
      </c>
      <c r="S30" s="161" t="str">
        <f ca="1"/>
        <v>ExpectedValue</v>
      </c>
      <c r="T30" s="161">
        <f ca="1"/>
        <v>0</v>
      </c>
      <c r="V30" s="161" t="s">
        <v>206</v>
      </c>
      <c r="W30" s="161">
        <v>12328.767123287649</v>
      </c>
    </row>
    <row r="31" spans="2:23">
      <c r="B31" s="162"/>
      <c r="C31" s="162"/>
      <c r="D31" s="162"/>
      <c r="E31" s="162"/>
      <c r="F31" s="162"/>
      <c r="G31" s="163"/>
      <c r="H31" s="163"/>
      <c r="I31" s="163"/>
      <c r="J31" s="163"/>
      <c r="K31" s="164"/>
      <c r="L31" s="164"/>
      <c r="M31" s="163"/>
      <c r="N31" s="162"/>
      <c r="O31" s="162"/>
      <c r="P31" s="164"/>
      <c r="Q31" s="164"/>
      <c r="R31" s="164"/>
      <c r="S31" s="161" t="str">
        <f ca="1"/>
        <v>AnalyticalDelta</v>
      </c>
      <c r="T31" s="161">
        <f ca="1"/>
        <v>24.349581728830188</v>
      </c>
      <c r="V31" s="161" t="s">
        <v>247</v>
      </c>
      <c r="W31" s="161">
        <v>24.126214503053756</v>
      </c>
    </row>
    <row r="32" spans="2:23">
      <c r="B32" s="162"/>
      <c r="C32" s="162"/>
      <c r="D32" s="162"/>
      <c r="E32" s="162"/>
      <c r="F32" s="162"/>
      <c r="G32" s="163"/>
      <c r="H32" s="163"/>
      <c r="I32" s="163"/>
      <c r="J32" s="163"/>
      <c r="K32" s="164"/>
      <c r="L32" s="164"/>
      <c r="M32" s="163"/>
      <c r="N32" s="162"/>
      <c r="O32" s="162"/>
      <c r="P32" s="164"/>
      <c r="Q32" s="164"/>
      <c r="R32" s="164"/>
      <c r="S32" s="161" t="str">
        <f ca="1"/>
        <v>DeltaR</v>
      </c>
      <c r="T32" s="161">
        <f ca="1"/>
        <v>24.503945448226592</v>
      </c>
      <c r="V32" s="161" t="s">
        <v>242</v>
      </c>
      <c r="W32" s="161">
        <v>24.24011519789271</v>
      </c>
    </row>
    <row r="33" spans="2:23">
      <c r="B33" s="162"/>
      <c r="C33" s="162"/>
      <c r="D33" s="162"/>
      <c r="E33" s="162"/>
      <c r="F33" s="162"/>
      <c r="G33" s="163"/>
      <c r="H33" s="163"/>
      <c r="I33" s="163"/>
      <c r="J33" s="163"/>
      <c r="K33" s="164"/>
      <c r="L33" s="164"/>
      <c r="M33" s="163"/>
      <c r="N33" s="162"/>
      <c r="O33" s="162"/>
      <c r="P33" s="164"/>
      <c r="Q33" s="164"/>
      <c r="R33" s="164"/>
      <c r="S33" s="161" t="str">
        <f ca="1"/>
        <v>Delta1</v>
      </c>
      <c r="T33" s="161">
        <f ca="1"/>
        <v>24.349581728830188</v>
      </c>
      <c r="V33" s="161" t="s">
        <v>77</v>
      </c>
      <c r="W33" s="161">
        <v>24.126214503053756</v>
      </c>
    </row>
    <row r="34" spans="2:23">
      <c r="B34" s="162"/>
      <c r="C34" s="162"/>
      <c r="D34" s="162"/>
      <c r="E34" s="162"/>
      <c r="F34" s="162"/>
      <c r="G34" s="163"/>
      <c r="H34" s="163"/>
      <c r="I34" s="163"/>
      <c r="J34" s="163"/>
      <c r="K34" s="164"/>
      <c r="L34" s="164"/>
      <c r="M34" s="163"/>
      <c r="N34" s="162"/>
      <c r="O34" s="162"/>
      <c r="P34" s="164"/>
      <c r="Q34" s="164"/>
      <c r="R34" s="164"/>
      <c r="S34" s="161" t="str">
        <f ca="1"/>
        <v>Delta1PDH</v>
      </c>
      <c r="T34" s="161">
        <f ca="1"/>
        <v>24.698889939000001</v>
      </c>
      <c r="V34" s="161" t="s">
        <v>243</v>
      </c>
      <c r="W34" s="161">
        <v>24.162794724097395</v>
      </c>
    </row>
    <row r="35" spans="2:23">
      <c r="B35" s="162"/>
      <c r="C35" s="162"/>
      <c r="D35" s="162"/>
      <c r="E35" s="162"/>
      <c r="F35" s="162"/>
      <c r="G35" s="163"/>
      <c r="H35" s="163"/>
      <c r="I35" s="163"/>
      <c r="J35" s="163"/>
      <c r="K35" s="164"/>
      <c r="L35" s="164"/>
      <c r="M35" s="163"/>
      <c r="N35" s="162"/>
      <c r="O35" s="162"/>
      <c r="P35" s="164"/>
      <c r="Q35" s="164"/>
      <c r="R35" s="164"/>
      <c r="S35" s="161" t="str">
        <f ca="1"/>
        <v>Delta1PDH.USD-Deposit-1D</v>
      </c>
      <c r="T35" s="161">
        <f ca="1"/>
        <v>1.0976781843000001</v>
      </c>
      <c r="V35" s="161" t="s">
        <v>249</v>
      </c>
      <c r="W35" s="161">
        <v>0.83608321020178078</v>
      </c>
    </row>
    <row r="36" spans="2:23">
      <c r="B36" s="162"/>
      <c r="C36" s="162"/>
      <c r="D36" s="162"/>
      <c r="E36" s="162"/>
      <c r="F36" s="162"/>
      <c r="G36" s="163"/>
      <c r="H36" s="163"/>
      <c r="I36" s="163"/>
      <c r="J36" s="163"/>
      <c r="K36" s="164"/>
      <c r="L36" s="164"/>
      <c r="M36" s="163"/>
      <c r="N36" s="162"/>
      <c r="O36" s="162"/>
      <c r="P36" s="164"/>
      <c r="Q36" s="164"/>
      <c r="R36" s="164"/>
      <c r="S36" s="161" t="str">
        <f ca="1"/>
        <v>Delta1PDH.USD-Deposit-1M</v>
      </c>
      <c r="T36" s="161">
        <f ca="1"/>
        <v>3.1300175499999999E-2</v>
      </c>
      <c r="V36" s="161" t="s">
        <v>250</v>
      </c>
      <c r="W36" s="161">
        <v>0.55749184317534239</v>
      </c>
    </row>
    <row r="37" spans="2:23">
      <c r="B37" s="162"/>
      <c r="C37" s="162"/>
      <c r="D37" s="162"/>
      <c r="E37" s="162"/>
      <c r="F37" s="162"/>
      <c r="G37" s="163"/>
      <c r="H37" s="163"/>
      <c r="I37" s="163"/>
      <c r="J37" s="163"/>
      <c r="K37" s="164"/>
      <c r="L37" s="164"/>
      <c r="M37" s="163"/>
      <c r="N37" s="162"/>
      <c r="O37" s="162"/>
      <c r="P37" s="164"/>
      <c r="Q37" s="164"/>
      <c r="R37" s="164"/>
      <c r="S37" s="161" t="str">
        <f ca="1"/>
        <v>Delta1PDH.USD-Deposit-2M</v>
      </c>
      <c r="T37" s="161">
        <f ca="1"/>
        <v>4.6476100081999991</v>
      </c>
      <c r="V37" s="161" t="s">
        <v>251</v>
      </c>
      <c r="W37" s="161">
        <v>0</v>
      </c>
    </row>
    <row r="38" spans="2:23">
      <c r="B38" s="162"/>
      <c r="C38" s="162"/>
      <c r="D38" s="162"/>
      <c r="E38" s="162"/>
      <c r="F38" s="162"/>
      <c r="G38" s="163"/>
      <c r="H38" s="163"/>
      <c r="I38" s="163"/>
      <c r="J38" s="163"/>
      <c r="K38" s="164"/>
      <c r="L38" s="164"/>
      <c r="M38" s="163"/>
      <c r="N38" s="162"/>
      <c r="O38" s="162"/>
      <c r="P38" s="164"/>
      <c r="Q38" s="164"/>
      <c r="R38" s="164"/>
      <c r="S38" s="161" t="str">
        <f ca="1"/>
        <v>Delta1PDH.USD-Deposit-3M</v>
      </c>
      <c r="T38" s="161">
        <f ca="1"/>
        <v>18.922301571000002</v>
      </c>
      <c r="V38" s="161" t="s">
        <v>252</v>
      </c>
      <c r="W38" s="161">
        <v>0</v>
      </c>
    </row>
    <row r="39" spans="2:23">
      <c r="B39" s="162"/>
      <c r="C39" s="162"/>
      <c r="D39" s="162"/>
      <c r="E39" s="162"/>
      <c r="F39" s="162"/>
      <c r="G39" s="163"/>
      <c r="H39" s="163"/>
      <c r="I39" s="163"/>
      <c r="J39" s="163"/>
      <c r="K39" s="164"/>
      <c r="L39" s="164"/>
      <c r="M39" s="163"/>
      <c r="N39" s="162"/>
      <c r="O39" s="162"/>
      <c r="P39" s="164"/>
      <c r="Q39" s="164"/>
      <c r="R39" s="164"/>
      <c r="S39" s="161" t="str">
        <f ca="1"/>
        <v>Delta1PDH.USD-IRFuture-ED-1</v>
      </c>
      <c r="T39" s="161">
        <f ca="1"/>
        <v>0</v>
      </c>
      <c r="V39" s="161" t="s">
        <v>253</v>
      </c>
      <c r="W39" s="161">
        <v>0</v>
      </c>
    </row>
    <row r="40" spans="2:23">
      <c r="B40" s="162"/>
      <c r="C40" s="162"/>
      <c r="D40" s="162"/>
      <c r="E40" s="162"/>
      <c r="F40" s="162"/>
      <c r="G40" s="163"/>
      <c r="H40" s="163"/>
      <c r="I40" s="163"/>
      <c r="J40" s="163"/>
      <c r="K40" s="164"/>
      <c r="L40" s="164"/>
      <c r="M40" s="163"/>
      <c r="N40" s="162"/>
      <c r="O40" s="162"/>
      <c r="P40" s="164"/>
      <c r="Q40" s="164"/>
      <c r="R40" s="164"/>
      <c r="S40" s="161" t="str">
        <f ca="1"/>
        <v>Delta1PDH.USD-IRFuture-ED-2</v>
      </c>
      <c r="T40" s="161">
        <f ca="1"/>
        <v>0</v>
      </c>
      <c r="V40" s="161" t="s">
        <v>254</v>
      </c>
      <c r="W40" s="161">
        <v>4.4833394597189038</v>
      </c>
    </row>
    <row r="41" spans="2:23">
      <c r="B41" s="162"/>
      <c r="C41" s="162"/>
      <c r="D41" s="162"/>
      <c r="E41" s="162"/>
      <c r="F41" s="162"/>
      <c r="G41" s="163"/>
      <c r="H41" s="163"/>
      <c r="I41" s="163"/>
      <c r="J41" s="163"/>
      <c r="K41" s="164"/>
      <c r="L41" s="164"/>
      <c r="M41" s="163"/>
      <c r="N41" s="162"/>
      <c r="O41" s="162"/>
      <c r="P41" s="164"/>
      <c r="Q41" s="164"/>
      <c r="R41" s="164"/>
      <c r="S41" s="161" t="str">
        <f ca="1"/>
        <v>Delta1PDH.USD-IRFuture-ED-3</v>
      </c>
      <c r="T41" s="161">
        <f ca="1"/>
        <v>0</v>
      </c>
      <c r="V41" s="161" t="s">
        <v>255</v>
      </c>
      <c r="W41" s="161">
        <v>18.285880211001366</v>
      </c>
    </row>
    <row r="42" spans="2:23">
      <c r="B42" s="162"/>
      <c r="C42" s="162"/>
      <c r="D42" s="162"/>
      <c r="E42" s="162"/>
      <c r="F42" s="162"/>
      <c r="G42" s="163"/>
      <c r="H42" s="163"/>
      <c r="I42" s="163"/>
      <c r="J42" s="163"/>
      <c r="K42" s="164"/>
      <c r="L42" s="164"/>
      <c r="M42" s="163"/>
      <c r="N42" s="162"/>
      <c r="O42" s="162"/>
      <c r="P42" s="164"/>
      <c r="Q42" s="164"/>
      <c r="R42" s="164"/>
      <c r="S42" s="161" t="str">
        <f ca="1"/>
        <v>Delta1PDH.USD-IRFuture-ED-4</v>
      </c>
      <c r="T42" s="161">
        <f ca="1"/>
        <v>0</v>
      </c>
      <c r="V42" s="161" t="s">
        <v>256</v>
      </c>
      <c r="W42" s="161">
        <v>0</v>
      </c>
    </row>
    <row r="43" spans="2:23">
      <c r="B43" s="162"/>
      <c r="C43" s="162"/>
      <c r="D43" s="162"/>
      <c r="E43" s="162"/>
      <c r="F43" s="162"/>
      <c r="G43" s="163"/>
      <c r="H43" s="163"/>
      <c r="I43" s="163"/>
      <c r="J43" s="163"/>
      <c r="K43" s="164"/>
      <c r="L43" s="164"/>
      <c r="M43" s="163"/>
      <c r="N43" s="162"/>
      <c r="O43" s="162"/>
      <c r="P43" s="164"/>
      <c r="Q43" s="164"/>
      <c r="R43" s="164"/>
      <c r="S43" s="161" t="str">
        <f ca="1"/>
        <v>Delta1PDH.USD-IRFuture-ED-5</v>
      </c>
      <c r="T43" s="161">
        <f ca="1"/>
        <v>0</v>
      </c>
      <c r="V43" s="161" t="s">
        <v>257</v>
      </c>
      <c r="W43" s="161">
        <v>0</v>
      </c>
    </row>
    <row r="44" spans="2:23">
      <c r="B44" s="162"/>
      <c r="C44" s="162"/>
      <c r="D44" s="162"/>
      <c r="E44" s="162"/>
      <c r="F44" s="162"/>
      <c r="G44" s="163"/>
      <c r="H44" s="163"/>
      <c r="I44" s="163"/>
      <c r="J44" s="163"/>
      <c r="K44" s="164"/>
      <c r="L44" s="164"/>
      <c r="M44" s="163"/>
      <c r="N44" s="162"/>
      <c r="O44" s="162"/>
      <c r="P44" s="164"/>
      <c r="Q44" s="164"/>
      <c r="R44" s="164"/>
      <c r="S44" s="161" t="str">
        <f ca="1"/>
        <v>Delta1PDH.USD-IRFuture-ED-6</v>
      </c>
      <c r="T44" s="161">
        <f ca="1"/>
        <v>0</v>
      </c>
      <c r="V44" s="161" t="s">
        <v>258</v>
      </c>
      <c r="W44" s="161">
        <v>0</v>
      </c>
    </row>
    <row r="45" spans="2:23">
      <c r="B45" s="162"/>
      <c r="C45" s="162"/>
      <c r="D45" s="162"/>
      <c r="E45" s="162"/>
      <c r="F45" s="162"/>
      <c r="G45" s="163"/>
      <c r="H45" s="163"/>
      <c r="I45" s="163"/>
      <c r="J45" s="163"/>
      <c r="K45" s="164"/>
      <c r="L45" s="164"/>
      <c r="M45" s="163"/>
      <c r="N45" s="162"/>
      <c r="O45" s="162"/>
      <c r="P45" s="164"/>
      <c r="Q45" s="164"/>
      <c r="R45" s="164"/>
      <c r="S45" s="161" t="str">
        <f ca="1"/>
        <v>Delta1PDH.USD-IRFuture-ED-7</v>
      </c>
      <c r="T45" s="161">
        <f ca="1"/>
        <v>0</v>
      </c>
      <c r="V45" s="161" t="s">
        <v>259</v>
      </c>
      <c r="W45" s="161">
        <v>0</v>
      </c>
    </row>
    <row r="46" spans="2:23">
      <c r="B46" s="162"/>
      <c r="C46" s="162"/>
      <c r="D46" s="162"/>
      <c r="E46" s="162"/>
      <c r="F46" s="162"/>
      <c r="G46" s="163"/>
      <c r="H46" s="163"/>
      <c r="I46" s="163"/>
      <c r="J46" s="163"/>
      <c r="K46" s="164"/>
      <c r="L46" s="164"/>
      <c r="M46" s="163"/>
      <c r="N46" s="162"/>
      <c r="O46" s="162"/>
      <c r="P46" s="164"/>
      <c r="Q46" s="164"/>
      <c r="R46" s="164"/>
      <c r="S46" s="161" t="str">
        <f ca="1"/>
        <v>Delta1PDH.USD-IRFuture-ED-8</v>
      </c>
      <c r="T46" s="161">
        <f ca="1"/>
        <v>0</v>
      </c>
      <c r="V46" s="161" t="s">
        <v>260</v>
      </c>
      <c r="W46" s="161">
        <v>0</v>
      </c>
    </row>
    <row r="47" spans="2:23">
      <c r="B47" s="162"/>
      <c r="C47" s="162"/>
      <c r="D47" s="162"/>
      <c r="E47" s="162"/>
      <c r="F47" s="162"/>
      <c r="G47" s="163"/>
      <c r="H47" s="163"/>
      <c r="I47" s="163"/>
      <c r="J47" s="163"/>
      <c r="K47" s="164"/>
      <c r="L47" s="164"/>
      <c r="M47" s="163"/>
      <c r="N47" s="162"/>
      <c r="O47" s="162"/>
      <c r="P47" s="164"/>
      <c r="Q47" s="164"/>
      <c r="R47" s="164"/>
      <c r="S47" s="161" t="str">
        <f ca="1"/>
        <v>Delta1PDH.USD-IRFuture-ED-9</v>
      </c>
      <c r="T47" s="161">
        <f ca="1"/>
        <v>0</v>
      </c>
      <c r="V47" s="161" t="s">
        <v>261</v>
      </c>
      <c r="W47" s="161">
        <v>0</v>
      </c>
    </row>
    <row r="48" spans="2:23">
      <c r="B48" s="162"/>
      <c r="C48" s="162"/>
      <c r="D48" s="162"/>
      <c r="E48" s="162"/>
      <c r="F48" s="162"/>
      <c r="G48" s="163"/>
      <c r="H48" s="163"/>
      <c r="I48" s="163"/>
      <c r="J48" s="163"/>
      <c r="K48" s="164"/>
      <c r="L48" s="164"/>
      <c r="M48" s="163"/>
      <c r="N48" s="162"/>
      <c r="O48" s="162"/>
      <c r="P48" s="164"/>
      <c r="Q48" s="164"/>
      <c r="R48" s="164"/>
      <c r="S48" s="161" t="str">
        <f ca="1"/>
        <v>Delta1PDH.USD-IRFuture-ED-10</v>
      </c>
      <c r="T48" s="161">
        <f ca="1"/>
        <v>0</v>
      </c>
      <c r="V48" s="161" t="s">
        <v>262</v>
      </c>
      <c r="W48" s="161">
        <v>0</v>
      </c>
    </row>
    <row r="49" spans="2:23">
      <c r="B49" s="162"/>
      <c r="C49" s="162"/>
      <c r="D49" s="162"/>
      <c r="E49" s="162"/>
      <c r="F49" s="162"/>
      <c r="G49" s="163"/>
      <c r="H49" s="163"/>
      <c r="I49" s="163"/>
      <c r="J49" s="163"/>
      <c r="K49" s="163"/>
      <c r="L49" s="163"/>
      <c r="M49" s="163"/>
      <c r="N49" s="163"/>
      <c r="O49" s="163"/>
      <c r="P49" s="163"/>
      <c r="Q49" s="163"/>
      <c r="R49" s="163"/>
      <c r="S49" s="161" t="str">
        <f ca="1"/>
        <v>Delta1PDH.USD-IRFuture-ED-11</v>
      </c>
      <c r="T49" s="161">
        <f ca="1"/>
        <v>0</v>
      </c>
      <c r="V49" s="161" t="s">
        <v>263</v>
      </c>
      <c r="W49" s="161">
        <v>0</v>
      </c>
    </row>
    <row r="50" spans="2:23">
      <c r="B50" s="162"/>
      <c r="C50" s="162"/>
      <c r="D50" s="162"/>
      <c r="E50" s="162"/>
      <c r="F50" s="162"/>
      <c r="G50" s="163"/>
      <c r="H50" s="163"/>
      <c r="I50" s="163"/>
      <c r="J50" s="163"/>
      <c r="K50" s="163"/>
      <c r="L50" s="163"/>
      <c r="M50" s="163"/>
      <c r="N50" s="163"/>
      <c r="O50" s="163"/>
      <c r="P50" s="163"/>
      <c r="Q50" s="163"/>
      <c r="R50" s="163"/>
      <c r="S50" s="161" t="str">
        <f ca="1"/>
        <v>Delta1PDH.USD-IRFuture-ED-12</v>
      </c>
      <c r="T50" s="161">
        <f ca="1"/>
        <v>0</v>
      </c>
      <c r="V50" s="161" t="s">
        <v>264</v>
      </c>
      <c r="W50" s="161">
        <v>0</v>
      </c>
    </row>
    <row r="51" spans="2:23">
      <c r="S51" s="161" t="str">
        <f ca="1"/>
        <v>Delta1PDH.USD-IRSwap-4Y</v>
      </c>
      <c r="T51" s="161">
        <f ca="1"/>
        <v>0</v>
      </c>
      <c r="V51" s="161" t="s">
        <v>265</v>
      </c>
      <c r="W51" s="161">
        <v>0</v>
      </c>
    </row>
    <row r="52" spans="2:23">
      <c r="S52" s="161" t="str">
        <f ca="1"/>
        <v>Delta1PDH.USD-IRSwap-5Y</v>
      </c>
      <c r="T52" s="161">
        <f ca="1"/>
        <v>0</v>
      </c>
      <c r="V52" s="161" t="s">
        <v>266</v>
      </c>
      <c r="W52" s="161">
        <v>0</v>
      </c>
    </row>
    <row r="53" spans="2:23">
      <c r="S53" s="161" t="str">
        <f ca="1"/>
        <v>Delta1PDH.USD-IRSwap-6Y</v>
      </c>
      <c r="T53" s="161">
        <f ca="1"/>
        <v>0</v>
      </c>
      <c r="V53" s="161" t="s">
        <v>267</v>
      </c>
      <c r="W53" s="161">
        <v>0</v>
      </c>
    </row>
    <row r="54" spans="2:23">
      <c r="S54" s="161" t="str">
        <f ca="1"/>
        <v>Delta1PDH.USD-IRSwap-7Y</v>
      </c>
      <c r="T54" s="161">
        <f ca="1"/>
        <v>0</v>
      </c>
      <c r="V54" s="161" t="s">
        <v>268</v>
      </c>
      <c r="W54" s="16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D3:O34"/>
  <sheetViews>
    <sheetView workbookViewId="0">
      <selection activeCell="E34" sqref="E34"/>
    </sheetView>
  </sheetViews>
  <sheetFormatPr defaultRowHeight="12.75"/>
  <cols>
    <col min="4" max="4" width="12" bestFit="1" customWidth="1"/>
    <col min="5" max="5" width="24.5703125" customWidth="1"/>
    <col min="11" max="11" width="21" bestFit="1" customWidth="1"/>
    <col min="12" max="12" width="14" bestFit="1" customWidth="1"/>
    <col min="14" max="14" width="31.5703125" bestFit="1" customWidth="1"/>
    <col min="15" max="15" width="26.85546875" customWidth="1"/>
  </cols>
  <sheetData>
    <row r="3" spans="4:15">
      <c r="N3" t="str">
        <f t="array" aca="1" ref="N3:N13" ca="1">_xll.HLV5r3.Financial.Cache.GetRequiredCurves(E23)</f>
        <v>DiscountCurve.AUD-LIBOR-SENIOR</v>
      </c>
      <c r="O3" t="str">
        <f>E22</f>
        <v>Market.QR_LIVE.DiscountCurve.AUD-LIBOR-SENIOR</v>
      </c>
    </row>
    <row r="4" spans="4:15">
      <c r="N4" t="str">
        <f ca="1"/>
        <v>DiscountCurve.AUD-LIBOR-SENIOR</v>
      </c>
    </row>
    <row r="5" spans="4:15">
      <c r="K5" t="str">
        <f t="array" aca="1" ref="K5:L18" ca="1">_xll.HLV5r3.Financial.Cache.ViewTrade(E23)</f>
        <v>adjustedEffectiveDate</v>
      </c>
      <c r="L5" s="40">
        <f ca="1"/>
        <v>43219</v>
      </c>
      <c r="N5" t="str">
        <f ca="1"/>
        <v>DiscountCurve.AUD-LIBOR-SENIOR</v>
      </c>
    </row>
    <row r="6" spans="4:15">
      <c r="K6" t="str">
        <f ca="1"/>
        <v>fixedRate</v>
      </c>
      <c r="L6">
        <f ca="1"/>
        <v>7.0230000000000001E-2</v>
      </c>
      <c r="N6" t="str">
        <f ca="1"/>
        <v>DiscountCurve.AUD-LIBOR-SENIOR</v>
      </c>
    </row>
    <row r="7" spans="4:15">
      <c r="K7" t="str">
        <f ca="1"/>
        <v>maturityDate</v>
      </c>
      <c r="L7" s="40">
        <f ca="1"/>
        <v>43309</v>
      </c>
      <c r="N7" t="str">
        <f ca="1"/>
        <v>DiscountCurve.AUD-LIBOR-SENIOR</v>
      </c>
    </row>
    <row r="8" spans="4:15">
      <c r="K8" t="str">
        <f ca="1"/>
        <v>dayCountFraction</v>
      </c>
      <c r="L8" t="str">
        <f ca="1"/>
        <v>ACT/365.FIXED</v>
      </c>
      <c r="N8" t="str">
        <f ca="1"/>
        <v>DiscountCurve.AUD-LIBOR-SENIOR</v>
      </c>
    </row>
    <row r="9" spans="4:15">
      <c r="D9" t="s">
        <v>52</v>
      </c>
      <c r="E9" t="s">
        <v>55</v>
      </c>
      <c r="K9" t="str">
        <f ca="1"/>
        <v>lenderPartyReference</v>
      </c>
      <c r="L9" s="40" t="str">
        <f ca="1"/>
        <v>Party1</v>
      </c>
      <c r="N9" t="str">
        <f ca="1"/>
        <v>DiscountCurve.AUD-LIBOR-SENIOR</v>
      </c>
    </row>
    <row r="10" spans="4:15">
      <c r="D10" t="s">
        <v>53</v>
      </c>
      <c r="E10" t="s">
        <v>75</v>
      </c>
      <c r="K10" t="str">
        <f ca="1"/>
        <v>borrowerPartyReference</v>
      </c>
      <c r="L10" t="str">
        <f ca="1"/>
        <v>Party2</v>
      </c>
      <c r="N10" t="str">
        <f ca="1"/>
        <v>DiscountCurve.AUD-LIBOR-SENIOR</v>
      </c>
    </row>
    <row r="11" spans="4:15">
      <c r="D11" t="s">
        <v>54</v>
      </c>
      <c r="E11" t="s">
        <v>56</v>
      </c>
      <c r="K11" t="str">
        <f ca="1"/>
        <v>currency</v>
      </c>
      <c r="L11" t="str">
        <f ca="1"/>
        <v>AUD</v>
      </c>
      <c r="N11" t="str">
        <f ca="1"/>
        <v>DiscountCurve.AUD-LIBOR-SENIOR</v>
      </c>
    </row>
    <row r="12" spans="4:15">
      <c r="D12" t="s">
        <v>57</v>
      </c>
      <c r="E12" t="s">
        <v>58</v>
      </c>
      <c r="K12" t="str">
        <f ca="1"/>
        <v>notionalamount</v>
      </c>
      <c r="L12">
        <f ca="1"/>
        <v>1000000</v>
      </c>
      <c r="N12" t="str">
        <f ca="1"/>
        <v>DiscountCurve.AUD-LIBOR-SENIOR</v>
      </c>
    </row>
    <row r="13" spans="4:15">
      <c r="D13" t="s">
        <v>60</v>
      </c>
      <c r="E13" t="s">
        <v>59</v>
      </c>
      <c r="K13" t="str">
        <f ca="1"/>
        <v>dayCount</v>
      </c>
      <c r="L13" t="str">
        <f ca="1"/>
        <v>ACT/365.FIXED</v>
      </c>
      <c r="N13" t="str">
        <f ca="1"/>
        <v>DiscountCurve.AUD-LIBOR-SENIOR</v>
      </c>
    </row>
    <row r="14" spans="4:15">
      <c r="D14" t="s">
        <v>74</v>
      </c>
      <c r="E14" t="b">
        <v>1</v>
      </c>
      <c r="K14" t="str">
        <f ca="1"/>
        <v>party1</v>
      </c>
      <c r="L14" t="str">
        <f ca="1"/>
        <v>CBA</v>
      </c>
    </row>
    <row r="15" spans="4:15">
      <c r="D15" t="s">
        <v>61</v>
      </c>
      <c r="E15" s="1">
        <f ca="1">TODAY()</f>
        <v>43217</v>
      </c>
      <c r="K15" t="str">
        <f ca="1"/>
        <v>party2</v>
      </c>
      <c r="L15" t="str">
        <f ca="1"/>
        <v>XYZ</v>
      </c>
    </row>
    <row r="16" spans="4:15">
      <c r="D16" t="s">
        <v>62</v>
      </c>
      <c r="E16" s="1">
        <f ca="1">E15+2</f>
        <v>43219</v>
      </c>
      <c r="K16" t="e">
        <f ca="1"/>
        <v>#N/A</v>
      </c>
      <c r="L16" t="e">
        <f ca="1"/>
        <v>#N/A</v>
      </c>
    </row>
    <row r="17" spans="4:12">
      <c r="D17" t="s">
        <v>63</v>
      </c>
      <c r="E17" s="1">
        <f ca="1">E16+90</f>
        <v>43309</v>
      </c>
      <c r="K17" t="e">
        <f ca="1"/>
        <v>#N/A</v>
      </c>
      <c r="L17" t="e">
        <f ca="1"/>
        <v>#N/A</v>
      </c>
    </row>
    <row r="18" spans="4:12">
      <c r="D18" t="s">
        <v>24</v>
      </c>
      <c r="E18" t="s">
        <v>66</v>
      </c>
      <c r="K18" t="e">
        <f ca="1"/>
        <v>#N/A</v>
      </c>
      <c r="L18" t="e">
        <f ca="1"/>
        <v>#N/A</v>
      </c>
    </row>
    <row r="19" spans="4:12">
      <c r="D19" t="s">
        <v>64</v>
      </c>
      <c r="E19" s="42">
        <v>1000000</v>
      </c>
    </row>
    <row r="20" spans="4:12">
      <c r="D20" t="s">
        <v>65</v>
      </c>
      <c r="E20" s="41">
        <v>7.0230000000000001E-2</v>
      </c>
    </row>
    <row r="21" spans="4:12">
      <c r="D21" t="s">
        <v>67</v>
      </c>
      <c r="E21" s="39" t="s">
        <v>70</v>
      </c>
    </row>
    <row r="22" spans="4:12">
      <c r="D22" t="s">
        <v>73</v>
      </c>
      <c r="E22" t="s">
        <v>211</v>
      </c>
      <c r="L22" s="40"/>
    </row>
    <row r="23" spans="4:12">
      <c r="D23" t="s">
        <v>68</v>
      </c>
      <c r="E23" t="str">
        <f ca="1">_xll.HLV5r3.Financial.Cache.CreateTermDeposit(E10,E14,E12,E13,E15,E16,E17,E18,E19,E20,E21)</f>
        <v>Trade.SpreadSheet.termDeposit.t0001</v>
      </c>
      <c r="L23" s="40"/>
    </row>
    <row r="24" spans="4:12">
      <c r="D24" t="s">
        <v>76</v>
      </c>
      <c r="E24" t="str">
        <f ca="1">_xll.HLV5r3.Financial.Cache.ValueTrade(E23,E12,D32:D34,E18,E15,N3:O3)</f>
        <v>ValuationReport.LOCAL_USER.SpreadSheet.termDeposit.t0001.LOCAL_USER.2018-04-27</v>
      </c>
      <c r="L24" s="40"/>
    </row>
    <row r="25" spans="4:12">
      <c r="D25" t="s">
        <v>69</v>
      </c>
      <c r="E25" t="str">
        <f t="array" aca="1" ref="E25:F28" ca="1">_xll.HLV5r3.Financial.Cache.ViewValuationReport(E24)</f>
        <v>ImpliedQuote</v>
      </c>
      <c r="F25">
        <f ca="1"/>
        <v>2.5416556595238785E-2</v>
      </c>
    </row>
    <row r="26" spans="4:12">
      <c r="E26" t="str">
        <f ca="1"/>
        <v>NPV</v>
      </c>
      <c r="F26">
        <f ca="1"/>
        <v>10979.541921892491</v>
      </c>
    </row>
    <row r="27" spans="4:12">
      <c r="E27" t="str">
        <f ca="1"/>
        <v>Delta1</v>
      </c>
      <c r="F27">
        <f ca="1"/>
        <v>24.77654529571274</v>
      </c>
    </row>
    <row r="28" spans="4:12">
      <c r="E28" t="e">
        <f ca="1"/>
        <v>#N/A</v>
      </c>
      <c r="F28" t="e">
        <f ca="1"/>
        <v>#N/A</v>
      </c>
    </row>
    <row r="30" spans="4:12">
      <c r="D30" t="s">
        <v>118</v>
      </c>
      <c r="E30" t="s">
        <v>82</v>
      </c>
    </row>
    <row r="32" spans="4:12">
      <c r="D32" t="s">
        <v>71</v>
      </c>
      <c r="E32">
        <f ca="1">_xll.HLV5r3.Financial.Cache.GetNPVWithSpecifiedCurves(E23,E12,E18,E15,N3:O3)</f>
        <v>10979.541921892491</v>
      </c>
    </row>
    <row r="33" spans="4:5">
      <c r="D33" t="s">
        <v>72</v>
      </c>
      <c r="E33">
        <f ca="1">_xll.HLV5r3.Financial.Cache.GetParRateWithSpecifiedCurves(E23,E12,E15,N3:O3)</f>
        <v>2.5416556595238785E-2</v>
      </c>
    </row>
    <row r="34" spans="4:5">
      <c r="D34" t="s">
        <v>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D3:P34"/>
  <sheetViews>
    <sheetView workbookViewId="0">
      <selection activeCell="I22" sqref="I22"/>
    </sheetView>
  </sheetViews>
  <sheetFormatPr defaultRowHeight="12.75"/>
  <cols>
    <col min="4" max="4" width="12" bestFit="1" customWidth="1"/>
    <col min="5" max="5" width="24.5703125" customWidth="1"/>
    <col min="9" max="9" width="21" bestFit="1" customWidth="1"/>
    <col min="10" max="10" width="14" bestFit="1" customWidth="1"/>
    <col min="12" max="12" width="31.5703125" bestFit="1" customWidth="1"/>
    <col min="13" max="13" width="26.85546875" customWidth="1"/>
  </cols>
  <sheetData>
    <row r="3" spans="4:13">
      <c r="L3" t="str">
        <f t="array" aca="1" ref="L3:L13" ca="1">_xll.HLV5r3.Financial.Cache.GetRequiredCurves(E23)</f>
        <v>DiscountCurve.AUD-LIBOR-SENIOR</v>
      </c>
      <c r="M3" t="str">
        <f>E22</f>
        <v>Market.QR_LIVE.DiscountCurve.AUD-LIBOR-SENIOR</v>
      </c>
    </row>
    <row r="4" spans="4:13">
      <c r="L4" t="str">
        <f ca="1"/>
        <v>DiscountCurve.AUD-LIBOR-SENIOR</v>
      </c>
    </row>
    <row r="5" spans="4:13">
      <c r="I5" t="str">
        <f t="array" aca="1" ref="I5:J18" ca="1">_xll.HLV5r3.Financial.Cache.ViewTrade(E23)</f>
        <v>adjustedEffectiveDate</v>
      </c>
      <c r="J5" s="40">
        <f ca="1"/>
        <v>43219</v>
      </c>
      <c r="L5" t="str">
        <f ca="1"/>
        <v>DiscountCurve.AUD-LIBOR-SENIOR</v>
      </c>
    </row>
    <row r="6" spans="4:13">
      <c r="I6" t="str">
        <f ca="1"/>
        <v>fixedRate</v>
      </c>
      <c r="J6">
        <f ca="1"/>
        <v>7.0330000000000004E-2</v>
      </c>
      <c r="L6" t="str">
        <f ca="1"/>
        <v>DiscountCurve.AUD-LIBOR-SENIOR</v>
      </c>
    </row>
    <row r="7" spans="4:13">
      <c r="I7" t="str">
        <f ca="1"/>
        <v>maturityDate</v>
      </c>
      <c r="J7" s="40">
        <f ca="1"/>
        <v>43309</v>
      </c>
      <c r="L7" t="str">
        <f ca="1"/>
        <v>DiscountCurve.AUD-LIBOR-SENIOR</v>
      </c>
    </row>
    <row r="8" spans="4:13">
      <c r="I8" t="str">
        <f ca="1"/>
        <v>dayCountFraction</v>
      </c>
      <c r="J8" t="str">
        <f ca="1"/>
        <v>ACT/365.FIXED</v>
      </c>
      <c r="L8" t="str">
        <f ca="1"/>
        <v>DiscountCurve.AUD-LIBOR-SENIOR</v>
      </c>
    </row>
    <row r="9" spans="4:13">
      <c r="D9" t="s">
        <v>52</v>
      </c>
      <c r="E9" t="s">
        <v>55</v>
      </c>
      <c r="I9" t="str">
        <f ca="1"/>
        <v>lenderPartyReference</v>
      </c>
      <c r="J9" s="40" t="str">
        <f ca="1"/>
        <v>Party1</v>
      </c>
      <c r="L9" t="str">
        <f ca="1"/>
        <v>DiscountCurve.AUD-LIBOR-SENIOR</v>
      </c>
    </row>
    <row r="10" spans="4:13">
      <c r="D10" t="s">
        <v>53</v>
      </c>
      <c r="E10" t="s">
        <v>187</v>
      </c>
      <c r="I10" t="str">
        <f ca="1"/>
        <v>borrowerPartyReference</v>
      </c>
      <c r="J10" t="str">
        <f ca="1"/>
        <v>Party2</v>
      </c>
      <c r="L10" t="str">
        <f ca="1"/>
        <v>DiscountCurve.AUD-LIBOR-SENIOR</v>
      </c>
    </row>
    <row r="11" spans="4:13">
      <c r="D11" t="s">
        <v>54</v>
      </c>
      <c r="E11" t="s">
        <v>56</v>
      </c>
      <c r="I11" t="str">
        <f ca="1"/>
        <v>currency</v>
      </c>
      <c r="J11" t="str">
        <f ca="1"/>
        <v>AUD</v>
      </c>
      <c r="L11" t="str">
        <f ca="1"/>
        <v>DiscountCurve.AUD-LIBOR-SENIOR</v>
      </c>
    </row>
    <row r="12" spans="4:13">
      <c r="D12" t="s">
        <v>57</v>
      </c>
      <c r="E12" t="s">
        <v>58</v>
      </c>
      <c r="I12" t="str">
        <f ca="1"/>
        <v>notionalamount</v>
      </c>
      <c r="J12">
        <f ca="1"/>
        <v>1000000</v>
      </c>
      <c r="L12" t="str">
        <f ca="1"/>
        <v>DiscountCurve.AUD-LIBOR-SENIOR</v>
      </c>
    </row>
    <row r="13" spans="4:13">
      <c r="D13" t="s">
        <v>60</v>
      </c>
      <c r="E13" t="s">
        <v>59</v>
      </c>
      <c r="I13" t="str">
        <f ca="1"/>
        <v>dayCount</v>
      </c>
      <c r="J13" t="str">
        <f ca="1"/>
        <v>ACT/365.FIXED</v>
      </c>
      <c r="L13" t="str">
        <f ca="1"/>
        <v>DiscountCurve.AUD-LIBOR-SENIOR</v>
      </c>
    </row>
    <row r="14" spans="4:13">
      <c r="D14" t="s">
        <v>74</v>
      </c>
      <c r="E14" t="b">
        <v>1</v>
      </c>
      <c r="I14" t="str">
        <f ca="1"/>
        <v>party1</v>
      </c>
      <c r="J14" t="str">
        <f ca="1"/>
        <v>CBA</v>
      </c>
    </row>
    <row r="15" spans="4:13">
      <c r="D15" t="s">
        <v>61</v>
      </c>
      <c r="E15" s="1">
        <f ca="1">TODAY()</f>
        <v>43217</v>
      </c>
      <c r="I15" t="str">
        <f ca="1"/>
        <v>party2</v>
      </c>
      <c r="J15" t="str">
        <f ca="1"/>
        <v>XYZ</v>
      </c>
    </row>
    <row r="16" spans="4:13">
      <c r="D16" t="s">
        <v>62</v>
      </c>
      <c r="E16" s="1">
        <f ca="1">E15+2</f>
        <v>43219</v>
      </c>
      <c r="I16" t="e">
        <f ca="1"/>
        <v>#N/A</v>
      </c>
      <c r="J16" t="e">
        <f ca="1"/>
        <v>#N/A</v>
      </c>
    </row>
    <row r="17" spans="4:16">
      <c r="D17" t="s">
        <v>63</v>
      </c>
      <c r="E17" s="1">
        <f ca="1">E16+90</f>
        <v>43309</v>
      </c>
      <c r="I17" t="e">
        <f ca="1"/>
        <v>#N/A</v>
      </c>
      <c r="J17" t="e">
        <f ca="1"/>
        <v>#N/A</v>
      </c>
    </row>
    <row r="18" spans="4:16">
      <c r="D18" t="s">
        <v>24</v>
      </c>
      <c r="E18" t="s">
        <v>66</v>
      </c>
      <c r="I18" t="e">
        <f ca="1"/>
        <v>#N/A</v>
      </c>
      <c r="J18" t="e">
        <f ca="1"/>
        <v>#N/A</v>
      </c>
    </row>
    <row r="19" spans="4:16">
      <c r="D19" t="s">
        <v>64</v>
      </c>
      <c r="E19" s="42">
        <v>1000000</v>
      </c>
    </row>
    <row r="20" spans="4:16">
      <c r="D20" t="s">
        <v>65</v>
      </c>
      <c r="E20" s="41">
        <v>7.0330000000000004E-2</v>
      </c>
    </row>
    <row r="21" spans="4:16">
      <c r="D21" t="s">
        <v>67</v>
      </c>
      <c r="E21" s="39" t="s">
        <v>70</v>
      </c>
    </row>
    <row r="22" spans="4:16">
      <c r="D22" t="s">
        <v>73</v>
      </c>
      <c r="E22" t="s">
        <v>211</v>
      </c>
      <c r="I22" t="str">
        <f t="array" aca="1" ref="I22:P29" ca="1">_xll.HLV5r3.Financial.Cache.ValueWithDetail(E23,E12,E18,E30,E15)</f>
        <v>PrincipalExchange</v>
      </c>
      <c r="J22" s="40">
        <f ca="1"/>
        <v>43219</v>
      </c>
      <c r="K22" t="str">
        <f ca="1"/>
        <v>AUD</v>
      </c>
      <c r="L22" s="42">
        <f ca="1"/>
        <v>-1000000</v>
      </c>
      <c r="M22" t="str">
        <f ca="1"/>
        <v>Undefined</v>
      </c>
      <c r="N22" t="e">
        <f ca="1"/>
        <v>#N/A</v>
      </c>
      <c r="O22" t="e">
        <f ca="1"/>
        <v>#N/A</v>
      </c>
      <c r="P22" t="e">
        <f ca="1"/>
        <v>#N/A</v>
      </c>
    </row>
    <row r="23" spans="4:16">
      <c r="D23" t="s">
        <v>68</v>
      </c>
      <c r="E23" t="str">
        <f ca="1">_xll.HLV5r3.Financial.Cache.CreateTermDeposit(E10,E14,E12,E13,E15,E16,E17,E18,E19,E20,E21)</f>
        <v>Trade.SpreadSheet.termDeposit.t0002</v>
      </c>
      <c r="I23" t="str">
        <f ca="1"/>
        <v>PrincipalExchange</v>
      </c>
      <c r="J23" s="40">
        <f ca="1"/>
        <v>43309</v>
      </c>
      <c r="K23" t="str">
        <f ca="1"/>
        <v>AUD</v>
      </c>
      <c r="L23" s="42">
        <f ca="1"/>
        <v>1000000</v>
      </c>
      <c r="M23" t="str">
        <f ca="1"/>
        <v>Undefined</v>
      </c>
      <c r="N23" t="e">
        <f ca="1"/>
        <v>#N/A</v>
      </c>
      <c r="O23" t="e">
        <f ca="1"/>
        <v>#N/A</v>
      </c>
      <c r="P23" t="e">
        <f ca="1"/>
        <v>#N/A</v>
      </c>
    </row>
    <row r="24" spans="4:16">
      <c r="D24" t="s">
        <v>76</v>
      </c>
      <c r="I24" t="str">
        <f ca="1"/>
        <v>Coupon</v>
      </c>
      <c r="J24" s="40">
        <f ca="1"/>
        <v>43309</v>
      </c>
      <c r="K24" t="str">
        <f ca="1"/>
        <v>AUD</v>
      </c>
      <c r="L24" s="42">
        <f ca="1"/>
        <v>17341.643835616407</v>
      </c>
      <c r="M24" t="str">
        <f ca="1"/>
        <v>Undefined</v>
      </c>
      <c r="N24" t="e">
        <f ca="1"/>
        <v>#N/A</v>
      </c>
      <c r="O24" t="e">
        <f ca="1"/>
        <v>#N/A</v>
      </c>
      <c r="P24" t="e">
        <f ca="1"/>
        <v>#N/A</v>
      </c>
    </row>
    <row r="25" spans="4:16">
      <c r="I25" t="e">
        <f ca="1"/>
        <v>#N/A</v>
      </c>
      <c r="J25" t="e">
        <f ca="1"/>
        <v>#N/A</v>
      </c>
      <c r="K25" t="e">
        <f ca="1"/>
        <v>#N/A</v>
      </c>
      <c r="L25" t="e">
        <f ca="1"/>
        <v>#N/A</v>
      </c>
      <c r="M25" t="e">
        <f ca="1"/>
        <v>#N/A</v>
      </c>
      <c r="N25" t="e">
        <f ca="1"/>
        <v>#N/A</v>
      </c>
      <c r="O25" t="e">
        <f ca="1"/>
        <v>#N/A</v>
      </c>
      <c r="P25" t="e">
        <f ca="1"/>
        <v>#N/A</v>
      </c>
    </row>
    <row r="26" spans="4:16">
      <c r="I26" t="e">
        <f ca="1"/>
        <v>#N/A</v>
      </c>
      <c r="J26" t="e">
        <f ca="1"/>
        <v>#N/A</v>
      </c>
      <c r="K26" t="e">
        <f ca="1"/>
        <v>#N/A</v>
      </c>
      <c r="L26" t="e">
        <f ca="1"/>
        <v>#N/A</v>
      </c>
      <c r="M26" t="e">
        <f ca="1"/>
        <v>#N/A</v>
      </c>
      <c r="N26" t="e">
        <f ca="1"/>
        <v>#N/A</v>
      </c>
      <c r="O26" t="e">
        <f ca="1"/>
        <v>#N/A</v>
      </c>
      <c r="P26" t="e">
        <f ca="1"/>
        <v>#N/A</v>
      </c>
    </row>
    <row r="27" spans="4:16">
      <c r="I27" t="e">
        <f ca="1"/>
        <v>#N/A</v>
      </c>
      <c r="J27" t="e">
        <f ca="1"/>
        <v>#N/A</v>
      </c>
      <c r="K27" t="e">
        <f ca="1"/>
        <v>#N/A</v>
      </c>
      <c r="L27" t="e">
        <f ca="1"/>
        <v>#N/A</v>
      </c>
      <c r="M27" t="e">
        <f ca="1"/>
        <v>#N/A</v>
      </c>
      <c r="N27" t="e">
        <f ca="1"/>
        <v>#N/A</v>
      </c>
      <c r="O27" t="e">
        <f ca="1"/>
        <v>#N/A</v>
      </c>
      <c r="P27" t="e">
        <f ca="1"/>
        <v>#N/A</v>
      </c>
    </row>
    <row r="28" spans="4:16">
      <c r="I28" t="e">
        <f ca="1"/>
        <v>#N/A</v>
      </c>
      <c r="J28" t="e">
        <f ca="1"/>
        <v>#N/A</v>
      </c>
      <c r="K28" t="e">
        <f ca="1"/>
        <v>#N/A</v>
      </c>
      <c r="L28" t="e">
        <f ca="1"/>
        <v>#N/A</v>
      </c>
      <c r="M28" t="e">
        <f ca="1"/>
        <v>#N/A</v>
      </c>
      <c r="N28" t="e">
        <f ca="1"/>
        <v>#N/A</v>
      </c>
      <c r="O28" t="e">
        <f ca="1"/>
        <v>#N/A</v>
      </c>
      <c r="P28" t="e">
        <f ca="1"/>
        <v>#N/A</v>
      </c>
    </row>
    <row r="29" spans="4:16">
      <c r="I29" t="e">
        <f ca="1"/>
        <v>#N/A</v>
      </c>
      <c r="J29" t="e">
        <f ca="1"/>
        <v>#N/A</v>
      </c>
      <c r="K29" t="e">
        <f ca="1"/>
        <v>#N/A</v>
      </c>
      <c r="L29" t="e">
        <f ca="1"/>
        <v>#N/A</v>
      </c>
      <c r="M29" t="e">
        <f ca="1"/>
        <v>#N/A</v>
      </c>
      <c r="N29" t="e">
        <f ca="1"/>
        <v>#N/A</v>
      </c>
      <c r="O29" t="e">
        <f ca="1"/>
        <v>#N/A</v>
      </c>
      <c r="P29" t="e">
        <f ca="1"/>
        <v>#N/A</v>
      </c>
    </row>
    <row r="30" spans="4:16">
      <c r="D30" t="s">
        <v>118</v>
      </c>
      <c r="E30" t="s">
        <v>82</v>
      </c>
    </row>
    <row r="32" spans="4:16">
      <c r="D32" t="s">
        <v>71</v>
      </c>
      <c r="E32">
        <f ca="1">_xll.HLV5r3.Financial.Cache.GetNPVWithSpecifiedCurves(E23,E12,E18,E15,L3:M3)</f>
        <v>-7576.913696894183</v>
      </c>
    </row>
    <row r="33" spans="4:5">
      <c r="D33" t="s">
        <v>72</v>
      </c>
      <c r="E33">
        <f ca="1">_xll.HLV5r3.Financial.Cache.GetParRateWithSpecifiedCurves(E23,E12,E15,L3:M3)</f>
        <v>2.5419920447284364E-2</v>
      </c>
    </row>
    <row r="34" spans="4:5">
      <c r="D34" t="s">
        <v>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50"/>
  <sheetViews>
    <sheetView workbookViewId="0">
      <selection activeCell="W24" sqref="W24"/>
    </sheetView>
  </sheetViews>
  <sheetFormatPr defaultRowHeight="12.75"/>
  <cols>
    <col min="1" max="1" width="3.140625" customWidth="1"/>
    <col min="2" max="2" width="5.5703125" bestFit="1" customWidth="1"/>
    <col min="3" max="3" width="4.85546875" bestFit="1" customWidth="1"/>
    <col min="4" max="4" width="4.28515625" bestFit="1" customWidth="1"/>
    <col min="5" max="5" width="5.85546875" bestFit="1" customWidth="1"/>
    <col min="6" max="7" width="10.140625" bestFit="1" customWidth="1"/>
    <col min="8" max="8" width="4.85546875" bestFit="1" customWidth="1"/>
    <col min="9" max="9" width="9.7109375" bestFit="1" customWidth="1"/>
    <col min="10" max="10" width="6.140625" bestFit="1" customWidth="1"/>
    <col min="11" max="11" width="16.42578125" bestFit="1" customWidth="1"/>
    <col min="12" max="12" width="35.28515625" bestFit="1" customWidth="1"/>
    <col min="13" max="13" width="52.7109375" bestFit="1" customWidth="1"/>
    <col min="14" max="14" width="12.5703125" bestFit="1" customWidth="1"/>
    <col min="15" max="15" width="13.7109375" bestFit="1" customWidth="1"/>
    <col min="16" max="16" width="12.5703125" bestFit="1" customWidth="1"/>
    <col min="17" max="17" width="12.5703125" customWidth="1"/>
    <col min="18" max="18" width="13.140625" bestFit="1" customWidth="1"/>
    <col min="19" max="19" width="21.5703125" bestFit="1" customWidth="1"/>
    <col min="20" max="20" width="21" bestFit="1" customWidth="1"/>
    <col min="21" max="21" width="14" bestFit="1" customWidth="1"/>
    <col min="22" max="22" width="31.5703125" bestFit="1" customWidth="1"/>
    <col min="23" max="23" width="26.85546875" customWidth="1"/>
  </cols>
  <sheetData>
    <row r="2" spans="2:23" ht="147.75">
      <c r="B2" s="171" t="s">
        <v>53</v>
      </c>
      <c r="C2" s="171" t="s">
        <v>169</v>
      </c>
      <c r="D2" s="171" t="s">
        <v>170</v>
      </c>
      <c r="E2" s="171" t="s">
        <v>192</v>
      </c>
      <c r="F2" s="171" t="s">
        <v>61</v>
      </c>
      <c r="G2" s="171" t="s">
        <v>63</v>
      </c>
      <c r="H2" s="171" t="s">
        <v>24</v>
      </c>
      <c r="I2" s="171" t="s">
        <v>64</v>
      </c>
      <c r="J2" s="170" t="s">
        <v>178</v>
      </c>
      <c r="K2" s="170" t="s">
        <v>179</v>
      </c>
      <c r="L2" s="171" t="s">
        <v>205</v>
      </c>
      <c r="M2" s="171" t="s">
        <v>76</v>
      </c>
      <c r="N2" s="171" t="str">
        <f>T2</f>
        <v>NPV</v>
      </c>
      <c r="O2" s="171" t="str">
        <f>T3</f>
        <v>ExpectedValue</v>
      </c>
      <c r="P2" s="171" t="str">
        <f>T7</f>
        <v>Gamma1</v>
      </c>
      <c r="Q2" s="179" t="s">
        <v>217</v>
      </c>
      <c r="R2" s="179" t="s">
        <v>244</v>
      </c>
      <c r="S2" s="179" t="s">
        <v>245</v>
      </c>
      <c r="T2" s="144" t="s">
        <v>71</v>
      </c>
    </row>
    <row r="3" spans="2:23">
      <c r="B3" s="172" t="s">
        <v>75</v>
      </c>
      <c r="C3" s="172" t="s">
        <v>58</v>
      </c>
      <c r="D3" s="172" t="s">
        <v>59</v>
      </c>
      <c r="E3" s="172" t="b">
        <v>1</v>
      </c>
      <c r="F3" s="173">
        <f ca="1">TODAY()</f>
        <v>43217</v>
      </c>
      <c r="G3" s="173">
        <f ca="1">F3+90</f>
        <v>43307</v>
      </c>
      <c r="H3" s="172" t="s">
        <v>66</v>
      </c>
      <c r="I3" s="174">
        <v>1000000</v>
      </c>
      <c r="J3" s="172" t="s">
        <v>89</v>
      </c>
      <c r="K3" s="172" t="s">
        <v>139</v>
      </c>
      <c r="L3" s="172" t="str">
        <f ca="1">_xll.HLV5r3.Financial.Cache.CreateBullet(B3,E3,C3,D3,F3,G3,J3,K3,H3,I3)</f>
        <v>Trade.SpreadSheet.bulletPayment.t0001</v>
      </c>
      <c r="M3" s="172" t="str">
        <f ca="1">_xll.HLV5r3.Financial.Cache.ValueTradeFromMarket(L3,C3,$T$2:$T$7,H3,$W$20,F3)</f>
        <v>ValuationReport.LOCAL_USER.SpreadSheet.bulletPayment.t0001.QR_LIVE</v>
      </c>
      <c r="N3" s="172" t="str">
        <f t="array" aca="1" ref="N3:S4" ca="1">TRANSPOSE(_xll.HLV5r3.Financial.Cache.ViewValuationReport(M3))</f>
        <v>NPV</v>
      </c>
      <c r="O3" s="172" t="str">
        <f ca="1"/>
        <v>ExpectedValue</v>
      </c>
      <c r="P3" s="172" t="str">
        <f ca="1"/>
        <v>AnalyticalDelta</v>
      </c>
      <c r="Q3" s="172" t="str">
        <f ca="1"/>
        <v>Delta0</v>
      </c>
      <c r="R3" s="172" t="str">
        <f ca="1"/>
        <v>Delta1</v>
      </c>
      <c r="S3" s="172" t="str">
        <f ca="1"/>
        <v>Gamma1</v>
      </c>
      <c r="T3" s="144" t="s">
        <v>206</v>
      </c>
      <c r="V3" t="str">
        <f t="array" aca="1" ref="V3:V13" ca="1">_xll.HLV5r3.Financial.Cache.GetRequiredCurves(L3)</f>
        <v>DiscountCurve.AUD-LIBOR-SENIOR</v>
      </c>
      <c r="W3" t="str">
        <f>'GetInfo &amp; GetInstrumentInfo'!$D$9</f>
        <v>Market.QR_LIVE.RateCurve.AUD-BBR-BBSW-6M</v>
      </c>
    </row>
    <row r="4" spans="2:23">
      <c r="B4" s="175"/>
      <c r="C4" s="175"/>
      <c r="D4" s="175"/>
      <c r="E4" s="175"/>
      <c r="F4" s="175"/>
      <c r="G4" s="175"/>
      <c r="H4" s="176"/>
      <c r="I4" s="177"/>
      <c r="J4" s="176"/>
      <c r="K4" s="176"/>
      <c r="L4" s="176"/>
      <c r="M4" s="176"/>
      <c r="N4" s="178">
        <f ca="1"/>
        <v>-993771.12095585803</v>
      </c>
      <c r="O4" s="178">
        <f ca="1"/>
        <v>-1000000</v>
      </c>
      <c r="P4" s="178">
        <f ca="1"/>
        <v>-24.349581728830188</v>
      </c>
      <c r="Q4" s="178">
        <f ca="1"/>
        <v>0</v>
      </c>
      <c r="R4" s="178">
        <f ca="1"/>
        <v>-24.349581728830188</v>
      </c>
      <c r="S4" s="183">
        <f ca="1"/>
        <v>-5.9661839418184996E-4</v>
      </c>
      <c r="T4" s="180" t="s">
        <v>247</v>
      </c>
      <c r="V4" t="str">
        <f ca="1"/>
        <v>DiscountCurve.AUD-LIBOR-SENIOR</v>
      </c>
    </row>
    <row r="5" spans="2:23">
      <c r="B5" s="172" t="s">
        <v>187</v>
      </c>
      <c r="C5" s="172" t="str">
        <f t="shared" ref="C5:E5" si="0">C3</f>
        <v>CBA</v>
      </c>
      <c r="D5" s="172" t="str">
        <f t="shared" si="0"/>
        <v>XYZ</v>
      </c>
      <c r="E5" s="172" t="b">
        <f t="shared" si="0"/>
        <v>1</v>
      </c>
      <c r="F5" s="173">
        <f ca="1">F3</f>
        <v>43217</v>
      </c>
      <c r="G5" s="173">
        <f ca="1">G3+5</f>
        <v>43312</v>
      </c>
      <c r="H5" s="172" t="str">
        <f>H3</f>
        <v>AUD</v>
      </c>
      <c r="I5" s="174">
        <f>I3</f>
        <v>1000000</v>
      </c>
      <c r="J5" s="172" t="str">
        <f>J3</f>
        <v>AUSY</v>
      </c>
      <c r="K5" s="172" t="str">
        <f>K3</f>
        <v>MODFOLLOWING</v>
      </c>
      <c r="L5" s="172" t="str">
        <f ca="1">_xll.HLV5r3.Financial.Cache.CreateBullet(B5,E5,C5,D5,F5,G5,J5,K5,H5,I5)</f>
        <v>Trade.SpreadSheet.bulletPayment.t0002</v>
      </c>
      <c r="M5" s="172" t="str">
        <f ca="1">_xll.HLV5r3.Financial.Cache.ValueTradeFromMarket(L5,C5,$T$2:$T$7,H5,$W$20,F5)</f>
        <v>ValuationReport.LOCAL_USER.SpreadSheet.bulletPayment.t0002.QR_LIVE</v>
      </c>
      <c r="N5" s="172" t="str">
        <f t="array" aca="1" ref="N5:S6" ca="1">TRANSPOSE(_xll.HLV5r3.Financial.Cache.ViewValuationReport(M5))</f>
        <v>NPV</v>
      </c>
      <c r="O5" s="172" t="str">
        <f ca="1"/>
        <v>ExpectedValue</v>
      </c>
      <c r="P5" s="172" t="str">
        <f ca="1"/>
        <v>AnalyticalDelta</v>
      </c>
      <c r="Q5" s="172" t="str">
        <f ca="1"/>
        <v>Delta0</v>
      </c>
      <c r="R5" s="172" t="str">
        <f ca="1"/>
        <v>Delta1</v>
      </c>
      <c r="S5" s="172" t="str">
        <f ca="1"/>
        <v>Gamma1</v>
      </c>
      <c r="T5" s="180" t="s">
        <v>217</v>
      </c>
      <c r="V5" t="str">
        <f ca="1"/>
        <v>DiscountCurve.AUD-LIBOR-SENIOR</v>
      </c>
    </row>
    <row r="6" spans="2:23">
      <c r="B6" s="175"/>
      <c r="C6" s="175"/>
      <c r="D6" s="175"/>
      <c r="E6" s="175"/>
      <c r="F6" s="175"/>
      <c r="G6" s="175"/>
      <c r="H6" s="176"/>
      <c r="I6" s="177"/>
      <c r="J6" s="176"/>
      <c r="K6" s="176"/>
      <c r="L6" s="176"/>
      <c r="M6" s="176"/>
      <c r="N6" s="178">
        <f ca="1"/>
        <v>-993427.3419718009</v>
      </c>
      <c r="O6" s="178">
        <f ca="1"/>
        <v>-1000000</v>
      </c>
      <c r="P6" s="178">
        <f ca="1"/>
        <v>-25.693472877529704</v>
      </c>
      <c r="Q6" s="178">
        <f ca="1"/>
        <v>0</v>
      </c>
      <c r="R6" s="178">
        <f ca="1"/>
        <v>-25.693472877529704</v>
      </c>
      <c r="S6" s="183">
        <f ca="1"/>
        <v>-6.6452222585101093E-4</v>
      </c>
      <c r="T6" s="180" t="s">
        <v>77</v>
      </c>
      <c r="V6" t="str">
        <f ca="1"/>
        <v>DiscountCurve.AUD-LIBOR-SENIOR</v>
      </c>
    </row>
    <row r="7" spans="2:23">
      <c r="B7" s="172" t="s">
        <v>193</v>
      </c>
      <c r="C7" s="172" t="str">
        <f>C5</f>
        <v>CBA</v>
      </c>
      <c r="D7" s="172" t="str">
        <f>D5</f>
        <v>XYZ</v>
      </c>
      <c r="E7" s="172" t="b">
        <f>E5</f>
        <v>1</v>
      </c>
      <c r="F7" s="173">
        <f ca="1">F5</f>
        <v>43217</v>
      </c>
      <c r="G7" s="173">
        <f ca="1">G5+5</f>
        <v>43317</v>
      </c>
      <c r="H7" s="172" t="str">
        <f>H5</f>
        <v>AUD</v>
      </c>
      <c r="I7" s="174">
        <f>I5</f>
        <v>1000000</v>
      </c>
      <c r="J7" s="172" t="str">
        <f>J5</f>
        <v>AUSY</v>
      </c>
      <c r="K7" s="172" t="str">
        <f>K5</f>
        <v>MODFOLLOWING</v>
      </c>
      <c r="L7" s="172" t="str">
        <f ca="1">_xll.HLV5r3.Financial.Cache.CreateBullet(B7,E7,C7,D7,F7,G7,J7,K7,H7,I7)</f>
        <v>Trade.SpreadSheet.bulletPayment.t0003</v>
      </c>
      <c r="M7" s="172" t="str">
        <f ca="1">_xll.HLV5r3.Financial.Cache.ValueTradeFromMarket(L7,C7,$T$2:$T$7,H7,$W$20,F7)</f>
        <v>ValuationReport.LOCAL_USER.SpreadSheet.bulletPayment.t0003.QR_LIVE</v>
      </c>
      <c r="N7" s="172" t="str">
        <f t="array" aca="1" ref="N7:S8" ca="1">TRANSPOSE(_xll.HLV5r3.Financial.Cache.ViewValuationReport(M7))</f>
        <v>NPV</v>
      </c>
      <c r="O7" s="172" t="str">
        <f ca="1"/>
        <v>ExpectedValue</v>
      </c>
      <c r="P7" s="172" t="str">
        <f ca="1"/>
        <v>AnalyticalDelta</v>
      </c>
      <c r="Q7" s="172" t="str">
        <f ca="1"/>
        <v>Delta0</v>
      </c>
      <c r="R7" s="172" t="str">
        <f ca="1"/>
        <v>Delta1</v>
      </c>
      <c r="S7" s="172" t="str">
        <f ca="1"/>
        <v>Gamma1</v>
      </c>
      <c r="T7" s="180" t="s">
        <v>245</v>
      </c>
      <c r="V7" t="str">
        <f ca="1"/>
        <v>DiscountCurve.AUD-LIBOR-SENIOR</v>
      </c>
    </row>
    <row r="8" spans="2:23">
      <c r="B8" s="175"/>
      <c r="C8" s="175"/>
      <c r="D8" s="175"/>
      <c r="E8" s="175"/>
      <c r="F8" s="175"/>
      <c r="G8" s="175"/>
      <c r="H8" s="176"/>
      <c r="I8" s="177"/>
      <c r="J8" s="176"/>
      <c r="K8" s="176"/>
      <c r="L8" s="176"/>
      <c r="M8" s="176"/>
      <c r="N8" s="178">
        <f ca="1"/>
        <v>-992944.85965915013</v>
      </c>
      <c r="O8" s="178">
        <f ca="1"/>
        <v>-1000000</v>
      </c>
      <c r="P8" s="178">
        <f ca="1"/>
        <v>-27.573280627825657</v>
      </c>
      <c r="Q8" s="178">
        <f ca="1"/>
        <v>0</v>
      </c>
      <c r="R8" s="178">
        <f ca="1"/>
        <v>-27.573280627825657</v>
      </c>
      <c r="S8" s="183">
        <f ca="1"/>
        <v>-7.6568783974752675E-4</v>
      </c>
      <c r="T8" t="str">
        <f t="array" aca="1" ref="T8:U21" ca="1">_xll.HLV5r3.Financial.Cache.ViewTrade(L3)</f>
        <v>payerPartyReference</v>
      </c>
      <c r="U8" s="40" t="str">
        <f ca="1"/>
        <v>Party1</v>
      </c>
      <c r="V8" t="str">
        <f ca="1"/>
        <v>DiscountCurve.AUD-LIBOR-SENIOR</v>
      </c>
    </row>
    <row r="9" spans="2:23">
      <c r="B9" s="172" t="s">
        <v>194</v>
      </c>
      <c r="C9" s="172" t="str">
        <f>C7</f>
        <v>CBA</v>
      </c>
      <c r="D9" s="172" t="str">
        <f>D7</f>
        <v>XYZ</v>
      </c>
      <c r="E9" s="172" t="b">
        <f>E7</f>
        <v>1</v>
      </c>
      <c r="F9" s="173">
        <f ca="1">F7</f>
        <v>43217</v>
      </c>
      <c r="G9" s="173">
        <f ca="1">G7+5</f>
        <v>43322</v>
      </c>
      <c r="H9" s="172" t="str">
        <f>H7</f>
        <v>AUD</v>
      </c>
      <c r="I9" s="174">
        <f>I7</f>
        <v>1000000</v>
      </c>
      <c r="J9" s="172" t="str">
        <f>J7</f>
        <v>AUSY</v>
      </c>
      <c r="K9" s="172" t="str">
        <f>K7</f>
        <v>MODFOLLOWING</v>
      </c>
      <c r="L9" s="172" t="str">
        <f ca="1">_xll.HLV5r3.Financial.Cache.CreateBullet(B9,E9,C9,D9,F9,G9,J9,K9,H9,I9)</f>
        <v>Trade.SpreadSheet.bulletPayment.t0004</v>
      </c>
      <c r="M9" s="172" t="str">
        <f ca="1">_xll.HLV5r3.Financial.Cache.ValueTradeFromMarket(L9,C9,$T$2:$T$7,H9,$W$20,F9)</f>
        <v>ValuationReport.LOCAL_USER.SpreadSheet.bulletPayment.t0004.QR_LIVE</v>
      </c>
      <c r="N9" s="172" t="str">
        <f t="array" aca="1" ref="N9:S10" ca="1">TRANSPOSE(_xll.HLV5r3.Financial.Cache.ViewValuationReport(M9))</f>
        <v>NPV</v>
      </c>
      <c r="O9" s="172" t="str">
        <f ca="1"/>
        <v>ExpectedValue</v>
      </c>
      <c r="P9" s="172" t="str">
        <f ca="1"/>
        <v>AnalyticalDelta</v>
      </c>
      <c r="Q9" s="172" t="str">
        <f ca="1"/>
        <v>Delta0</v>
      </c>
      <c r="R9" s="172" t="str">
        <f ca="1"/>
        <v>Delta1</v>
      </c>
      <c r="S9" s="172" t="str">
        <f ca="1"/>
        <v>Gamma1</v>
      </c>
      <c r="T9" t="str">
        <f ca="1"/>
        <v>receiverPartyReference</v>
      </c>
      <c r="U9" t="str">
        <f ca="1"/>
        <v>Party2</v>
      </c>
      <c r="V9" t="str">
        <f ca="1"/>
        <v>DiscountCurve.AUD-LIBOR-SENIOR</v>
      </c>
    </row>
    <row r="10" spans="2:23">
      <c r="B10" s="175"/>
      <c r="C10" s="175"/>
      <c r="D10" s="175"/>
      <c r="E10" s="175"/>
      <c r="F10" s="175"/>
      <c r="G10" s="175"/>
      <c r="H10" s="176"/>
      <c r="I10" s="177"/>
      <c r="J10" s="176"/>
      <c r="K10" s="176"/>
      <c r="L10" s="176"/>
      <c r="M10" s="176"/>
      <c r="N10" s="178">
        <f ca="1"/>
        <v>-992738.04075877392</v>
      </c>
      <c r="O10" s="178">
        <f ca="1"/>
        <v>-1000000</v>
      </c>
      <c r="P10" s="178">
        <f ca="1"/>
        <v>-28.378345628178817</v>
      </c>
      <c r="Q10" s="178">
        <f ca="1"/>
        <v>0</v>
      </c>
      <c r="R10" s="178">
        <f ca="1"/>
        <v>-28.378345628178817</v>
      </c>
      <c r="S10" s="183">
        <f ca="1"/>
        <v>-8.1122155848570277E-4</v>
      </c>
      <c r="T10" t="str">
        <f ca="1"/>
        <v>amount</v>
      </c>
      <c r="U10" s="40">
        <f ca="1"/>
        <v>1000000</v>
      </c>
      <c r="V10" t="str">
        <f ca="1"/>
        <v>DiscountCurve.AUD-LIBOR-SENIOR</v>
      </c>
    </row>
    <row r="11" spans="2:23">
      <c r="B11" s="172" t="s">
        <v>195</v>
      </c>
      <c r="C11" s="172" t="str">
        <f>C9</f>
        <v>CBA</v>
      </c>
      <c r="D11" s="172" t="str">
        <f>D9</f>
        <v>XYZ</v>
      </c>
      <c r="E11" s="172" t="b">
        <f>E9</f>
        <v>1</v>
      </c>
      <c r="F11" s="173">
        <f ca="1">F9</f>
        <v>43217</v>
      </c>
      <c r="G11" s="173">
        <f ca="1">G9+5</f>
        <v>43327</v>
      </c>
      <c r="H11" s="172" t="str">
        <f>H9</f>
        <v>AUD</v>
      </c>
      <c r="I11" s="174">
        <f>I9</f>
        <v>1000000</v>
      </c>
      <c r="J11" s="172" t="str">
        <f>J9</f>
        <v>AUSY</v>
      </c>
      <c r="K11" s="172" t="str">
        <f>K9</f>
        <v>MODFOLLOWING</v>
      </c>
      <c r="L11" s="172" t="str">
        <f ca="1">_xll.HLV5r3.Financial.Cache.CreateBullet(B11,E11,C11,D11,F11,G11,J11,K11,H11,I11)</f>
        <v>Trade.SpreadSheet.bulletPayment.t0005</v>
      </c>
      <c r="M11" s="172" t="str">
        <f ca="1">_xll.HLV5r3.Financial.Cache.ValueTradeFromMarket(L11,C11,$T$2:$T$7,H11,$W$20,F11)</f>
        <v>ValuationReport.LOCAL_USER.SpreadSheet.bulletPayment.t0005.QR_LIVE</v>
      </c>
      <c r="N11" s="172" t="str">
        <f t="array" aca="1" ref="N11:S12" ca="1">TRANSPOSE(_xll.HLV5r3.Financial.Cache.ViewValuationReport(M11))</f>
        <v>NPV</v>
      </c>
      <c r="O11" s="172" t="str">
        <f ca="1"/>
        <v>ExpectedValue</v>
      </c>
      <c r="P11" s="172" t="str">
        <f ca="1"/>
        <v>AnalyticalDelta</v>
      </c>
      <c r="Q11" s="172" t="str">
        <f ca="1"/>
        <v>Delta0</v>
      </c>
      <c r="R11" s="172" t="str">
        <f ca="1"/>
        <v>Delta1</v>
      </c>
      <c r="S11" s="172" t="str">
        <f ca="1"/>
        <v>Gamma1</v>
      </c>
      <c r="T11" t="str">
        <f ca="1"/>
        <v>currency</v>
      </c>
      <c r="U11" t="str">
        <f ca="1"/>
        <v>AUD</v>
      </c>
      <c r="V11" t="str">
        <f ca="1"/>
        <v>DiscountCurve.AUD-LIBOR-SENIOR</v>
      </c>
    </row>
    <row r="12" spans="2:23">
      <c r="B12" s="175"/>
      <c r="C12" s="175"/>
      <c r="D12" s="175"/>
      <c r="E12" s="175"/>
      <c r="F12" s="175"/>
      <c r="G12" s="175"/>
      <c r="H12" s="176"/>
      <c r="I12" s="177"/>
      <c r="J12" s="176"/>
      <c r="K12" s="176"/>
      <c r="L12" s="176"/>
      <c r="M12" s="176"/>
      <c r="N12" s="178">
        <f ca="1"/>
        <v>-992393.42942845006</v>
      </c>
      <c r="O12" s="178">
        <f ca="1"/>
        <v>-1000000</v>
      </c>
      <c r="P12" s="178">
        <f ca="1"/>
        <v>-29.719372266949314</v>
      </c>
      <c r="Q12" s="178">
        <f ca="1"/>
        <v>0</v>
      </c>
      <c r="R12" s="178">
        <f ca="1"/>
        <v>-29.719372266949314</v>
      </c>
      <c r="S12" s="183">
        <f ca="1"/>
        <v>-8.9001101957134272E-4</v>
      </c>
      <c r="T12" t="str">
        <f ca="1"/>
        <v>businessDayConvention</v>
      </c>
      <c r="U12" s="40" t="str">
        <f ca="1"/>
        <v>MODFOLLOWING</v>
      </c>
      <c r="V12" t="str">
        <f ca="1"/>
        <v>DiscountCurve.AUD-LIBOR-SENIOR</v>
      </c>
    </row>
    <row r="13" spans="2:23">
      <c r="B13" s="172" t="s">
        <v>196</v>
      </c>
      <c r="C13" s="172" t="str">
        <f>C11</f>
        <v>CBA</v>
      </c>
      <c r="D13" s="172" t="str">
        <f>D11</f>
        <v>XYZ</v>
      </c>
      <c r="E13" s="172" t="b">
        <f>E11</f>
        <v>1</v>
      </c>
      <c r="F13" s="173">
        <f ca="1">F11</f>
        <v>43217</v>
      </c>
      <c r="G13" s="173">
        <f ca="1">G11+5</f>
        <v>43332</v>
      </c>
      <c r="H13" s="172" t="str">
        <f>H11</f>
        <v>AUD</v>
      </c>
      <c r="I13" s="174">
        <f>I11</f>
        <v>1000000</v>
      </c>
      <c r="J13" s="172" t="str">
        <f>J11</f>
        <v>AUSY</v>
      </c>
      <c r="K13" s="172" t="str">
        <f>K11</f>
        <v>MODFOLLOWING</v>
      </c>
      <c r="L13" s="172" t="str">
        <f ca="1">_xll.HLV5r3.Financial.Cache.CreateBullet(B13,E13,C13,D13,F13,G13,J13,K13,H13,I13)</f>
        <v>Trade.SpreadSheet.bulletPayment.t0006</v>
      </c>
      <c r="M13" s="172" t="str">
        <f ca="1">_xll.HLV5r3.Financial.Cache.ValueTradeFromMarket(L13,C13,$T$2:$T$7,H13,$W$20,F13)</f>
        <v>ValuationReport.LOCAL_USER.SpreadSheet.bulletPayment.t0006.QR_LIVE</v>
      </c>
      <c r="N13" s="172" t="str">
        <f t="array" aca="1" ref="N13:S14" ca="1">TRANSPOSE(_xll.HLV5r3.Financial.Cache.ViewValuationReport(M13))</f>
        <v>NPV</v>
      </c>
      <c r="O13" s="172" t="str">
        <f ca="1"/>
        <v>ExpectedValue</v>
      </c>
      <c r="P13" s="172" t="str">
        <f ca="1"/>
        <v>AnalyticalDelta</v>
      </c>
      <c r="Q13" s="172" t="str">
        <f ca="1"/>
        <v>Delta0</v>
      </c>
      <c r="R13" s="172" t="str">
        <f ca="1"/>
        <v>Delta1</v>
      </c>
      <c r="S13" s="172" t="str">
        <f ca="1"/>
        <v>Gamma1</v>
      </c>
      <c r="T13" t="str">
        <f ca="1"/>
        <v>party1</v>
      </c>
      <c r="U13" t="str">
        <f ca="1"/>
        <v>CBA</v>
      </c>
      <c r="V13" t="str">
        <f ca="1"/>
        <v>DiscountCurve.AUD-LIBOR-SENIOR</v>
      </c>
    </row>
    <row r="14" spans="2:23">
      <c r="B14" s="175"/>
      <c r="C14" s="175"/>
      <c r="D14" s="175"/>
      <c r="E14" s="175"/>
      <c r="F14" s="175"/>
      <c r="G14" s="175"/>
      <c r="H14" s="176"/>
      <c r="I14" s="177"/>
      <c r="J14" s="176"/>
      <c r="K14" s="176"/>
      <c r="L14" s="176"/>
      <c r="M14" s="176"/>
      <c r="N14" s="178">
        <f ca="1"/>
        <v>-992048.92661836802</v>
      </c>
      <c r="O14" s="178">
        <f ca="1"/>
        <v>-1000000</v>
      </c>
      <c r="P14" s="178">
        <f ca="1"/>
        <v>-31.059463837048725</v>
      </c>
      <c r="Q14" s="178">
        <f ca="1"/>
        <v>0</v>
      </c>
      <c r="R14" s="178">
        <f ca="1"/>
        <v>-31.059463837048725</v>
      </c>
      <c r="S14" s="183">
        <f ca="1"/>
        <v>-9.7242209326641892E-4</v>
      </c>
      <c r="T14" t="str">
        <f ca="1"/>
        <v>party2</v>
      </c>
      <c r="U14" t="str">
        <f ca="1"/>
        <v>XYZ</v>
      </c>
    </row>
    <row r="15" spans="2:23">
      <c r="B15" s="172" t="s">
        <v>197</v>
      </c>
      <c r="C15" s="172" t="str">
        <f>C13</f>
        <v>CBA</v>
      </c>
      <c r="D15" s="172" t="str">
        <f>D13</f>
        <v>XYZ</v>
      </c>
      <c r="E15" s="172" t="b">
        <f>E13</f>
        <v>1</v>
      </c>
      <c r="F15" s="173">
        <f ca="1">F13</f>
        <v>43217</v>
      </c>
      <c r="G15" s="173">
        <f ca="1">G13+5</f>
        <v>43337</v>
      </c>
      <c r="H15" s="172" t="str">
        <f>H13</f>
        <v>AUD</v>
      </c>
      <c r="I15" s="174">
        <f>I13</f>
        <v>1000000</v>
      </c>
      <c r="J15" s="172" t="str">
        <f>J13</f>
        <v>AUSY</v>
      </c>
      <c r="K15" s="172" t="str">
        <f>K13</f>
        <v>MODFOLLOWING</v>
      </c>
      <c r="L15" s="172" t="str">
        <f ca="1">_xll.HLV5r3.Financial.Cache.CreateBullet(B15,E15,C15,D15,F15,G15,J15,K15,H15,I15)</f>
        <v>Trade.SpreadSheet.bulletPayment.t0007</v>
      </c>
      <c r="M15" s="172" t="str">
        <f ca="1">_xll.HLV5r3.Financial.Cache.ValueTradeFromMarket(L15,C15,$T$2:$T$7,H15,$W$20,F15)</f>
        <v>ValuationReport.LOCAL_USER.SpreadSheet.bulletPayment.t0007.QR_LIVE</v>
      </c>
      <c r="N15" s="172" t="str">
        <f t="array" aca="1" ref="N15:S16" ca="1">TRANSPOSE(_xll.HLV5r3.Financial.Cache.ViewValuationReport(M15))</f>
        <v>NPV</v>
      </c>
      <c r="O15" s="172" t="str">
        <f ca="1"/>
        <v>ExpectedValue</v>
      </c>
      <c r="P15" s="172" t="str">
        <f ca="1"/>
        <v>AnalyticalDelta</v>
      </c>
      <c r="Q15" s="172" t="str">
        <f ca="1"/>
        <v>Delta0</v>
      </c>
      <c r="R15" s="172" t="str">
        <f ca="1"/>
        <v>Delta1</v>
      </c>
      <c r="S15" s="172" t="str">
        <f ca="1"/>
        <v>Gamma1</v>
      </c>
      <c r="T15" t="e">
        <f ca="1"/>
        <v>#N/A</v>
      </c>
      <c r="U15" t="e">
        <f ca="1"/>
        <v>#N/A</v>
      </c>
      <c r="V15" t="str">
        <f t="array" aca="1" ref="V15:W18" ca="1">_xll.HLV5r3.Financial.Cache.ViewValuationReport(M3)</f>
        <v>NPV</v>
      </c>
      <c r="W15" s="143">
        <f ca="1"/>
        <v>-993771.12095585803</v>
      </c>
    </row>
    <row r="16" spans="2:23">
      <c r="B16" s="175"/>
      <c r="C16" s="175"/>
      <c r="D16" s="175"/>
      <c r="E16" s="175"/>
      <c r="F16" s="175"/>
      <c r="G16" s="175"/>
      <c r="H16" s="176"/>
      <c r="I16" s="177"/>
      <c r="J16" s="176"/>
      <c r="K16" s="176"/>
      <c r="L16" s="176"/>
      <c r="M16" s="176"/>
      <c r="N16" s="178">
        <f ca="1"/>
        <v>-991566.80494121788</v>
      </c>
      <c r="O16" s="178">
        <f ca="1"/>
        <v>-1000000</v>
      </c>
      <c r="P16" s="178">
        <f ca="1"/>
        <v>-32.934021962253894</v>
      </c>
      <c r="Q16" s="178">
        <f ca="1"/>
        <v>0</v>
      </c>
      <c r="R16" s="178">
        <f ca="1"/>
        <v>-32.934021962253894</v>
      </c>
      <c r="S16" s="183">
        <f ca="1"/>
        <v>-1.0938746609962622E-3</v>
      </c>
      <c r="T16" t="e">
        <f ca="1"/>
        <v>#N/A</v>
      </c>
      <c r="U16" t="e">
        <f ca="1"/>
        <v>#N/A</v>
      </c>
      <c r="V16" t="str">
        <f ca="1"/>
        <v>ExpectedValue</v>
      </c>
      <c r="W16">
        <f ca="1"/>
        <v>-1000000</v>
      </c>
    </row>
    <row r="17" spans="2:23">
      <c r="B17" s="172" t="s">
        <v>198</v>
      </c>
      <c r="C17" s="172" t="str">
        <f>C15</f>
        <v>CBA</v>
      </c>
      <c r="D17" s="172" t="str">
        <f>D15</f>
        <v>XYZ</v>
      </c>
      <c r="E17" s="172" t="b">
        <f>E15</f>
        <v>1</v>
      </c>
      <c r="F17" s="173">
        <f ca="1">F15</f>
        <v>43217</v>
      </c>
      <c r="G17" s="173">
        <f ca="1">G15+5</f>
        <v>43342</v>
      </c>
      <c r="H17" s="172" t="str">
        <f>H15</f>
        <v>AUD</v>
      </c>
      <c r="I17" s="174">
        <f>I15</f>
        <v>1000000</v>
      </c>
      <c r="J17" s="172" t="str">
        <f>J15</f>
        <v>AUSY</v>
      </c>
      <c r="K17" s="172" t="str">
        <f>K15</f>
        <v>MODFOLLOWING</v>
      </c>
      <c r="L17" s="172" t="str">
        <f ca="1">_xll.HLV5r3.Financial.Cache.CreateBullet(B17,E17,C17,D17,F17,G17,J17,K17,H17,I17)</f>
        <v>Trade.SpreadSheet.bulletPayment.t0008</v>
      </c>
      <c r="M17" s="172" t="str">
        <f ca="1">_xll.HLV5r3.Financial.Cache.ValueTradeFromMarket(L17,C17,$T$2:$T$7,H17,$W$20,F17)</f>
        <v>ValuationReport.LOCAL_USER.SpreadSheet.bulletPayment.t0008.QR_LIVE</v>
      </c>
      <c r="N17" s="172" t="str">
        <f t="array" aca="1" ref="N17:S18" ca="1">TRANSPOSE(_xll.HLV5r3.Financial.Cache.ViewValuationReport(M17))</f>
        <v>NPV</v>
      </c>
      <c r="O17" s="172" t="str">
        <f ca="1"/>
        <v>ExpectedValue</v>
      </c>
      <c r="P17" s="172" t="str">
        <f ca="1"/>
        <v>AnalyticalDelta</v>
      </c>
      <c r="Q17" s="172" t="str">
        <f ca="1"/>
        <v>Delta0</v>
      </c>
      <c r="R17" s="172" t="str">
        <f ca="1"/>
        <v>Delta1</v>
      </c>
      <c r="S17" s="172" t="str">
        <f ca="1"/>
        <v>Gamma1</v>
      </c>
      <c r="T17" t="e">
        <f ca="1"/>
        <v>#N/A</v>
      </c>
      <c r="U17" t="e">
        <f ca="1"/>
        <v>#N/A</v>
      </c>
      <c r="V17" t="str">
        <f ca="1"/>
        <v>AnalyticalDelta</v>
      </c>
      <c r="W17">
        <f ca="1"/>
        <v>-24.349581728830188</v>
      </c>
    </row>
    <row r="18" spans="2:23">
      <c r="B18" s="175"/>
      <c r="C18" s="175"/>
      <c r="D18" s="175"/>
      <c r="E18" s="175"/>
      <c r="F18" s="175"/>
      <c r="G18" s="175"/>
      <c r="H18" s="176"/>
      <c r="I18" s="177"/>
      <c r="J18" s="176"/>
      <c r="K18" s="176"/>
      <c r="L18" s="176"/>
      <c r="M18" s="176"/>
      <c r="N18" s="178">
        <f ca="1"/>
        <v>-991360.24643910001</v>
      </c>
      <c r="O18" s="178">
        <f ca="1"/>
        <v>-1000000</v>
      </c>
      <c r="P18" s="178">
        <f ca="1"/>
        <v>-33.736843540954567</v>
      </c>
      <c r="Q18" s="178">
        <f ca="1"/>
        <v>0</v>
      </c>
      <c r="R18" s="178">
        <f ca="1"/>
        <v>-33.736843540954567</v>
      </c>
      <c r="S18" s="183">
        <f ca="1"/>
        <v>-1.1480938601230938E-3</v>
      </c>
      <c r="T18" t="e">
        <f ca="1"/>
        <v>#N/A</v>
      </c>
      <c r="U18" t="e">
        <f ca="1"/>
        <v>#N/A</v>
      </c>
      <c r="V18" t="str">
        <f ca="1"/>
        <v>Delta0</v>
      </c>
      <c r="W18">
        <f ca="1"/>
        <v>0</v>
      </c>
    </row>
    <row r="19" spans="2:23">
      <c r="B19" s="172" t="s">
        <v>199</v>
      </c>
      <c r="C19" s="172" t="str">
        <f>C17</f>
        <v>CBA</v>
      </c>
      <c r="D19" s="172" t="str">
        <f>D17</f>
        <v>XYZ</v>
      </c>
      <c r="E19" s="172" t="b">
        <f>E17</f>
        <v>1</v>
      </c>
      <c r="F19" s="173">
        <f ca="1">F17</f>
        <v>43217</v>
      </c>
      <c r="G19" s="173">
        <f ca="1">G17+5</f>
        <v>43347</v>
      </c>
      <c r="H19" s="172" t="str">
        <f>H17</f>
        <v>AUD</v>
      </c>
      <c r="I19" s="174">
        <f>I17</f>
        <v>1000000</v>
      </c>
      <c r="J19" s="172" t="str">
        <f>J17</f>
        <v>AUSY</v>
      </c>
      <c r="K19" s="172" t="str">
        <f>K17</f>
        <v>MODFOLLOWING</v>
      </c>
      <c r="L19" s="172" t="str">
        <f ca="1">_xll.HLV5r3.Financial.Cache.CreateBullet(B19,E19,C19,D19,F19,G19,J19,K19,H19,I19)</f>
        <v>Trade.SpreadSheet.bulletPayment.t0009</v>
      </c>
      <c r="M19" s="172" t="str">
        <f ca="1">_xll.HLV5r3.Financial.Cache.ValueTradeFromMarket(L19,C19,$T$2:$T$7,H19,$W$20,F19)</f>
        <v>ValuationReport.LOCAL_USER.SpreadSheet.bulletPayment.t0009.QR_LIVE</v>
      </c>
      <c r="N19" s="172" t="str">
        <f t="array" aca="1" ref="N19:S20" ca="1">TRANSPOSE(_xll.HLV5r3.Financial.Cache.ViewValuationReport(M19))</f>
        <v>NPV</v>
      </c>
      <c r="O19" s="172" t="str">
        <f ca="1"/>
        <v>ExpectedValue</v>
      </c>
      <c r="P19" s="172" t="str">
        <f ca="1"/>
        <v>AnalyticalDelta</v>
      </c>
      <c r="Q19" s="172" t="str">
        <f ca="1"/>
        <v>Delta0</v>
      </c>
      <c r="R19" s="172" t="str">
        <f ca="1"/>
        <v>Delta1</v>
      </c>
      <c r="S19" s="172" t="str">
        <f ca="1"/>
        <v>Gamma1</v>
      </c>
      <c r="T19" t="e">
        <f ca="1"/>
        <v>#N/A</v>
      </c>
      <c r="U19" t="e">
        <f ca="1"/>
        <v>#N/A</v>
      </c>
    </row>
    <row r="20" spans="2:23">
      <c r="B20" s="175"/>
      <c r="C20" s="175"/>
      <c r="D20" s="175"/>
      <c r="E20" s="175"/>
      <c r="F20" s="175"/>
      <c r="G20" s="175"/>
      <c r="H20" s="176"/>
      <c r="I20" s="177"/>
      <c r="J20" s="176"/>
      <c r="K20" s="176"/>
      <c r="L20" s="176"/>
      <c r="M20" s="176"/>
      <c r="N20" s="178">
        <f ca="1"/>
        <v>-991016.06901001697</v>
      </c>
      <c r="O20" s="178">
        <f ca="1"/>
        <v>-1000000</v>
      </c>
      <c r="P20" s="178">
        <f ca="1"/>
        <v>-35.074132559213268</v>
      </c>
      <c r="Q20" s="178">
        <f ca="1"/>
        <v>0</v>
      </c>
      <c r="R20" s="178">
        <f ca="1"/>
        <v>-35.074132559213268</v>
      </c>
      <c r="S20" s="183">
        <f ca="1"/>
        <v>-1.2413469501157297E-3</v>
      </c>
      <c r="T20" t="e">
        <f ca="1"/>
        <v>#N/A</v>
      </c>
      <c r="U20" t="e">
        <f ca="1"/>
        <v>#N/A</v>
      </c>
      <c r="V20" t="s">
        <v>118</v>
      </c>
      <c r="W20" t="s">
        <v>82</v>
      </c>
    </row>
    <row r="21" spans="2:23">
      <c r="B21" s="172" t="s">
        <v>200</v>
      </c>
      <c r="C21" s="172" t="str">
        <f>C19</f>
        <v>CBA</v>
      </c>
      <c r="D21" s="172" t="str">
        <f>D19</f>
        <v>XYZ</v>
      </c>
      <c r="E21" s="172" t="b">
        <f>E19</f>
        <v>1</v>
      </c>
      <c r="F21" s="173">
        <f ca="1">F19</f>
        <v>43217</v>
      </c>
      <c r="G21" s="173">
        <f ca="1">G19+5</f>
        <v>43352</v>
      </c>
      <c r="H21" s="172" t="str">
        <f>H19</f>
        <v>AUD</v>
      </c>
      <c r="I21" s="174">
        <f>I19</f>
        <v>1000000</v>
      </c>
      <c r="J21" s="172" t="str">
        <f>J19</f>
        <v>AUSY</v>
      </c>
      <c r="K21" s="172" t="str">
        <f>K19</f>
        <v>MODFOLLOWING</v>
      </c>
      <c r="L21" s="172" t="str">
        <f ca="1">_xll.HLV5r3.Financial.Cache.CreateBullet(B21,E21,C21,D21,F21,G21,J21,K21,H21,I21)</f>
        <v>Trade.SpreadSheet.bulletPayment.t0010</v>
      </c>
      <c r="M21" s="172" t="str">
        <f ca="1">_xll.HLV5r3.Financial.Cache.ValueTradeFromMarket(L21,C21,$T$2:$T$7,H21,$W$20,F21)</f>
        <v>ValuationReport.LOCAL_USER.SpreadSheet.bulletPayment.t0010.QR_LIVE</v>
      </c>
      <c r="N21" s="172" t="str">
        <f t="array" aca="1" ref="N21:S22" ca="1">TRANSPOSE(_xll.HLV5r3.Financial.Cache.ViewValuationReport(M21))</f>
        <v>NPV</v>
      </c>
      <c r="O21" s="172" t="str">
        <f ca="1"/>
        <v>ExpectedValue</v>
      </c>
      <c r="P21" s="172" t="str">
        <f ca="1"/>
        <v>AnalyticalDelta</v>
      </c>
      <c r="Q21" s="172" t="str">
        <f ca="1"/>
        <v>Delta0</v>
      </c>
      <c r="R21" s="172" t="str">
        <f ca="1"/>
        <v>Delta1</v>
      </c>
      <c r="S21" s="172" t="str">
        <f ca="1"/>
        <v>Gamma1</v>
      </c>
      <c r="T21" t="e">
        <f ca="1"/>
        <v>#N/A</v>
      </c>
      <c r="U21" t="e">
        <f ca="1"/>
        <v>#N/A</v>
      </c>
    </row>
    <row r="22" spans="2:23">
      <c r="B22" s="175"/>
      <c r="C22" s="175"/>
      <c r="D22" s="175"/>
      <c r="E22" s="175"/>
      <c r="F22" s="175"/>
      <c r="G22" s="175"/>
      <c r="H22" s="176"/>
      <c r="I22" s="177"/>
      <c r="J22" s="176"/>
      <c r="K22" s="176"/>
      <c r="L22" s="176"/>
      <c r="M22" s="176"/>
      <c r="N22" s="178">
        <f ca="1"/>
        <v>-990603.199181073</v>
      </c>
      <c r="O22" s="178">
        <f ca="1"/>
        <v>-1000000</v>
      </c>
      <c r="P22" s="178">
        <f ca="1"/>
        <v>-36.677647464315179</v>
      </c>
      <c r="Q22" s="178">
        <f ca="1"/>
        <v>0</v>
      </c>
      <c r="R22" s="178">
        <f ca="1"/>
        <v>-36.677647464315179</v>
      </c>
      <c r="S22" s="183">
        <f ca="1"/>
        <v>-1.358010780329296E-3</v>
      </c>
      <c r="W22" s="143">
        <f ca="1">_xll.HLV5r3.Financial.Cache.GetNPVWithSpecifiedCurves(L3,C3,H3,F3,V3:W3)</f>
        <v>-983014.89476299204</v>
      </c>
    </row>
    <row r="23" spans="2:23">
      <c r="B23" s="172" t="s">
        <v>201</v>
      </c>
      <c r="C23" s="173" t="str">
        <f>C21</f>
        <v>CBA</v>
      </c>
      <c r="D23" s="173" t="str">
        <f>D21</f>
        <v>XYZ</v>
      </c>
      <c r="E23" s="173" t="b">
        <f>E21</f>
        <v>1</v>
      </c>
      <c r="F23" s="173">
        <f ca="1">F21</f>
        <v>43217</v>
      </c>
      <c r="G23" s="173">
        <f ca="1">G21+5</f>
        <v>43357</v>
      </c>
      <c r="H23" s="173" t="str">
        <f>H21</f>
        <v>AUD</v>
      </c>
      <c r="I23" s="174">
        <f>I21</f>
        <v>1000000</v>
      </c>
      <c r="J23" s="173" t="str">
        <f>J21</f>
        <v>AUSY</v>
      </c>
      <c r="K23" s="173" t="str">
        <f>K21</f>
        <v>MODFOLLOWING</v>
      </c>
      <c r="L23" s="172" t="str">
        <f ca="1">_xll.HLV5r3.Financial.Cache.CreateBullet(B23,E23,C23,D23,F23,G23,J23,K23,H23,I23)</f>
        <v>Trade.SpreadSheet.bulletPayment.t0011</v>
      </c>
      <c r="M23" s="172" t="str">
        <f ca="1">_xll.HLV5r3.Financial.Cache.ValueTradeFromMarket(L23,C23,$T$2:$T$7,H23,$W$20,F23)</f>
        <v>ValuationReport.LOCAL_USER.SpreadSheet.bulletPayment.t0011.QR_LIVE</v>
      </c>
      <c r="N23" s="172" t="str">
        <f t="array" aca="1" ref="N23:S24" ca="1">TRANSPOSE(_xll.HLV5r3.Financial.Cache.ViewValuationReport(M23))</f>
        <v>NPV</v>
      </c>
      <c r="O23" s="172" t="str">
        <f ca="1"/>
        <v>ExpectedValue</v>
      </c>
      <c r="P23" s="172" t="str">
        <f ca="1"/>
        <v>AnalyticalDelta</v>
      </c>
      <c r="Q23" s="172" t="str">
        <f ca="1"/>
        <v>Delta0</v>
      </c>
      <c r="R23" s="172" t="str">
        <f ca="1"/>
        <v>Delta1</v>
      </c>
      <c r="S23" s="172" t="str">
        <f ca="1"/>
        <v>Gamma1</v>
      </c>
      <c r="W23" s="199">
        <f ca="1">_xll.HLV5r3.Financial.Cache.GetParRateWithSpecifiedCurves(L3,C3,F3,V3:W3)</f>
        <v>0</v>
      </c>
    </row>
    <row r="24" spans="2:23">
      <c r="B24" s="175"/>
      <c r="C24" s="175"/>
      <c r="D24" s="175"/>
      <c r="E24" s="175"/>
      <c r="F24" s="175"/>
      <c r="G24" s="175"/>
      <c r="H24" s="176"/>
      <c r="I24" s="177"/>
      <c r="J24" s="176"/>
      <c r="K24" s="176"/>
      <c r="L24" s="176"/>
      <c r="M24" s="176"/>
      <c r="N24" s="178">
        <f ca="1"/>
        <v>-990328.03932325996</v>
      </c>
      <c r="O24" s="178">
        <f ca="1"/>
        <v>-1000000</v>
      </c>
      <c r="P24" s="178">
        <f ca="1"/>
        <v>-37.745911138250754</v>
      </c>
      <c r="Q24" s="178">
        <f ca="1"/>
        <v>0</v>
      </c>
      <c r="R24" s="178">
        <f ca="1"/>
        <v>-37.745911138250754</v>
      </c>
      <c r="S24" s="183">
        <f ca="1"/>
        <v>-1.4386685533314062E-3</v>
      </c>
    </row>
    <row r="25" spans="2:23">
      <c r="B25" s="172" t="s">
        <v>202</v>
      </c>
      <c r="C25" s="173" t="str">
        <f>C23</f>
        <v>CBA</v>
      </c>
      <c r="D25" s="173" t="str">
        <f>D23</f>
        <v>XYZ</v>
      </c>
      <c r="E25" s="173" t="b">
        <f>E23</f>
        <v>1</v>
      </c>
      <c r="F25" s="173">
        <f ca="1">F23</f>
        <v>43217</v>
      </c>
      <c r="G25" s="173">
        <f ca="1">G23+5</f>
        <v>43362</v>
      </c>
      <c r="H25" s="173" t="str">
        <f>H23</f>
        <v>AUD</v>
      </c>
      <c r="I25" s="174">
        <f>I23</f>
        <v>1000000</v>
      </c>
      <c r="J25" s="173" t="str">
        <f>J23</f>
        <v>AUSY</v>
      </c>
      <c r="K25" s="173" t="str">
        <f>K23</f>
        <v>MODFOLLOWING</v>
      </c>
      <c r="L25" s="172" t="str">
        <f ca="1">_xll.HLV5r3.Financial.Cache.CreateBullet(B25,E25,C25,D25,F25,G25,J25,K25,H25,I25)</f>
        <v>Trade.SpreadSheet.bulletPayment.t0012</v>
      </c>
      <c r="M25" s="172" t="str">
        <f ca="1">_xll.HLV5r3.Financial.Cache.ValueTradeFromMarket(L25,C25,$T$2:$T$7,H25,$W$20,F25)</f>
        <v>ValuationReport.LOCAL_USER.SpreadSheet.bulletPayment.t0012.QR_LIVE</v>
      </c>
      <c r="N25" s="172" t="str">
        <f t="array" aca="1" ref="N25:S26" ca="1">TRANSPOSE(_xll.HLV5r3.Financial.Cache.ViewValuationReport(M25))</f>
        <v>NPV</v>
      </c>
      <c r="O25" s="172" t="str">
        <f ca="1"/>
        <v>ExpectedValue</v>
      </c>
      <c r="P25" s="172" t="str">
        <f ca="1"/>
        <v>AnalyticalDelta</v>
      </c>
      <c r="Q25" s="172" t="str">
        <f ca="1"/>
        <v>Delta0</v>
      </c>
      <c r="R25" s="172" t="str">
        <f ca="1"/>
        <v>Delta1</v>
      </c>
      <c r="S25" s="172" t="str">
        <f ca="1"/>
        <v>Gamma1</v>
      </c>
    </row>
    <row r="26" spans="2:23">
      <c r="B26" s="175"/>
      <c r="C26" s="175"/>
      <c r="D26" s="175"/>
      <c r="E26" s="175"/>
      <c r="F26" s="175"/>
      <c r="G26" s="175"/>
      <c r="H26" s="176"/>
      <c r="I26" s="177"/>
      <c r="J26" s="176"/>
      <c r="K26" s="176"/>
      <c r="L26" s="176"/>
      <c r="M26" s="176"/>
      <c r="N26" s="178">
        <f ca="1"/>
        <v>-989984.18700573104</v>
      </c>
      <c r="O26" s="178">
        <f ca="1"/>
        <v>-1000000</v>
      </c>
      <c r="P26" s="178">
        <f ca="1"/>
        <v>-39.080401582504358</v>
      </c>
      <c r="Q26" s="178">
        <f ca="1"/>
        <v>0</v>
      </c>
      <c r="R26" s="178">
        <f ca="1"/>
        <v>-39.080401582504358</v>
      </c>
      <c r="S26" s="183">
        <f ca="1"/>
        <v>-1.542729477800202E-3</v>
      </c>
    </row>
    <row r="27" spans="2:23">
      <c r="B27" s="172" t="s">
        <v>203</v>
      </c>
      <c r="C27" s="173" t="str">
        <f>C25</f>
        <v>CBA</v>
      </c>
      <c r="D27" s="173" t="str">
        <f>D25</f>
        <v>XYZ</v>
      </c>
      <c r="E27" s="173" t="b">
        <f>E25</f>
        <v>1</v>
      </c>
      <c r="F27" s="173">
        <f ca="1">F25</f>
        <v>43217</v>
      </c>
      <c r="G27" s="173">
        <f ca="1">G25+5</f>
        <v>43367</v>
      </c>
      <c r="H27" s="173" t="str">
        <f>H25</f>
        <v>AUD</v>
      </c>
      <c r="I27" s="174">
        <f>I25</f>
        <v>1000000</v>
      </c>
      <c r="J27" s="173" t="str">
        <f>J25</f>
        <v>AUSY</v>
      </c>
      <c r="K27" s="173" t="str">
        <f>K25</f>
        <v>MODFOLLOWING</v>
      </c>
      <c r="L27" s="172" t="str">
        <f ca="1">_xll.HLV5r3.Financial.Cache.CreateBullet(B27,E27,C27,D27,F27,G27,J27,K27,H27,I27)</f>
        <v>Trade.SpreadSheet.bulletPayment.t0013</v>
      </c>
      <c r="M27" s="172" t="str">
        <f ca="1">_xll.HLV5r3.Financial.Cache.ValueTradeFromMarket(L27,C27,$T$2:$T$7,H27,$W$20,F27)</f>
        <v>ValuationReport.LOCAL_USER.SpreadSheet.bulletPayment.t0013.QR_LIVE</v>
      </c>
      <c r="N27" s="172" t="str">
        <f t="array" aca="1" ref="N27:S28" ca="1">TRANSPOSE(_xll.HLV5r3.Financial.Cache.ViewValuationReport(M27))</f>
        <v>NPV</v>
      </c>
      <c r="O27" s="172" t="str">
        <f ca="1"/>
        <v>ExpectedValue</v>
      </c>
      <c r="P27" s="172" t="str">
        <f ca="1"/>
        <v>AnalyticalDelta</v>
      </c>
      <c r="Q27" s="172" t="str">
        <f ca="1"/>
        <v>Delta0</v>
      </c>
      <c r="R27" s="172" t="str">
        <f ca="1"/>
        <v>Delta1</v>
      </c>
      <c r="S27" s="172" t="str">
        <f ca="1"/>
        <v>Gamma1</v>
      </c>
    </row>
    <row r="28" spans="2:23">
      <c r="B28" s="175"/>
      <c r="C28" s="175"/>
      <c r="D28" s="175"/>
      <c r="E28" s="175"/>
      <c r="F28" s="175"/>
      <c r="G28" s="175"/>
      <c r="H28" s="176"/>
      <c r="I28" s="177"/>
      <c r="J28" s="176"/>
      <c r="K28" s="176"/>
      <c r="L28" s="176"/>
      <c r="M28" s="176"/>
      <c r="N28" s="178">
        <f ca="1"/>
        <v>-989640.442998874</v>
      </c>
      <c r="O28" s="178">
        <f ca="1"/>
        <v>-1000000</v>
      </c>
      <c r="P28" s="178">
        <f ca="1"/>
        <v>-40.413960051959265</v>
      </c>
      <c r="Q28" s="178">
        <f ca="1"/>
        <v>0</v>
      </c>
      <c r="R28" s="178">
        <f ca="1"/>
        <v>-40.413960051959265</v>
      </c>
      <c r="S28" s="183">
        <f ca="1"/>
        <v>-1.650385429006985E-3</v>
      </c>
    </row>
    <row r="29" spans="2:23">
      <c r="B29" s="172" t="s">
        <v>204</v>
      </c>
      <c r="C29" s="173" t="str">
        <f>C27</f>
        <v>CBA</v>
      </c>
      <c r="D29" s="173" t="str">
        <f>D27</f>
        <v>XYZ</v>
      </c>
      <c r="E29" s="173" t="b">
        <f>E27</f>
        <v>1</v>
      </c>
      <c r="F29" s="173">
        <f ca="1">F27</f>
        <v>43217</v>
      </c>
      <c r="G29" s="173">
        <f ca="1">G27+5</f>
        <v>43372</v>
      </c>
      <c r="H29" s="173" t="str">
        <f>H27</f>
        <v>AUD</v>
      </c>
      <c r="I29" s="174">
        <f>I27</f>
        <v>1000000</v>
      </c>
      <c r="J29" s="173" t="str">
        <f>J27</f>
        <v>AUSY</v>
      </c>
      <c r="K29" s="173" t="str">
        <f>K27</f>
        <v>MODFOLLOWING</v>
      </c>
      <c r="L29" s="172" t="str">
        <f ca="1">_xll.HLV5r3.Financial.Cache.CreateBullet(B29,E29,C29,D29,F29,G29,J29,K29,H29,I29)</f>
        <v>Trade.SpreadSheet.bulletPayment.t0014</v>
      </c>
      <c r="M29" s="172" t="str">
        <f ca="1">_xll.HLV5r3.Financial.Cache.ValueTradeFromMarket(L29,C29,$T$2:$T$7,H29,$W$20,F29)</f>
        <v>ValuationReport.LOCAL_USER.SpreadSheet.bulletPayment.t0014.QR_LIVE</v>
      </c>
      <c r="N29" s="172" t="str">
        <f t="array" aca="1" ref="N29:S30" ca="1">TRANSPOSE(_xll.HLV5r3.Financial.Cache.ViewValuationReport(M29))</f>
        <v>NPV</v>
      </c>
      <c r="O29" s="172" t="str">
        <f ca="1"/>
        <v>ExpectedValue</v>
      </c>
      <c r="P29" s="172" t="str">
        <f ca="1"/>
        <v>AnalyticalDelta</v>
      </c>
      <c r="Q29" s="172" t="str">
        <f ca="1"/>
        <v>Delta0</v>
      </c>
      <c r="R29" s="172" t="str">
        <f ca="1"/>
        <v>Delta1</v>
      </c>
      <c r="S29" s="172" t="str">
        <f ca="1"/>
        <v>Gamma1</v>
      </c>
    </row>
    <row r="30" spans="2:23">
      <c r="B30" s="175"/>
      <c r="C30" s="175"/>
      <c r="D30" s="175"/>
      <c r="E30" s="175"/>
      <c r="F30" s="175"/>
      <c r="G30" s="175"/>
      <c r="H30" s="176"/>
      <c r="I30" s="177"/>
      <c r="J30" s="176"/>
      <c r="K30" s="176"/>
      <c r="L30" s="176"/>
      <c r="M30" s="176"/>
      <c r="N30" s="178">
        <f ca="1"/>
        <v>-989365.52575697098</v>
      </c>
      <c r="O30" s="178">
        <f ca="1"/>
        <v>-1000000</v>
      </c>
      <c r="P30" s="178">
        <f ca="1"/>
        <v>-41.480136102247563</v>
      </c>
      <c r="Q30" s="178">
        <f ca="1"/>
        <v>0</v>
      </c>
      <c r="R30" s="178">
        <f ca="1"/>
        <v>-41.480136102247563</v>
      </c>
      <c r="S30" s="183">
        <f ca="1"/>
        <v>-1.7390960633528608E-3</v>
      </c>
    </row>
    <row r="31" spans="2:23">
      <c r="B31" s="141"/>
      <c r="C31" s="142"/>
      <c r="D31" s="142"/>
      <c r="E31" s="142"/>
      <c r="F31" s="142"/>
      <c r="G31" s="142"/>
      <c r="H31" s="142"/>
      <c r="I31" s="143"/>
      <c r="J31" s="142"/>
      <c r="K31" s="142"/>
      <c r="L31" s="141"/>
      <c r="M31" s="141"/>
      <c r="N31" s="141"/>
      <c r="O31" s="141"/>
      <c r="P31" s="141"/>
      <c r="Q31" s="141"/>
      <c r="R31" s="141"/>
      <c r="S31" s="172"/>
    </row>
    <row r="32" spans="2:23">
      <c r="B32" s="141"/>
      <c r="C32" s="142"/>
      <c r="D32" s="142"/>
      <c r="E32" s="142"/>
      <c r="F32" s="142"/>
      <c r="G32" s="142"/>
      <c r="H32" s="142"/>
      <c r="I32" s="143"/>
      <c r="J32" s="142"/>
      <c r="K32" s="142"/>
      <c r="L32" s="141"/>
      <c r="M32" s="141"/>
      <c r="N32" s="141"/>
      <c r="O32" s="141"/>
      <c r="P32" s="141"/>
      <c r="Q32" s="141"/>
      <c r="R32" s="141"/>
      <c r="S32" s="183"/>
    </row>
    <row r="33" spans="2:19">
      <c r="B33" s="141"/>
      <c r="C33" s="142"/>
      <c r="D33" s="142"/>
      <c r="E33" s="142"/>
      <c r="F33" s="142"/>
      <c r="G33" s="142"/>
      <c r="H33" s="142"/>
      <c r="I33" s="143"/>
      <c r="J33" s="142"/>
      <c r="K33" s="142"/>
      <c r="L33" s="141"/>
      <c r="M33" s="141"/>
      <c r="N33" s="141"/>
      <c r="O33" s="141"/>
      <c r="P33" s="141"/>
      <c r="Q33" s="141"/>
      <c r="R33" s="141"/>
      <c r="S33" s="141"/>
    </row>
    <row r="34" spans="2:19">
      <c r="B34" s="141"/>
      <c r="C34" s="142"/>
      <c r="D34" s="142"/>
      <c r="E34" s="142"/>
      <c r="F34" s="142"/>
      <c r="G34" s="142"/>
      <c r="H34" s="142"/>
      <c r="I34" s="143"/>
      <c r="J34" s="142"/>
      <c r="K34" s="142"/>
      <c r="L34" s="141"/>
      <c r="M34" s="141"/>
      <c r="N34" s="141"/>
      <c r="O34" s="141"/>
      <c r="P34" s="141"/>
      <c r="Q34" s="141"/>
      <c r="R34" s="141"/>
      <c r="S34" s="141"/>
    </row>
    <row r="35" spans="2:19">
      <c r="B35" s="141"/>
      <c r="C35" s="142"/>
      <c r="D35" s="142"/>
      <c r="E35" s="142"/>
      <c r="F35" s="142"/>
      <c r="G35" s="142"/>
      <c r="H35" s="142"/>
      <c r="I35" s="143"/>
      <c r="J35" s="142"/>
      <c r="K35" s="142"/>
      <c r="L35" s="141"/>
      <c r="M35" s="141"/>
      <c r="N35" s="141"/>
      <c r="O35" s="141"/>
      <c r="P35" s="141"/>
      <c r="Q35" s="141"/>
      <c r="R35" s="141"/>
      <c r="S35" s="141"/>
    </row>
    <row r="36" spans="2:19">
      <c r="B36" s="141"/>
      <c r="C36" s="142"/>
      <c r="D36" s="142"/>
      <c r="E36" s="142"/>
      <c r="F36" s="142"/>
      <c r="G36" s="142"/>
      <c r="H36" s="142"/>
      <c r="I36" s="143"/>
      <c r="J36" s="142"/>
      <c r="K36" s="142"/>
      <c r="L36" s="141"/>
      <c r="M36" s="141"/>
      <c r="N36" s="141"/>
      <c r="O36" s="141"/>
      <c r="P36" s="141"/>
      <c r="Q36" s="141"/>
      <c r="R36" s="141"/>
      <c r="S36" s="141"/>
    </row>
    <row r="37" spans="2:19">
      <c r="B37" s="141"/>
      <c r="C37" s="142"/>
      <c r="D37" s="142"/>
      <c r="E37" s="142"/>
      <c r="F37" s="142"/>
      <c r="G37" s="142"/>
      <c r="H37" s="142"/>
      <c r="I37" s="143"/>
      <c r="J37" s="142"/>
      <c r="K37" s="142"/>
      <c r="L37" s="141"/>
      <c r="M37" s="141"/>
      <c r="N37" s="141"/>
      <c r="O37" s="141"/>
      <c r="P37" s="141"/>
      <c r="Q37" s="141"/>
      <c r="R37" s="141"/>
      <c r="S37" s="141"/>
    </row>
    <row r="38" spans="2:19">
      <c r="B38" s="141"/>
      <c r="C38" s="142"/>
      <c r="D38" s="142"/>
      <c r="E38" s="142"/>
      <c r="F38" s="142"/>
      <c r="G38" s="142"/>
      <c r="H38" s="142"/>
      <c r="I38" s="143"/>
      <c r="J38" s="142"/>
      <c r="K38" s="142"/>
      <c r="L38" s="141"/>
      <c r="M38" s="141"/>
      <c r="N38" s="141"/>
      <c r="O38" s="141"/>
      <c r="P38" s="141"/>
      <c r="Q38" s="141"/>
      <c r="R38" s="141"/>
      <c r="S38" s="141"/>
    </row>
    <row r="39" spans="2:19">
      <c r="B39" s="141"/>
      <c r="C39" s="142"/>
      <c r="D39" s="142"/>
      <c r="E39" s="142"/>
      <c r="F39" s="142"/>
      <c r="G39" s="142"/>
      <c r="H39" s="142"/>
      <c r="I39" s="143"/>
      <c r="J39" s="142"/>
      <c r="K39" s="142"/>
      <c r="L39" s="141"/>
      <c r="M39" s="141"/>
      <c r="N39" s="141"/>
      <c r="O39" s="141"/>
      <c r="P39" s="141"/>
      <c r="Q39" s="141"/>
      <c r="R39" s="141"/>
      <c r="S39" s="141"/>
    </row>
    <row r="40" spans="2:19">
      <c r="B40" s="141"/>
      <c r="C40" s="142"/>
      <c r="D40" s="142"/>
      <c r="E40" s="142"/>
      <c r="F40" s="142"/>
      <c r="G40" s="142"/>
      <c r="H40" s="142"/>
      <c r="I40" s="143"/>
      <c r="J40" s="142"/>
      <c r="K40" s="142"/>
      <c r="L40" s="141"/>
      <c r="M40" s="141"/>
      <c r="N40" s="141"/>
      <c r="O40" s="141"/>
      <c r="P40" s="141"/>
      <c r="Q40" s="141"/>
      <c r="R40" s="141"/>
      <c r="S40" s="141"/>
    </row>
    <row r="41" spans="2:19">
      <c r="B41" s="141"/>
      <c r="C41" s="142"/>
      <c r="D41" s="142"/>
      <c r="E41" s="142"/>
      <c r="F41" s="142"/>
      <c r="G41" s="142"/>
      <c r="H41" s="142"/>
      <c r="I41" s="143"/>
      <c r="J41" s="142"/>
      <c r="K41" s="142"/>
      <c r="L41" s="141"/>
      <c r="M41" s="141"/>
      <c r="N41" s="141"/>
      <c r="O41" s="141"/>
      <c r="P41" s="141"/>
      <c r="Q41" s="141"/>
      <c r="R41" s="141"/>
      <c r="S41" s="141"/>
    </row>
    <row r="42" spans="2:19">
      <c r="B42" s="141"/>
      <c r="C42" s="142"/>
      <c r="D42" s="142"/>
      <c r="E42" s="142"/>
      <c r="F42" s="142"/>
      <c r="G42" s="142"/>
      <c r="H42" s="142"/>
      <c r="I42" s="143"/>
      <c r="J42" s="142"/>
      <c r="K42" s="142"/>
      <c r="L42" s="141"/>
      <c r="M42" s="141"/>
      <c r="N42" s="141"/>
      <c r="O42" s="141"/>
      <c r="P42" s="141"/>
      <c r="Q42" s="141"/>
      <c r="R42" s="141"/>
      <c r="S42" s="141"/>
    </row>
    <row r="43" spans="2:19">
      <c r="B43" s="141"/>
      <c r="C43" s="142"/>
      <c r="D43" s="142"/>
      <c r="E43" s="142"/>
      <c r="F43" s="142"/>
      <c r="G43" s="142"/>
      <c r="H43" s="142"/>
      <c r="I43" s="143"/>
      <c r="J43" s="142"/>
      <c r="K43" s="142"/>
      <c r="L43" s="141"/>
      <c r="M43" s="141"/>
      <c r="N43" s="141"/>
      <c r="O43" s="141"/>
      <c r="P43" s="141"/>
      <c r="Q43" s="141"/>
      <c r="R43" s="141"/>
      <c r="S43" s="141"/>
    </row>
    <row r="44" spans="2:19">
      <c r="B44" s="141"/>
      <c r="C44" s="142"/>
      <c r="D44" s="142"/>
      <c r="E44" s="142"/>
      <c r="F44" s="142"/>
      <c r="G44" s="142"/>
      <c r="H44" s="142"/>
      <c r="I44" s="143"/>
      <c r="J44" s="142"/>
      <c r="K44" s="142"/>
      <c r="L44" s="141"/>
      <c r="M44" s="141"/>
      <c r="N44" s="141"/>
      <c r="O44" s="141"/>
      <c r="P44" s="141"/>
      <c r="Q44" s="141"/>
      <c r="R44" s="141"/>
      <c r="S44" s="141"/>
    </row>
    <row r="45" spans="2:19">
      <c r="B45" s="141"/>
      <c r="C45" s="142"/>
      <c r="D45" s="142"/>
      <c r="E45" s="142"/>
      <c r="F45" s="142"/>
      <c r="G45" s="142"/>
      <c r="H45" s="142"/>
      <c r="I45" s="143"/>
      <c r="J45" s="142"/>
      <c r="K45" s="142"/>
      <c r="L45" s="141"/>
      <c r="M45" s="141"/>
      <c r="N45" s="141"/>
      <c r="O45" s="141"/>
      <c r="P45" s="141"/>
      <c r="Q45" s="141"/>
      <c r="R45" s="141"/>
      <c r="S45" s="141"/>
    </row>
    <row r="46" spans="2:19">
      <c r="B46" s="141"/>
      <c r="C46" s="142"/>
      <c r="D46" s="142"/>
      <c r="E46" s="142"/>
      <c r="F46" s="142"/>
      <c r="G46" s="142"/>
      <c r="H46" s="142"/>
      <c r="I46" s="143"/>
      <c r="J46" s="142"/>
      <c r="K46" s="142"/>
      <c r="L46" s="141"/>
      <c r="M46" s="141"/>
      <c r="N46" s="141"/>
      <c r="O46" s="141"/>
      <c r="P46" s="141"/>
      <c r="Q46" s="141"/>
      <c r="R46" s="141"/>
      <c r="S46" s="141"/>
    </row>
    <row r="47" spans="2:19">
      <c r="B47" s="141"/>
      <c r="C47" s="142"/>
      <c r="D47" s="142"/>
      <c r="E47" s="142"/>
      <c r="F47" s="142"/>
      <c r="G47" s="142"/>
      <c r="H47" s="142"/>
      <c r="I47" s="143"/>
      <c r="J47" s="142"/>
      <c r="K47" s="142"/>
      <c r="L47" s="141"/>
      <c r="M47" s="141"/>
      <c r="N47" s="141"/>
      <c r="O47" s="141"/>
      <c r="P47" s="141"/>
      <c r="Q47" s="141"/>
      <c r="R47" s="141"/>
      <c r="S47" s="141"/>
    </row>
    <row r="48" spans="2:19">
      <c r="B48" s="141"/>
      <c r="C48" s="142"/>
      <c r="D48" s="142"/>
      <c r="E48" s="142"/>
      <c r="F48" s="142"/>
      <c r="G48" s="142"/>
      <c r="H48" s="142"/>
      <c r="I48" s="143"/>
      <c r="J48" s="142"/>
      <c r="K48" s="142"/>
      <c r="L48" s="141"/>
      <c r="M48" s="141"/>
      <c r="N48" s="141"/>
      <c r="O48" s="141"/>
      <c r="P48" s="141"/>
      <c r="Q48" s="141"/>
      <c r="R48" s="141"/>
      <c r="S48" s="141"/>
    </row>
    <row r="49" spans="2:19">
      <c r="B49" s="141"/>
      <c r="C49" s="142"/>
      <c r="D49" s="142"/>
      <c r="E49" s="142"/>
      <c r="F49" s="142"/>
      <c r="G49" s="142"/>
      <c r="H49" s="142"/>
      <c r="I49" s="142"/>
      <c r="J49" s="142"/>
      <c r="K49" s="142"/>
      <c r="L49" s="142"/>
      <c r="M49" s="142"/>
      <c r="N49" s="142"/>
      <c r="O49" s="142"/>
      <c r="P49" s="142"/>
      <c r="Q49" s="142"/>
      <c r="R49" s="142"/>
      <c r="S49" s="142"/>
    </row>
    <row r="50" spans="2:19">
      <c r="B50" s="141"/>
      <c r="C50" s="142"/>
      <c r="D50" s="142"/>
      <c r="E50" s="142"/>
      <c r="F50" s="142"/>
      <c r="G50" s="142"/>
      <c r="H50" s="142"/>
      <c r="I50" s="142"/>
      <c r="J50" s="142"/>
      <c r="K50" s="142"/>
      <c r="L50" s="142"/>
      <c r="M50" s="142"/>
      <c r="N50" s="142"/>
      <c r="O50" s="142"/>
      <c r="P50" s="142"/>
      <c r="Q50" s="142"/>
      <c r="R50" s="142"/>
      <c r="S50" s="142"/>
    </row>
  </sheetData>
  <dataValidations disablePrompts="1" count="1">
    <dataValidation type="list" allowBlank="1" showInputMessage="1" showErrorMessage="1" sqref="K3:K4" xr:uid="{00000000-0002-0000-0600-000000000000}">
      <formula1>BusDayConvValues</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I39"/>
  <sheetViews>
    <sheetView workbookViewId="0">
      <selection activeCell="B38" sqref="B38"/>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1" spans="1:5" ht="22.5" customHeight="1" thickBot="1">
      <c r="A1" s="220" t="s">
        <v>269</v>
      </c>
      <c r="B1" s="221"/>
    </row>
    <row r="2" spans="1:5" ht="15">
      <c r="A2" s="186" t="s">
        <v>110</v>
      </c>
      <c r="B2" s="187" t="s">
        <v>238</v>
      </c>
      <c r="D2" t="str">
        <f t="array" aca="1" ref="D2:D3" ca="1">_xll.HLV5r3.Financial.Cache.GetRequiredCurves(B26)</f>
        <v>DiscountCurve.AUD-LIBOR-SENIOR</v>
      </c>
      <c r="E2" t="s">
        <v>211</v>
      </c>
    </row>
    <row r="3" spans="1:5" ht="15">
      <c r="A3" s="188" t="s">
        <v>111</v>
      </c>
      <c r="B3" s="189" t="s">
        <v>58</v>
      </c>
      <c r="D3" t="str">
        <f ca="1"/>
        <v>RateCurve.AUD-LIBOR-BBA-3M</v>
      </c>
      <c r="E3" t="s">
        <v>212</v>
      </c>
    </row>
    <row r="4" spans="1:5" ht="15">
      <c r="A4" s="188" t="s">
        <v>112</v>
      </c>
      <c r="B4" s="189" t="s">
        <v>113</v>
      </c>
    </row>
    <row r="5" spans="1:5" ht="15">
      <c r="A5" s="188" t="s">
        <v>114</v>
      </c>
      <c r="B5" s="189" t="b">
        <v>1</v>
      </c>
      <c r="D5" t="str">
        <f t="array" aca="1" ref="D5:E16" ca="1">_xll.HLV5r3.Financial.Cache.ViewTrade(B26)</f>
        <v>adjustedEffectiveDate</v>
      </c>
      <c r="E5" s="55">
        <f ca="1"/>
        <v>43307</v>
      </c>
    </row>
    <row r="6" spans="1:5" ht="15">
      <c r="A6" s="188" t="s">
        <v>115</v>
      </c>
      <c r="B6" s="189">
        <f ca="1">B24</f>
        <v>43217</v>
      </c>
      <c r="D6" t="str">
        <f ca="1"/>
        <v>fixedRate</v>
      </c>
      <c r="E6">
        <f ca="1"/>
        <v>6.2260000000000003E-2</v>
      </c>
    </row>
    <row r="7" spans="1:5" ht="15">
      <c r="A7" s="188" t="s">
        <v>83</v>
      </c>
      <c r="B7" s="189">
        <f ca="1">B24+90</f>
        <v>43307</v>
      </c>
      <c r="D7" t="str">
        <f ca="1"/>
        <v>paymentDate</v>
      </c>
      <c r="E7" s="55">
        <f ca="1"/>
        <v>43307</v>
      </c>
    </row>
    <row r="8" spans="1:5" ht="15">
      <c r="A8" s="188" t="s">
        <v>84</v>
      </c>
      <c r="B8" s="189">
        <f ca="1">B7+91</f>
        <v>43398</v>
      </c>
      <c r="D8" t="str">
        <f ca="1"/>
        <v>calculationPeriodNumberOfDays</v>
      </c>
      <c r="E8" t="str">
        <f ca="1"/>
        <v>91</v>
      </c>
    </row>
    <row r="9" spans="1:5" ht="15">
      <c r="A9" s="188" t="s">
        <v>85</v>
      </c>
      <c r="B9" s="189">
        <f ca="1">B7</f>
        <v>43307</v>
      </c>
      <c r="D9" t="str">
        <f ca="1"/>
        <v>adjustedTerminationDate</v>
      </c>
      <c r="E9" s="55">
        <f ca="1"/>
        <v>43398</v>
      </c>
    </row>
    <row r="10" spans="1:5" ht="15">
      <c r="A10" s="188" t="s">
        <v>86</v>
      </c>
      <c r="B10" s="190" t="s">
        <v>87</v>
      </c>
      <c r="D10" t="str">
        <f ca="1"/>
        <v>buyerPartyReference</v>
      </c>
      <c r="E10" t="str">
        <f ca="1"/>
        <v>Party1</v>
      </c>
    </row>
    <row r="11" spans="1:5" ht="15">
      <c r="A11" s="188" t="s">
        <v>88</v>
      </c>
      <c r="B11" s="190" t="s">
        <v>89</v>
      </c>
      <c r="D11" t="str">
        <f ca="1"/>
        <v>sellerPartyReference</v>
      </c>
      <c r="E11" t="str">
        <f ca="1"/>
        <v>Party2</v>
      </c>
    </row>
    <row r="12" spans="1:5" ht="15">
      <c r="A12" s="188" t="s">
        <v>90</v>
      </c>
      <c r="B12" s="191" t="s">
        <v>91</v>
      </c>
      <c r="D12" t="str">
        <f ca="1"/>
        <v>currency</v>
      </c>
      <c r="E12" t="str">
        <f ca="1"/>
        <v>AUD</v>
      </c>
    </row>
    <row r="13" spans="1:5" ht="15">
      <c r="A13" s="188" t="s">
        <v>92</v>
      </c>
      <c r="B13" s="190" t="s">
        <v>93</v>
      </c>
      <c r="D13" t="str">
        <f ca="1"/>
        <v>notionalamount</v>
      </c>
      <c r="E13" s="182">
        <f ca="1"/>
        <v>10000000</v>
      </c>
    </row>
    <row r="14" spans="1:5" ht="15">
      <c r="A14" s="188" t="s">
        <v>94</v>
      </c>
      <c r="B14" s="190" t="s">
        <v>95</v>
      </c>
      <c r="D14" t="str">
        <f ca="1"/>
        <v>party1</v>
      </c>
      <c r="E14" t="str">
        <f ca="1"/>
        <v>CBA</v>
      </c>
    </row>
    <row r="15" spans="1:5" ht="15">
      <c r="A15" s="188" t="s">
        <v>96</v>
      </c>
      <c r="B15" s="190" t="s">
        <v>97</v>
      </c>
      <c r="D15" t="str">
        <f ca="1"/>
        <v>party2</v>
      </c>
      <c r="E15" t="str">
        <f ca="1"/>
        <v>NAB</v>
      </c>
    </row>
    <row r="16" spans="1:5" ht="15">
      <c r="A16" s="188" t="s">
        <v>98</v>
      </c>
      <c r="B16" s="190" t="s">
        <v>99</v>
      </c>
      <c r="D16" t="e">
        <f ca="1"/>
        <v>#N/A</v>
      </c>
      <c r="E16" t="e">
        <f ca="1"/>
        <v>#N/A</v>
      </c>
    </row>
    <row r="17" spans="1:9" ht="15">
      <c r="A17" s="188" t="s">
        <v>100</v>
      </c>
      <c r="B17" s="190" t="s">
        <v>101</v>
      </c>
    </row>
    <row r="18" spans="1:9" ht="15">
      <c r="A18" s="188" t="s">
        <v>102</v>
      </c>
      <c r="B18" s="196">
        <v>10000000</v>
      </c>
      <c r="D18" t="str">
        <f t="array" aca="1" ref="D18:E32" ca="1">_xll.HLV5r3.Financial.Cache.ViewValuationReport(B25)</f>
        <v>NPV</v>
      </c>
      <c r="E18" s="42">
        <f ca="1"/>
        <v>-5298.0257873407108</v>
      </c>
    </row>
    <row r="19" spans="1:9" ht="15">
      <c r="A19" s="188" t="s">
        <v>103</v>
      </c>
      <c r="B19" s="190" t="s">
        <v>66</v>
      </c>
      <c r="D19" t="str">
        <f ca="1"/>
        <v>ImpliedQuote</v>
      </c>
      <c r="E19" s="61">
        <f ca="1"/>
        <v>6.4369059365180045E-2</v>
      </c>
      <c r="F19" s="55"/>
      <c r="G19" s="55"/>
      <c r="I19" s="61"/>
    </row>
    <row r="20" spans="1:9" ht="15">
      <c r="A20" s="188" t="s">
        <v>104</v>
      </c>
      <c r="B20" s="192">
        <v>6.2260000000000003E-2</v>
      </c>
      <c r="D20" t="str">
        <f ca="1"/>
        <v>AnalyticalDelta</v>
      </c>
      <c r="E20" s="42">
        <f ca="1"/>
        <v>251.07261932871734</v>
      </c>
      <c r="F20" s="55"/>
      <c r="G20" s="55"/>
      <c r="I20" s="61"/>
    </row>
    <row r="21" spans="1:9" ht="15">
      <c r="A21" s="188" t="s">
        <v>105</v>
      </c>
      <c r="B21" s="193" t="s">
        <v>18</v>
      </c>
      <c r="D21" t="str">
        <f ca="1"/>
        <v>AnalyticalGamma</v>
      </c>
      <c r="E21" s="185">
        <f ca="1"/>
        <v>1.2384884012651996E-2</v>
      </c>
    </row>
    <row r="22" spans="1:9" ht="15">
      <c r="A22" s="188" t="s">
        <v>106</v>
      </c>
      <c r="B22" s="193" t="s">
        <v>20</v>
      </c>
      <c r="D22" t="str">
        <f ca="1"/>
        <v>Delta0</v>
      </c>
      <c r="E22" s="42">
        <f ca="1"/>
        <v>251.2032555749532</v>
      </c>
    </row>
    <row r="23" spans="1:9" ht="15.75" thickBot="1">
      <c r="A23" s="194" t="s">
        <v>107</v>
      </c>
      <c r="B23" s="195" t="s">
        <v>108</v>
      </c>
      <c r="D23" t="str">
        <f ca="1"/>
        <v>Delta1</v>
      </c>
      <c r="E23" s="181">
        <f ca="1"/>
        <v>-0.13063624623587206</v>
      </c>
    </row>
    <row r="24" spans="1:9">
      <c r="A24" t="s">
        <v>109</v>
      </c>
      <c r="B24" s="55">
        <f ca="1">TODAY()</f>
        <v>43217</v>
      </c>
      <c r="D24" t="str">
        <f ca="1"/>
        <v>Gamma0</v>
      </c>
      <c r="E24" s="42">
        <f ca="1"/>
        <v>0</v>
      </c>
    </row>
    <row r="25" spans="1:9" ht="15">
      <c r="A25" s="57" t="s">
        <v>117</v>
      </c>
      <c r="B25" t="str">
        <f ca="1">_xll.HLV5r3.Financial.Cache.ValueTradeFromMarket(B26,B3,A31:A39,B19,$B$30,B6)</f>
        <v>ValuationReport.LOCAL_USER.SpreadSheet.fra.CBA0003.QR_LIVE</v>
      </c>
      <c r="D25" t="str">
        <f ca="1"/>
        <v>Delta0Delta1</v>
      </c>
      <c r="E25" s="198">
        <f ca="1"/>
        <v>1.2388105180218109E-2</v>
      </c>
    </row>
    <row r="26" spans="1:9" ht="15">
      <c r="A26" s="56" t="s">
        <v>116</v>
      </c>
      <c r="B26" s="54" t="str">
        <f ca="1">_xll.HLV5r3.Financial.Cache.CreateFraTrade(A2:B23)</f>
        <v>Trade.SpreadSheet.fra.CBA0003</v>
      </c>
      <c r="D26" t="str">
        <f ca="1"/>
        <v>Gamma1</v>
      </c>
      <c r="E26" s="197">
        <f ca="1"/>
        <v>-3.2211675661105857E-6</v>
      </c>
    </row>
    <row r="27" spans="1:9">
      <c r="A27" t="s">
        <v>71</v>
      </c>
      <c r="B27" s="42">
        <f ca="1">_xll.HLV5r3.Financial.Cache.GetNPVWithSpecifiedCurves(B26,B3,B19,B6,D2:E3)</f>
        <v>-413.31772680336996</v>
      </c>
      <c r="D27" t="str">
        <f ca="1"/>
        <v>BreakEvenRate</v>
      </c>
      <c r="E27" s="61">
        <f ca="1"/>
        <v>6.4369059365180045E-2</v>
      </c>
    </row>
    <row r="28" spans="1:9">
      <c r="A28" t="s">
        <v>72</v>
      </c>
      <c r="B28" s="134">
        <f ca="1">_xll.HLV5r3.Financial.Cache.GetParRateWithSpecifiedCurves(B26,B3,B6,D2:E3)</f>
        <v>6.2424535179234589E-2</v>
      </c>
      <c r="D28" t="str">
        <f ca="1"/>
        <v>AccrualFactor</v>
      </c>
      <c r="E28" s="42">
        <f ca="1"/>
        <v>-251.2032555749532</v>
      </c>
    </row>
    <row r="29" spans="1:9">
      <c r="D29" t="str">
        <f ca="1"/>
        <v>FloatingNPV</v>
      </c>
      <c r="E29" s="42">
        <f ca="1"/>
        <v>-161697.17270830658</v>
      </c>
    </row>
    <row r="30" spans="1:9">
      <c r="A30" t="s">
        <v>118</v>
      </c>
      <c r="B30" s="60" t="s">
        <v>82</v>
      </c>
      <c r="D30" t="str">
        <f ca="1"/>
        <v>RiskNPV.AUD</v>
      </c>
      <c r="E30" s="42">
        <f ca="1"/>
        <v>-10596.051574681422</v>
      </c>
    </row>
    <row r="31" spans="1:9">
      <c r="A31" t="s">
        <v>71</v>
      </c>
      <c r="B31">
        <f ca="1">_xll.HLV5r3.Financial.Cache.GetNPV(B26,B3,B19,B6,B30)</f>
        <v>-5298.0257873407108</v>
      </c>
      <c r="D31" t="str">
        <f ca="1"/>
        <v>LocalCurrencyNPV.AUD</v>
      </c>
      <c r="E31" s="42">
        <f ca="1"/>
        <v>-5298.0257873407108</v>
      </c>
    </row>
    <row r="32" spans="1:9">
      <c r="A32" t="s">
        <v>72</v>
      </c>
      <c r="D32" t="str">
        <f ca="1"/>
        <v>LocalCurrencyExpectedValue.AUD</v>
      </c>
      <c r="E32">
        <f ca="1"/>
        <v>-5331.2333953162251</v>
      </c>
    </row>
    <row r="33" spans="1:2">
      <c r="A33" t="s">
        <v>247</v>
      </c>
    </row>
    <row r="34" spans="1:2">
      <c r="A34" t="s">
        <v>248</v>
      </c>
    </row>
    <row r="35" spans="1:2">
      <c r="A35" t="s">
        <v>217</v>
      </c>
    </row>
    <row r="36" spans="1:2">
      <c r="A36" t="s">
        <v>77</v>
      </c>
    </row>
    <row r="37" spans="1:2">
      <c r="A37" t="s">
        <v>246</v>
      </c>
      <c r="B37">
        <f ca="1">_xll.HLV5r3.Financial.Cache.GetParRate(B26,B3,B19,B6,B30)</f>
        <v>6.4369059365180045E-2</v>
      </c>
    </row>
    <row r="38" spans="1:2">
      <c r="A38" t="s">
        <v>244</v>
      </c>
    </row>
    <row r="39" spans="1:2">
      <c r="A39" t="s">
        <v>245</v>
      </c>
    </row>
  </sheetData>
  <mergeCells count="1">
    <mergeCell ref="A1:B1"/>
  </mergeCells>
  <pageMargins left="0.75" right="0.75" top="1" bottom="1" header="0.5" footer="0.5"/>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2:L32"/>
  <sheetViews>
    <sheetView workbookViewId="0">
      <selection activeCell="H13" sqref="H13"/>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2" spans="1:5" ht="15">
      <c r="A2" s="49" t="s">
        <v>110</v>
      </c>
      <c r="B2" s="155" t="s">
        <v>239</v>
      </c>
      <c r="D2" t="str">
        <f t="array" aca="1" ref="D2:D3" ca="1">_xll.HLV5r3.Financial.Cache.GetRequiredCurves(B26)</f>
        <v>DiscountCurve.AUD-LIBOR-SENIOR</v>
      </c>
      <c r="E2" t="s">
        <v>211</v>
      </c>
    </row>
    <row r="3" spans="1:5" ht="15">
      <c r="A3" s="49" t="s">
        <v>111</v>
      </c>
      <c r="B3" s="50" t="s">
        <v>58</v>
      </c>
      <c r="D3" t="str">
        <f ca="1"/>
        <v>RateCurve.AUD-LIBOR-BBA-3M</v>
      </c>
      <c r="E3" t="s">
        <v>212</v>
      </c>
    </row>
    <row r="4" spans="1:5" ht="15">
      <c r="A4" s="49" t="s">
        <v>112</v>
      </c>
      <c r="B4" s="50" t="s">
        <v>113</v>
      </c>
    </row>
    <row r="5" spans="1:5" ht="15">
      <c r="A5" s="49" t="s">
        <v>114</v>
      </c>
      <c r="B5" s="50" t="b">
        <v>1</v>
      </c>
      <c r="D5" t="str">
        <f t="array" aca="1" ref="D5:E16" ca="1">_xll.HLV5r3.Financial.Cache.ViewTrade(B26)</f>
        <v>adjustedEffectiveDate</v>
      </c>
      <c r="E5" s="55">
        <f ca="1"/>
        <v>43307</v>
      </c>
    </row>
    <row r="6" spans="1:5" ht="15">
      <c r="A6" s="49" t="s">
        <v>115</v>
      </c>
      <c r="B6" s="50">
        <f ca="1">B24</f>
        <v>43217</v>
      </c>
      <c r="D6" t="str">
        <f ca="1"/>
        <v>fixedRate</v>
      </c>
      <c r="E6">
        <f ca="1"/>
        <v>6.4799999999999996E-2</v>
      </c>
    </row>
    <row r="7" spans="1:5" ht="15">
      <c r="A7" s="49" t="s">
        <v>83</v>
      </c>
      <c r="B7" s="50">
        <f ca="1">B24+90</f>
        <v>43307</v>
      </c>
      <c r="D7" t="str">
        <f ca="1"/>
        <v>paymentDate</v>
      </c>
      <c r="E7" s="55">
        <f ca="1"/>
        <v>43307</v>
      </c>
    </row>
    <row r="8" spans="1:5" ht="15">
      <c r="A8" s="49" t="s">
        <v>84</v>
      </c>
      <c r="B8" s="50">
        <f ca="1">B7+91</f>
        <v>43398</v>
      </c>
      <c r="D8" t="str">
        <f ca="1"/>
        <v>calculationPeriodNumberOfDays</v>
      </c>
      <c r="E8" t="str">
        <f ca="1"/>
        <v>91</v>
      </c>
    </row>
    <row r="9" spans="1:5" ht="15">
      <c r="A9" s="49" t="s">
        <v>85</v>
      </c>
      <c r="B9" s="50">
        <f ca="1">B7</f>
        <v>43307</v>
      </c>
      <c r="D9" t="str">
        <f ca="1"/>
        <v>adjustedTerminationDate</v>
      </c>
      <c r="E9" s="55">
        <f ca="1"/>
        <v>43398</v>
      </c>
    </row>
    <row r="10" spans="1:5" ht="15">
      <c r="A10" s="49" t="s">
        <v>86</v>
      </c>
      <c r="B10" s="51" t="s">
        <v>87</v>
      </c>
      <c r="D10" t="str">
        <f ca="1"/>
        <v>buyerPartyReference</v>
      </c>
      <c r="E10" t="str">
        <f ca="1"/>
        <v>Party1</v>
      </c>
    </row>
    <row r="11" spans="1:5" ht="15">
      <c r="A11" s="49" t="s">
        <v>88</v>
      </c>
      <c r="B11" s="51" t="s">
        <v>89</v>
      </c>
      <c r="D11" t="str">
        <f ca="1"/>
        <v>sellerPartyReference</v>
      </c>
      <c r="E11" t="str">
        <f ca="1"/>
        <v>Party2</v>
      </c>
    </row>
    <row r="12" spans="1:5" ht="15">
      <c r="A12" s="49" t="s">
        <v>90</v>
      </c>
      <c r="B12" s="52" t="s">
        <v>91</v>
      </c>
      <c r="D12" t="str">
        <f ca="1"/>
        <v>currency</v>
      </c>
      <c r="E12" t="str">
        <f ca="1"/>
        <v>AUD</v>
      </c>
    </row>
    <row r="13" spans="1:5" ht="15">
      <c r="A13" s="49" t="s">
        <v>92</v>
      </c>
      <c r="B13" s="51" t="s">
        <v>93</v>
      </c>
      <c r="D13" t="str">
        <f ca="1"/>
        <v>notionalamount</v>
      </c>
      <c r="E13">
        <f ca="1"/>
        <v>10000000</v>
      </c>
    </row>
    <row r="14" spans="1:5" ht="15">
      <c r="A14" s="49" t="s">
        <v>94</v>
      </c>
      <c r="B14" s="51" t="s">
        <v>95</v>
      </c>
      <c r="D14" t="str">
        <f ca="1"/>
        <v>party1</v>
      </c>
      <c r="E14" t="str">
        <f ca="1"/>
        <v>CBA</v>
      </c>
    </row>
    <row r="15" spans="1:5" ht="15">
      <c r="A15" s="49" t="s">
        <v>96</v>
      </c>
      <c r="B15" s="51" t="s">
        <v>97</v>
      </c>
      <c r="D15" t="str">
        <f ca="1"/>
        <v>party2</v>
      </c>
      <c r="E15" t="str">
        <f ca="1"/>
        <v>NAB</v>
      </c>
    </row>
    <row r="16" spans="1:5" ht="15">
      <c r="A16" s="49" t="s">
        <v>98</v>
      </c>
      <c r="B16" s="51" t="s">
        <v>99</v>
      </c>
      <c r="D16" t="e">
        <f ca="1"/>
        <v>#N/A</v>
      </c>
      <c r="E16" t="e">
        <f ca="1"/>
        <v>#N/A</v>
      </c>
    </row>
    <row r="17" spans="1:12" ht="15">
      <c r="A17" s="49" t="s">
        <v>100</v>
      </c>
      <c r="B17" s="51" t="s">
        <v>101</v>
      </c>
    </row>
    <row r="18" spans="1:12" ht="15">
      <c r="A18" s="49" t="s">
        <v>102</v>
      </c>
      <c r="B18" s="59">
        <v>10000000</v>
      </c>
    </row>
    <row r="19" spans="1:12" ht="15">
      <c r="A19" s="49" t="s">
        <v>103</v>
      </c>
      <c r="B19" s="51" t="s">
        <v>66</v>
      </c>
      <c r="D19" t="str">
        <f t="array" aca="1" ref="D19:L31" ca="1">_xll.HLV5r3.Financial.Cache.ValueWithDetail(B26,B3,B19,B30,B6)</f>
        <v>Coupon</v>
      </c>
      <c r="E19" s="55">
        <f ca="1"/>
        <v>43307</v>
      </c>
      <c r="F19" s="55">
        <f ca="1"/>
        <v>43307</v>
      </c>
      <c r="G19" s="55">
        <f ca="1"/>
        <v>43398</v>
      </c>
      <c r="H19">
        <f ca="1"/>
        <v>-10000000</v>
      </c>
      <c r="I19" s="61">
        <f ca="1"/>
        <v>6.4369059365180045E-2</v>
      </c>
      <c r="J19">
        <f ca="1"/>
        <v>1089.3221602393353</v>
      </c>
      <c r="K19" t="e">
        <f ca="1"/>
        <v>#N/A</v>
      </c>
      <c r="L19" t="e">
        <f ca="1"/>
        <v>#N/A</v>
      </c>
    </row>
    <row r="20" spans="1:12" ht="15">
      <c r="A20" s="49" t="s">
        <v>104</v>
      </c>
      <c r="B20" s="53">
        <v>6.4799999999999996E-2</v>
      </c>
      <c r="D20" t="str">
        <f ca="1"/>
        <v>Coupon</v>
      </c>
      <c r="E20" s="55">
        <f ca="1"/>
        <v>43307</v>
      </c>
      <c r="F20" s="55">
        <f ca="1"/>
        <v>43307</v>
      </c>
      <c r="G20" s="55">
        <f ca="1"/>
        <v>43398</v>
      </c>
      <c r="H20">
        <f ca="1"/>
        <v>-10000000</v>
      </c>
      <c r="I20" s="61">
        <f ca="1"/>
        <v>6.4369059365180045E-2</v>
      </c>
      <c r="J20">
        <f ca="1"/>
        <v>1089.3221602393353</v>
      </c>
      <c r="K20" t="e">
        <f ca="1"/>
        <v>#N/A</v>
      </c>
      <c r="L20" t="e">
        <f ca="1"/>
        <v>#N/A</v>
      </c>
    </row>
    <row r="21" spans="1:12" ht="15">
      <c r="A21" s="49" t="s">
        <v>105</v>
      </c>
      <c r="B21" s="58" t="s">
        <v>18</v>
      </c>
      <c r="D21" t="str">
        <f ca="1"/>
        <v>Coupon</v>
      </c>
      <c r="E21">
        <f ca="1"/>
        <v>43307</v>
      </c>
      <c r="F21">
        <f ca="1"/>
        <v>43307</v>
      </c>
      <c r="G21">
        <f ca="1"/>
        <v>43398</v>
      </c>
      <c r="H21">
        <f ca="1"/>
        <v>-10000000</v>
      </c>
      <c r="I21">
        <f ca="1"/>
        <v>6.4369059365180045E-2</v>
      </c>
      <c r="J21">
        <f ca="1"/>
        <v>1089.3221602393353</v>
      </c>
      <c r="K21" t="e">
        <f ca="1"/>
        <v>#N/A</v>
      </c>
      <c r="L21" t="e">
        <f ca="1"/>
        <v>#N/A</v>
      </c>
    </row>
    <row r="22" spans="1:12" ht="15">
      <c r="A22" s="49" t="s">
        <v>106</v>
      </c>
      <c r="B22" s="58" t="s">
        <v>20</v>
      </c>
      <c r="D22" t="str">
        <f ca="1"/>
        <v>Coupon</v>
      </c>
      <c r="E22">
        <f ca="1"/>
        <v>43307</v>
      </c>
      <c r="F22">
        <f ca="1"/>
        <v>43307</v>
      </c>
      <c r="G22">
        <f ca="1"/>
        <v>43398</v>
      </c>
      <c r="H22">
        <f ca="1"/>
        <v>-10000000</v>
      </c>
      <c r="I22">
        <f ca="1"/>
        <v>6.4369059365180045E-2</v>
      </c>
      <c r="J22">
        <f ca="1"/>
        <v>1089.3221602393353</v>
      </c>
      <c r="K22" t="e">
        <f ca="1"/>
        <v>#N/A</v>
      </c>
      <c r="L22" t="e">
        <f ca="1"/>
        <v>#N/A</v>
      </c>
    </row>
    <row r="23" spans="1:12" ht="15">
      <c r="A23" s="49" t="s">
        <v>107</v>
      </c>
      <c r="B23" s="51" t="s">
        <v>108</v>
      </c>
      <c r="D23" t="str">
        <f ca="1"/>
        <v>Coupon</v>
      </c>
      <c r="E23">
        <f ca="1"/>
        <v>43307</v>
      </c>
      <c r="F23">
        <f ca="1"/>
        <v>43307</v>
      </c>
      <c r="G23">
        <f ca="1"/>
        <v>43398</v>
      </c>
      <c r="H23">
        <f ca="1"/>
        <v>-10000000</v>
      </c>
      <c r="I23">
        <f ca="1"/>
        <v>6.4369059365180045E-2</v>
      </c>
      <c r="J23">
        <f ca="1"/>
        <v>1089.3221602393353</v>
      </c>
      <c r="K23" t="e">
        <f ca="1"/>
        <v>#N/A</v>
      </c>
      <c r="L23" t="e">
        <f ca="1"/>
        <v>#N/A</v>
      </c>
    </row>
    <row r="24" spans="1:12">
      <c r="A24" t="s">
        <v>109</v>
      </c>
      <c r="B24" s="55">
        <f ca="1">TODAY()</f>
        <v>43217</v>
      </c>
      <c r="D24" t="str">
        <f ca="1"/>
        <v>Coupon</v>
      </c>
      <c r="E24">
        <f ca="1"/>
        <v>43307</v>
      </c>
      <c r="F24">
        <f ca="1"/>
        <v>43307</v>
      </c>
      <c r="G24">
        <f ca="1"/>
        <v>43398</v>
      </c>
      <c r="H24">
        <f ca="1"/>
        <v>-10000000</v>
      </c>
      <c r="I24">
        <f ca="1"/>
        <v>6.4369059365180045E-2</v>
      </c>
      <c r="J24">
        <f ca="1"/>
        <v>1089.3221602393353</v>
      </c>
      <c r="K24" t="e">
        <f ca="1"/>
        <v>#N/A</v>
      </c>
      <c r="L24" t="e">
        <f ca="1"/>
        <v>#N/A</v>
      </c>
    </row>
    <row r="25" spans="1:12" ht="15">
      <c r="A25" s="57" t="s">
        <v>117</v>
      </c>
      <c r="B25" t="str">
        <f ca="1">_xll.HLV5r3.Financial.Cache.ValueTradeFromMarket(B26,B3,A27:A28,B19,$B$30,B6)</f>
        <v>ValuationReport.LOCAL_USER.SpreadSheet.fra.CBA0004.QR_LIVE</v>
      </c>
      <c r="D25" t="str">
        <f ca="1"/>
        <v>Coupon</v>
      </c>
      <c r="E25">
        <f ca="1"/>
        <v>43307</v>
      </c>
      <c r="F25">
        <f ca="1"/>
        <v>43307</v>
      </c>
      <c r="G25">
        <f ca="1"/>
        <v>43398</v>
      </c>
      <c r="H25">
        <f ca="1"/>
        <v>-10000000</v>
      </c>
      <c r="I25">
        <f ca="1"/>
        <v>6.4369059365180045E-2</v>
      </c>
      <c r="J25">
        <f ca="1"/>
        <v>1089.3221602393353</v>
      </c>
      <c r="K25" t="e">
        <f ca="1"/>
        <v>#N/A</v>
      </c>
      <c r="L25" t="e">
        <f ca="1"/>
        <v>#N/A</v>
      </c>
    </row>
    <row r="26" spans="1:12" ht="15">
      <c r="A26" s="56" t="s">
        <v>116</v>
      </c>
      <c r="B26" s="54" t="str">
        <f ca="1">_xll.HLV5r3.Financial.Cache.CreateFraTrade(A2:B23)</f>
        <v>Trade.SpreadSheet.fra.CBA0004</v>
      </c>
      <c r="D26" t="str">
        <f ca="1"/>
        <v>Coupon</v>
      </c>
      <c r="E26">
        <f ca="1"/>
        <v>43307</v>
      </c>
      <c r="F26">
        <f ca="1"/>
        <v>43307</v>
      </c>
      <c r="G26">
        <f ca="1"/>
        <v>43398</v>
      </c>
      <c r="H26">
        <f ca="1"/>
        <v>-10000000</v>
      </c>
      <c r="I26">
        <f ca="1"/>
        <v>6.4369059365180045E-2</v>
      </c>
      <c r="J26">
        <f ca="1"/>
        <v>1089.3221602393353</v>
      </c>
      <c r="K26" t="e">
        <f ca="1"/>
        <v>#N/A</v>
      </c>
      <c r="L26" t="e">
        <f ca="1"/>
        <v>#N/A</v>
      </c>
    </row>
    <row r="27" spans="1:12">
      <c r="A27" t="s">
        <v>71</v>
      </c>
      <c r="B27">
        <f ca="1">_xll.HLV5r3.Financial.Cache.GetNPVWithSpecifiedCurves(B26,B3,B19,B6,D2:E3)</f>
        <v>5967.2449648004413</v>
      </c>
      <c r="D27" t="str">
        <f ca="1"/>
        <v>Coupon</v>
      </c>
      <c r="E27">
        <f ca="1"/>
        <v>43307</v>
      </c>
      <c r="F27">
        <f ca="1"/>
        <v>43307</v>
      </c>
      <c r="G27">
        <f ca="1"/>
        <v>43398</v>
      </c>
      <c r="H27">
        <f ca="1"/>
        <v>-10000000</v>
      </c>
      <c r="I27">
        <f ca="1"/>
        <v>6.4369059365180045E-2</v>
      </c>
      <c r="J27">
        <f ca="1"/>
        <v>1089.3221602393353</v>
      </c>
      <c r="K27" t="e">
        <f ca="1"/>
        <v>#N/A</v>
      </c>
      <c r="L27" t="e">
        <f ca="1"/>
        <v>#N/A</v>
      </c>
    </row>
    <row r="28" spans="1:12">
      <c r="A28" t="s">
        <v>72</v>
      </c>
      <c r="B28">
        <f ca="1">_xll.HLV5r3.Financial.Cache.GetParRateWithSpecifiedCurves(B26,B3,B6,D2:E3)</f>
        <v>6.2424535179234589E-2</v>
      </c>
      <c r="D28" t="str">
        <f ca="1"/>
        <v>Coupon</v>
      </c>
      <c r="E28">
        <f ca="1"/>
        <v>43307</v>
      </c>
      <c r="F28">
        <f ca="1"/>
        <v>43307</v>
      </c>
      <c r="G28">
        <f ca="1"/>
        <v>43398</v>
      </c>
      <c r="H28">
        <f ca="1"/>
        <v>-10000000</v>
      </c>
      <c r="I28">
        <f ca="1"/>
        <v>6.4369059365180045E-2</v>
      </c>
      <c r="J28">
        <f ca="1"/>
        <v>1089.3221602393353</v>
      </c>
      <c r="K28" t="e">
        <f ca="1"/>
        <v>#N/A</v>
      </c>
      <c r="L28" t="e">
        <f ca="1"/>
        <v>#N/A</v>
      </c>
    </row>
    <row r="29" spans="1:12">
      <c r="D29" t="str">
        <f ca="1"/>
        <v>Coupon</v>
      </c>
      <c r="E29">
        <f ca="1"/>
        <v>43307</v>
      </c>
      <c r="F29">
        <f ca="1"/>
        <v>43307</v>
      </c>
      <c r="G29">
        <f ca="1"/>
        <v>43398</v>
      </c>
      <c r="H29">
        <f ca="1"/>
        <v>-10000000</v>
      </c>
      <c r="I29">
        <f ca="1"/>
        <v>6.4369059365180045E-2</v>
      </c>
      <c r="J29">
        <f ca="1"/>
        <v>1089.3221602393353</v>
      </c>
      <c r="K29" t="e">
        <f ca="1"/>
        <v>#N/A</v>
      </c>
      <c r="L29" t="e">
        <f ca="1"/>
        <v>#N/A</v>
      </c>
    </row>
    <row r="30" spans="1:12">
      <c r="A30" t="s">
        <v>118</v>
      </c>
      <c r="B30" s="60" t="s">
        <v>82</v>
      </c>
      <c r="D30" t="str">
        <f ca="1"/>
        <v>Coupon</v>
      </c>
      <c r="E30">
        <f ca="1"/>
        <v>43307</v>
      </c>
      <c r="F30">
        <f ca="1"/>
        <v>43307</v>
      </c>
      <c r="G30">
        <f ca="1"/>
        <v>43398</v>
      </c>
      <c r="H30">
        <f ca="1"/>
        <v>-10000000</v>
      </c>
      <c r="I30">
        <f ca="1"/>
        <v>6.4369059365180045E-2</v>
      </c>
      <c r="J30">
        <f ca="1"/>
        <v>1089.3221602393353</v>
      </c>
      <c r="K30" t="e">
        <f ca="1"/>
        <v>#N/A</v>
      </c>
      <c r="L30" t="e">
        <f ca="1"/>
        <v>#N/A</v>
      </c>
    </row>
    <row r="31" spans="1:12">
      <c r="A31" t="s">
        <v>71</v>
      </c>
      <c r="B31">
        <f ca="1">_xll.HLV5r3.Financial.Cache.GetNPV(B26,B3,B19,B6,B30)</f>
        <v>1082.536904263101</v>
      </c>
      <c r="D31" t="str">
        <f ca="1"/>
        <v>Coupon</v>
      </c>
      <c r="E31">
        <f ca="1"/>
        <v>43307</v>
      </c>
      <c r="F31">
        <f ca="1"/>
        <v>43307</v>
      </c>
      <c r="G31">
        <f ca="1"/>
        <v>43398</v>
      </c>
      <c r="H31">
        <f ca="1"/>
        <v>-10000000</v>
      </c>
      <c r="I31">
        <f ca="1"/>
        <v>6.4369059365180045E-2</v>
      </c>
      <c r="J31">
        <f ca="1"/>
        <v>1089.3221602393353</v>
      </c>
      <c r="K31" t="e">
        <f ca="1"/>
        <v>#N/A</v>
      </c>
      <c r="L31" t="e">
        <f ca="1"/>
        <v>#N/A</v>
      </c>
    </row>
    <row r="32" spans="1:12">
      <c r="A32" t="s">
        <v>72</v>
      </c>
      <c r="B32">
        <f ca="1">_xll.HLV5r3.Financial.Cache.GetParRate(B26,B3,B19,B6,B30)</f>
        <v>6.4369059365180045E-2</v>
      </c>
    </row>
  </sheetData>
  <pageMargins left="0.75" right="0.75" top="1" bottom="1" header="0.5" footer="0.5"/>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207"/>
  <sheetViews>
    <sheetView showGridLines="0" workbookViewId="0">
      <selection activeCell="G32" sqref="G32"/>
    </sheetView>
  </sheetViews>
  <sheetFormatPr defaultRowHeight="12.75"/>
  <cols>
    <col min="1" max="2" width="1.7109375" style="65" customWidth="1"/>
    <col min="3" max="3" width="3.140625" style="65" customWidth="1"/>
    <col min="4" max="4" width="33.28515625" style="65" bestFit="1" customWidth="1"/>
    <col min="5" max="5" width="48.5703125" style="65" bestFit="1" customWidth="1"/>
    <col min="6" max="6" width="9.140625" style="65"/>
    <col min="7" max="7" width="28.140625" style="65" bestFit="1" customWidth="1"/>
    <col min="8" max="8" width="48.5703125" style="65" bestFit="1" customWidth="1"/>
    <col min="9" max="9" width="9.140625" style="65"/>
    <col min="10" max="10" width="1.140625" style="65" customWidth="1"/>
    <col min="11" max="11" width="16.140625" style="65" bestFit="1" customWidth="1"/>
    <col min="12" max="12" width="25.28515625" style="65" bestFit="1" customWidth="1"/>
    <col min="13" max="13" width="1.7109375" style="65" customWidth="1"/>
    <col min="14" max="15" width="5.85546875" style="65" bestFit="1" customWidth="1"/>
    <col min="16" max="16" width="14.7109375" style="65" bestFit="1" customWidth="1"/>
    <col min="17" max="17" width="10.42578125" style="65" bestFit="1" customWidth="1"/>
    <col min="18" max="18" width="9.140625" style="65"/>
    <col min="19" max="19" width="7.28515625" style="65" bestFit="1" customWidth="1"/>
    <col min="20" max="20" width="9.140625" style="65"/>
    <col min="21" max="21" width="5.28515625" style="65" bestFit="1" customWidth="1"/>
    <col min="22" max="22" width="10" style="145" bestFit="1" customWidth="1"/>
    <col min="23" max="23" width="9.140625" style="146"/>
    <col min="24" max="254" width="9.140625" style="65"/>
    <col min="255" max="256" width="1.7109375" style="65" customWidth="1"/>
    <col min="257" max="257" width="3.140625" style="65" customWidth="1"/>
    <col min="258" max="258" width="17.7109375" style="65" bestFit="1" customWidth="1"/>
    <col min="259" max="259" width="36.42578125" style="65" bestFit="1" customWidth="1"/>
    <col min="260" max="260" width="9.140625" style="65"/>
    <col min="261" max="261" width="17.7109375" style="65" bestFit="1" customWidth="1"/>
    <col min="262" max="262" width="36.42578125" style="65" bestFit="1" customWidth="1"/>
    <col min="263" max="263" width="9.140625" style="65"/>
    <col min="264" max="264" width="1.140625" style="65" customWidth="1"/>
    <col min="265" max="266" width="9.140625" style="65"/>
    <col min="267" max="267" width="11.85546875" style="65" bestFit="1" customWidth="1"/>
    <col min="268" max="510" width="9.140625" style="65"/>
    <col min="511" max="512" width="1.7109375" style="65" customWidth="1"/>
    <col min="513" max="513" width="3.140625" style="65" customWidth="1"/>
    <col min="514" max="514" width="17.7109375" style="65" bestFit="1" customWidth="1"/>
    <col min="515" max="515" width="36.42578125" style="65" bestFit="1" customWidth="1"/>
    <col min="516" max="516" width="9.140625" style="65"/>
    <col min="517" max="517" width="17.7109375" style="65" bestFit="1" customWidth="1"/>
    <col min="518" max="518" width="36.42578125" style="65" bestFit="1" customWidth="1"/>
    <col min="519" max="519" width="9.140625" style="65"/>
    <col min="520" max="520" width="1.140625" style="65" customWidth="1"/>
    <col min="521" max="522" width="9.140625" style="65"/>
    <col min="523" max="523" width="11.85546875" style="65" bestFit="1" customWidth="1"/>
    <col min="524" max="766" width="9.140625" style="65"/>
    <col min="767" max="768" width="1.7109375" style="65" customWidth="1"/>
    <col min="769" max="769" width="3.140625" style="65" customWidth="1"/>
    <col min="770" max="770" width="17.7109375" style="65" bestFit="1" customWidth="1"/>
    <col min="771" max="771" width="36.42578125" style="65" bestFit="1" customWidth="1"/>
    <col min="772" max="772" width="9.140625" style="65"/>
    <col min="773" max="773" width="17.7109375" style="65" bestFit="1" customWidth="1"/>
    <col min="774" max="774" width="36.42578125" style="65" bestFit="1" customWidth="1"/>
    <col min="775" max="775" width="9.140625" style="65"/>
    <col min="776" max="776" width="1.140625" style="65" customWidth="1"/>
    <col min="777" max="778" width="9.140625" style="65"/>
    <col min="779" max="779" width="11.85546875" style="65" bestFit="1" customWidth="1"/>
    <col min="780" max="1022" width="9.140625" style="65"/>
    <col min="1023" max="1024" width="1.7109375" style="65" customWidth="1"/>
    <col min="1025" max="1025" width="3.140625" style="65" customWidth="1"/>
    <col min="1026" max="1026" width="17.7109375" style="65" bestFit="1" customWidth="1"/>
    <col min="1027" max="1027" width="36.42578125" style="65" bestFit="1" customWidth="1"/>
    <col min="1028" max="1028" width="9.140625" style="65"/>
    <col min="1029" max="1029" width="17.7109375" style="65" bestFit="1" customWidth="1"/>
    <col min="1030" max="1030" width="36.42578125" style="65" bestFit="1" customWidth="1"/>
    <col min="1031" max="1031" width="9.140625" style="65"/>
    <col min="1032" max="1032" width="1.140625" style="65" customWidth="1"/>
    <col min="1033" max="1034" width="9.140625" style="65"/>
    <col min="1035" max="1035" width="11.85546875" style="65" bestFit="1" customWidth="1"/>
    <col min="1036" max="1278" width="9.140625" style="65"/>
    <col min="1279" max="1280" width="1.7109375" style="65" customWidth="1"/>
    <col min="1281" max="1281" width="3.140625" style="65" customWidth="1"/>
    <col min="1282" max="1282" width="17.7109375" style="65" bestFit="1" customWidth="1"/>
    <col min="1283" max="1283" width="36.42578125" style="65" bestFit="1" customWidth="1"/>
    <col min="1284" max="1284" width="9.140625" style="65"/>
    <col min="1285" max="1285" width="17.7109375" style="65" bestFit="1" customWidth="1"/>
    <col min="1286" max="1286" width="36.42578125" style="65" bestFit="1" customWidth="1"/>
    <col min="1287" max="1287" width="9.140625" style="65"/>
    <col min="1288" max="1288" width="1.140625" style="65" customWidth="1"/>
    <col min="1289" max="1290" width="9.140625" style="65"/>
    <col min="1291" max="1291" width="11.85546875" style="65" bestFit="1" customWidth="1"/>
    <col min="1292" max="1534" width="9.140625" style="65"/>
    <col min="1535" max="1536" width="1.7109375" style="65" customWidth="1"/>
    <col min="1537" max="1537" width="3.140625" style="65" customWidth="1"/>
    <col min="1538" max="1538" width="17.7109375" style="65" bestFit="1" customWidth="1"/>
    <col min="1539" max="1539" width="36.42578125" style="65" bestFit="1" customWidth="1"/>
    <col min="1540" max="1540" width="9.140625" style="65"/>
    <col min="1541" max="1541" width="17.7109375" style="65" bestFit="1" customWidth="1"/>
    <col min="1542" max="1542" width="36.42578125" style="65" bestFit="1" customWidth="1"/>
    <col min="1543" max="1543" width="9.140625" style="65"/>
    <col min="1544" max="1544" width="1.140625" style="65" customWidth="1"/>
    <col min="1545" max="1546" width="9.140625" style="65"/>
    <col min="1547" max="1547" width="11.85546875" style="65" bestFit="1" customWidth="1"/>
    <col min="1548" max="1790" width="9.140625" style="65"/>
    <col min="1791" max="1792" width="1.7109375" style="65" customWidth="1"/>
    <col min="1793" max="1793" width="3.140625" style="65" customWidth="1"/>
    <col min="1794" max="1794" width="17.7109375" style="65" bestFit="1" customWidth="1"/>
    <col min="1795" max="1795" width="36.42578125" style="65" bestFit="1" customWidth="1"/>
    <col min="1796" max="1796" width="9.140625" style="65"/>
    <col min="1797" max="1797" width="17.7109375" style="65" bestFit="1" customWidth="1"/>
    <col min="1798" max="1798" width="36.42578125" style="65" bestFit="1" customWidth="1"/>
    <col min="1799" max="1799" width="9.140625" style="65"/>
    <col min="1800" max="1800" width="1.140625" style="65" customWidth="1"/>
    <col min="1801" max="1802" width="9.140625" style="65"/>
    <col min="1803" max="1803" width="11.85546875" style="65" bestFit="1" customWidth="1"/>
    <col min="1804" max="2046" width="9.140625" style="65"/>
    <col min="2047" max="2048" width="1.7109375" style="65" customWidth="1"/>
    <col min="2049" max="2049" width="3.140625" style="65" customWidth="1"/>
    <col min="2050" max="2050" width="17.7109375" style="65" bestFit="1" customWidth="1"/>
    <col min="2051" max="2051" width="36.42578125" style="65" bestFit="1" customWidth="1"/>
    <col min="2052" max="2052" width="9.140625" style="65"/>
    <col min="2053" max="2053" width="17.7109375" style="65" bestFit="1" customWidth="1"/>
    <col min="2054" max="2054" width="36.42578125" style="65" bestFit="1" customWidth="1"/>
    <col min="2055" max="2055" width="9.140625" style="65"/>
    <col min="2056" max="2056" width="1.140625" style="65" customWidth="1"/>
    <col min="2057" max="2058" width="9.140625" style="65"/>
    <col min="2059" max="2059" width="11.85546875" style="65" bestFit="1" customWidth="1"/>
    <col min="2060" max="2302" width="9.140625" style="65"/>
    <col min="2303" max="2304" width="1.7109375" style="65" customWidth="1"/>
    <col min="2305" max="2305" width="3.140625" style="65" customWidth="1"/>
    <col min="2306" max="2306" width="17.7109375" style="65" bestFit="1" customWidth="1"/>
    <col min="2307" max="2307" width="36.42578125" style="65" bestFit="1" customWidth="1"/>
    <col min="2308" max="2308" width="9.140625" style="65"/>
    <col min="2309" max="2309" width="17.7109375" style="65" bestFit="1" customWidth="1"/>
    <col min="2310" max="2310" width="36.42578125" style="65" bestFit="1" customWidth="1"/>
    <col min="2311" max="2311" width="9.140625" style="65"/>
    <col min="2312" max="2312" width="1.140625" style="65" customWidth="1"/>
    <col min="2313" max="2314" width="9.140625" style="65"/>
    <col min="2315" max="2315" width="11.85546875" style="65" bestFit="1" customWidth="1"/>
    <col min="2316" max="2558" width="9.140625" style="65"/>
    <col min="2559" max="2560" width="1.7109375" style="65" customWidth="1"/>
    <col min="2561" max="2561" width="3.140625" style="65" customWidth="1"/>
    <col min="2562" max="2562" width="17.7109375" style="65" bestFit="1" customWidth="1"/>
    <col min="2563" max="2563" width="36.42578125" style="65" bestFit="1" customWidth="1"/>
    <col min="2564" max="2564" width="9.140625" style="65"/>
    <col min="2565" max="2565" width="17.7109375" style="65" bestFit="1" customWidth="1"/>
    <col min="2566" max="2566" width="36.42578125" style="65" bestFit="1" customWidth="1"/>
    <col min="2567" max="2567" width="9.140625" style="65"/>
    <col min="2568" max="2568" width="1.140625" style="65" customWidth="1"/>
    <col min="2569" max="2570" width="9.140625" style="65"/>
    <col min="2571" max="2571" width="11.85546875" style="65" bestFit="1" customWidth="1"/>
    <col min="2572" max="2814" width="9.140625" style="65"/>
    <col min="2815" max="2816" width="1.7109375" style="65" customWidth="1"/>
    <col min="2817" max="2817" width="3.140625" style="65" customWidth="1"/>
    <col min="2818" max="2818" width="17.7109375" style="65" bestFit="1" customWidth="1"/>
    <col min="2819" max="2819" width="36.42578125" style="65" bestFit="1" customWidth="1"/>
    <col min="2820" max="2820" width="9.140625" style="65"/>
    <col min="2821" max="2821" width="17.7109375" style="65" bestFit="1" customWidth="1"/>
    <col min="2822" max="2822" width="36.42578125" style="65" bestFit="1" customWidth="1"/>
    <col min="2823" max="2823" width="9.140625" style="65"/>
    <col min="2824" max="2824" width="1.140625" style="65" customWidth="1"/>
    <col min="2825" max="2826" width="9.140625" style="65"/>
    <col min="2827" max="2827" width="11.85546875" style="65" bestFit="1" customWidth="1"/>
    <col min="2828" max="3070" width="9.140625" style="65"/>
    <col min="3071" max="3072" width="1.7109375" style="65" customWidth="1"/>
    <col min="3073" max="3073" width="3.140625" style="65" customWidth="1"/>
    <col min="3074" max="3074" width="17.7109375" style="65" bestFit="1" customWidth="1"/>
    <col min="3075" max="3075" width="36.42578125" style="65" bestFit="1" customWidth="1"/>
    <col min="3076" max="3076" width="9.140625" style="65"/>
    <col min="3077" max="3077" width="17.7109375" style="65" bestFit="1" customWidth="1"/>
    <col min="3078" max="3078" width="36.42578125" style="65" bestFit="1" customWidth="1"/>
    <col min="3079" max="3079" width="9.140625" style="65"/>
    <col min="3080" max="3080" width="1.140625" style="65" customWidth="1"/>
    <col min="3081" max="3082" width="9.140625" style="65"/>
    <col min="3083" max="3083" width="11.85546875" style="65" bestFit="1" customWidth="1"/>
    <col min="3084" max="3326" width="9.140625" style="65"/>
    <col min="3327" max="3328" width="1.7109375" style="65" customWidth="1"/>
    <col min="3329" max="3329" width="3.140625" style="65" customWidth="1"/>
    <col min="3330" max="3330" width="17.7109375" style="65" bestFit="1" customWidth="1"/>
    <col min="3331" max="3331" width="36.42578125" style="65" bestFit="1" customWidth="1"/>
    <col min="3332" max="3332" width="9.140625" style="65"/>
    <col min="3333" max="3333" width="17.7109375" style="65" bestFit="1" customWidth="1"/>
    <col min="3334" max="3334" width="36.42578125" style="65" bestFit="1" customWidth="1"/>
    <col min="3335" max="3335" width="9.140625" style="65"/>
    <col min="3336" max="3336" width="1.140625" style="65" customWidth="1"/>
    <col min="3337" max="3338" width="9.140625" style="65"/>
    <col min="3339" max="3339" width="11.85546875" style="65" bestFit="1" customWidth="1"/>
    <col min="3340" max="3582" width="9.140625" style="65"/>
    <col min="3583" max="3584" width="1.7109375" style="65" customWidth="1"/>
    <col min="3585" max="3585" width="3.140625" style="65" customWidth="1"/>
    <col min="3586" max="3586" width="17.7109375" style="65" bestFit="1" customWidth="1"/>
    <col min="3587" max="3587" width="36.42578125" style="65" bestFit="1" customWidth="1"/>
    <col min="3588" max="3588" width="9.140625" style="65"/>
    <col min="3589" max="3589" width="17.7109375" style="65" bestFit="1" customWidth="1"/>
    <col min="3590" max="3590" width="36.42578125" style="65" bestFit="1" customWidth="1"/>
    <col min="3591" max="3591" width="9.140625" style="65"/>
    <col min="3592" max="3592" width="1.140625" style="65" customWidth="1"/>
    <col min="3593" max="3594" width="9.140625" style="65"/>
    <col min="3595" max="3595" width="11.85546875" style="65" bestFit="1" customWidth="1"/>
    <col min="3596" max="3838" width="9.140625" style="65"/>
    <col min="3839" max="3840" width="1.7109375" style="65" customWidth="1"/>
    <col min="3841" max="3841" width="3.140625" style="65" customWidth="1"/>
    <col min="3842" max="3842" width="17.7109375" style="65" bestFit="1" customWidth="1"/>
    <col min="3843" max="3843" width="36.42578125" style="65" bestFit="1" customWidth="1"/>
    <col min="3844" max="3844" width="9.140625" style="65"/>
    <col min="3845" max="3845" width="17.7109375" style="65" bestFit="1" customWidth="1"/>
    <col min="3846" max="3846" width="36.42578125" style="65" bestFit="1" customWidth="1"/>
    <col min="3847" max="3847" width="9.140625" style="65"/>
    <col min="3848" max="3848" width="1.140625" style="65" customWidth="1"/>
    <col min="3849" max="3850" width="9.140625" style="65"/>
    <col min="3851" max="3851" width="11.85546875" style="65" bestFit="1" customWidth="1"/>
    <col min="3852" max="4094" width="9.140625" style="65"/>
    <col min="4095" max="4096" width="1.7109375" style="65" customWidth="1"/>
    <col min="4097" max="4097" width="3.140625" style="65" customWidth="1"/>
    <col min="4098" max="4098" width="17.7109375" style="65" bestFit="1" customWidth="1"/>
    <col min="4099" max="4099" width="36.42578125" style="65" bestFit="1" customWidth="1"/>
    <col min="4100" max="4100" width="9.140625" style="65"/>
    <col min="4101" max="4101" width="17.7109375" style="65" bestFit="1" customWidth="1"/>
    <col min="4102" max="4102" width="36.42578125" style="65" bestFit="1" customWidth="1"/>
    <col min="4103" max="4103" width="9.140625" style="65"/>
    <col min="4104" max="4104" width="1.140625" style="65" customWidth="1"/>
    <col min="4105" max="4106" width="9.140625" style="65"/>
    <col min="4107" max="4107" width="11.85546875" style="65" bestFit="1" customWidth="1"/>
    <col min="4108" max="4350" width="9.140625" style="65"/>
    <col min="4351" max="4352" width="1.7109375" style="65" customWidth="1"/>
    <col min="4353" max="4353" width="3.140625" style="65" customWidth="1"/>
    <col min="4354" max="4354" width="17.7109375" style="65" bestFit="1" customWidth="1"/>
    <col min="4355" max="4355" width="36.42578125" style="65" bestFit="1" customWidth="1"/>
    <col min="4356" max="4356" width="9.140625" style="65"/>
    <col min="4357" max="4357" width="17.7109375" style="65" bestFit="1" customWidth="1"/>
    <col min="4358" max="4358" width="36.42578125" style="65" bestFit="1" customWidth="1"/>
    <col min="4359" max="4359" width="9.140625" style="65"/>
    <col min="4360" max="4360" width="1.140625" style="65" customWidth="1"/>
    <col min="4361" max="4362" width="9.140625" style="65"/>
    <col min="4363" max="4363" width="11.85546875" style="65" bestFit="1" customWidth="1"/>
    <col min="4364" max="4606" width="9.140625" style="65"/>
    <col min="4607" max="4608" width="1.7109375" style="65" customWidth="1"/>
    <col min="4609" max="4609" width="3.140625" style="65" customWidth="1"/>
    <col min="4610" max="4610" width="17.7109375" style="65" bestFit="1" customWidth="1"/>
    <col min="4611" max="4611" width="36.42578125" style="65" bestFit="1" customWidth="1"/>
    <col min="4612" max="4612" width="9.140625" style="65"/>
    <col min="4613" max="4613" width="17.7109375" style="65" bestFit="1" customWidth="1"/>
    <col min="4614" max="4614" width="36.42578125" style="65" bestFit="1" customWidth="1"/>
    <col min="4615" max="4615" width="9.140625" style="65"/>
    <col min="4616" max="4616" width="1.140625" style="65" customWidth="1"/>
    <col min="4617" max="4618" width="9.140625" style="65"/>
    <col min="4619" max="4619" width="11.85546875" style="65" bestFit="1" customWidth="1"/>
    <col min="4620" max="4862" width="9.140625" style="65"/>
    <col min="4863" max="4864" width="1.7109375" style="65" customWidth="1"/>
    <col min="4865" max="4865" width="3.140625" style="65" customWidth="1"/>
    <col min="4866" max="4866" width="17.7109375" style="65" bestFit="1" customWidth="1"/>
    <col min="4867" max="4867" width="36.42578125" style="65" bestFit="1" customWidth="1"/>
    <col min="4868" max="4868" width="9.140625" style="65"/>
    <col min="4869" max="4869" width="17.7109375" style="65" bestFit="1" customWidth="1"/>
    <col min="4870" max="4870" width="36.42578125" style="65" bestFit="1" customWidth="1"/>
    <col min="4871" max="4871" width="9.140625" style="65"/>
    <col min="4872" max="4872" width="1.140625" style="65" customWidth="1"/>
    <col min="4873" max="4874" width="9.140625" style="65"/>
    <col min="4875" max="4875" width="11.85546875" style="65" bestFit="1" customWidth="1"/>
    <col min="4876" max="5118" width="9.140625" style="65"/>
    <col min="5119" max="5120" width="1.7109375" style="65" customWidth="1"/>
    <col min="5121" max="5121" width="3.140625" style="65" customWidth="1"/>
    <col min="5122" max="5122" width="17.7109375" style="65" bestFit="1" customWidth="1"/>
    <col min="5123" max="5123" width="36.42578125" style="65" bestFit="1" customWidth="1"/>
    <col min="5124" max="5124" width="9.140625" style="65"/>
    <col min="5125" max="5125" width="17.7109375" style="65" bestFit="1" customWidth="1"/>
    <col min="5126" max="5126" width="36.42578125" style="65" bestFit="1" customWidth="1"/>
    <col min="5127" max="5127" width="9.140625" style="65"/>
    <col min="5128" max="5128" width="1.140625" style="65" customWidth="1"/>
    <col min="5129" max="5130" width="9.140625" style="65"/>
    <col min="5131" max="5131" width="11.85546875" style="65" bestFit="1" customWidth="1"/>
    <col min="5132" max="5374" width="9.140625" style="65"/>
    <col min="5375" max="5376" width="1.7109375" style="65" customWidth="1"/>
    <col min="5377" max="5377" width="3.140625" style="65" customWidth="1"/>
    <col min="5378" max="5378" width="17.7109375" style="65" bestFit="1" customWidth="1"/>
    <col min="5379" max="5379" width="36.42578125" style="65" bestFit="1" customWidth="1"/>
    <col min="5380" max="5380" width="9.140625" style="65"/>
    <col min="5381" max="5381" width="17.7109375" style="65" bestFit="1" customWidth="1"/>
    <col min="5382" max="5382" width="36.42578125" style="65" bestFit="1" customWidth="1"/>
    <col min="5383" max="5383" width="9.140625" style="65"/>
    <col min="5384" max="5384" width="1.140625" style="65" customWidth="1"/>
    <col min="5385" max="5386" width="9.140625" style="65"/>
    <col min="5387" max="5387" width="11.85546875" style="65" bestFit="1" customWidth="1"/>
    <col min="5388" max="5630" width="9.140625" style="65"/>
    <col min="5631" max="5632" width="1.7109375" style="65" customWidth="1"/>
    <col min="5633" max="5633" width="3.140625" style="65" customWidth="1"/>
    <col min="5634" max="5634" width="17.7109375" style="65" bestFit="1" customWidth="1"/>
    <col min="5635" max="5635" width="36.42578125" style="65" bestFit="1" customWidth="1"/>
    <col min="5636" max="5636" width="9.140625" style="65"/>
    <col min="5637" max="5637" width="17.7109375" style="65" bestFit="1" customWidth="1"/>
    <col min="5638" max="5638" width="36.42578125" style="65" bestFit="1" customWidth="1"/>
    <col min="5639" max="5639" width="9.140625" style="65"/>
    <col min="5640" max="5640" width="1.140625" style="65" customWidth="1"/>
    <col min="5641" max="5642" width="9.140625" style="65"/>
    <col min="5643" max="5643" width="11.85546875" style="65" bestFit="1" customWidth="1"/>
    <col min="5644" max="5886" width="9.140625" style="65"/>
    <col min="5887" max="5888" width="1.7109375" style="65" customWidth="1"/>
    <col min="5889" max="5889" width="3.140625" style="65" customWidth="1"/>
    <col min="5890" max="5890" width="17.7109375" style="65" bestFit="1" customWidth="1"/>
    <col min="5891" max="5891" width="36.42578125" style="65" bestFit="1" customWidth="1"/>
    <col min="5892" max="5892" width="9.140625" style="65"/>
    <col min="5893" max="5893" width="17.7109375" style="65" bestFit="1" customWidth="1"/>
    <col min="5894" max="5894" width="36.42578125" style="65" bestFit="1" customWidth="1"/>
    <col min="5895" max="5895" width="9.140625" style="65"/>
    <col min="5896" max="5896" width="1.140625" style="65" customWidth="1"/>
    <col min="5897" max="5898" width="9.140625" style="65"/>
    <col min="5899" max="5899" width="11.85546875" style="65" bestFit="1" customWidth="1"/>
    <col min="5900" max="6142" width="9.140625" style="65"/>
    <col min="6143" max="6144" width="1.7109375" style="65" customWidth="1"/>
    <col min="6145" max="6145" width="3.140625" style="65" customWidth="1"/>
    <col min="6146" max="6146" width="17.7109375" style="65" bestFit="1" customWidth="1"/>
    <col min="6147" max="6147" width="36.42578125" style="65" bestFit="1" customWidth="1"/>
    <col min="6148" max="6148" width="9.140625" style="65"/>
    <col min="6149" max="6149" width="17.7109375" style="65" bestFit="1" customWidth="1"/>
    <col min="6150" max="6150" width="36.42578125" style="65" bestFit="1" customWidth="1"/>
    <col min="6151" max="6151" width="9.140625" style="65"/>
    <col min="6152" max="6152" width="1.140625" style="65" customWidth="1"/>
    <col min="6153" max="6154" width="9.140625" style="65"/>
    <col min="6155" max="6155" width="11.85546875" style="65" bestFit="1" customWidth="1"/>
    <col min="6156" max="6398" width="9.140625" style="65"/>
    <col min="6399" max="6400" width="1.7109375" style="65" customWidth="1"/>
    <col min="6401" max="6401" width="3.140625" style="65" customWidth="1"/>
    <col min="6402" max="6402" width="17.7109375" style="65" bestFit="1" customWidth="1"/>
    <col min="6403" max="6403" width="36.42578125" style="65" bestFit="1" customWidth="1"/>
    <col min="6404" max="6404" width="9.140625" style="65"/>
    <col min="6405" max="6405" width="17.7109375" style="65" bestFit="1" customWidth="1"/>
    <col min="6406" max="6406" width="36.42578125" style="65" bestFit="1" customWidth="1"/>
    <col min="6407" max="6407" width="9.140625" style="65"/>
    <col min="6408" max="6408" width="1.140625" style="65" customWidth="1"/>
    <col min="6409" max="6410" width="9.140625" style="65"/>
    <col min="6411" max="6411" width="11.85546875" style="65" bestFit="1" customWidth="1"/>
    <col min="6412" max="6654" width="9.140625" style="65"/>
    <col min="6655" max="6656" width="1.7109375" style="65" customWidth="1"/>
    <col min="6657" max="6657" width="3.140625" style="65" customWidth="1"/>
    <col min="6658" max="6658" width="17.7109375" style="65" bestFit="1" customWidth="1"/>
    <col min="6659" max="6659" width="36.42578125" style="65" bestFit="1" customWidth="1"/>
    <col min="6660" max="6660" width="9.140625" style="65"/>
    <col min="6661" max="6661" width="17.7109375" style="65" bestFit="1" customWidth="1"/>
    <col min="6662" max="6662" width="36.42578125" style="65" bestFit="1" customWidth="1"/>
    <col min="6663" max="6663" width="9.140625" style="65"/>
    <col min="6664" max="6664" width="1.140625" style="65" customWidth="1"/>
    <col min="6665" max="6666" width="9.140625" style="65"/>
    <col min="6667" max="6667" width="11.85546875" style="65" bestFit="1" customWidth="1"/>
    <col min="6668" max="6910" width="9.140625" style="65"/>
    <col min="6911" max="6912" width="1.7109375" style="65" customWidth="1"/>
    <col min="6913" max="6913" width="3.140625" style="65" customWidth="1"/>
    <col min="6914" max="6914" width="17.7109375" style="65" bestFit="1" customWidth="1"/>
    <col min="6915" max="6915" width="36.42578125" style="65" bestFit="1" customWidth="1"/>
    <col min="6916" max="6916" width="9.140625" style="65"/>
    <col min="6917" max="6917" width="17.7109375" style="65" bestFit="1" customWidth="1"/>
    <col min="6918" max="6918" width="36.42578125" style="65" bestFit="1" customWidth="1"/>
    <col min="6919" max="6919" width="9.140625" style="65"/>
    <col min="6920" max="6920" width="1.140625" style="65" customWidth="1"/>
    <col min="6921" max="6922" width="9.140625" style="65"/>
    <col min="6923" max="6923" width="11.85546875" style="65" bestFit="1" customWidth="1"/>
    <col min="6924" max="7166" width="9.140625" style="65"/>
    <col min="7167" max="7168" width="1.7109375" style="65" customWidth="1"/>
    <col min="7169" max="7169" width="3.140625" style="65" customWidth="1"/>
    <col min="7170" max="7170" width="17.7109375" style="65" bestFit="1" customWidth="1"/>
    <col min="7171" max="7171" width="36.42578125" style="65" bestFit="1" customWidth="1"/>
    <col min="7172" max="7172" width="9.140625" style="65"/>
    <col min="7173" max="7173" width="17.7109375" style="65" bestFit="1" customWidth="1"/>
    <col min="7174" max="7174" width="36.42578125" style="65" bestFit="1" customWidth="1"/>
    <col min="7175" max="7175" width="9.140625" style="65"/>
    <col min="7176" max="7176" width="1.140625" style="65" customWidth="1"/>
    <col min="7177" max="7178" width="9.140625" style="65"/>
    <col min="7179" max="7179" width="11.85546875" style="65" bestFit="1" customWidth="1"/>
    <col min="7180" max="7422" width="9.140625" style="65"/>
    <col min="7423" max="7424" width="1.7109375" style="65" customWidth="1"/>
    <col min="7425" max="7425" width="3.140625" style="65" customWidth="1"/>
    <col min="7426" max="7426" width="17.7109375" style="65" bestFit="1" customWidth="1"/>
    <col min="7427" max="7427" width="36.42578125" style="65" bestFit="1" customWidth="1"/>
    <col min="7428" max="7428" width="9.140625" style="65"/>
    <col min="7429" max="7429" width="17.7109375" style="65" bestFit="1" customWidth="1"/>
    <col min="7430" max="7430" width="36.42578125" style="65" bestFit="1" customWidth="1"/>
    <col min="7431" max="7431" width="9.140625" style="65"/>
    <col min="7432" max="7432" width="1.140625" style="65" customWidth="1"/>
    <col min="7433" max="7434" width="9.140625" style="65"/>
    <col min="7435" max="7435" width="11.85546875" style="65" bestFit="1" customWidth="1"/>
    <col min="7436" max="7678" width="9.140625" style="65"/>
    <col min="7679" max="7680" width="1.7109375" style="65" customWidth="1"/>
    <col min="7681" max="7681" width="3.140625" style="65" customWidth="1"/>
    <col min="7682" max="7682" width="17.7109375" style="65" bestFit="1" customWidth="1"/>
    <col min="7683" max="7683" width="36.42578125" style="65" bestFit="1" customWidth="1"/>
    <col min="7684" max="7684" width="9.140625" style="65"/>
    <col min="7685" max="7685" width="17.7109375" style="65" bestFit="1" customWidth="1"/>
    <col min="7686" max="7686" width="36.42578125" style="65" bestFit="1" customWidth="1"/>
    <col min="7687" max="7687" width="9.140625" style="65"/>
    <col min="7688" max="7688" width="1.140625" style="65" customWidth="1"/>
    <col min="7689" max="7690" width="9.140625" style="65"/>
    <col min="7691" max="7691" width="11.85546875" style="65" bestFit="1" customWidth="1"/>
    <col min="7692" max="7934" width="9.140625" style="65"/>
    <col min="7935" max="7936" width="1.7109375" style="65" customWidth="1"/>
    <col min="7937" max="7937" width="3.140625" style="65" customWidth="1"/>
    <col min="7938" max="7938" width="17.7109375" style="65" bestFit="1" customWidth="1"/>
    <col min="7939" max="7939" width="36.42578125" style="65" bestFit="1" customWidth="1"/>
    <col min="7940" max="7940" width="9.140625" style="65"/>
    <col min="7941" max="7941" width="17.7109375" style="65" bestFit="1" customWidth="1"/>
    <col min="7942" max="7942" width="36.42578125" style="65" bestFit="1" customWidth="1"/>
    <col min="7943" max="7943" width="9.140625" style="65"/>
    <col min="7944" max="7944" width="1.140625" style="65" customWidth="1"/>
    <col min="7945" max="7946" width="9.140625" style="65"/>
    <col min="7947" max="7947" width="11.85546875" style="65" bestFit="1" customWidth="1"/>
    <col min="7948" max="8190" width="9.140625" style="65"/>
    <col min="8191" max="8192" width="1.7109375" style="65" customWidth="1"/>
    <col min="8193" max="8193" width="3.140625" style="65" customWidth="1"/>
    <col min="8194" max="8194" width="17.7109375" style="65" bestFit="1" customWidth="1"/>
    <col min="8195" max="8195" width="36.42578125" style="65" bestFit="1" customWidth="1"/>
    <col min="8196" max="8196" width="9.140625" style="65"/>
    <col min="8197" max="8197" width="17.7109375" style="65" bestFit="1" customWidth="1"/>
    <col min="8198" max="8198" width="36.42578125" style="65" bestFit="1" customWidth="1"/>
    <col min="8199" max="8199" width="9.140625" style="65"/>
    <col min="8200" max="8200" width="1.140625" style="65" customWidth="1"/>
    <col min="8201" max="8202" width="9.140625" style="65"/>
    <col min="8203" max="8203" width="11.85546875" style="65" bestFit="1" customWidth="1"/>
    <col min="8204" max="8446" width="9.140625" style="65"/>
    <col min="8447" max="8448" width="1.7109375" style="65" customWidth="1"/>
    <col min="8449" max="8449" width="3.140625" style="65" customWidth="1"/>
    <col min="8450" max="8450" width="17.7109375" style="65" bestFit="1" customWidth="1"/>
    <col min="8451" max="8451" width="36.42578125" style="65" bestFit="1" customWidth="1"/>
    <col min="8452" max="8452" width="9.140625" style="65"/>
    <col min="8453" max="8453" width="17.7109375" style="65" bestFit="1" customWidth="1"/>
    <col min="8454" max="8454" width="36.42578125" style="65" bestFit="1" customWidth="1"/>
    <col min="8455" max="8455" width="9.140625" style="65"/>
    <col min="8456" max="8456" width="1.140625" style="65" customWidth="1"/>
    <col min="8457" max="8458" width="9.140625" style="65"/>
    <col min="8459" max="8459" width="11.85546875" style="65" bestFit="1" customWidth="1"/>
    <col min="8460" max="8702" width="9.140625" style="65"/>
    <col min="8703" max="8704" width="1.7109375" style="65" customWidth="1"/>
    <col min="8705" max="8705" width="3.140625" style="65" customWidth="1"/>
    <col min="8706" max="8706" width="17.7109375" style="65" bestFit="1" customWidth="1"/>
    <col min="8707" max="8707" width="36.42578125" style="65" bestFit="1" customWidth="1"/>
    <col min="8708" max="8708" width="9.140625" style="65"/>
    <col min="8709" max="8709" width="17.7109375" style="65" bestFit="1" customWidth="1"/>
    <col min="8710" max="8710" width="36.42578125" style="65" bestFit="1" customWidth="1"/>
    <col min="8711" max="8711" width="9.140625" style="65"/>
    <col min="8712" max="8712" width="1.140625" style="65" customWidth="1"/>
    <col min="8713" max="8714" width="9.140625" style="65"/>
    <col min="8715" max="8715" width="11.85546875" style="65" bestFit="1" customWidth="1"/>
    <col min="8716" max="8958" width="9.140625" style="65"/>
    <col min="8959" max="8960" width="1.7109375" style="65" customWidth="1"/>
    <col min="8961" max="8961" width="3.140625" style="65" customWidth="1"/>
    <col min="8962" max="8962" width="17.7109375" style="65" bestFit="1" customWidth="1"/>
    <col min="8963" max="8963" width="36.42578125" style="65" bestFit="1" customWidth="1"/>
    <col min="8964" max="8964" width="9.140625" style="65"/>
    <col min="8965" max="8965" width="17.7109375" style="65" bestFit="1" customWidth="1"/>
    <col min="8966" max="8966" width="36.42578125" style="65" bestFit="1" customWidth="1"/>
    <col min="8967" max="8967" width="9.140625" style="65"/>
    <col min="8968" max="8968" width="1.140625" style="65" customWidth="1"/>
    <col min="8969" max="8970" width="9.140625" style="65"/>
    <col min="8971" max="8971" width="11.85546875" style="65" bestFit="1" customWidth="1"/>
    <col min="8972" max="9214" width="9.140625" style="65"/>
    <col min="9215" max="9216" width="1.7109375" style="65" customWidth="1"/>
    <col min="9217" max="9217" width="3.140625" style="65" customWidth="1"/>
    <col min="9218" max="9218" width="17.7109375" style="65" bestFit="1" customWidth="1"/>
    <col min="9219" max="9219" width="36.42578125" style="65" bestFit="1" customWidth="1"/>
    <col min="9220" max="9220" width="9.140625" style="65"/>
    <col min="9221" max="9221" width="17.7109375" style="65" bestFit="1" customWidth="1"/>
    <col min="9222" max="9222" width="36.42578125" style="65" bestFit="1" customWidth="1"/>
    <col min="9223" max="9223" width="9.140625" style="65"/>
    <col min="9224" max="9224" width="1.140625" style="65" customWidth="1"/>
    <col min="9225" max="9226" width="9.140625" style="65"/>
    <col min="9227" max="9227" width="11.85546875" style="65" bestFit="1" customWidth="1"/>
    <col min="9228" max="9470" width="9.140625" style="65"/>
    <col min="9471" max="9472" width="1.7109375" style="65" customWidth="1"/>
    <col min="9473" max="9473" width="3.140625" style="65" customWidth="1"/>
    <col min="9474" max="9474" width="17.7109375" style="65" bestFit="1" customWidth="1"/>
    <col min="9475" max="9475" width="36.42578125" style="65" bestFit="1" customWidth="1"/>
    <col min="9476" max="9476" width="9.140625" style="65"/>
    <col min="9477" max="9477" width="17.7109375" style="65" bestFit="1" customWidth="1"/>
    <col min="9478" max="9478" width="36.42578125" style="65" bestFit="1" customWidth="1"/>
    <col min="9479" max="9479" width="9.140625" style="65"/>
    <col min="9480" max="9480" width="1.140625" style="65" customWidth="1"/>
    <col min="9481" max="9482" width="9.140625" style="65"/>
    <col min="9483" max="9483" width="11.85546875" style="65" bestFit="1" customWidth="1"/>
    <col min="9484" max="9726" width="9.140625" style="65"/>
    <col min="9727" max="9728" width="1.7109375" style="65" customWidth="1"/>
    <col min="9729" max="9729" width="3.140625" style="65" customWidth="1"/>
    <col min="9730" max="9730" width="17.7109375" style="65" bestFit="1" customWidth="1"/>
    <col min="9731" max="9731" width="36.42578125" style="65" bestFit="1" customWidth="1"/>
    <col min="9732" max="9732" width="9.140625" style="65"/>
    <col min="9733" max="9733" width="17.7109375" style="65" bestFit="1" customWidth="1"/>
    <col min="9734" max="9734" width="36.42578125" style="65" bestFit="1" customWidth="1"/>
    <col min="9735" max="9735" width="9.140625" style="65"/>
    <col min="9736" max="9736" width="1.140625" style="65" customWidth="1"/>
    <col min="9737" max="9738" width="9.140625" style="65"/>
    <col min="9739" max="9739" width="11.85546875" style="65" bestFit="1" customWidth="1"/>
    <col min="9740" max="9982" width="9.140625" style="65"/>
    <col min="9983" max="9984" width="1.7109375" style="65" customWidth="1"/>
    <col min="9985" max="9985" width="3.140625" style="65" customWidth="1"/>
    <col min="9986" max="9986" width="17.7109375" style="65" bestFit="1" customWidth="1"/>
    <col min="9987" max="9987" width="36.42578125" style="65" bestFit="1" customWidth="1"/>
    <col min="9988" max="9988" width="9.140625" style="65"/>
    <col min="9989" max="9989" width="17.7109375" style="65" bestFit="1" customWidth="1"/>
    <col min="9990" max="9990" width="36.42578125" style="65" bestFit="1" customWidth="1"/>
    <col min="9991" max="9991" width="9.140625" style="65"/>
    <col min="9992" max="9992" width="1.140625" style="65" customWidth="1"/>
    <col min="9993" max="9994" width="9.140625" style="65"/>
    <col min="9995" max="9995" width="11.85546875" style="65" bestFit="1" customWidth="1"/>
    <col min="9996" max="10238" width="9.140625" style="65"/>
    <col min="10239" max="10240" width="1.7109375" style="65" customWidth="1"/>
    <col min="10241" max="10241" width="3.140625" style="65" customWidth="1"/>
    <col min="10242" max="10242" width="17.7109375" style="65" bestFit="1" customWidth="1"/>
    <col min="10243" max="10243" width="36.42578125" style="65" bestFit="1" customWidth="1"/>
    <col min="10244" max="10244" width="9.140625" style="65"/>
    <col min="10245" max="10245" width="17.7109375" style="65" bestFit="1" customWidth="1"/>
    <col min="10246" max="10246" width="36.42578125" style="65" bestFit="1" customWidth="1"/>
    <col min="10247" max="10247" width="9.140625" style="65"/>
    <col min="10248" max="10248" width="1.140625" style="65" customWidth="1"/>
    <col min="10249" max="10250" width="9.140625" style="65"/>
    <col min="10251" max="10251" width="11.85546875" style="65" bestFit="1" customWidth="1"/>
    <col min="10252" max="10494" width="9.140625" style="65"/>
    <col min="10495" max="10496" width="1.7109375" style="65" customWidth="1"/>
    <col min="10497" max="10497" width="3.140625" style="65" customWidth="1"/>
    <col min="10498" max="10498" width="17.7109375" style="65" bestFit="1" customWidth="1"/>
    <col min="10499" max="10499" width="36.42578125" style="65" bestFit="1" customWidth="1"/>
    <col min="10500" max="10500" width="9.140625" style="65"/>
    <col min="10501" max="10501" width="17.7109375" style="65" bestFit="1" customWidth="1"/>
    <col min="10502" max="10502" width="36.42578125" style="65" bestFit="1" customWidth="1"/>
    <col min="10503" max="10503" width="9.140625" style="65"/>
    <col min="10504" max="10504" width="1.140625" style="65" customWidth="1"/>
    <col min="10505" max="10506" width="9.140625" style="65"/>
    <col min="10507" max="10507" width="11.85546875" style="65" bestFit="1" customWidth="1"/>
    <col min="10508" max="10750" width="9.140625" style="65"/>
    <col min="10751" max="10752" width="1.7109375" style="65" customWidth="1"/>
    <col min="10753" max="10753" width="3.140625" style="65" customWidth="1"/>
    <col min="10754" max="10754" width="17.7109375" style="65" bestFit="1" customWidth="1"/>
    <col min="10755" max="10755" width="36.42578125" style="65" bestFit="1" customWidth="1"/>
    <col min="10756" max="10756" width="9.140625" style="65"/>
    <col min="10757" max="10757" width="17.7109375" style="65" bestFit="1" customWidth="1"/>
    <col min="10758" max="10758" width="36.42578125" style="65" bestFit="1" customWidth="1"/>
    <col min="10759" max="10759" width="9.140625" style="65"/>
    <col min="10760" max="10760" width="1.140625" style="65" customWidth="1"/>
    <col min="10761" max="10762" width="9.140625" style="65"/>
    <col min="10763" max="10763" width="11.85546875" style="65" bestFit="1" customWidth="1"/>
    <col min="10764" max="11006" width="9.140625" style="65"/>
    <col min="11007" max="11008" width="1.7109375" style="65" customWidth="1"/>
    <col min="11009" max="11009" width="3.140625" style="65" customWidth="1"/>
    <col min="11010" max="11010" width="17.7109375" style="65" bestFit="1" customWidth="1"/>
    <col min="11011" max="11011" width="36.42578125" style="65" bestFit="1" customWidth="1"/>
    <col min="11012" max="11012" width="9.140625" style="65"/>
    <col min="11013" max="11013" width="17.7109375" style="65" bestFit="1" customWidth="1"/>
    <col min="11014" max="11014" width="36.42578125" style="65" bestFit="1" customWidth="1"/>
    <col min="11015" max="11015" width="9.140625" style="65"/>
    <col min="11016" max="11016" width="1.140625" style="65" customWidth="1"/>
    <col min="11017" max="11018" width="9.140625" style="65"/>
    <col min="11019" max="11019" width="11.85546875" style="65" bestFit="1" customWidth="1"/>
    <col min="11020" max="11262" width="9.140625" style="65"/>
    <col min="11263" max="11264" width="1.7109375" style="65" customWidth="1"/>
    <col min="11265" max="11265" width="3.140625" style="65" customWidth="1"/>
    <col min="11266" max="11266" width="17.7109375" style="65" bestFit="1" customWidth="1"/>
    <col min="11267" max="11267" width="36.42578125" style="65" bestFit="1" customWidth="1"/>
    <col min="11268" max="11268" width="9.140625" style="65"/>
    <col min="11269" max="11269" width="17.7109375" style="65" bestFit="1" customWidth="1"/>
    <col min="11270" max="11270" width="36.42578125" style="65" bestFit="1" customWidth="1"/>
    <col min="11271" max="11271" width="9.140625" style="65"/>
    <col min="11272" max="11272" width="1.140625" style="65" customWidth="1"/>
    <col min="11273" max="11274" width="9.140625" style="65"/>
    <col min="11275" max="11275" width="11.85546875" style="65" bestFit="1" customWidth="1"/>
    <col min="11276" max="11518" width="9.140625" style="65"/>
    <col min="11519" max="11520" width="1.7109375" style="65" customWidth="1"/>
    <col min="11521" max="11521" width="3.140625" style="65" customWidth="1"/>
    <col min="11522" max="11522" width="17.7109375" style="65" bestFit="1" customWidth="1"/>
    <col min="11523" max="11523" width="36.42578125" style="65" bestFit="1" customWidth="1"/>
    <col min="11524" max="11524" width="9.140625" style="65"/>
    <col min="11525" max="11525" width="17.7109375" style="65" bestFit="1" customWidth="1"/>
    <col min="11526" max="11526" width="36.42578125" style="65" bestFit="1" customWidth="1"/>
    <col min="11527" max="11527" width="9.140625" style="65"/>
    <col min="11528" max="11528" width="1.140625" style="65" customWidth="1"/>
    <col min="11529" max="11530" width="9.140625" style="65"/>
    <col min="11531" max="11531" width="11.85546875" style="65" bestFit="1" customWidth="1"/>
    <col min="11532" max="11774" width="9.140625" style="65"/>
    <col min="11775" max="11776" width="1.7109375" style="65" customWidth="1"/>
    <col min="11777" max="11777" width="3.140625" style="65" customWidth="1"/>
    <col min="11778" max="11778" width="17.7109375" style="65" bestFit="1" customWidth="1"/>
    <col min="11779" max="11779" width="36.42578125" style="65" bestFit="1" customWidth="1"/>
    <col min="11780" max="11780" width="9.140625" style="65"/>
    <col min="11781" max="11781" width="17.7109375" style="65" bestFit="1" customWidth="1"/>
    <col min="11782" max="11782" width="36.42578125" style="65" bestFit="1" customWidth="1"/>
    <col min="11783" max="11783" width="9.140625" style="65"/>
    <col min="11784" max="11784" width="1.140625" style="65" customWidth="1"/>
    <col min="11785" max="11786" width="9.140625" style="65"/>
    <col min="11787" max="11787" width="11.85546875" style="65" bestFit="1" customWidth="1"/>
    <col min="11788" max="12030" width="9.140625" style="65"/>
    <col min="12031" max="12032" width="1.7109375" style="65" customWidth="1"/>
    <col min="12033" max="12033" width="3.140625" style="65" customWidth="1"/>
    <col min="12034" max="12034" width="17.7109375" style="65" bestFit="1" customWidth="1"/>
    <col min="12035" max="12035" width="36.42578125" style="65" bestFit="1" customWidth="1"/>
    <col min="12036" max="12036" width="9.140625" style="65"/>
    <col min="12037" max="12037" width="17.7109375" style="65" bestFit="1" customWidth="1"/>
    <col min="12038" max="12038" width="36.42578125" style="65" bestFit="1" customWidth="1"/>
    <col min="12039" max="12039" width="9.140625" style="65"/>
    <col min="12040" max="12040" width="1.140625" style="65" customWidth="1"/>
    <col min="12041" max="12042" width="9.140625" style="65"/>
    <col min="12043" max="12043" width="11.85546875" style="65" bestFit="1" customWidth="1"/>
    <col min="12044" max="12286" width="9.140625" style="65"/>
    <col min="12287" max="12288" width="1.7109375" style="65" customWidth="1"/>
    <col min="12289" max="12289" width="3.140625" style="65" customWidth="1"/>
    <col min="12290" max="12290" width="17.7109375" style="65" bestFit="1" customWidth="1"/>
    <col min="12291" max="12291" width="36.42578125" style="65" bestFit="1" customWidth="1"/>
    <col min="12292" max="12292" width="9.140625" style="65"/>
    <col min="12293" max="12293" width="17.7109375" style="65" bestFit="1" customWidth="1"/>
    <col min="12294" max="12294" width="36.42578125" style="65" bestFit="1" customWidth="1"/>
    <col min="12295" max="12295" width="9.140625" style="65"/>
    <col min="12296" max="12296" width="1.140625" style="65" customWidth="1"/>
    <col min="12297" max="12298" width="9.140625" style="65"/>
    <col min="12299" max="12299" width="11.85546875" style="65" bestFit="1" customWidth="1"/>
    <col min="12300" max="12542" width="9.140625" style="65"/>
    <col min="12543" max="12544" width="1.7109375" style="65" customWidth="1"/>
    <col min="12545" max="12545" width="3.140625" style="65" customWidth="1"/>
    <col min="12546" max="12546" width="17.7109375" style="65" bestFit="1" customWidth="1"/>
    <col min="12547" max="12547" width="36.42578125" style="65" bestFit="1" customWidth="1"/>
    <col min="12548" max="12548" width="9.140625" style="65"/>
    <col min="12549" max="12549" width="17.7109375" style="65" bestFit="1" customWidth="1"/>
    <col min="12550" max="12550" width="36.42578125" style="65" bestFit="1" customWidth="1"/>
    <col min="12551" max="12551" width="9.140625" style="65"/>
    <col min="12552" max="12552" width="1.140625" style="65" customWidth="1"/>
    <col min="12553" max="12554" width="9.140625" style="65"/>
    <col min="12555" max="12555" width="11.85546875" style="65" bestFit="1" customWidth="1"/>
    <col min="12556" max="12798" width="9.140625" style="65"/>
    <col min="12799" max="12800" width="1.7109375" style="65" customWidth="1"/>
    <col min="12801" max="12801" width="3.140625" style="65" customWidth="1"/>
    <col min="12802" max="12802" width="17.7109375" style="65" bestFit="1" customWidth="1"/>
    <col min="12803" max="12803" width="36.42578125" style="65" bestFit="1" customWidth="1"/>
    <col min="12804" max="12804" width="9.140625" style="65"/>
    <col min="12805" max="12805" width="17.7109375" style="65" bestFit="1" customWidth="1"/>
    <col min="12806" max="12806" width="36.42578125" style="65" bestFit="1" customWidth="1"/>
    <col min="12807" max="12807" width="9.140625" style="65"/>
    <col min="12808" max="12808" width="1.140625" style="65" customWidth="1"/>
    <col min="12809" max="12810" width="9.140625" style="65"/>
    <col min="12811" max="12811" width="11.85546875" style="65" bestFit="1" customWidth="1"/>
    <col min="12812" max="13054" width="9.140625" style="65"/>
    <col min="13055" max="13056" width="1.7109375" style="65" customWidth="1"/>
    <col min="13057" max="13057" width="3.140625" style="65" customWidth="1"/>
    <col min="13058" max="13058" width="17.7109375" style="65" bestFit="1" customWidth="1"/>
    <col min="13059" max="13059" width="36.42578125" style="65" bestFit="1" customWidth="1"/>
    <col min="13060" max="13060" width="9.140625" style="65"/>
    <col min="13061" max="13061" width="17.7109375" style="65" bestFit="1" customWidth="1"/>
    <col min="13062" max="13062" width="36.42578125" style="65" bestFit="1" customWidth="1"/>
    <col min="13063" max="13063" width="9.140625" style="65"/>
    <col min="13064" max="13064" width="1.140625" style="65" customWidth="1"/>
    <col min="13065" max="13066" width="9.140625" style="65"/>
    <col min="13067" max="13067" width="11.85546875" style="65" bestFit="1" customWidth="1"/>
    <col min="13068" max="13310" width="9.140625" style="65"/>
    <col min="13311" max="13312" width="1.7109375" style="65" customWidth="1"/>
    <col min="13313" max="13313" width="3.140625" style="65" customWidth="1"/>
    <col min="13314" max="13314" width="17.7109375" style="65" bestFit="1" customWidth="1"/>
    <col min="13315" max="13315" width="36.42578125" style="65" bestFit="1" customWidth="1"/>
    <col min="13316" max="13316" width="9.140625" style="65"/>
    <col min="13317" max="13317" width="17.7109375" style="65" bestFit="1" customWidth="1"/>
    <col min="13318" max="13318" width="36.42578125" style="65" bestFit="1" customWidth="1"/>
    <col min="13319" max="13319" width="9.140625" style="65"/>
    <col min="13320" max="13320" width="1.140625" style="65" customWidth="1"/>
    <col min="13321" max="13322" width="9.140625" style="65"/>
    <col min="13323" max="13323" width="11.85546875" style="65" bestFit="1" customWidth="1"/>
    <col min="13324" max="13566" width="9.140625" style="65"/>
    <col min="13567" max="13568" width="1.7109375" style="65" customWidth="1"/>
    <col min="13569" max="13569" width="3.140625" style="65" customWidth="1"/>
    <col min="13570" max="13570" width="17.7109375" style="65" bestFit="1" customWidth="1"/>
    <col min="13571" max="13571" width="36.42578125" style="65" bestFit="1" customWidth="1"/>
    <col min="13572" max="13572" width="9.140625" style="65"/>
    <col min="13573" max="13573" width="17.7109375" style="65" bestFit="1" customWidth="1"/>
    <col min="13574" max="13574" width="36.42578125" style="65" bestFit="1" customWidth="1"/>
    <col min="13575" max="13575" width="9.140625" style="65"/>
    <col min="13576" max="13576" width="1.140625" style="65" customWidth="1"/>
    <col min="13577" max="13578" width="9.140625" style="65"/>
    <col min="13579" max="13579" width="11.85546875" style="65" bestFit="1" customWidth="1"/>
    <col min="13580" max="13822" width="9.140625" style="65"/>
    <col min="13823" max="13824" width="1.7109375" style="65" customWidth="1"/>
    <col min="13825" max="13825" width="3.140625" style="65" customWidth="1"/>
    <col min="13826" max="13826" width="17.7109375" style="65" bestFit="1" customWidth="1"/>
    <col min="13827" max="13827" width="36.42578125" style="65" bestFit="1" customWidth="1"/>
    <col min="13828" max="13828" width="9.140625" style="65"/>
    <col min="13829" max="13829" width="17.7109375" style="65" bestFit="1" customWidth="1"/>
    <col min="13830" max="13830" width="36.42578125" style="65" bestFit="1" customWidth="1"/>
    <col min="13831" max="13831" width="9.140625" style="65"/>
    <col min="13832" max="13832" width="1.140625" style="65" customWidth="1"/>
    <col min="13833" max="13834" width="9.140625" style="65"/>
    <col min="13835" max="13835" width="11.85546875" style="65" bestFit="1" customWidth="1"/>
    <col min="13836" max="14078" width="9.140625" style="65"/>
    <col min="14079" max="14080" width="1.7109375" style="65" customWidth="1"/>
    <col min="14081" max="14081" width="3.140625" style="65" customWidth="1"/>
    <col min="14082" max="14082" width="17.7109375" style="65" bestFit="1" customWidth="1"/>
    <col min="14083" max="14083" width="36.42578125" style="65" bestFit="1" customWidth="1"/>
    <col min="14084" max="14084" width="9.140625" style="65"/>
    <col min="14085" max="14085" width="17.7109375" style="65" bestFit="1" customWidth="1"/>
    <col min="14086" max="14086" width="36.42578125" style="65" bestFit="1" customWidth="1"/>
    <col min="14087" max="14087" width="9.140625" style="65"/>
    <col min="14088" max="14088" width="1.140625" style="65" customWidth="1"/>
    <col min="14089" max="14090" width="9.140625" style="65"/>
    <col min="14091" max="14091" width="11.85546875" style="65" bestFit="1" customWidth="1"/>
    <col min="14092" max="14334" width="9.140625" style="65"/>
    <col min="14335" max="14336" width="1.7109375" style="65" customWidth="1"/>
    <col min="14337" max="14337" width="3.140625" style="65" customWidth="1"/>
    <col min="14338" max="14338" width="17.7109375" style="65" bestFit="1" customWidth="1"/>
    <col min="14339" max="14339" width="36.42578125" style="65" bestFit="1" customWidth="1"/>
    <col min="14340" max="14340" width="9.140625" style="65"/>
    <col min="14341" max="14341" width="17.7109375" style="65" bestFit="1" customWidth="1"/>
    <col min="14342" max="14342" width="36.42578125" style="65" bestFit="1" customWidth="1"/>
    <col min="14343" max="14343" width="9.140625" style="65"/>
    <col min="14344" max="14344" width="1.140625" style="65" customWidth="1"/>
    <col min="14345" max="14346" width="9.140625" style="65"/>
    <col min="14347" max="14347" width="11.85546875" style="65" bestFit="1" customWidth="1"/>
    <col min="14348" max="14590" width="9.140625" style="65"/>
    <col min="14591" max="14592" width="1.7109375" style="65" customWidth="1"/>
    <col min="14593" max="14593" width="3.140625" style="65" customWidth="1"/>
    <col min="14594" max="14594" width="17.7109375" style="65" bestFit="1" customWidth="1"/>
    <col min="14595" max="14595" width="36.42578125" style="65" bestFit="1" customWidth="1"/>
    <col min="14596" max="14596" width="9.140625" style="65"/>
    <col min="14597" max="14597" width="17.7109375" style="65" bestFit="1" customWidth="1"/>
    <col min="14598" max="14598" width="36.42578125" style="65" bestFit="1" customWidth="1"/>
    <col min="14599" max="14599" width="9.140625" style="65"/>
    <col min="14600" max="14600" width="1.140625" style="65" customWidth="1"/>
    <col min="14601" max="14602" width="9.140625" style="65"/>
    <col min="14603" max="14603" width="11.85546875" style="65" bestFit="1" customWidth="1"/>
    <col min="14604" max="14846" width="9.140625" style="65"/>
    <col min="14847" max="14848" width="1.7109375" style="65" customWidth="1"/>
    <col min="14849" max="14849" width="3.140625" style="65" customWidth="1"/>
    <col min="14850" max="14850" width="17.7109375" style="65" bestFit="1" customWidth="1"/>
    <col min="14851" max="14851" width="36.42578125" style="65" bestFit="1" customWidth="1"/>
    <col min="14852" max="14852" width="9.140625" style="65"/>
    <col min="14853" max="14853" width="17.7109375" style="65" bestFit="1" customWidth="1"/>
    <col min="14854" max="14854" width="36.42578125" style="65" bestFit="1" customWidth="1"/>
    <col min="14855" max="14855" width="9.140625" style="65"/>
    <col min="14856" max="14856" width="1.140625" style="65" customWidth="1"/>
    <col min="14857" max="14858" width="9.140625" style="65"/>
    <col min="14859" max="14859" width="11.85546875" style="65" bestFit="1" customWidth="1"/>
    <col min="14860" max="15102" width="9.140625" style="65"/>
    <col min="15103" max="15104" width="1.7109375" style="65" customWidth="1"/>
    <col min="15105" max="15105" width="3.140625" style="65" customWidth="1"/>
    <col min="15106" max="15106" width="17.7109375" style="65" bestFit="1" customWidth="1"/>
    <col min="15107" max="15107" width="36.42578125" style="65" bestFit="1" customWidth="1"/>
    <col min="15108" max="15108" width="9.140625" style="65"/>
    <col min="15109" max="15109" width="17.7109375" style="65" bestFit="1" customWidth="1"/>
    <col min="15110" max="15110" width="36.42578125" style="65" bestFit="1" customWidth="1"/>
    <col min="15111" max="15111" width="9.140625" style="65"/>
    <col min="15112" max="15112" width="1.140625" style="65" customWidth="1"/>
    <col min="15113" max="15114" width="9.140625" style="65"/>
    <col min="15115" max="15115" width="11.85546875" style="65" bestFit="1" customWidth="1"/>
    <col min="15116" max="15358" width="9.140625" style="65"/>
    <col min="15359" max="15360" width="1.7109375" style="65" customWidth="1"/>
    <col min="15361" max="15361" width="3.140625" style="65" customWidth="1"/>
    <col min="15362" max="15362" width="17.7109375" style="65" bestFit="1" customWidth="1"/>
    <col min="15363" max="15363" width="36.42578125" style="65" bestFit="1" customWidth="1"/>
    <col min="15364" max="15364" width="9.140625" style="65"/>
    <col min="15365" max="15365" width="17.7109375" style="65" bestFit="1" customWidth="1"/>
    <col min="15366" max="15366" width="36.42578125" style="65" bestFit="1" customWidth="1"/>
    <col min="15367" max="15367" width="9.140625" style="65"/>
    <col min="15368" max="15368" width="1.140625" style="65" customWidth="1"/>
    <col min="15369" max="15370" width="9.140625" style="65"/>
    <col min="15371" max="15371" width="11.85546875" style="65" bestFit="1" customWidth="1"/>
    <col min="15372" max="15614" width="9.140625" style="65"/>
    <col min="15615" max="15616" width="1.7109375" style="65" customWidth="1"/>
    <col min="15617" max="15617" width="3.140625" style="65" customWidth="1"/>
    <col min="15618" max="15618" width="17.7109375" style="65" bestFit="1" customWidth="1"/>
    <col min="15619" max="15619" width="36.42578125" style="65" bestFit="1" customWidth="1"/>
    <col min="15620" max="15620" width="9.140625" style="65"/>
    <col min="15621" max="15621" width="17.7109375" style="65" bestFit="1" customWidth="1"/>
    <col min="15622" max="15622" width="36.42578125" style="65" bestFit="1" customWidth="1"/>
    <col min="15623" max="15623" width="9.140625" style="65"/>
    <col min="15624" max="15624" width="1.140625" style="65" customWidth="1"/>
    <col min="15625" max="15626" width="9.140625" style="65"/>
    <col min="15627" max="15627" width="11.85546875" style="65" bestFit="1" customWidth="1"/>
    <col min="15628" max="15870" width="9.140625" style="65"/>
    <col min="15871" max="15872" width="1.7109375" style="65" customWidth="1"/>
    <col min="15873" max="15873" width="3.140625" style="65" customWidth="1"/>
    <col min="15874" max="15874" width="17.7109375" style="65" bestFit="1" customWidth="1"/>
    <col min="15875" max="15875" width="36.42578125" style="65" bestFit="1" customWidth="1"/>
    <col min="15876" max="15876" width="9.140625" style="65"/>
    <col min="15877" max="15877" width="17.7109375" style="65" bestFit="1" customWidth="1"/>
    <col min="15878" max="15878" width="36.42578125" style="65" bestFit="1" customWidth="1"/>
    <col min="15879" max="15879" width="9.140625" style="65"/>
    <col min="15880" max="15880" width="1.140625" style="65" customWidth="1"/>
    <col min="15881" max="15882" width="9.140625" style="65"/>
    <col min="15883" max="15883" width="11.85546875" style="65" bestFit="1" customWidth="1"/>
    <col min="15884" max="16126" width="9.140625" style="65"/>
    <col min="16127" max="16128" width="1.7109375" style="65" customWidth="1"/>
    <col min="16129" max="16129" width="3.140625" style="65" customWidth="1"/>
    <col min="16130" max="16130" width="17.7109375" style="65" bestFit="1" customWidth="1"/>
    <col min="16131" max="16131" width="36.42578125" style="65" bestFit="1" customWidth="1"/>
    <col min="16132" max="16132" width="9.140625" style="65"/>
    <col min="16133" max="16133" width="17.7109375" style="65" bestFit="1" customWidth="1"/>
    <col min="16134" max="16134" width="36.42578125" style="65" bestFit="1" customWidth="1"/>
    <col min="16135" max="16135" width="9.140625" style="65"/>
    <col min="16136" max="16136" width="1.140625" style="65" customWidth="1"/>
    <col min="16137" max="16138" width="9.140625" style="65"/>
    <col min="16139" max="16139" width="11.85546875" style="65" bestFit="1" customWidth="1"/>
    <col min="16140" max="16384" width="9.140625" style="65"/>
  </cols>
  <sheetData>
    <row r="1" spans="2:24" ht="6" customHeight="1"/>
    <row r="2" spans="2:24" ht="23.25" thickBot="1">
      <c r="B2" s="66"/>
      <c r="C2" s="66"/>
      <c r="D2" s="67">
        <f ca="1">TODAY() + 52</f>
        <v>43269</v>
      </c>
      <c r="E2" s="66" t="s">
        <v>156</v>
      </c>
      <c r="F2" s="66"/>
      <c r="G2" s="66"/>
      <c r="H2" s="66"/>
      <c r="I2" s="66"/>
      <c r="J2" s="68"/>
    </row>
    <row r="3" spans="2:24" ht="13.5" thickTop="1">
      <c r="B3" s="69"/>
      <c r="C3" s="69"/>
      <c r="D3" s="69" t="s">
        <v>157</v>
      </c>
      <c r="E3" s="71"/>
      <c r="F3" s="71"/>
      <c r="G3" s="70" t="s">
        <v>158</v>
      </c>
      <c r="H3" s="71"/>
      <c r="I3" s="71"/>
      <c r="J3" s="68"/>
      <c r="N3" s="112" t="str">
        <f t="array" aca="1" ref="N3:X49" ca="1">_xll.HLV5r3.Financial.Cache.ViewTrade(E35)</f>
        <v>Party1</v>
      </c>
      <c r="O3" s="112" t="str">
        <f ca="1"/>
        <v>Party2</v>
      </c>
      <c r="P3" s="112" t="str">
        <f ca="1"/>
        <v>Leg1_Coupon_0</v>
      </c>
      <c r="Q3" s="112">
        <f ca="1"/>
        <v>43220</v>
      </c>
      <c r="R3" s="112">
        <f ca="1"/>
        <v>43220</v>
      </c>
      <c r="S3" s="112">
        <f ca="1"/>
        <v>43403</v>
      </c>
      <c r="T3" s="65">
        <f ca="1"/>
        <v>0.50136986301369901</v>
      </c>
      <c r="U3" s="65" t="str">
        <f ca="1"/>
        <v>183</v>
      </c>
      <c r="V3" s="145">
        <f ca="1"/>
        <v>100000000</v>
      </c>
      <c r="W3" s="146">
        <f ca="1"/>
        <v>5.3100000000000001E-2</v>
      </c>
      <c r="X3" s="65" t="e">
        <f ca="1"/>
        <v>#N/A</v>
      </c>
    </row>
    <row r="4" spans="2:24">
      <c r="B4" s="71"/>
      <c r="C4" s="73"/>
      <c r="D4" s="74" t="s">
        <v>169</v>
      </c>
      <c r="E4" s="75" t="s">
        <v>111</v>
      </c>
      <c r="F4" s="71" t="s">
        <v>89</v>
      </c>
      <c r="G4" s="74" t="s">
        <v>169</v>
      </c>
      <c r="H4" s="75" t="s">
        <v>112</v>
      </c>
      <c r="I4" s="71" t="str">
        <f>F4</f>
        <v>AUSY</v>
      </c>
      <c r="J4" s="68"/>
      <c r="N4" s="112" t="str">
        <f ca="1"/>
        <v>Party1</v>
      </c>
      <c r="O4" s="112" t="str">
        <f ca="1"/>
        <v>Party2</v>
      </c>
      <c r="P4" s="112" t="str">
        <f ca="1"/>
        <v>Leg1_Coupon_1</v>
      </c>
      <c r="Q4" s="112">
        <f ca="1"/>
        <v>43403</v>
      </c>
      <c r="R4" s="112">
        <f ca="1"/>
        <v>43403</v>
      </c>
      <c r="S4" s="112">
        <f ca="1"/>
        <v>43717</v>
      </c>
      <c r="T4" s="65">
        <f ca="1"/>
        <v>0.86027397260273997</v>
      </c>
      <c r="U4" s="65" t="str">
        <f ca="1"/>
        <v>314</v>
      </c>
      <c r="V4" s="145">
        <f ca="1"/>
        <v>100000000</v>
      </c>
      <c r="W4" s="146">
        <f ca="1"/>
        <v>5.3100000000000001E-2</v>
      </c>
      <c r="X4" s="65" t="e">
        <f ca="1"/>
        <v>#N/A</v>
      </c>
    </row>
    <row r="5" spans="2:24">
      <c r="B5" s="71"/>
      <c r="C5" s="73"/>
      <c r="D5" s="74" t="s">
        <v>170</v>
      </c>
      <c r="E5" s="75" t="s">
        <v>112</v>
      </c>
      <c r="F5" s="71"/>
      <c r="G5" s="74" t="s">
        <v>170</v>
      </c>
      <c r="H5" s="75" t="s">
        <v>111</v>
      </c>
      <c r="I5" s="71"/>
      <c r="J5" s="68"/>
      <c r="N5" s="112" t="str">
        <f ca="1"/>
        <v>Party1</v>
      </c>
      <c r="O5" s="112" t="str">
        <f ca="1"/>
        <v>Party2</v>
      </c>
      <c r="P5" s="112" t="str">
        <f ca="1"/>
        <v>Leg1_Coupon_2</v>
      </c>
      <c r="Q5" s="112">
        <f ca="1"/>
        <v>43717</v>
      </c>
      <c r="R5" s="112">
        <f ca="1"/>
        <v>43717</v>
      </c>
      <c r="S5" s="112">
        <f ca="1"/>
        <v>43899</v>
      </c>
      <c r="T5" s="65">
        <f ca="1"/>
        <v>0.49863013698630099</v>
      </c>
      <c r="U5" s="65" t="str">
        <f ca="1"/>
        <v>182</v>
      </c>
      <c r="V5" s="145">
        <f ca="1"/>
        <v>100000000</v>
      </c>
      <c r="W5" s="146">
        <f ca="1"/>
        <v>5.3100000000000001E-2</v>
      </c>
      <c r="X5" s="65" t="e">
        <f ca="1"/>
        <v>#N/A</v>
      </c>
    </row>
    <row r="6" spans="2:24">
      <c r="B6" s="71"/>
      <c r="C6" s="71"/>
      <c r="D6" s="77" t="s">
        <v>171</v>
      </c>
      <c r="E6" s="78">
        <v>100000000</v>
      </c>
      <c r="F6" s="78"/>
      <c r="G6" s="77" t="s">
        <v>171</v>
      </c>
      <c r="H6" s="78">
        <f>E6</f>
        <v>100000000</v>
      </c>
      <c r="I6" s="78"/>
      <c r="J6" s="68"/>
      <c r="N6" s="112" t="str">
        <f ca="1"/>
        <v>Party1</v>
      </c>
      <c r="O6" s="112" t="str">
        <f ca="1"/>
        <v>Party2</v>
      </c>
      <c r="P6" s="112" t="str">
        <f ca="1"/>
        <v>Leg1_Coupon_3</v>
      </c>
      <c r="Q6" s="112">
        <f ca="1"/>
        <v>43899</v>
      </c>
      <c r="R6" s="112">
        <f ca="1"/>
        <v>43899</v>
      </c>
      <c r="S6" s="112">
        <f ca="1"/>
        <v>44083</v>
      </c>
      <c r="T6" s="65">
        <f ca="1"/>
        <v>0.50410958904109604</v>
      </c>
      <c r="U6" s="65" t="str">
        <f ca="1"/>
        <v>184</v>
      </c>
      <c r="V6" s="145">
        <f ca="1"/>
        <v>100000000</v>
      </c>
      <c r="W6" s="146">
        <f ca="1"/>
        <v>5.3100000000000001E-2</v>
      </c>
      <c r="X6" s="65" t="e">
        <f ca="1"/>
        <v>#N/A</v>
      </c>
    </row>
    <row r="7" spans="2:24">
      <c r="B7" s="71"/>
      <c r="C7" s="71"/>
      <c r="D7" s="74" t="s">
        <v>172</v>
      </c>
      <c r="E7" s="80">
        <f ca="1">_xll.HLV5r3.Financial.Cache.AddPeriod($L$21,$F$7,$F$4,"FOLLOWING","Business")</f>
        <v>43220</v>
      </c>
      <c r="F7" s="81" t="s">
        <v>160</v>
      </c>
      <c r="G7" s="74" t="s">
        <v>172</v>
      </c>
      <c r="H7" s="80">
        <f ca="1">_xll.HLV5r3.Financial.Cache.AddPeriod($L$21,$I$7,$I$4,"FOLLOWING","Business")</f>
        <v>43220</v>
      </c>
      <c r="I7" s="81" t="s">
        <v>160</v>
      </c>
      <c r="J7" s="68"/>
      <c r="N7" s="112" t="str">
        <f ca="1"/>
        <v>Party1</v>
      </c>
      <c r="O7" s="112" t="str">
        <f ca="1"/>
        <v>Party2</v>
      </c>
      <c r="P7" s="112" t="str">
        <f ca="1"/>
        <v>Leg1_Coupon_4</v>
      </c>
      <c r="Q7" s="112">
        <f ca="1"/>
        <v>44083</v>
      </c>
      <c r="R7" s="112">
        <f ca="1"/>
        <v>44083</v>
      </c>
      <c r="S7" s="112">
        <f ca="1"/>
        <v>44264</v>
      </c>
      <c r="T7" s="65">
        <f ca="1"/>
        <v>0.49589041095890402</v>
      </c>
      <c r="U7" s="65" t="str">
        <f ca="1"/>
        <v>181</v>
      </c>
      <c r="V7" s="145">
        <f ca="1"/>
        <v>100000000</v>
      </c>
      <c r="W7" s="146">
        <f ca="1"/>
        <v>5.3100000000000001E-2</v>
      </c>
      <c r="X7" s="65" t="e">
        <f ca="1"/>
        <v>#N/A</v>
      </c>
    </row>
    <row r="8" spans="2:24">
      <c r="B8" s="71"/>
      <c r="C8" s="71"/>
      <c r="D8" s="76" t="s">
        <v>159</v>
      </c>
      <c r="E8" s="80">
        <f ca="1">_xll.HLV5r3.Financial.Cache.AddPeriod(E7,$F$8,$F$4,"FOLLOWING","Calendar")</f>
        <v>46842</v>
      </c>
      <c r="F8" s="81" t="s">
        <v>215</v>
      </c>
      <c r="G8" s="76" t="s">
        <v>159</v>
      </c>
      <c r="H8" s="80">
        <f ca="1">_xll.HLV5r3.Financial.Cache.AddPeriod(H7,$I$8,$I$4,"FOLLOWING","Calendar")</f>
        <v>46874</v>
      </c>
      <c r="I8" s="81" t="s">
        <v>46</v>
      </c>
      <c r="J8" s="68"/>
      <c r="N8" s="112" t="str">
        <f ca="1"/>
        <v>Party1</v>
      </c>
      <c r="O8" s="112" t="str">
        <f ca="1"/>
        <v>Party2</v>
      </c>
      <c r="P8" s="112" t="str">
        <f ca="1"/>
        <v>Leg1_Coupon_5</v>
      </c>
      <c r="Q8" s="112">
        <f ca="1"/>
        <v>44264</v>
      </c>
      <c r="R8" s="112">
        <f ca="1"/>
        <v>44264</v>
      </c>
      <c r="S8" s="112">
        <f ca="1"/>
        <v>44448</v>
      </c>
      <c r="T8" s="65">
        <f ca="1"/>
        <v>0.50410958904109604</v>
      </c>
      <c r="U8" s="65" t="str">
        <f ca="1"/>
        <v>184</v>
      </c>
      <c r="V8" s="145">
        <f ca="1"/>
        <v>100000000</v>
      </c>
      <c r="W8" s="146">
        <f ca="1"/>
        <v>5.3100000000000001E-2</v>
      </c>
      <c r="X8" s="65" t="e">
        <f ca="1"/>
        <v>#N/A</v>
      </c>
    </row>
    <row r="9" spans="2:24">
      <c r="B9" s="71"/>
      <c r="C9" s="71"/>
      <c r="D9" s="76" t="s">
        <v>173</v>
      </c>
      <c r="E9" s="80">
        <f ca="1">_xll.HLV5r3.Financial.Cache.AddPeriod(E7,$F$9,$F$4,"FOLLOWING","Calendar")</f>
        <v>43403</v>
      </c>
      <c r="F9" s="81" t="s">
        <v>119</v>
      </c>
      <c r="G9" s="76" t="s">
        <v>173</v>
      </c>
      <c r="H9" s="80">
        <f ca="1">E9</f>
        <v>43403</v>
      </c>
      <c r="I9" s="81" t="s">
        <v>119</v>
      </c>
      <c r="J9" s="68"/>
      <c r="N9" s="112" t="str">
        <f ca="1"/>
        <v>Party1</v>
      </c>
      <c r="O9" s="112" t="str">
        <f ca="1"/>
        <v>Party2</v>
      </c>
      <c r="P9" s="112" t="str">
        <f ca="1"/>
        <v>Leg1_Coupon_6</v>
      </c>
      <c r="Q9" s="112">
        <f ca="1"/>
        <v>44448</v>
      </c>
      <c r="R9" s="112">
        <f ca="1"/>
        <v>44448</v>
      </c>
      <c r="S9" s="112">
        <f ca="1"/>
        <v>44629</v>
      </c>
      <c r="T9" s="65">
        <f ca="1"/>
        <v>0.49589041095890402</v>
      </c>
      <c r="U9" s="65" t="str">
        <f ca="1"/>
        <v>181</v>
      </c>
      <c r="V9" s="145">
        <f ca="1"/>
        <v>100000000</v>
      </c>
      <c r="W9" s="146">
        <f ca="1"/>
        <v>5.3100000000000001E-2</v>
      </c>
      <c r="X9" s="65" t="e">
        <f ca="1"/>
        <v>#N/A</v>
      </c>
    </row>
    <row r="10" spans="2:24">
      <c r="B10" s="71"/>
      <c r="C10" s="71"/>
      <c r="D10" s="76" t="s">
        <v>174</v>
      </c>
      <c r="E10" s="80"/>
      <c r="F10" s="84"/>
      <c r="G10" s="76" t="s">
        <v>174</v>
      </c>
      <c r="H10" s="80"/>
      <c r="I10" s="84"/>
      <c r="J10" s="68"/>
      <c r="N10" s="112" t="str">
        <f ca="1"/>
        <v>Party1</v>
      </c>
      <c r="O10" s="112" t="str">
        <f ca="1"/>
        <v>Party2</v>
      </c>
      <c r="P10" s="112" t="str">
        <f ca="1"/>
        <v>Leg1_Coupon_7</v>
      </c>
      <c r="Q10" s="112">
        <f ca="1"/>
        <v>44629</v>
      </c>
      <c r="R10" s="112">
        <f ca="1"/>
        <v>44629</v>
      </c>
      <c r="S10" s="112">
        <f ca="1"/>
        <v>44813</v>
      </c>
      <c r="T10" s="65">
        <f ca="1"/>
        <v>0.50410958904109604</v>
      </c>
      <c r="U10" s="65" t="str">
        <f ca="1"/>
        <v>184</v>
      </c>
      <c r="V10" s="145">
        <f ca="1"/>
        <v>100000000</v>
      </c>
      <c r="W10" s="146">
        <f ca="1"/>
        <v>5.3100000000000001E-2</v>
      </c>
      <c r="X10" s="65" t="e">
        <f ca="1"/>
        <v>#N/A</v>
      </c>
    </row>
    <row r="11" spans="2:24">
      <c r="B11" s="71"/>
      <c r="C11" s="82"/>
      <c r="D11" s="76" t="s">
        <v>165</v>
      </c>
      <c r="E11" s="83" t="s">
        <v>133</v>
      </c>
      <c r="F11" s="84"/>
      <c r="G11" s="76" t="s">
        <v>165</v>
      </c>
      <c r="H11" s="83" t="s">
        <v>133</v>
      </c>
      <c r="I11" s="84"/>
      <c r="J11" s="68"/>
      <c r="N11" s="112" t="str">
        <f ca="1"/>
        <v>Party1</v>
      </c>
      <c r="O11" s="112" t="str">
        <f ca="1"/>
        <v>Party2</v>
      </c>
      <c r="P11" s="112" t="str">
        <f ca="1"/>
        <v>Leg1_Coupon_8</v>
      </c>
      <c r="Q11" s="112">
        <f ca="1"/>
        <v>44813</v>
      </c>
      <c r="R11" s="112">
        <f ca="1"/>
        <v>44813</v>
      </c>
      <c r="S11" s="112">
        <f ca="1"/>
        <v>44994</v>
      </c>
      <c r="T11" s="65">
        <f ca="1"/>
        <v>0.49589041095890402</v>
      </c>
      <c r="U11" s="65" t="str">
        <f ca="1"/>
        <v>181</v>
      </c>
      <c r="V11" s="145">
        <f ca="1"/>
        <v>100000000</v>
      </c>
      <c r="W11" s="146">
        <f ca="1"/>
        <v>5.3100000000000001E-2</v>
      </c>
      <c r="X11" s="65" t="e">
        <f ca="1"/>
        <v>#N/A</v>
      </c>
    </row>
    <row r="12" spans="2:24">
      <c r="B12" s="71"/>
      <c r="C12" s="82"/>
      <c r="D12" s="76" t="s">
        <v>166</v>
      </c>
      <c r="E12" s="83" t="s">
        <v>213</v>
      </c>
      <c r="F12" s="84"/>
      <c r="G12" s="76" t="s">
        <v>166</v>
      </c>
      <c r="H12" s="83" t="s">
        <v>214</v>
      </c>
      <c r="I12" s="84"/>
      <c r="J12" s="68"/>
      <c r="N12" s="112" t="str">
        <f ca="1"/>
        <v>Party1</v>
      </c>
      <c r="O12" s="112" t="str">
        <f ca="1"/>
        <v>Party2</v>
      </c>
      <c r="P12" s="112" t="str">
        <f ca="1"/>
        <v>Leg1_Coupon_9</v>
      </c>
      <c r="Q12" s="112">
        <f ca="1"/>
        <v>44994</v>
      </c>
      <c r="R12" s="112">
        <f ca="1"/>
        <v>44994</v>
      </c>
      <c r="S12" s="112">
        <f ca="1"/>
        <v>45180</v>
      </c>
      <c r="T12" s="65">
        <f ca="1"/>
        <v>0.50958904109588998</v>
      </c>
      <c r="U12" s="65" t="str">
        <f ca="1"/>
        <v>186</v>
      </c>
      <c r="V12" s="145">
        <f ca="1"/>
        <v>100000000</v>
      </c>
      <c r="W12" s="146">
        <f ca="1"/>
        <v>5.3100000000000001E-2</v>
      </c>
      <c r="X12" s="65" t="e">
        <f ca="1"/>
        <v>#N/A</v>
      </c>
    </row>
    <row r="13" spans="2:24">
      <c r="B13" s="71"/>
      <c r="C13" s="82"/>
      <c r="D13" s="76" t="s">
        <v>167</v>
      </c>
      <c r="E13" s="83"/>
      <c r="F13" s="84"/>
      <c r="G13" s="76" t="s">
        <v>167</v>
      </c>
      <c r="H13" s="83"/>
      <c r="I13" s="84"/>
      <c r="J13" s="68"/>
      <c r="N13" s="112" t="str">
        <f ca="1"/>
        <v>Party1</v>
      </c>
      <c r="O13" s="112" t="str">
        <f ca="1"/>
        <v>Party2</v>
      </c>
      <c r="P13" s="112" t="str">
        <f ca="1"/>
        <v>Leg1_Coupon_10</v>
      </c>
      <c r="Q13" s="112">
        <f ca="1"/>
        <v>45180</v>
      </c>
      <c r="R13" s="112">
        <f ca="1"/>
        <v>45180</v>
      </c>
      <c r="S13" s="112">
        <f ca="1"/>
        <v>45362</v>
      </c>
      <c r="T13" s="65">
        <f ca="1"/>
        <v>0.49863013698630099</v>
      </c>
      <c r="U13" s="65" t="str">
        <f ca="1"/>
        <v>182</v>
      </c>
      <c r="V13" s="145">
        <f ca="1"/>
        <v>100000000</v>
      </c>
      <c r="W13" s="146">
        <f ca="1"/>
        <v>5.3100000000000001E-2</v>
      </c>
      <c r="X13" s="65" t="e">
        <f ca="1"/>
        <v>#N/A</v>
      </c>
    </row>
    <row r="14" spans="2:24">
      <c r="B14" s="71"/>
      <c r="C14" s="82"/>
      <c r="D14" s="85" t="s">
        <v>132</v>
      </c>
      <c r="E14" s="86">
        <v>9</v>
      </c>
      <c r="F14" s="86"/>
      <c r="G14" s="85" t="s">
        <v>132</v>
      </c>
      <c r="H14" s="86">
        <v>9</v>
      </c>
      <c r="I14" s="86"/>
      <c r="J14" s="68"/>
      <c r="N14" s="112" t="str">
        <f ca="1"/>
        <v>Party1</v>
      </c>
      <c r="O14" s="112" t="str">
        <f ca="1"/>
        <v>Party2</v>
      </c>
      <c r="P14" s="112" t="str">
        <f ca="1"/>
        <v>Leg1_Coupon_11</v>
      </c>
      <c r="Q14" s="112">
        <f ca="1"/>
        <v>45362</v>
      </c>
      <c r="R14" s="112">
        <f ca="1"/>
        <v>45362</v>
      </c>
      <c r="S14" s="112">
        <f ca="1"/>
        <v>45544</v>
      </c>
      <c r="T14" s="65">
        <f ca="1"/>
        <v>0.49863013698630099</v>
      </c>
      <c r="U14" s="65" t="str">
        <f ca="1"/>
        <v>182</v>
      </c>
      <c r="V14" s="145">
        <f ca="1"/>
        <v>100000000</v>
      </c>
      <c r="W14" s="146">
        <f ca="1"/>
        <v>5.3100000000000001E-2</v>
      </c>
      <c r="X14" s="65" t="e">
        <f ca="1"/>
        <v>#N/A</v>
      </c>
    </row>
    <row r="15" spans="2:24">
      <c r="B15" s="71"/>
      <c r="C15" s="82"/>
      <c r="D15" s="77" t="s">
        <v>168</v>
      </c>
      <c r="E15" s="87" t="s">
        <v>135</v>
      </c>
      <c r="F15" s="71"/>
      <c r="G15" s="77" t="s">
        <v>168</v>
      </c>
      <c r="H15" s="87" t="s">
        <v>140</v>
      </c>
      <c r="I15" s="71"/>
      <c r="J15" s="68"/>
      <c r="N15" s="112" t="str">
        <f ca="1"/>
        <v>Party1</v>
      </c>
      <c r="O15" s="112" t="str">
        <f ca="1"/>
        <v>Party2</v>
      </c>
      <c r="P15" s="112" t="str">
        <f ca="1"/>
        <v>Leg1_Coupon_12</v>
      </c>
      <c r="Q15" s="112">
        <f ca="1"/>
        <v>45544</v>
      </c>
      <c r="R15" s="112">
        <f ca="1"/>
        <v>45544</v>
      </c>
      <c r="S15" s="112">
        <f ca="1"/>
        <v>45726</v>
      </c>
      <c r="T15" s="65">
        <f ca="1"/>
        <v>0.49863013698630099</v>
      </c>
      <c r="U15" s="65" t="str">
        <f ca="1"/>
        <v>182</v>
      </c>
      <c r="V15" s="145">
        <f ca="1"/>
        <v>100000000</v>
      </c>
      <c r="W15" s="146">
        <f ca="1"/>
        <v>5.3100000000000001E-2</v>
      </c>
      <c r="X15" s="65" t="e">
        <f ca="1"/>
        <v>#N/A</v>
      </c>
    </row>
    <row r="16" spans="2:24" ht="13.5" thickBot="1">
      <c r="B16" s="71"/>
      <c r="C16" s="82"/>
      <c r="D16" s="74" t="s">
        <v>24</v>
      </c>
      <c r="E16" s="88" t="s">
        <v>66</v>
      </c>
      <c r="F16" s="71"/>
      <c r="G16" s="74" t="s">
        <v>24</v>
      </c>
      <c r="H16" s="83" t="s">
        <v>66</v>
      </c>
      <c r="I16" s="71"/>
      <c r="J16" s="68"/>
      <c r="N16" s="112" t="str">
        <f ca="1"/>
        <v>Party1</v>
      </c>
      <c r="O16" s="112" t="str">
        <f ca="1"/>
        <v>Party2</v>
      </c>
      <c r="P16" s="112" t="str">
        <f ca="1"/>
        <v>Leg1_Coupon_13</v>
      </c>
      <c r="Q16" s="112">
        <f ca="1"/>
        <v>45726</v>
      </c>
      <c r="R16" s="112">
        <f ca="1"/>
        <v>45726</v>
      </c>
      <c r="S16" s="112">
        <f ca="1"/>
        <v>45909</v>
      </c>
      <c r="T16" s="65">
        <f ca="1"/>
        <v>0.50136986301369901</v>
      </c>
      <c r="U16" s="65" t="str">
        <f ca="1"/>
        <v>183</v>
      </c>
      <c r="V16" s="145">
        <f ca="1"/>
        <v>100000000</v>
      </c>
      <c r="W16" s="146">
        <f ca="1"/>
        <v>5.3100000000000001E-2</v>
      </c>
      <c r="X16" s="65" t="e">
        <f ca="1"/>
        <v>#N/A</v>
      </c>
    </row>
    <row r="17" spans="2:24" ht="13.5" thickBot="1">
      <c r="B17" s="71"/>
      <c r="C17" s="82"/>
      <c r="D17" s="76" t="s">
        <v>175</v>
      </c>
      <c r="E17" s="88">
        <v>5.3100000000000001E-2</v>
      </c>
      <c r="F17" s="71"/>
      <c r="G17" s="76" t="s">
        <v>175</v>
      </c>
      <c r="H17" s="88">
        <v>0</v>
      </c>
      <c r="I17" s="71"/>
      <c r="J17" s="68"/>
      <c r="K17" s="100" t="s">
        <v>164</v>
      </c>
      <c r="L17" s="101"/>
      <c r="N17" s="112" t="str">
        <f ca="1"/>
        <v>Party1</v>
      </c>
      <c r="O17" s="112" t="str">
        <f ca="1"/>
        <v>Party2</v>
      </c>
      <c r="P17" s="112" t="str">
        <f ca="1"/>
        <v>Leg1_Coupon_14</v>
      </c>
      <c r="Q17" s="112">
        <f ca="1"/>
        <v>45909</v>
      </c>
      <c r="R17" s="112">
        <f ca="1"/>
        <v>45909</v>
      </c>
      <c r="S17" s="112">
        <f ca="1"/>
        <v>46090</v>
      </c>
      <c r="T17" s="65">
        <f ca="1"/>
        <v>0.49589041095890402</v>
      </c>
      <c r="U17" s="65" t="str">
        <f ca="1"/>
        <v>181</v>
      </c>
      <c r="V17" s="145">
        <f ca="1"/>
        <v>100000000</v>
      </c>
      <c r="W17" s="146">
        <f ca="1"/>
        <v>5.3100000000000001E-2</v>
      </c>
      <c r="X17" s="65" t="e">
        <f ca="1"/>
        <v>#N/A</v>
      </c>
    </row>
    <row r="18" spans="2:24">
      <c r="B18" s="71"/>
      <c r="C18" s="82"/>
      <c r="D18" s="76" t="s">
        <v>176</v>
      </c>
      <c r="E18" s="88">
        <v>0</v>
      </c>
      <c r="F18" s="71"/>
      <c r="G18" s="76" t="s">
        <v>176</v>
      </c>
      <c r="H18" s="89">
        <v>0</v>
      </c>
      <c r="I18" s="71"/>
      <c r="J18" s="68"/>
      <c r="K18" s="103" t="s">
        <v>53</v>
      </c>
      <c r="L18" s="107" t="s">
        <v>237</v>
      </c>
      <c r="N18" s="112" t="str">
        <f ca="1"/>
        <v>Party1</v>
      </c>
      <c r="O18" s="112" t="str">
        <f ca="1"/>
        <v>Party2</v>
      </c>
      <c r="P18" s="112" t="str">
        <f ca="1"/>
        <v>Leg1_Coupon_15</v>
      </c>
      <c r="Q18" s="112">
        <f ca="1"/>
        <v>46090</v>
      </c>
      <c r="R18" s="112">
        <f ca="1"/>
        <v>46090</v>
      </c>
      <c r="S18" s="112">
        <f ca="1"/>
        <v>46274</v>
      </c>
      <c r="T18" s="65">
        <f ca="1"/>
        <v>0.50410958904109604</v>
      </c>
      <c r="U18" s="65" t="str">
        <f ca="1"/>
        <v>184</v>
      </c>
      <c r="V18" s="145">
        <f ca="1"/>
        <v>100000000</v>
      </c>
      <c r="W18" s="146">
        <f ca="1"/>
        <v>5.3100000000000001E-2</v>
      </c>
      <c r="X18" s="65" t="e">
        <f ca="1"/>
        <v>#N/A</v>
      </c>
    </row>
    <row r="19" spans="2:24">
      <c r="B19" s="71"/>
      <c r="C19" s="82"/>
      <c r="D19" s="76" t="s">
        <v>177</v>
      </c>
      <c r="E19" s="88" t="s">
        <v>119</v>
      </c>
      <c r="F19" s="71"/>
      <c r="G19" s="76" t="s">
        <v>177</v>
      </c>
      <c r="H19" s="90" t="s">
        <v>119</v>
      </c>
      <c r="I19" s="71"/>
      <c r="J19" s="68"/>
      <c r="K19" s="108" t="s">
        <v>115</v>
      </c>
      <c r="L19" s="109">
        <f ca="1">TODAY()</f>
        <v>43217</v>
      </c>
      <c r="N19" s="112" t="str">
        <f ca="1"/>
        <v>Party1</v>
      </c>
      <c r="O19" s="112" t="str">
        <f ca="1"/>
        <v>Party2</v>
      </c>
      <c r="P19" s="112" t="str">
        <f ca="1"/>
        <v>Leg1_Coupon_16</v>
      </c>
      <c r="Q19" s="112">
        <f ca="1"/>
        <v>46274</v>
      </c>
      <c r="R19" s="112">
        <f ca="1"/>
        <v>46274</v>
      </c>
      <c r="S19" s="112">
        <f ca="1"/>
        <v>46455</v>
      </c>
      <c r="T19" s="65">
        <f ca="1"/>
        <v>0.49589041095890402</v>
      </c>
      <c r="U19" s="65" t="str">
        <f ca="1"/>
        <v>181</v>
      </c>
      <c r="V19" s="145">
        <f ca="1"/>
        <v>100000000</v>
      </c>
      <c r="W19" s="146">
        <f ca="1"/>
        <v>5.3100000000000001E-2</v>
      </c>
      <c r="X19" s="65" t="e">
        <f ca="1"/>
        <v>#N/A</v>
      </c>
    </row>
    <row r="20" spans="2:24">
      <c r="B20" s="71"/>
      <c r="C20" s="82"/>
      <c r="D20" s="76" t="s">
        <v>67</v>
      </c>
      <c r="E20" s="88" t="s">
        <v>121</v>
      </c>
      <c r="F20" s="71"/>
      <c r="G20" s="76" t="s">
        <v>67</v>
      </c>
      <c r="H20" s="91" t="s">
        <v>121</v>
      </c>
      <c r="I20" s="71"/>
      <c r="J20" s="68"/>
      <c r="K20" s="108" t="s">
        <v>159</v>
      </c>
      <c r="L20" s="109">
        <f ca="1">E8</f>
        <v>46842</v>
      </c>
      <c r="N20" s="112" t="str">
        <f ca="1"/>
        <v>Party1</v>
      </c>
      <c r="O20" s="112" t="str">
        <f ca="1"/>
        <v>Party2</v>
      </c>
      <c r="P20" s="112" t="str">
        <f ca="1"/>
        <v>Leg1_Coupon_17</v>
      </c>
      <c r="Q20" s="112">
        <f ca="1"/>
        <v>46455</v>
      </c>
      <c r="R20" s="112">
        <f ca="1"/>
        <v>46455</v>
      </c>
      <c r="S20" s="112">
        <f ca="1"/>
        <v>46639</v>
      </c>
      <c r="T20" s="65">
        <f ca="1"/>
        <v>0.50410958904109604</v>
      </c>
      <c r="U20" s="65" t="str">
        <f ca="1"/>
        <v>184</v>
      </c>
      <c r="V20" s="145">
        <f ca="1"/>
        <v>100000000</v>
      </c>
      <c r="W20" s="146">
        <f ca="1"/>
        <v>5.3100000000000001E-2</v>
      </c>
      <c r="X20" s="65" t="e">
        <f ca="1"/>
        <v>#N/A</v>
      </c>
    </row>
    <row r="21" spans="2:24">
      <c r="B21" s="71"/>
      <c r="C21" s="82"/>
      <c r="D21" s="76" t="s">
        <v>178</v>
      </c>
      <c r="E21" s="88" t="s">
        <v>120</v>
      </c>
      <c r="F21" s="71"/>
      <c r="G21" s="76" t="s">
        <v>178</v>
      </c>
      <c r="H21" s="92" t="s">
        <v>120</v>
      </c>
      <c r="I21" s="71"/>
      <c r="J21" s="68"/>
      <c r="K21" s="108" t="s">
        <v>109</v>
      </c>
      <c r="L21" s="109">
        <f ca="1">TODAY()</f>
        <v>43217</v>
      </c>
      <c r="N21" s="112" t="str">
        <f ca="1"/>
        <v>Party1</v>
      </c>
      <c r="O21" s="112" t="str">
        <f ca="1"/>
        <v>Party2</v>
      </c>
      <c r="P21" s="112" t="str">
        <f ca="1"/>
        <v>Leg1_Coupon_18</v>
      </c>
      <c r="Q21" s="112">
        <f ca="1"/>
        <v>46639</v>
      </c>
      <c r="R21" s="112">
        <f ca="1"/>
        <v>46639</v>
      </c>
      <c r="S21" s="112">
        <f ca="1"/>
        <v>46842</v>
      </c>
      <c r="T21" s="65">
        <f ca="1"/>
        <v>0.55616438356164399</v>
      </c>
      <c r="U21" s="65" t="str">
        <f ca="1"/>
        <v>203</v>
      </c>
      <c r="V21" s="145">
        <f ca="1"/>
        <v>100000000</v>
      </c>
      <c r="W21" s="146">
        <f ca="1"/>
        <v>5.3100000000000001E-2</v>
      </c>
      <c r="X21" s="65" t="e">
        <f ca="1"/>
        <v>#N/A</v>
      </c>
    </row>
    <row r="22" spans="2:24">
      <c r="B22" s="71"/>
      <c r="C22" s="82"/>
      <c r="D22" s="76" t="s">
        <v>179</v>
      </c>
      <c r="E22" s="88" t="s">
        <v>139</v>
      </c>
      <c r="F22" s="71"/>
      <c r="G22" s="76" t="s">
        <v>179</v>
      </c>
      <c r="H22" s="93" t="s">
        <v>139</v>
      </c>
      <c r="I22" s="71"/>
      <c r="J22" s="68"/>
      <c r="K22" s="108" t="s">
        <v>240</v>
      </c>
      <c r="L22" s="109" t="s">
        <v>241</v>
      </c>
      <c r="N22" s="112" t="str">
        <f ca="1"/>
        <v>Party2</v>
      </c>
      <c r="O22" s="112" t="str">
        <f ca="1"/>
        <v>Party1</v>
      </c>
      <c r="P22" s="112" t="str">
        <f ca="1"/>
        <v>Leg2_Coupon_0</v>
      </c>
      <c r="Q22" s="112">
        <f ca="1"/>
        <v>43220</v>
      </c>
      <c r="R22" s="112">
        <f ca="1"/>
        <v>43220</v>
      </c>
      <c r="S22" s="112">
        <f ca="1"/>
        <v>43403</v>
      </c>
      <c r="T22" s="65">
        <f ca="1"/>
        <v>0.50136986301369901</v>
      </c>
      <c r="U22" s="65" t="str">
        <f ca="1"/>
        <v>183</v>
      </c>
      <c r="V22" s="145">
        <f ca="1"/>
        <v>100000000</v>
      </c>
      <c r="W22" s="146">
        <f ca="1"/>
        <v>0</v>
      </c>
      <c r="X22" s="65" t="e">
        <f ca="1"/>
        <v>#N/A</v>
      </c>
    </row>
    <row r="23" spans="2:24">
      <c r="B23" s="71"/>
      <c r="C23" s="82"/>
      <c r="D23" s="76" t="s">
        <v>180</v>
      </c>
      <c r="E23" s="88" t="s">
        <v>120</v>
      </c>
      <c r="F23" s="71"/>
      <c r="G23" s="76" t="s">
        <v>180</v>
      </c>
      <c r="H23" s="92" t="s">
        <v>120</v>
      </c>
      <c r="I23" s="71"/>
      <c r="J23" s="68"/>
      <c r="K23" s="108" t="s">
        <v>234</v>
      </c>
      <c r="L23" s="154" t="s">
        <v>235</v>
      </c>
      <c r="N23" s="112" t="str">
        <f ca="1"/>
        <v>Party2</v>
      </c>
      <c r="O23" s="112" t="str">
        <f ca="1"/>
        <v>Party1</v>
      </c>
      <c r="P23" s="112" t="str">
        <f ca="1"/>
        <v>Leg2_Coupon_1</v>
      </c>
      <c r="Q23" s="112">
        <f ca="1"/>
        <v>43403</v>
      </c>
      <c r="R23" s="112">
        <f ca="1"/>
        <v>43403</v>
      </c>
      <c r="S23" s="112">
        <f ca="1"/>
        <v>43594</v>
      </c>
      <c r="T23" s="65">
        <f ca="1"/>
        <v>0.52328767123287701</v>
      </c>
      <c r="U23" s="65" t="str">
        <f ca="1"/>
        <v>191</v>
      </c>
      <c r="V23" s="145">
        <f ca="1"/>
        <v>100000000</v>
      </c>
      <c r="W23" s="146">
        <f ca="1"/>
        <v>0</v>
      </c>
      <c r="X23" s="65" t="e">
        <f ca="1"/>
        <v>#N/A</v>
      </c>
    </row>
    <row r="24" spans="2:24">
      <c r="B24" s="71"/>
      <c r="C24" s="82"/>
      <c r="D24" s="76" t="s">
        <v>181</v>
      </c>
      <c r="E24" s="88" t="s">
        <v>95</v>
      </c>
      <c r="F24" s="71"/>
      <c r="G24" s="76" t="s">
        <v>181</v>
      </c>
      <c r="H24" s="93" t="s">
        <v>95</v>
      </c>
      <c r="I24" s="71"/>
      <c r="J24" s="68"/>
      <c r="K24" s="108" t="s">
        <v>111</v>
      </c>
      <c r="L24" s="109" t="s">
        <v>58</v>
      </c>
      <c r="N24" s="112" t="str">
        <f ca="1"/>
        <v>Party2</v>
      </c>
      <c r="O24" s="112" t="str">
        <f ca="1"/>
        <v>Party1</v>
      </c>
      <c r="P24" s="112" t="str">
        <f ca="1"/>
        <v>Leg2_Coupon_2</v>
      </c>
      <c r="Q24" s="112">
        <f ca="1"/>
        <v>43594</v>
      </c>
      <c r="R24" s="112">
        <f ca="1"/>
        <v>43594</v>
      </c>
      <c r="S24" s="112">
        <f ca="1"/>
        <v>43780</v>
      </c>
      <c r="T24" s="65">
        <f ca="1"/>
        <v>0.50958904109588998</v>
      </c>
      <c r="U24" s="65" t="str">
        <f ca="1"/>
        <v>186</v>
      </c>
      <c r="V24" s="145">
        <f ca="1"/>
        <v>100000000</v>
      </c>
      <c r="W24" s="146">
        <f ca="1"/>
        <v>0</v>
      </c>
      <c r="X24" s="65" t="e">
        <f ca="1"/>
        <v>#N/A</v>
      </c>
    </row>
    <row r="25" spans="2:24" ht="13.5" thickBot="1">
      <c r="B25" s="71"/>
      <c r="C25" s="82"/>
      <c r="D25" s="76" t="s">
        <v>182</v>
      </c>
      <c r="E25" s="88"/>
      <c r="F25" s="71"/>
      <c r="G25" s="76" t="s">
        <v>182</v>
      </c>
      <c r="H25" s="88" t="s">
        <v>186</v>
      </c>
      <c r="I25" s="71"/>
      <c r="J25" s="68"/>
      <c r="K25" s="104" t="s">
        <v>112</v>
      </c>
      <c r="L25" s="110" t="s">
        <v>113</v>
      </c>
      <c r="N25" s="105" t="str">
        <f ca="1"/>
        <v>Party2</v>
      </c>
      <c r="O25" s="112" t="str">
        <f ca="1"/>
        <v>Party1</v>
      </c>
      <c r="P25" s="112" t="str">
        <f ca="1"/>
        <v>Leg2_Coupon_3</v>
      </c>
      <c r="Q25" s="112">
        <f ca="1"/>
        <v>43780</v>
      </c>
      <c r="R25" s="112">
        <f ca="1"/>
        <v>43780</v>
      </c>
      <c r="S25" s="112">
        <f ca="1"/>
        <v>43962</v>
      </c>
      <c r="T25" s="65">
        <f ca="1"/>
        <v>0.49863013698630099</v>
      </c>
      <c r="U25" s="65" t="str">
        <f ca="1"/>
        <v>182</v>
      </c>
      <c r="V25" s="145">
        <f ca="1"/>
        <v>100000000</v>
      </c>
      <c r="W25" s="146">
        <f ca="1"/>
        <v>0</v>
      </c>
      <c r="X25" s="65" t="e">
        <f ca="1"/>
        <v>#N/A</v>
      </c>
    </row>
    <row r="26" spans="2:24" ht="13.5" thickBot="1">
      <c r="B26" s="71"/>
      <c r="C26" s="82"/>
      <c r="D26" s="76" t="s">
        <v>122</v>
      </c>
      <c r="E26" s="48" t="s">
        <v>211</v>
      </c>
      <c r="F26" s="71"/>
      <c r="G26" s="76" t="s">
        <v>122</v>
      </c>
      <c r="H26" s="48" t="s">
        <v>211</v>
      </c>
      <c r="I26" s="71"/>
      <c r="J26" s="68"/>
      <c r="N26" s="105" t="str">
        <f ca="1"/>
        <v>Party2</v>
      </c>
      <c r="O26" s="112" t="str">
        <f ca="1"/>
        <v>Party1</v>
      </c>
      <c r="P26" s="112" t="str">
        <f ca="1"/>
        <v>Leg2_Coupon_4</v>
      </c>
      <c r="Q26" s="112">
        <f ca="1"/>
        <v>43962</v>
      </c>
      <c r="R26" s="112">
        <f ca="1"/>
        <v>43962</v>
      </c>
      <c r="S26" s="112">
        <f ca="1"/>
        <v>44144</v>
      </c>
      <c r="T26" s="65">
        <f ca="1"/>
        <v>0.49863013698630099</v>
      </c>
      <c r="U26" s="65" t="str">
        <f ca="1"/>
        <v>182</v>
      </c>
      <c r="V26" s="145">
        <f ca="1"/>
        <v>100000000</v>
      </c>
      <c r="W26" s="146">
        <f ca="1"/>
        <v>0</v>
      </c>
      <c r="X26" s="65" t="e">
        <f ca="1"/>
        <v>#N/A</v>
      </c>
    </row>
    <row r="27" spans="2:24" ht="13.5" thickBot="1">
      <c r="B27" s="71"/>
      <c r="C27" s="82"/>
      <c r="D27" s="76" t="s">
        <v>123</v>
      </c>
      <c r="E27" s="88"/>
      <c r="F27" s="71" t="str">
        <f>IF(ISNA(VLOOKUP(E26,LiveCurveRange,1,FALSE)),"&lt;-Error","")</f>
        <v/>
      </c>
      <c r="G27" s="76" t="s">
        <v>123</v>
      </c>
      <c r="H27" s="48" t="s">
        <v>211</v>
      </c>
      <c r="I27" s="71" t="str">
        <f>IF(ISNA(VLOOKUP(H26,LiveCurveRange,1,FALSE)),"&lt;-Error","")</f>
        <v/>
      </c>
      <c r="J27" s="68"/>
      <c r="K27" s="100" t="s">
        <v>184</v>
      </c>
      <c r="L27" s="101"/>
      <c r="N27" s="105" t="str">
        <f ca="1"/>
        <v>Party2</v>
      </c>
      <c r="O27" s="112" t="str">
        <f ca="1"/>
        <v>Party1</v>
      </c>
      <c r="P27" s="112" t="str">
        <f ca="1"/>
        <v>Leg2_Coupon_5</v>
      </c>
      <c r="Q27" s="112">
        <f ca="1"/>
        <v>44144</v>
      </c>
      <c r="R27" s="112">
        <f ca="1"/>
        <v>44144</v>
      </c>
      <c r="S27" s="112">
        <f ca="1"/>
        <v>44326</v>
      </c>
      <c r="T27" s="65">
        <f ca="1"/>
        <v>0.49863013698630099</v>
      </c>
      <c r="U27" s="65" t="str">
        <f ca="1"/>
        <v>182</v>
      </c>
      <c r="V27" s="145">
        <f ca="1"/>
        <v>100000000</v>
      </c>
      <c r="W27" s="146">
        <f ca="1"/>
        <v>0</v>
      </c>
      <c r="X27" s="65" t="e">
        <f ca="1"/>
        <v>#N/A</v>
      </c>
    </row>
    <row r="28" spans="2:24">
      <c r="B28" s="71"/>
      <c r="C28" s="82"/>
      <c r="D28" s="76" t="s">
        <v>161</v>
      </c>
      <c r="E28" s="88" t="s">
        <v>216</v>
      </c>
      <c r="F28" s="71"/>
      <c r="G28" s="76" t="s">
        <v>161</v>
      </c>
      <c r="H28" s="88" t="s">
        <v>216</v>
      </c>
      <c r="I28" s="71" t="str">
        <f>IF(ISNA(VLOOKUP(H27,LiveCurveRange,1,FALSE)),"&lt;-Error","")</f>
        <v/>
      </c>
      <c r="J28" s="68"/>
      <c r="K28" s="103" t="s">
        <v>154</v>
      </c>
      <c r="L28" s="107" t="s">
        <v>66</v>
      </c>
      <c r="N28" s="105" t="str">
        <f ca="1"/>
        <v>Party2</v>
      </c>
      <c r="O28" s="112" t="str">
        <f ca="1"/>
        <v>Party1</v>
      </c>
      <c r="P28" s="112" t="str">
        <f ca="1"/>
        <v>Leg2_Coupon_6</v>
      </c>
      <c r="Q28" s="112">
        <f ca="1"/>
        <v>44326</v>
      </c>
      <c r="R28" s="112">
        <f ca="1"/>
        <v>44326</v>
      </c>
      <c r="S28" s="112">
        <f ca="1"/>
        <v>44509</v>
      </c>
      <c r="T28" s="65">
        <f ca="1"/>
        <v>0.50136986301369901</v>
      </c>
      <c r="U28" s="65" t="str">
        <f ca="1"/>
        <v>183</v>
      </c>
      <c r="V28" s="145">
        <f ca="1"/>
        <v>100000000</v>
      </c>
      <c r="W28" s="146">
        <f ca="1"/>
        <v>0</v>
      </c>
      <c r="X28" s="65" t="e">
        <f ca="1"/>
        <v>#N/A</v>
      </c>
    </row>
    <row r="29" spans="2:24">
      <c r="B29" s="71"/>
      <c r="C29" s="82"/>
      <c r="D29" s="65" t="s">
        <v>163</v>
      </c>
      <c r="E29" s="65" t="b">
        <v>1</v>
      </c>
      <c r="F29" s="71"/>
      <c r="G29" s="65" t="s">
        <v>163</v>
      </c>
      <c r="H29" s="65" t="b">
        <v>1</v>
      </c>
      <c r="I29" s="71"/>
      <c r="J29" s="68"/>
      <c r="K29" s="108" t="s">
        <v>155</v>
      </c>
      <c r="L29" s="109" t="s">
        <v>58</v>
      </c>
      <c r="N29" s="105" t="str">
        <f ca="1"/>
        <v>Party2</v>
      </c>
      <c r="O29" s="112" t="str">
        <f ca="1"/>
        <v>Party1</v>
      </c>
      <c r="P29" s="112" t="str">
        <f ca="1"/>
        <v>Leg2_Coupon_7</v>
      </c>
      <c r="Q29" s="112">
        <f ca="1"/>
        <v>44509</v>
      </c>
      <c r="R29" s="112">
        <f ca="1"/>
        <v>44509</v>
      </c>
      <c r="S29" s="112">
        <f ca="1"/>
        <v>44690</v>
      </c>
      <c r="T29" s="65">
        <f ca="1"/>
        <v>0.49589041095890402</v>
      </c>
      <c r="U29" s="65" t="str">
        <f ca="1"/>
        <v>181</v>
      </c>
      <c r="V29" s="145">
        <f ca="1"/>
        <v>100000000</v>
      </c>
      <c r="W29" s="146">
        <f ca="1"/>
        <v>0</v>
      </c>
      <c r="X29" s="65" t="e">
        <f ca="1"/>
        <v>#N/A</v>
      </c>
    </row>
    <row r="30" spans="2:24">
      <c r="B30" s="71"/>
      <c r="C30" s="82"/>
      <c r="D30" s="71"/>
      <c r="E30" s="71"/>
      <c r="F30" s="71"/>
      <c r="G30" s="71"/>
      <c r="H30" s="71"/>
      <c r="I30" s="71"/>
      <c r="J30" s="68"/>
      <c r="K30" s="108" t="s">
        <v>124</v>
      </c>
      <c r="L30" s="109">
        <f ca="1">L21</f>
        <v>43217</v>
      </c>
      <c r="N30" s="105" t="str">
        <f ca="1"/>
        <v>Party2</v>
      </c>
      <c r="O30" s="112" t="str">
        <f ca="1"/>
        <v>Party1</v>
      </c>
      <c r="P30" s="112" t="str">
        <f ca="1"/>
        <v>Leg2_Coupon_8</v>
      </c>
      <c r="Q30" s="112">
        <f ca="1"/>
        <v>44690</v>
      </c>
      <c r="R30" s="112">
        <f ca="1"/>
        <v>44690</v>
      </c>
      <c r="S30" s="112">
        <f ca="1"/>
        <v>44874</v>
      </c>
      <c r="T30" s="65">
        <f ca="1"/>
        <v>0.50410958904109604</v>
      </c>
      <c r="U30" s="65" t="str">
        <f ca="1"/>
        <v>184</v>
      </c>
      <c r="V30" s="145">
        <f ca="1"/>
        <v>100000000</v>
      </c>
      <c r="W30" s="146">
        <f ca="1"/>
        <v>0</v>
      </c>
      <c r="X30" s="65" t="e">
        <f ca="1"/>
        <v>#N/A</v>
      </c>
    </row>
    <row r="31" spans="2:24" ht="13.5" thickBot="1">
      <c r="B31" s="71"/>
      <c r="C31" s="82"/>
      <c r="D31" s="71"/>
      <c r="E31" s="71"/>
      <c r="F31" s="71"/>
      <c r="G31" s="71"/>
      <c r="H31" s="71"/>
      <c r="I31" s="71"/>
      <c r="J31" s="68"/>
      <c r="K31" s="108" t="s">
        <v>118</v>
      </c>
      <c r="L31" s="109" t="s">
        <v>82</v>
      </c>
      <c r="N31" s="105" t="str">
        <f ca="1"/>
        <v>Party2</v>
      </c>
      <c r="O31" s="112" t="str">
        <f ca="1"/>
        <v>Party1</v>
      </c>
      <c r="P31" s="112" t="str">
        <f ca="1"/>
        <v>Leg2_Coupon_9</v>
      </c>
      <c r="Q31" s="112">
        <f ca="1"/>
        <v>44874</v>
      </c>
      <c r="R31" s="112">
        <f ca="1"/>
        <v>44874</v>
      </c>
      <c r="S31" s="112">
        <f ca="1"/>
        <v>45055</v>
      </c>
      <c r="T31" s="65">
        <f ca="1"/>
        <v>0.49589041095890402</v>
      </c>
      <c r="U31" s="65" t="str">
        <f ca="1"/>
        <v>181</v>
      </c>
      <c r="V31" s="145">
        <f ca="1"/>
        <v>100000000</v>
      </c>
      <c r="W31" s="146">
        <f ca="1"/>
        <v>0</v>
      </c>
      <c r="X31" s="65" t="e">
        <f ca="1"/>
        <v>#N/A</v>
      </c>
    </row>
    <row r="32" spans="2:24">
      <c r="B32" s="71"/>
      <c r="C32" s="82"/>
      <c r="D32" s="82"/>
      <c r="E32" s="82"/>
      <c r="F32" s="82"/>
      <c r="G32" s="82"/>
      <c r="H32" s="82"/>
      <c r="I32" s="71"/>
      <c r="J32" s="68"/>
      <c r="K32" s="100" t="s">
        <v>185</v>
      </c>
      <c r="L32" s="101"/>
      <c r="N32" s="105" t="str">
        <f ca="1"/>
        <v>Party2</v>
      </c>
      <c r="O32" s="112" t="str">
        <f ca="1"/>
        <v>Party1</v>
      </c>
      <c r="P32" s="112" t="str">
        <f ca="1"/>
        <v>Leg2_Coupon_10</v>
      </c>
      <c r="Q32" s="112">
        <f ca="1"/>
        <v>45055</v>
      </c>
      <c r="R32" s="112">
        <f ca="1"/>
        <v>45055</v>
      </c>
      <c r="S32" s="112">
        <f ca="1"/>
        <v>45239</v>
      </c>
      <c r="T32" s="65">
        <f ca="1"/>
        <v>0.50410958904109604</v>
      </c>
      <c r="U32" s="65" t="str">
        <f ca="1"/>
        <v>184</v>
      </c>
      <c r="V32" s="145">
        <f ca="1"/>
        <v>100000000</v>
      </c>
      <c r="W32" s="146">
        <f ca="1"/>
        <v>0</v>
      </c>
      <c r="X32" s="65" t="e">
        <f ca="1"/>
        <v>#N/A</v>
      </c>
    </row>
    <row r="33" spans="2:24" ht="13.5" thickBot="1">
      <c r="B33" s="71"/>
      <c r="C33" s="82"/>
      <c r="D33" s="95"/>
      <c r="E33" s="95"/>
      <c r="F33" s="95"/>
      <c r="G33" s="95"/>
      <c r="H33" s="95"/>
      <c r="I33" s="71"/>
      <c r="J33" s="68"/>
      <c r="K33" s="108" t="s">
        <v>71</v>
      </c>
      <c r="L33" s="109"/>
      <c r="N33" s="105" t="str">
        <f ca="1"/>
        <v>Party2</v>
      </c>
      <c r="O33" s="112" t="str">
        <f ca="1"/>
        <v>Party1</v>
      </c>
      <c r="P33" s="112" t="str">
        <f ca="1"/>
        <v>Leg2_Coupon_11</v>
      </c>
      <c r="Q33" s="112">
        <f ca="1"/>
        <v>45239</v>
      </c>
      <c r="R33" s="112">
        <f ca="1"/>
        <v>45239</v>
      </c>
      <c r="S33" s="112">
        <f ca="1"/>
        <v>45421</v>
      </c>
      <c r="T33" s="65">
        <f ca="1"/>
        <v>0.49863013698630099</v>
      </c>
      <c r="U33" s="65" t="str">
        <f ca="1"/>
        <v>182</v>
      </c>
      <c r="V33" s="145">
        <f ca="1"/>
        <v>100000000</v>
      </c>
      <c r="W33" s="146">
        <f ca="1"/>
        <v>0</v>
      </c>
      <c r="X33" s="65" t="e">
        <f ca="1"/>
        <v>#N/A</v>
      </c>
    </row>
    <row r="34" spans="2:24">
      <c r="B34" s="71"/>
      <c r="C34" s="82"/>
      <c r="D34" s="71"/>
      <c r="E34" s="71"/>
      <c r="F34" s="71"/>
      <c r="G34" s="71"/>
      <c r="H34" s="71"/>
      <c r="I34" s="71"/>
      <c r="J34" s="68"/>
      <c r="K34" s="108" t="s">
        <v>247</v>
      </c>
      <c r="L34" s="109"/>
      <c r="N34" s="105" t="str">
        <f ca="1"/>
        <v>Party2</v>
      </c>
      <c r="O34" s="112" t="str">
        <f ca="1"/>
        <v>Party1</v>
      </c>
      <c r="P34" s="112" t="str">
        <f ca="1"/>
        <v>Leg2_Coupon_12</v>
      </c>
      <c r="Q34" s="112">
        <f ca="1"/>
        <v>45421</v>
      </c>
      <c r="R34" s="112">
        <f ca="1"/>
        <v>45421</v>
      </c>
      <c r="S34" s="112">
        <f ca="1"/>
        <v>45607</v>
      </c>
      <c r="T34" s="65">
        <f ca="1"/>
        <v>0.50958904109588998</v>
      </c>
      <c r="U34" s="65" t="str">
        <f ca="1"/>
        <v>186</v>
      </c>
      <c r="V34" s="145">
        <f ca="1"/>
        <v>100000000</v>
      </c>
      <c r="W34" s="146">
        <f ca="1"/>
        <v>0</v>
      </c>
      <c r="X34" s="65" t="e">
        <f ca="1"/>
        <v>#N/A</v>
      </c>
    </row>
    <row r="35" spans="2:24">
      <c r="B35" s="71"/>
      <c r="C35" s="82"/>
      <c r="D35" s="77" t="s">
        <v>183</v>
      </c>
      <c r="E35" s="111" t="str">
        <f ca="1">_xll.HLV5r3.Financial.Cache.CreateInterestRateSwapWithProperties(D4:E28,G4:H28, K18:L25)</f>
        <v>Trade.SpreadSheet.swap.bn001</v>
      </c>
      <c r="F35" s="71"/>
      <c r="G35" t="s">
        <v>71</v>
      </c>
      <c r="H35" s="42">
        <f ca="1">_xll.HLV5r3.Financial.Cache.GetNPVWithSpecifiedCurves(E35,L29,L28,L30,G43:H44)</f>
        <v>169871.7649716</v>
      </c>
      <c r="I35" s="71"/>
      <c r="J35" s="68"/>
      <c r="K35" s="108" t="s">
        <v>248</v>
      </c>
      <c r="L35" s="109"/>
      <c r="N35" s="105" t="str">
        <f ca="1"/>
        <v>Party2</v>
      </c>
      <c r="O35" s="112" t="str">
        <f ca="1"/>
        <v>Party1</v>
      </c>
      <c r="P35" s="112" t="str">
        <f ca="1"/>
        <v>Leg2_Coupon_13</v>
      </c>
      <c r="Q35" s="112">
        <f ca="1"/>
        <v>45607</v>
      </c>
      <c r="R35" s="112">
        <f ca="1"/>
        <v>45607</v>
      </c>
      <c r="S35" s="112">
        <f ca="1"/>
        <v>45786</v>
      </c>
      <c r="T35" s="65">
        <f ca="1"/>
        <v>0.49041095890411002</v>
      </c>
      <c r="U35" s="65" t="str">
        <f ca="1"/>
        <v>179</v>
      </c>
      <c r="V35" s="145">
        <f ca="1"/>
        <v>100000000</v>
      </c>
      <c r="W35" s="146">
        <f ca="1"/>
        <v>0</v>
      </c>
      <c r="X35" s="65" t="e">
        <f ca="1"/>
        <v>#N/A</v>
      </c>
    </row>
    <row r="36" spans="2:24" ht="13.5" thickBot="1">
      <c r="B36" s="71"/>
      <c r="C36" s="82"/>
      <c r="D36" s="76" t="s">
        <v>117</v>
      </c>
      <c r="E36" s="136" t="str">
        <f ca="1">_xll.HLV5r3.Financial.Cache.ValueTradeFromMarket(E35,L29,K33:K36,L28,L31,L30)</f>
        <v>ValuationReport.LOCAL_USER.SpreadSheet.swap.bn001.QR_LIVE</v>
      </c>
      <c r="F36" s="71"/>
      <c r="G36" t="s">
        <v>72</v>
      </c>
      <c r="H36" s="135">
        <f ca="1">_xll.HLV5r3.Financial.Cache.GetParRateWithSpecifiedCurves(E35,L29,L30,G43:H44)</f>
        <v>2.5589283219070856E-2</v>
      </c>
      <c r="I36" s="71"/>
      <c r="J36" s="68"/>
      <c r="K36" s="108" t="s">
        <v>72</v>
      </c>
      <c r="L36" s="110"/>
      <c r="N36" s="105" t="str">
        <f ca="1"/>
        <v>Party2</v>
      </c>
      <c r="O36" s="112" t="str">
        <f ca="1"/>
        <v>Party1</v>
      </c>
      <c r="P36" s="112" t="str">
        <f ca="1"/>
        <v>Leg2_Coupon_14</v>
      </c>
      <c r="Q36" s="112">
        <f ca="1"/>
        <v>45786</v>
      </c>
      <c r="R36" s="112">
        <f ca="1"/>
        <v>45786</v>
      </c>
      <c r="S36" s="112">
        <f ca="1"/>
        <v>45971</v>
      </c>
      <c r="T36" s="65">
        <f ca="1"/>
        <v>0.50684931506849296</v>
      </c>
      <c r="U36" s="65" t="str">
        <f ca="1"/>
        <v>185</v>
      </c>
      <c r="V36" s="145">
        <f ca="1"/>
        <v>100000000</v>
      </c>
      <c r="W36" s="146">
        <f ca="1"/>
        <v>0</v>
      </c>
      <c r="X36" s="65" t="e">
        <f ca="1"/>
        <v>#N/A</v>
      </c>
    </row>
    <row r="37" spans="2:24">
      <c r="B37" s="71"/>
      <c r="C37" s="82"/>
      <c r="D37" s="94"/>
      <c r="E37" s="96"/>
      <c r="F37" s="71"/>
      <c r="G37"/>
      <c r="H37"/>
      <c r="I37" s="71"/>
      <c r="J37" s="68"/>
      <c r="N37" s="105" t="str">
        <f ca="1"/>
        <v>Party2</v>
      </c>
      <c r="O37" s="112" t="str">
        <f ca="1"/>
        <v>Party1</v>
      </c>
      <c r="P37" s="112" t="str">
        <f ca="1"/>
        <v>Leg2_Coupon_15</v>
      </c>
      <c r="Q37" s="112">
        <f ca="1"/>
        <v>45971</v>
      </c>
      <c r="R37" s="112">
        <f ca="1"/>
        <v>45971</v>
      </c>
      <c r="S37" s="112">
        <f ca="1"/>
        <v>46153</v>
      </c>
      <c r="T37" s="65">
        <f ca="1"/>
        <v>0.49863013698630099</v>
      </c>
      <c r="U37" s="65" t="str">
        <f ca="1"/>
        <v>182</v>
      </c>
      <c r="V37" s="145">
        <f ca="1"/>
        <v>100000000</v>
      </c>
      <c r="W37" s="146">
        <f ca="1"/>
        <v>0</v>
      </c>
      <c r="X37" s="65" t="e">
        <f ca="1"/>
        <v>#N/A</v>
      </c>
    </row>
    <row r="38" spans="2:24">
      <c r="B38" s="71"/>
      <c r="C38" s="82"/>
      <c r="D38" s="71"/>
      <c r="E38" s="82"/>
      <c r="F38" s="71"/>
      <c r="G38"/>
      <c r="H38" s="60"/>
      <c r="I38" s="71"/>
      <c r="J38" s="68"/>
      <c r="N38" s="105" t="str">
        <f ca="1"/>
        <v>Party2</v>
      </c>
      <c r="O38" s="112" t="str">
        <f ca="1"/>
        <v>Party1</v>
      </c>
      <c r="P38" s="112" t="str">
        <f ca="1"/>
        <v>Leg2_Coupon_16</v>
      </c>
      <c r="Q38" s="112">
        <f ca="1"/>
        <v>46153</v>
      </c>
      <c r="R38" s="112">
        <f ca="1"/>
        <v>46153</v>
      </c>
      <c r="S38" s="112">
        <f ca="1"/>
        <v>46335</v>
      </c>
      <c r="T38" s="65">
        <f ca="1"/>
        <v>0.49863013698630099</v>
      </c>
      <c r="U38" s="65" t="str">
        <f ca="1"/>
        <v>182</v>
      </c>
      <c r="V38" s="145">
        <f ca="1"/>
        <v>100000000</v>
      </c>
      <c r="W38" s="146">
        <f ca="1"/>
        <v>0</v>
      </c>
      <c r="X38" s="65" t="e">
        <f ca="1"/>
        <v>#N/A</v>
      </c>
    </row>
    <row r="39" spans="2:24">
      <c r="B39" s="71"/>
      <c r="C39" s="82"/>
      <c r="D39" s="71" t="str">
        <f t="array" aca="1" ref="D39:E44" ca="1">_xll.HLV5r3.Financial.Cache.ViewValuationReport(E36)</f>
        <v>ImpliedQuote</v>
      </c>
      <c r="E39" s="135">
        <f ca="1"/>
        <v>6.8941860477304731E-2</v>
      </c>
      <c r="F39" s="71"/>
      <c r="G39" t="s">
        <v>71</v>
      </c>
      <c r="H39" s="42">
        <f ca="1">_xll.HLV5r3.Financial.Cache.GetNPV(E35,L29,L28,L30,L31)</f>
        <v>37515894.484044917</v>
      </c>
      <c r="I39" s="71"/>
      <c r="J39" s="68"/>
      <c r="N39" s="105" t="str">
        <f ca="1"/>
        <v>Party2</v>
      </c>
      <c r="O39" s="112" t="str">
        <f ca="1"/>
        <v>Party1</v>
      </c>
      <c r="P39" s="112" t="str">
        <f ca="1"/>
        <v>Leg2_Coupon_17</v>
      </c>
      <c r="Q39" s="112">
        <f ca="1"/>
        <v>46335</v>
      </c>
      <c r="R39" s="112">
        <f ca="1"/>
        <v>46335</v>
      </c>
      <c r="S39" s="112">
        <f ca="1"/>
        <v>46517</v>
      </c>
      <c r="T39" s="65">
        <f ca="1"/>
        <v>0.49863013698630099</v>
      </c>
      <c r="U39" s="65" t="str">
        <f ca="1"/>
        <v>182</v>
      </c>
      <c r="V39" s="145">
        <f ca="1"/>
        <v>100000000</v>
      </c>
      <c r="W39" s="146">
        <f ca="1"/>
        <v>0</v>
      </c>
      <c r="X39" s="65" t="e">
        <f ca="1"/>
        <v>#N/A</v>
      </c>
    </row>
    <row r="40" spans="2:24">
      <c r="B40" s="71"/>
      <c r="C40" s="82"/>
      <c r="D40" s="71" t="str">
        <f ca="1"/>
        <v>NPV</v>
      </c>
      <c r="E40" s="42">
        <f ca="1"/>
        <v>37515894.484044917</v>
      </c>
      <c r="F40" s="71"/>
      <c r="G40" t="s">
        <v>72</v>
      </c>
      <c r="H40" s="135">
        <f ca="1">_xll.HLV5r3.Financial.Cache.GetParRate(E35,L29,L28,L30,L31)</f>
        <v>6.8941860477304731E-2</v>
      </c>
      <c r="I40" s="71"/>
      <c r="J40" s="68"/>
      <c r="N40" s="105" t="str">
        <f ca="1"/>
        <v>Party2</v>
      </c>
      <c r="O40" s="112" t="str">
        <f ca="1"/>
        <v>Party1</v>
      </c>
      <c r="P40" s="112" t="str">
        <f ca="1"/>
        <v>Leg2_Coupon_18</v>
      </c>
      <c r="Q40" s="112">
        <f ca="1"/>
        <v>46517</v>
      </c>
      <c r="R40" s="112">
        <f ca="1"/>
        <v>46517</v>
      </c>
      <c r="S40" s="112">
        <f ca="1"/>
        <v>46700</v>
      </c>
      <c r="T40" s="65">
        <f ca="1"/>
        <v>0.50136986301369901</v>
      </c>
      <c r="U40" s="65" t="str">
        <f ca="1"/>
        <v>183</v>
      </c>
      <c r="V40" s="145">
        <f ca="1"/>
        <v>100000000</v>
      </c>
      <c r="W40" s="146">
        <f ca="1"/>
        <v>0</v>
      </c>
      <c r="X40" s="65" t="e">
        <f ca="1"/>
        <v>#N/A</v>
      </c>
    </row>
    <row r="41" spans="2:24">
      <c r="B41" s="71"/>
      <c r="C41" s="82"/>
      <c r="D41" s="71" t="str">
        <f ca="1"/>
        <v>AnalyticalDelta</v>
      </c>
      <c r="E41" s="42">
        <f ca="1"/>
        <v>12951.49236469656</v>
      </c>
      <c r="F41" s="71"/>
      <c r="G41" s="82"/>
      <c r="H41" s="71"/>
      <c r="I41" s="71"/>
      <c r="J41" s="68"/>
      <c r="N41" s="105" t="str">
        <f ca="1"/>
        <v>Party2</v>
      </c>
      <c r="O41" s="112" t="str">
        <f ca="1"/>
        <v>Party1</v>
      </c>
      <c r="P41" s="112" t="str">
        <f ca="1"/>
        <v>Leg2_Coupon_19</v>
      </c>
      <c r="Q41" s="112">
        <f ca="1"/>
        <v>46700</v>
      </c>
      <c r="R41" s="112">
        <f ca="1"/>
        <v>46700</v>
      </c>
      <c r="S41" s="112">
        <f ca="1"/>
        <v>46874</v>
      </c>
      <c r="T41" s="65">
        <f ca="1"/>
        <v>0.47671232876712299</v>
      </c>
      <c r="U41" s="65" t="str">
        <f ca="1"/>
        <v>174</v>
      </c>
      <c r="V41" s="145">
        <f ca="1"/>
        <v>100000000</v>
      </c>
      <c r="W41" s="146">
        <f ca="1"/>
        <v>0</v>
      </c>
      <c r="X41" s="65" t="e">
        <f ca="1"/>
        <v>#N/A</v>
      </c>
    </row>
    <row r="42" spans="2:24">
      <c r="B42" s="71"/>
      <c r="C42" s="82"/>
      <c r="D42" s="71" t="str">
        <f ca="1"/>
        <v>AnalyticalGamma</v>
      </c>
      <c r="E42" s="181">
        <f ca="1"/>
        <v>6.952912093927659</v>
      </c>
      <c r="F42" s="71"/>
      <c r="G42" s="82"/>
      <c r="H42" s="71"/>
      <c r="I42" s="71"/>
      <c r="J42" s="68"/>
      <c r="N42" s="105" t="e">
        <f ca="1"/>
        <v>#N/A</v>
      </c>
      <c r="O42" s="112" t="e">
        <f ca="1"/>
        <v>#N/A</v>
      </c>
      <c r="P42" s="112" t="e">
        <f ca="1"/>
        <v>#N/A</v>
      </c>
      <c r="Q42" s="112" t="e">
        <f ca="1"/>
        <v>#N/A</v>
      </c>
      <c r="R42" s="112" t="e">
        <f ca="1"/>
        <v>#N/A</v>
      </c>
      <c r="S42" s="112" t="e">
        <f ca="1"/>
        <v>#N/A</v>
      </c>
      <c r="T42" s="65" t="e">
        <f ca="1"/>
        <v>#N/A</v>
      </c>
      <c r="U42" s="65" t="e">
        <f ca="1"/>
        <v>#N/A</v>
      </c>
      <c r="V42" s="145" t="e">
        <f ca="1"/>
        <v>#N/A</v>
      </c>
      <c r="W42" s="146" t="e">
        <f ca="1"/>
        <v>#N/A</v>
      </c>
      <c r="X42" s="65" t="e">
        <f ca="1"/>
        <v>#N/A</v>
      </c>
    </row>
    <row r="43" spans="2:24">
      <c r="B43" s="71"/>
      <c r="C43" s="82"/>
      <c r="D43" s="71" t="str">
        <f ca="1"/>
        <v>AccrualFactor</v>
      </c>
      <c r="E43">
        <f ca="1"/>
        <v>-2864.5403705054468</v>
      </c>
      <c r="F43" s="71"/>
      <c r="G43" t="str">
        <f t="array" aca="1" ref="G43:G46" ca="1">_xll.HLV5r3.Financial.Cache.GetRequiredCurves(E35)</f>
        <v>DiscountCurve.AUD-LIBOR-SENIOR</v>
      </c>
      <c r="H43" t="str">
        <f>H26</f>
        <v>Market.QR_LIVE.DiscountCurve.AUD-LIBOR-SENIOR</v>
      </c>
      <c r="I43" s="71"/>
      <c r="J43" s="68"/>
      <c r="N43" s="105" t="e">
        <f ca="1"/>
        <v>#N/A</v>
      </c>
      <c r="O43" s="65" t="e">
        <f ca="1"/>
        <v>#N/A</v>
      </c>
      <c r="P43" s="65" t="e">
        <f ca="1"/>
        <v>#N/A</v>
      </c>
      <c r="Q43" s="112" t="e">
        <f ca="1"/>
        <v>#N/A</v>
      </c>
      <c r="R43" s="112" t="e">
        <f ca="1"/>
        <v>#N/A</v>
      </c>
      <c r="S43" s="112" t="e">
        <f ca="1"/>
        <v>#N/A</v>
      </c>
      <c r="T43" s="65" t="e">
        <f ca="1"/>
        <v>#N/A</v>
      </c>
      <c r="U43" s="65" t="e">
        <f ca="1"/>
        <v>#N/A</v>
      </c>
      <c r="V43" s="145" t="e">
        <f ca="1"/>
        <v>#N/A</v>
      </c>
      <c r="W43" s="146" t="e">
        <f ca="1"/>
        <v>#N/A</v>
      </c>
      <c r="X43" s="65" t="e">
        <f ca="1"/>
        <v>#N/A</v>
      </c>
    </row>
    <row r="44" spans="2:24">
      <c r="B44" s="71"/>
      <c r="C44" s="82"/>
      <c r="D44" s="71" t="str">
        <f ca="1"/>
        <v>FloatingNPV</v>
      </c>
      <c r="E44">
        <f ca="1"/>
        <v>37515894.484044917</v>
      </c>
      <c r="F44" s="71"/>
      <c r="G44" t="str">
        <f ca="1"/>
        <v>RateCurve.AUD-BBR-BBSW-6M</v>
      </c>
      <c r="H44" t="str">
        <f>H27</f>
        <v>Market.QR_LIVE.DiscountCurve.AUD-LIBOR-SENIOR</v>
      </c>
      <c r="I44" s="71"/>
      <c r="J44" s="68"/>
      <c r="N44" s="105" t="e">
        <f ca="1"/>
        <v>#N/A</v>
      </c>
      <c r="O44" s="65" t="e">
        <f ca="1"/>
        <v>#N/A</v>
      </c>
      <c r="P44" s="65" t="e">
        <f ca="1"/>
        <v>#N/A</v>
      </c>
      <c r="Q44" s="65" t="e">
        <f ca="1"/>
        <v>#N/A</v>
      </c>
      <c r="R44" s="112" t="e">
        <f ca="1"/>
        <v>#N/A</v>
      </c>
      <c r="S44" s="112" t="e">
        <f ca="1"/>
        <v>#N/A</v>
      </c>
      <c r="T44" s="65" t="e">
        <f ca="1"/>
        <v>#N/A</v>
      </c>
      <c r="U44" s="65" t="e">
        <f ca="1"/>
        <v>#N/A</v>
      </c>
      <c r="V44" s="145" t="e">
        <f ca="1"/>
        <v>#N/A</v>
      </c>
      <c r="W44" s="146" t="e">
        <f ca="1"/>
        <v>#N/A</v>
      </c>
      <c r="X44" s="65" t="e">
        <f ca="1"/>
        <v>#N/A</v>
      </c>
    </row>
    <row r="45" spans="2:24">
      <c r="B45" s="71"/>
      <c r="C45" s="82"/>
      <c r="D45" s="71"/>
      <c r="E45" s="82"/>
      <c r="F45" s="71"/>
      <c r="G45" t="e">
        <f ca="1"/>
        <v>#N/A</v>
      </c>
      <c r="H45"/>
      <c r="I45" s="71"/>
      <c r="J45" s="68"/>
      <c r="N45" s="105" t="e">
        <f ca="1"/>
        <v>#N/A</v>
      </c>
      <c r="O45" s="65" t="e">
        <f ca="1"/>
        <v>#N/A</v>
      </c>
      <c r="P45" s="65" t="e">
        <f ca="1"/>
        <v>#N/A</v>
      </c>
      <c r="Q45" s="65" t="e">
        <f ca="1"/>
        <v>#N/A</v>
      </c>
      <c r="R45" s="65" t="e">
        <f ca="1"/>
        <v>#N/A</v>
      </c>
      <c r="S45" s="65" t="e">
        <f ca="1"/>
        <v>#N/A</v>
      </c>
      <c r="T45" s="65" t="e">
        <f ca="1"/>
        <v>#N/A</v>
      </c>
      <c r="U45" s="65" t="e">
        <f ca="1"/>
        <v>#N/A</v>
      </c>
      <c r="V45" s="145" t="e">
        <f ca="1"/>
        <v>#N/A</v>
      </c>
      <c r="W45" s="146" t="e">
        <f ca="1"/>
        <v>#N/A</v>
      </c>
      <c r="X45" s="65" t="e">
        <f ca="1"/>
        <v>#N/A</v>
      </c>
    </row>
    <row r="46" spans="2:24">
      <c r="B46" s="71"/>
      <c r="C46" s="82"/>
      <c r="D46" s="71"/>
      <c r="E46" s="71"/>
      <c r="F46" s="97"/>
      <c r="G46" t="e">
        <f ca="1"/>
        <v>#N/A</v>
      </c>
      <c r="H46"/>
      <c r="I46" s="71"/>
      <c r="J46" s="68"/>
      <c r="N46" s="105" t="e">
        <f ca="1"/>
        <v>#N/A</v>
      </c>
      <c r="O46" s="65" t="e">
        <f ca="1"/>
        <v>#N/A</v>
      </c>
      <c r="P46" s="65" t="e">
        <f ca="1"/>
        <v>#N/A</v>
      </c>
      <c r="Q46" s="65" t="e">
        <f ca="1"/>
        <v>#N/A</v>
      </c>
      <c r="R46" s="65" t="e">
        <f ca="1"/>
        <v>#N/A</v>
      </c>
      <c r="S46" s="65" t="e">
        <f ca="1"/>
        <v>#N/A</v>
      </c>
      <c r="T46" s="65" t="e">
        <f ca="1"/>
        <v>#N/A</v>
      </c>
      <c r="U46" s="65" t="e">
        <f ca="1"/>
        <v>#N/A</v>
      </c>
      <c r="V46" s="145" t="e">
        <f ca="1"/>
        <v>#N/A</v>
      </c>
      <c r="W46" s="146" t="e">
        <f ca="1"/>
        <v>#N/A</v>
      </c>
      <c r="X46" s="65" t="e">
        <f ca="1"/>
        <v>#N/A</v>
      </c>
    </row>
    <row r="47" spans="2:24">
      <c r="B47" s="71"/>
      <c r="C47" s="82"/>
      <c r="D47" s="71"/>
      <c r="E47" s="71"/>
      <c r="F47" s="97"/>
      <c r="G47" s="71"/>
      <c r="H47" s="71"/>
      <c r="I47" s="71"/>
      <c r="J47" s="68"/>
      <c r="N47" s="105" t="e">
        <f ca="1"/>
        <v>#N/A</v>
      </c>
      <c r="O47" s="65" t="e">
        <f ca="1"/>
        <v>#N/A</v>
      </c>
      <c r="P47" s="65" t="e">
        <f ca="1"/>
        <v>#N/A</v>
      </c>
      <c r="Q47" s="65" t="e">
        <f ca="1"/>
        <v>#N/A</v>
      </c>
      <c r="R47" s="65" t="e">
        <f ca="1"/>
        <v>#N/A</v>
      </c>
      <c r="S47" s="65" t="e">
        <f ca="1"/>
        <v>#N/A</v>
      </c>
      <c r="T47" s="65" t="e">
        <f ca="1"/>
        <v>#N/A</v>
      </c>
      <c r="U47" s="65" t="e">
        <f ca="1"/>
        <v>#N/A</v>
      </c>
      <c r="V47" s="145" t="e">
        <f ca="1"/>
        <v>#N/A</v>
      </c>
      <c r="W47" s="146" t="e">
        <f ca="1"/>
        <v>#N/A</v>
      </c>
      <c r="X47" s="65" t="e">
        <f ca="1"/>
        <v>#N/A</v>
      </c>
    </row>
    <row r="48" spans="2:24">
      <c r="B48" s="71"/>
      <c r="C48" s="82"/>
      <c r="D48" s="71"/>
      <c r="E48" s="71"/>
      <c r="F48" s="71"/>
      <c r="G48" s="71"/>
      <c r="H48" s="71"/>
      <c r="I48" s="71"/>
      <c r="J48" s="68"/>
      <c r="N48" s="105" t="e">
        <f ca="1"/>
        <v>#N/A</v>
      </c>
      <c r="O48" s="65" t="e">
        <f ca="1"/>
        <v>#N/A</v>
      </c>
      <c r="P48" s="65" t="e">
        <f ca="1"/>
        <v>#N/A</v>
      </c>
      <c r="Q48" s="65" t="e">
        <f ca="1"/>
        <v>#N/A</v>
      </c>
      <c r="R48" s="65" t="e">
        <f ca="1"/>
        <v>#N/A</v>
      </c>
      <c r="S48" s="65" t="e">
        <f ca="1"/>
        <v>#N/A</v>
      </c>
      <c r="T48" s="65" t="e">
        <f ca="1"/>
        <v>#N/A</v>
      </c>
      <c r="U48" s="65" t="e">
        <f ca="1"/>
        <v>#N/A</v>
      </c>
      <c r="V48" s="145" t="e">
        <f ca="1"/>
        <v>#N/A</v>
      </c>
      <c r="W48" s="146" t="e">
        <f ca="1"/>
        <v>#N/A</v>
      </c>
      <c r="X48" s="65" t="e">
        <f ca="1"/>
        <v>#N/A</v>
      </c>
    </row>
    <row r="49" spans="1:24">
      <c r="B49" s="98"/>
      <c r="C49" s="82"/>
      <c r="D49" s="71"/>
      <c r="E49" s="71"/>
      <c r="F49" s="71"/>
      <c r="G49" s="71"/>
      <c r="H49" s="71"/>
      <c r="I49" s="99"/>
      <c r="J49" s="68"/>
      <c r="N49" s="105" t="e">
        <f ca="1"/>
        <v>#N/A</v>
      </c>
      <c r="O49" s="65" t="e">
        <f ca="1"/>
        <v>#N/A</v>
      </c>
      <c r="P49" s="65" t="e">
        <f ca="1"/>
        <v>#N/A</v>
      </c>
      <c r="Q49" s="65" t="e">
        <f ca="1"/>
        <v>#N/A</v>
      </c>
      <c r="R49" s="65" t="e">
        <f ca="1"/>
        <v>#N/A</v>
      </c>
      <c r="S49" s="65" t="e">
        <f ca="1"/>
        <v>#N/A</v>
      </c>
      <c r="T49" s="65" t="e">
        <f ca="1"/>
        <v>#N/A</v>
      </c>
      <c r="U49" s="65" t="e">
        <f ca="1"/>
        <v>#N/A</v>
      </c>
      <c r="V49" s="145" t="e">
        <f ca="1"/>
        <v>#N/A</v>
      </c>
      <c r="W49" s="146" t="e">
        <f ca="1"/>
        <v>#N/A</v>
      </c>
      <c r="X49" s="65" t="e">
        <f ca="1"/>
        <v>#N/A</v>
      </c>
    </row>
    <row r="50" spans="1:24">
      <c r="A50" s="68"/>
      <c r="B50" s="68"/>
      <c r="C50" s="68"/>
      <c r="D50" s="68"/>
      <c r="E50" s="68"/>
      <c r="F50" s="68"/>
      <c r="G50" s="68"/>
      <c r="H50" s="68"/>
      <c r="I50" s="68"/>
      <c r="J50" s="68"/>
    </row>
    <row r="51" spans="1:24">
      <c r="J51" s="68"/>
    </row>
    <row r="52" spans="1:24">
      <c r="G52" s="79"/>
      <c r="H52" s="102"/>
      <c r="J52" s="68"/>
    </row>
    <row r="53" spans="1:24">
      <c r="G53" s="72"/>
      <c r="J53" s="68"/>
    </row>
    <row r="58" spans="1:24">
      <c r="H58" s="72"/>
    </row>
    <row r="90" spans="11:11">
      <c r="K90" s="105"/>
    </row>
    <row r="91" spans="11:11">
      <c r="K91" s="105"/>
    </row>
    <row r="92" spans="11:11">
      <c r="K92" s="105"/>
    </row>
    <row r="93" spans="11:11">
      <c r="K93" s="105"/>
    </row>
    <row r="94" spans="11:11">
      <c r="K94" s="105"/>
    </row>
    <row r="95" spans="11:11">
      <c r="K95" s="105"/>
    </row>
    <row r="96" spans="11:11">
      <c r="K96" s="105"/>
    </row>
    <row r="97" spans="11:11">
      <c r="K97" s="105"/>
    </row>
    <row r="98" spans="11:11">
      <c r="K98" s="105"/>
    </row>
    <row r="99" spans="11:11">
      <c r="K99" s="105"/>
    </row>
    <row r="100" spans="11:11">
      <c r="K100" s="105"/>
    </row>
    <row r="101" spans="11:11">
      <c r="K101" s="105"/>
    </row>
    <row r="102" spans="11:11">
      <c r="K102" s="105"/>
    </row>
    <row r="103" spans="11:11">
      <c r="K103" s="105"/>
    </row>
    <row r="104" spans="11:11">
      <c r="K104" s="105"/>
    </row>
    <row r="105" spans="11:11">
      <c r="K105" s="105"/>
    </row>
    <row r="106" spans="11:11">
      <c r="K106" s="105"/>
    </row>
    <row r="107" spans="11:11">
      <c r="K107" s="105"/>
    </row>
    <row r="108" spans="11:11">
      <c r="K108" s="105"/>
    </row>
    <row r="109" spans="11:11">
      <c r="K109" s="105"/>
    </row>
    <row r="110" spans="11:11">
      <c r="K110" s="105"/>
    </row>
    <row r="111" spans="11:11">
      <c r="K111" s="105"/>
    </row>
    <row r="112" spans="11:11">
      <c r="K112" s="105"/>
    </row>
    <row r="113" spans="11:11">
      <c r="K113" s="105"/>
    </row>
    <row r="114" spans="11:11">
      <c r="K114" s="105"/>
    </row>
    <row r="115" spans="11:11">
      <c r="K115" s="105"/>
    </row>
    <row r="116" spans="11:11">
      <c r="K116" s="105"/>
    </row>
    <row r="117" spans="11:11">
      <c r="K117" s="105"/>
    </row>
    <row r="118" spans="11:11">
      <c r="K118" s="105"/>
    </row>
    <row r="119" spans="11:11">
      <c r="K119" s="105"/>
    </row>
    <row r="120" spans="11:11">
      <c r="K120" s="105"/>
    </row>
    <row r="121" spans="11:11">
      <c r="K121" s="105"/>
    </row>
    <row r="122" spans="11:11">
      <c r="K122" s="105"/>
    </row>
    <row r="123" spans="11:11">
      <c r="K123" s="105"/>
    </row>
    <row r="124" spans="11:11">
      <c r="K124" s="105"/>
    </row>
    <row r="125" spans="11:11">
      <c r="K125" s="105"/>
    </row>
    <row r="126" spans="11:11">
      <c r="K126" s="105"/>
    </row>
    <row r="127" spans="11:11">
      <c r="K127" s="105"/>
    </row>
    <row r="128" spans="11:11">
      <c r="K128" s="105"/>
    </row>
    <row r="129" spans="11:11">
      <c r="K129" s="105"/>
    </row>
    <row r="130" spans="11:11">
      <c r="K130" s="105"/>
    </row>
    <row r="131" spans="11:11">
      <c r="K131" s="105"/>
    </row>
    <row r="132" spans="11:11">
      <c r="K132" s="105"/>
    </row>
    <row r="133" spans="11:11">
      <c r="K133" s="105"/>
    </row>
    <row r="134" spans="11:11">
      <c r="K134" s="105"/>
    </row>
    <row r="135" spans="11:11">
      <c r="K135" s="105"/>
    </row>
    <row r="136" spans="11:11">
      <c r="K136" s="105"/>
    </row>
    <row r="137" spans="11:11">
      <c r="K137" s="105"/>
    </row>
    <row r="138" spans="11:11">
      <c r="K138" s="105"/>
    </row>
    <row r="139" spans="11:11">
      <c r="K139" s="105"/>
    </row>
    <row r="140" spans="11:11">
      <c r="K140" s="105"/>
    </row>
    <row r="141" spans="11:11">
      <c r="K141" s="105"/>
    </row>
    <row r="142" spans="11:11">
      <c r="K142" s="105"/>
    </row>
    <row r="143" spans="11:11">
      <c r="K143" s="105"/>
    </row>
    <row r="144" spans="11:11">
      <c r="K144" s="105"/>
    </row>
    <row r="145" spans="11:11">
      <c r="K145" s="105"/>
    </row>
    <row r="146" spans="11:11">
      <c r="K146" s="105"/>
    </row>
    <row r="147" spans="11:11">
      <c r="K147" s="105"/>
    </row>
    <row r="148" spans="11:11">
      <c r="K148" s="105"/>
    </row>
    <row r="149" spans="11:11">
      <c r="K149" s="105"/>
    </row>
    <row r="150" spans="11:11">
      <c r="K150" s="105"/>
    </row>
    <row r="151" spans="11:11">
      <c r="K151" s="105"/>
    </row>
    <row r="152" spans="11:11">
      <c r="K152" s="105"/>
    </row>
    <row r="153" spans="11:11">
      <c r="K153" s="105"/>
    </row>
    <row r="154" spans="11:11">
      <c r="K154" s="105"/>
    </row>
    <row r="155" spans="11:11">
      <c r="K155" s="105"/>
    </row>
    <row r="156" spans="11:11">
      <c r="K156" s="105"/>
    </row>
    <row r="157" spans="11:11">
      <c r="K157" s="105"/>
    </row>
    <row r="158" spans="11:11">
      <c r="K158" s="105"/>
    </row>
    <row r="159" spans="11:11">
      <c r="K159" s="105"/>
    </row>
    <row r="160" spans="11:11">
      <c r="K160" s="105"/>
    </row>
    <row r="161" spans="11:11">
      <c r="K161" s="105"/>
    </row>
    <row r="162" spans="11:11">
      <c r="K162" s="105"/>
    </row>
    <row r="163" spans="11:11">
      <c r="K163" s="105"/>
    </row>
    <row r="164" spans="11:11">
      <c r="K164" s="105"/>
    </row>
    <row r="165" spans="11:11">
      <c r="K165" s="105"/>
    </row>
    <row r="166" spans="11:11">
      <c r="K166" s="105"/>
    </row>
    <row r="167" spans="11:11">
      <c r="K167" s="105"/>
    </row>
    <row r="168" spans="11:11">
      <c r="K168" s="105"/>
    </row>
    <row r="169" spans="11:11">
      <c r="K169" s="105"/>
    </row>
    <row r="170" spans="11:11">
      <c r="K170" s="105"/>
    </row>
    <row r="171" spans="11:11">
      <c r="K171" s="105"/>
    </row>
    <row r="172" spans="11:11">
      <c r="K172" s="105"/>
    </row>
    <row r="173" spans="11:11">
      <c r="K173" s="105"/>
    </row>
    <row r="174" spans="11:11">
      <c r="K174" s="105"/>
    </row>
    <row r="175" spans="11:11">
      <c r="K175" s="105"/>
    </row>
    <row r="176" spans="11:11">
      <c r="K176" s="105"/>
    </row>
    <row r="177" spans="11:11">
      <c r="K177" s="105"/>
    </row>
    <row r="178" spans="11:11">
      <c r="K178" s="105"/>
    </row>
    <row r="179" spans="11:11">
      <c r="K179" s="105"/>
    </row>
    <row r="180" spans="11:11">
      <c r="K180" s="105"/>
    </row>
    <row r="181" spans="11:11">
      <c r="K181" s="105"/>
    </row>
    <row r="182" spans="11:11">
      <c r="K182" s="105"/>
    </row>
    <row r="183" spans="11:11">
      <c r="K183" s="105"/>
    </row>
    <row r="184" spans="11:11">
      <c r="K184" s="105"/>
    </row>
    <row r="185" spans="11:11">
      <c r="K185" s="106"/>
    </row>
    <row r="186" spans="11:11">
      <c r="K186" s="106"/>
    </row>
    <row r="187" spans="11:11">
      <c r="K187" s="106"/>
    </row>
    <row r="188" spans="11:11">
      <c r="K188" s="106"/>
    </row>
    <row r="189" spans="11:11">
      <c r="K189" s="106"/>
    </row>
    <row r="190" spans="11:11">
      <c r="K190" s="106"/>
    </row>
    <row r="191" spans="11:11">
      <c r="K191" s="106"/>
    </row>
    <row r="192" spans="11:11">
      <c r="K192" s="106"/>
    </row>
    <row r="193" spans="11:11">
      <c r="K193" s="106"/>
    </row>
    <row r="194" spans="11:11">
      <c r="K194" s="106"/>
    </row>
    <row r="195" spans="11:11">
      <c r="K195" s="106"/>
    </row>
    <row r="196" spans="11:11">
      <c r="K196" s="106"/>
    </row>
    <row r="197" spans="11:11">
      <c r="K197" s="106"/>
    </row>
    <row r="198" spans="11:11">
      <c r="K198" s="106"/>
    </row>
    <row r="199" spans="11:11">
      <c r="K199" s="106"/>
    </row>
    <row r="200" spans="11:11">
      <c r="K200" s="106"/>
    </row>
    <row r="201" spans="11:11">
      <c r="K201" s="106"/>
    </row>
    <row r="202" spans="11:11">
      <c r="K202" s="106"/>
    </row>
    <row r="203" spans="11:11">
      <c r="K203" s="106"/>
    </row>
    <row r="204" spans="11:11">
      <c r="K204" s="106"/>
    </row>
    <row r="205" spans="11:11">
      <c r="K205" s="106"/>
    </row>
    <row r="206" spans="11:11">
      <c r="K206" s="106"/>
    </row>
    <row r="207" spans="11:11">
      <c r="K207" s="106"/>
    </row>
  </sheetData>
  <conditionalFormatting sqref="F27 I27:I28">
    <cfRule type="cellIs" dxfId="1" priority="1" stopIfTrue="1" operator="equal">
      <formula>"&lt;-Error"</formula>
    </cfRule>
  </conditionalFormatting>
  <dataValidations count="14">
    <dataValidation type="list" allowBlank="1" showInputMessage="1" showErrorMessage="1" sqref="E28 H28" xr:uid="{00000000-0002-0000-0900-000000000000}">
      <formula1>DiscountingType</formula1>
    </dataValidation>
    <dataValidation type="list" allowBlank="1" showInputMessage="1" showErrorMessage="1" sqref="E12 H12" xr:uid="{00000000-0002-0000-0900-000001000000}">
      <formula1>FirstCouponType</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900-000002000000}">
      <formula1>Frequency</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900-000003000000}">
      <formula1>Tenors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900-000004000000}">
      <formula1>RollConvention</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900-000005000000}">
      <formula1>curve_makers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900-000006000000}">
      <formula1>BusDayConvValues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900-000007000000}">
      <formula1>Calendars</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900-000008000000}">
      <formula1>DayCountConventions</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900-000009000000}">
      <formula1>LegType</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900-00000A000000}">
      <formula1>SwapType</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900-00000B000000}">
      <formula1>FinalStub</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900-00000C000000}">
      <formula1>StubPeriods</formula1>
    </dataValidation>
    <dataValidation type="list" allowBlank="1" showInputMessage="1" showErrorMessage="1" sqref="E26 H26:H27" xr:uid="{00000000-0002-0000-0900-00000D000000}">
      <formula1>NewCurveList</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5121" r:id="rId5" name="CommandButton2">
          <controlPr defaultSize="0" autoLine="0" r:id="rId6">
            <anchor moveWithCells="1">
              <from>
                <xdr:col>10</xdr:col>
                <xdr:colOff>0</xdr:colOff>
                <xdr:row>10</xdr:row>
                <xdr:rowOff>76200</xdr:rowOff>
              </from>
              <to>
                <xdr:col>13</xdr:col>
                <xdr:colOff>38100</xdr:colOff>
                <xdr:row>12</xdr:row>
                <xdr:rowOff>123825</xdr:rowOff>
              </to>
            </anchor>
          </controlPr>
        </control>
      </mc:Choice>
      <mc:Fallback>
        <control shapeId="5121" r:id="rId5" name="CommandButton2"/>
      </mc:Fallback>
    </mc:AlternateContent>
  </contro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20"/>
  <sheetViews>
    <sheetView showGridLines="0" workbookViewId="0">
      <selection activeCell="G40" sqref="G40"/>
    </sheetView>
  </sheetViews>
  <sheetFormatPr defaultRowHeight="12.75"/>
  <cols>
    <col min="1" max="2" width="1.7109375" style="65" customWidth="1"/>
    <col min="3" max="3" width="3.140625" style="65" customWidth="1"/>
    <col min="4" max="4" width="41.42578125" style="65" bestFit="1" customWidth="1"/>
    <col min="5" max="5" width="53.5703125" style="65" bestFit="1" customWidth="1"/>
    <col min="6" max="6" width="10.140625" style="65" bestFit="1" customWidth="1"/>
    <col min="7" max="7" width="28.28515625" style="65" bestFit="1" customWidth="1"/>
    <col min="8" max="8" width="43.42578125" style="65" bestFit="1" customWidth="1"/>
    <col min="9" max="9" width="14.42578125" style="65" bestFit="1" customWidth="1"/>
    <col min="10" max="10" width="1.140625" style="65" customWidth="1"/>
    <col min="11" max="11" width="28.85546875" style="65" bestFit="1" customWidth="1"/>
    <col min="12" max="12" width="25.28515625" style="65" bestFit="1" customWidth="1"/>
    <col min="13" max="13" width="9.140625" style="65"/>
    <col min="14" max="14" width="31.5703125" style="65" bestFit="1" customWidth="1"/>
    <col min="15" max="15" width="48.5703125" style="65" bestFit="1" customWidth="1"/>
    <col min="16" max="252" width="9.140625" style="65"/>
    <col min="253" max="254" width="1.7109375" style="65" customWidth="1"/>
    <col min="255" max="255" width="3.140625" style="65" customWidth="1"/>
    <col min="256" max="256" width="17.7109375" style="65" bestFit="1" customWidth="1"/>
    <col min="257" max="257" width="36.42578125" style="65" bestFit="1" customWidth="1"/>
    <col min="258" max="258" width="9.140625" style="65"/>
    <col min="259" max="259" width="17.7109375" style="65" bestFit="1" customWidth="1"/>
    <col min="260" max="260" width="36.42578125" style="65" bestFit="1" customWidth="1"/>
    <col min="261" max="261" width="9.140625" style="65"/>
    <col min="262" max="262" width="1.140625" style="65" customWidth="1"/>
    <col min="263" max="264" width="9.140625" style="65"/>
    <col min="265" max="265" width="11.85546875" style="65" bestFit="1" customWidth="1"/>
    <col min="266" max="508" width="9.140625" style="65"/>
    <col min="509" max="510" width="1.7109375" style="65" customWidth="1"/>
    <col min="511" max="511" width="3.140625" style="65" customWidth="1"/>
    <col min="512" max="512" width="17.7109375" style="65" bestFit="1" customWidth="1"/>
    <col min="513" max="513" width="36.42578125" style="65" bestFit="1" customWidth="1"/>
    <col min="514" max="514" width="9.140625" style="65"/>
    <col min="515" max="515" width="17.7109375" style="65" bestFit="1" customWidth="1"/>
    <col min="516" max="516" width="36.42578125" style="65" bestFit="1" customWidth="1"/>
    <col min="517" max="517" width="9.140625" style="65"/>
    <col min="518" max="518" width="1.140625" style="65" customWidth="1"/>
    <col min="519" max="520" width="9.140625" style="65"/>
    <col min="521" max="521" width="11.85546875" style="65" bestFit="1" customWidth="1"/>
    <col min="522" max="764" width="9.140625" style="65"/>
    <col min="765" max="766" width="1.7109375" style="65" customWidth="1"/>
    <col min="767" max="767" width="3.140625" style="65" customWidth="1"/>
    <col min="768" max="768" width="17.7109375" style="65" bestFit="1" customWidth="1"/>
    <col min="769" max="769" width="36.42578125" style="65" bestFit="1" customWidth="1"/>
    <col min="770" max="770" width="9.140625" style="65"/>
    <col min="771" max="771" width="17.7109375" style="65" bestFit="1" customWidth="1"/>
    <col min="772" max="772" width="36.42578125" style="65" bestFit="1" customWidth="1"/>
    <col min="773" max="773" width="9.140625" style="65"/>
    <col min="774" max="774" width="1.140625" style="65" customWidth="1"/>
    <col min="775" max="776" width="9.140625" style="65"/>
    <col min="777" max="777" width="11.85546875" style="65" bestFit="1" customWidth="1"/>
    <col min="778" max="1020" width="9.140625" style="65"/>
    <col min="1021" max="1022" width="1.7109375" style="65" customWidth="1"/>
    <col min="1023" max="1023" width="3.140625" style="65" customWidth="1"/>
    <col min="1024" max="1024" width="17.7109375" style="65" bestFit="1" customWidth="1"/>
    <col min="1025" max="1025" width="36.42578125" style="65" bestFit="1" customWidth="1"/>
    <col min="1026" max="1026" width="9.140625" style="65"/>
    <col min="1027" max="1027" width="17.7109375" style="65" bestFit="1" customWidth="1"/>
    <col min="1028" max="1028" width="36.42578125" style="65" bestFit="1" customWidth="1"/>
    <col min="1029" max="1029" width="9.140625" style="65"/>
    <col min="1030" max="1030" width="1.140625" style="65" customWidth="1"/>
    <col min="1031" max="1032" width="9.140625" style="65"/>
    <col min="1033" max="1033" width="11.85546875" style="65" bestFit="1" customWidth="1"/>
    <col min="1034" max="1276" width="9.140625" style="65"/>
    <col min="1277" max="1278" width="1.7109375" style="65" customWidth="1"/>
    <col min="1279" max="1279" width="3.140625" style="65" customWidth="1"/>
    <col min="1280" max="1280" width="17.7109375" style="65" bestFit="1" customWidth="1"/>
    <col min="1281" max="1281" width="36.42578125" style="65" bestFit="1" customWidth="1"/>
    <col min="1282" max="1282" width="9.140625" style="65"/>
    <col min="1283" max="1283" width="17.7109375" style="65" bestFit="1" customWidth="1"/>
    <col min="1284" max="1284" width="36.42578125" style="65" bestFit="1" customWidth="1"/>
    <col min="1285" max="1285" width="9.140625" style="65"/>
    <col min="1286" max="1286" width="1.140625" style="65" customWidth="1"/>
    <col min="1287" max="1288" width="9.140625" style="65"/>
    <col min="1289" max="1289" width="11.85546875" style="65" bestFit="1" customWidth="1"/>
    <col min="1290" max="1532" width="9.140625" style="65"/>
    <col min="1533" max="1534" width="1.7109375" style="65" customWidth="1"/>
    <col min="1535" max="1535" width="3.140625" style="65" customWidth="1"/>
    <col min="1536" max="1536" width="17.7109375" style="65" bestFit="1" customWidth="1"/>
    <col min="1537" max="1537" width="36.42578125" style="65" bestFit="1" customWidth="1"/>
    <col min="1538" max="1538" width="9.140625" style="65"/>
    <col min="1539" max="1539" width="17.7109375" style="65" bestFit="1" customWidth="1"/>
    <col min="1540" max="1540" width="36.42578125" style="65" bestFit="1" customWidth="1"/>
    <col min="1541" max="1541" width="9.140625" style="65"/>
    <col min="1542" max="1542" width="1.140625" style="65" customWidth="1"/>
    <col min="1543" max="1544" width="9.140625" style="65"/>
    <col min="1545" max="1545" width="11.85546875" style="65" bestFit="1" customWidth="1"/>
    <col min="1546" max="1788" width="9.140625" style="65"/>
    <col min="1789" max="1790" width="1.7109375" style="65" customWidth="1"/>
    <col min="1791" max="1791" width="3.140625" style="65" customWidth="1"/>
    <col min="1792" max="1792" width="17.7109375" style="65" bestFit="1" customWidth="1"/>
    <col min="1793" max="1793" width="36.42578125" style="65" bestFit="1" customWidth="1"/>
    <col min="1794" max="1794" width="9.140625" style="65"/>
    <col min="1795" max="1795" width="17.7109375" style="65" bestFit="1" customWidth="1"/>
    <col min="1796" max="1796" width="36.42578125" style="65" bestFit="1" customWidth="1"/>
    <col min="1797" max="1797" width="9.140625" style="65"/>
    <col min="1798" max="1798" width="1.140625" style="65" customWidth="1"/>
    <col min="1799" max="1800" width="9.140625" style="65"/>
    <col min="1801" max="1801" width="11.85546875" style="65" bestFit="1" customWidth="1"/>
    <col min="1802" max="2044" width="9.140625" style="65"/>
    <col min="2045" max="2046" width="1.7109375" style="65" customWidth="1"/>
    <col min="2047" max="2047" width="3.140625" style="65" customWidth="1"/>
    <col min="2048" max="2048" width="17.7109375" style="65" bestFit="1" customWidth="1"/>
    <col min="2049" max="2049" width="36.42578125" style="65" bestFit="1" customWidth="1"/>
    <col min="2050" max="2050" width="9.140625" style="65"/>
    <col min="2051" max="2051" width="17.7109375" style="65" bestFit="1" customWidth="1"/>
    <col min="2052" max="2052" width="36.42578125" style="65" bestFit="1" customWidth="1"/>
    <col min="2053" max="2053" width="9.140625" style="65"/>
    <col min="2054" max="2054" width="1.140625" style="65" customWidth="1"/>
    <col min="2055" max="2056" width="9.140625" style="65"/>
    <col min="2057" max="2057" width="11.85546875" style="65" bestFit="1" customWidth="1"/>
    <col min="2058" max="2300" width="9.140625" style="65"/>
    <col min="2301" max="2302" width="1.7109375" style="65" customWidth="1"/>
    <col min="2303" max="2303" width="3.140625" style="65" customWidth="1"/>
    <col min="2304" max="2304" width="17.7109375" style="65" bestFit="1" customWidth="1"/>
    <col min="2305" max="2305" width="36.42578125" style="65" bestFit="1" customWidth="1"/>
    <col min="2306" max="2306" width="9.140625" style="65"/>
    <col min="2307" max="2307" width="17.7109375" style="65" bestFit="1" customWidth="1"/>
    <col min="2308" max="2308" width="36.42578125" style="65" bestFit="1" customWidth="1"/>
    <col min="2309" max="2309" width="9.140625" style="65"/>
    <col min="2310" max="2310" width="1.140625" style="65" customWidth="1"/>
    <col min="2311" max="2312" width="9.140625" style="65"/>
    <col min="2313" max="2313" width="11.85546875" style="65" bestFit="1" customWidth="1"/>
    <col min="2314" max="2556" width="9.140625" style="65"/>
    <col min="2557" max="2558" width="1.7109375" style="65" customWidth="1"/>
    <col min="2559" max="2559" width="3.140625" style="65" customWidth="1"/>
    <col min="2560" max="2560" width="17.7109375" style="65" bestFit="1" customWidth="1"/>
    <col min="2561" max="2561" width="36.42578125" style="65" bestFit="1" customWidth="1"/>
    <col min="2562" max="2562" width="9.140625" style="65"/>
    <col min="2563" max="2563" width="17.7109375" style="65" bestFit="1" customWidth="1"/>
    <col min="2564" max="2564" width="36.42578125" style="65" bestFit="1" customWidth="1"/>
    <col min="2565" max="2565" width="9.140625" style="65"/>
    <col min="2566" max="2566" width="1.140625" style="65" customWidth="1"/>
    <col min="2567" max="2568" width="9.140625" style="65"/>
    <col min="2569" max="2569" width="11.85546875" style="65" bestFit="1" customWidth="1"/>
    <col min="2570" max="2812" width="9.140625" style="65"/>
    <col min="2813" max="2814" width="1.7109375" style="65" customWidth="1"/>
    <col min="2815" max="2815" width="3.140625" style="65" customWidth="1"/>
    <col min="2816" max="2816" width="17.7109375" style="65" bestFit="1" customWidth="1"/>
    <col min="2817" max="2817" width="36.42578125" style="65" bestFit="1" customWidth="1"/>
    <col min="2818" max="2818" width="9.140625" style="65"/>
    <col min="2819" max="2819" width="17.7109375" style="65" bestFit="1" customWidth="1"/>
    <col min="2820" max="2820" width="36.42578125" style="65" bestFit="1" customWidth="1"/>
    <col min="2821" max="2821" width="9.140625" style="65"/>
    <col min="2822" max="2822" width="1.140625" style="65" customWidth="1"/>
    <col min="2823" max="2824" width="9.140625" style="65"/>
    <col min="2825" max="2825" width="11.85546875" style="65" bestFit="1" customWidth="1"/>
    <col min="2826" max="3068" width="9.140625" style="65"/>
    <col min="3069" max="3070" width="1.7109375" style="65" customWidth="1"/>
    <col min="3071" max="3071" width="3.140625" style="65" customWidth="1"/>
    <col min="3072" max="3072" width="17.7109375" style="65" bestFit="1" customWidth="1"/>
    <col min="3073" max="3073" width="36.42578125" style="65" bestFit="1" customWidth="1"/>
    <col min="3074" max="3074" width="9.140625" style="65"/>
    <col min="3075" max="3075" width="17.7109375" style="65" bestFit="1" customWidth="1"/>
    <col min="3076" max="3076" width="36.42578125" style="65" bestFit="1" customWidth="1"/>
    <col min="3077" max="3077" width="9.140625" style="65"/>
    <col min="3078" max="3078" width="1.140625" style="65" customWidth="1"/>
    <col min="3079" max="3080" width="9.140625" style="65"/>
    <col min="3081" max="3081" width="11.85546875" style="65" bestFit="1" customWidth="1"/>
    <col min="3082" max="3324" width="9.140625" style="65"/>
    <col min="3325" max="3326" width="1.7109375" style="65" customWidth="1"/>
    <col min="3327" max="3327" width="3.140625" style="65" customWidth="1"/>
    <col min="3328" max="3328" width="17.7109375" style="65" bestFit="1" customWidth="1"/>
    <col min="3329" max="3329" width="36.42578125" style="65" bestFit="1" customWidth="1"/>
    <col min="3330" max="3330" width="9.140625" style="65"/>
    <col min="3331" max="3331" width="17.7109375" style="65" bestFit="1" customWidth="1"/>
    <col min="3332" max="3332" width="36.42578125" style="65" bestFit="1" customWidth="1"/>
    <col min="3333" max="3333" width="9.140625" style="65"/>
    <col min="3334" max="3334" width="1.140625" style="65" customWidth="1"/>
    <col min="3335" max="3336" width="9.140625" style="65"/>
    <col min="3337" max="3337" width="11.85546875" style="65" bestFit="1" customWidth="1"/>
    <col min="3338" max="3580" width="9.140625" style="65"/>
    <col min="3581" max="3582" width="1.7109375" style="65" customWidth="1"/>
    <col min="3583" max="3583" width="3.140625" style="65" customWidth="1"/>
    <col min="3584" max="3584" width="17.7109375" style="65" bestFit="1" customWidth="1"/>
    <col min="3585" max="3585" width="36.42578125" style="65" bestFit="1" customWidth="1"/>
    <col min="3586" max="3586" width="9.140625" style="65"/>
    <col min="3587" max="3587" width="17.7109375" style="65" bestFit="1" customWidth="1"/>
    <col min="3588" max="3588" width="36.42578125" style="65" bestFit="1" customWidth="1"/>
    <col min="3589" max="3589" width="9.140625" style="65"/>
    <col min="3590" max="3590" width="1.140625" style="65" customWidth="1"/>
    <col min="3591" max="3592" width="9.140625" style="65"/>
    <col min="3593" max="3593" width="11.85546875" style="65" bestFit="1" customWidth="1"/>
    <col min="3594" max="3836" width="9.140625" style="65"/>
    <col min="3837" max="3838" width="1.7109375" style="65" customWidth="1"/>
    <col min="3839" max="3839" width="3.140625" style="65" customWidth="1"/>
    <col min="3840" max="3840" width="17.7109375" style="65" bestFit="1" customWidth="1"/>
    <col min="3841" max="3841" width="36.42578125" style="65" bestFit="1" customWidth="1"/>
    <col min="3842" max="3842" width="9.140625" style="65"/>
    <col min="3843" max="3843" width="17.7109375" style="65" bestFit="1" customWidth="1"/>
    <col min="3844" max="3844" width="36.42578125" style="65" bestFit="1" customWidth="1"/>
    <col min="3845" max="3845" width="9.140625" style="65"/>
    <col min="3846" max="3846" width="1.140625" style="65" customWidth="1"/>
    <col min="3847" max="3848" width="9.140625" style="65"/>
    <col min="3849" max="3849" width="11.85546875" style="65" bestFit="1" customWidth="1"/>
    <col min="3850" max="4092" width="9.140625" style="65"/>
    <col min="4093" max="4094" width="1.7109375" style="65" customWidth="1"/>
    <col min="4095" max="4095" width="3.140625" style="65" customWidth="1"/>
    <col min="4096" max="4096" width="17.7109375" style="65" bestFit="1" customWidth="1"/>
    <col min="4097" max="4097" width="36.42578125" style="65" bestFit="1" customWidth="1"/>
    <col min="4098" max="4098" width="9.140625" style="65"/>
    <col min="4099" max="4099" width="17.7109375" style="65" bestFit="1" customWidth="1"/>
    <col min="4100" max="4100" width="36.42578125" style="65" bestFit="1" customWidth="1"/>
    <col min="4101" max="4101" width="9.140625" style="65"/>
    <col min="4102" max="4102" width="1.140625" style="65" customWidth="1"/>
    <col min="4103" max="4104" width="9.140625" style="65"/>
    <col min="4105" max="4105" width="11.85546875" style="65" bestFit="1" customWidth="1"/>
    <col min="4106" max="4348" width="9.140625" style="65"/>
    <col min="4349" max="4350" width="1.7109375" style="65" customWidth="1"/>
    <col min="4351" max="4351" width="3.140625" style="65" customWidth="1"/>
    <col min="4352" max="4352" width="17.7109375" style="65" bestFit="1" customWidth="1"/>
    <col min="4353" max="4353" width="36.42578125" style="65" bestFit="1" customWidth="1"/>
    <col min="4354" max="4354" width="9.140625" style="65"/>
    <col min="4355" max="4355" width="17.7109375" style="65" bestFit="1" customWidth="1"/>
    <col min="4356" max="4356" width="36.42578125" style="65" bestFit="1" customWidth="1"/>
    <col min="4357" max="4357" width="9.140625" style="65"/>
    <col min="4358" max="4358" width="1.140625" style="65" customWidth="1"/>
    <col min="4359" max="4360" width="9.140625" style="65"/>
    <col min="4361" max="4361" width="11.85546875" style="65" bestFit="1" customWidth="1"/>
    <col min="4362" max="4604" width="9.140625" style="65"/>
    <col min="4605" max="4606" width="1.7109375" style="65" customWidth="1"/>
    <col min="4607" max="4607" width="3.140625" style="65" customWidth="1"/>
    <col min="4608" max="4608" width="17.7109375" style="65" bestFit="1" customWidth="1"/>
    <col min="4609" max="4609" width="36.42578125" style="65" bestFit="1" customWidth="1"/>
    <col min="4610" max="4610" width="9.140625" style="65"/>
    <col min="4611" max="4611" width="17.7109375" style="65" bestFit="1" customWidth="1"/>
    <col min="4612" max="4612" width="36.42578125" style="65" bestFit="1" customWidth="1"/>
    <col min="4613" max="4613" width="9.140625" style="65"/>
    <col min="4614" max="4614" width="1.140625" style="65" customWidth="1"/>
    <col min="4615" max="4616" width="9.140625" style="65"/>
    <col min="4617" max="4617" width="11.85546875" style="65" bestFit="1" customWidth="1"/>
    <col min="4618" max="4860" width="9.140625" style="65"/>
    <col min="4861" max="4862" width="1.7109375" style="65" customWidth="1"/>
    <col min="4863" max="4863" width="3.140625" style="65" customWidth="1"/>
    <col min="4864" max="4864" width="17.7109375" style="65" bestFit="1" customWidth="1"/>
    <col min="4865" max="4865" width="36.42578125" style="65" bestFit="1" customWidth="1"/>
    <col min="4866" max="4866" width="9.140625" style="65"/>
    <col min="4867" max="4867" width="17.7109375" style="65" bestFit="1" customWidth="1"/>
    <col min="4868" max="4868" width="36.42578125" style="65" bestFit="1" customWidth="1"/>
    <col min="4869" max="4869" width="9.140625" style="65"/>
    <col min="4870" max="4870" width="1.140625" style="65" customWidth="1"/>
    <col min="4871" max="4872" width="9.140625" style="65"/>
    <col min="4873" max="4873" width="11.85546875" style="65" bestFit="1" customWidth="1"/>
    <col min="4874" max="5116" width="9.140625" style="65"/>
    <col min="5117" max="5118" width="1.7109375" style="65" customWidth="1"/>
    <col min="5119" max="5119" width="3.140625" style="65" customWidth="1"/>
    <col min="5120" max="5120" width="17.7109375" style="65" bestFit="1" customWidth="1"/>
    <col min="5121" max="5121" width="36.42578125" style="65" bestFit="1" customWidth="1"/>
    <col min="5122" max="5122" width="9.140625" style="65"/>
    <col min="5123" max="5123" width="17.7109375" style="65" bestFit="1" customWidth="1"/>
    <col min="5124" max="5124" width="36.42578125" style="65" bestFit="1" customWidth="1"/>
    <col min="5125" max="5125" width="9.140625" style="65"/>
    <col min="5126" max="5126" width="1.140625" style="65" customWidth="1"/>
    <col min="5127" max="5128" width="9.140625" style="65"/>
    <col min="5129" max="5129" width="11.85546875" style="65" bestFit="1" customWidth="1"/>
    <col min="5130" max="5372" width="9.140625" style="65"/>
    <col min="5373" max="5374" width="1.7109375" style="65" customWidth="1"/>
    <col min="5375" max="5375" width="3.140625" style="65" customWidth="1"/>
    <col min="5376" max="5376" width="17.7109375" style="65" bestFit="1" customWidth="1"/>
    <col min="5377" max="5377" width="36.42578125" style="65" bestFit="1" customWidth="1"/>
    <col min="5378" max="5378" width="9.140625" style="65"/>
    <col min="5379" max="5379" width="17.7109375" style="65" bestFit="1" customWidth="1"/>
    <col min="5380" max="5380" width="36.42578125" style="65" bestFit="1" customWidth="1"/>
    <col min="5381" max="5381" width="9.140625" style="65"/>
    <col min="5382" max="5382" width="1.140625" style="65" customWidth="1"/>
    <col min="5383" max="5384" width="9.140625" style="65"/>
    <col min="5385" max="5385" width="11.85546875" style="65" bestFit="1" customWidth="1"/>
    <col min="5386" max="5628" width="9.140625" style="65"/>
    <col min="5629" max="5630" width="1.7109375" style="65" customWidth="1"/>
    <col min="5631" max="5631" width="3.140625" style="65" customWidth="1"/>
    <col min="5632" max="5632" width="17.7109375" style="65" bestFit="1" customWidth="1"/>
    <col min="5633" max="5633" width="36.42578125" style="65" bestFit="1" customWidth="1"/>
    <col min="5634" max="5634" width="9.140625" style="65"/>
    <col min="5635" max="5635" width="17.7109375" style="65" bestFit="1" customWidth="1"/>
    <col min="5636" max="5636" width="36.42578125" style="65" bestFit="1" customWidth="1"/>
    <col min="5637" max="5637" width="9.140625" style="65"/>
    <col min="5638" max="5638" width="1.140625" style="65" customWidth="1"/>
    <col min="5639" max="5640" width="9.140625" style="65"/>
    <col min="5641" max="5641" width="11.85546875" style="65" bestFit="1" customWidth="1"/>
    <col min="5642" max="5884" width="9.140625" style="65"/>
    <col min="5885" max="5886" width="1.7109375" style="65" customWidth="1"/>
    <col min="5887" max="5887" width="3.140625" style="65" customWidth="1"/>
    <col min="5888" max="5888" width="17.7109375" style="65" bestFit="1" customWidth="1"/>
    <col min="5889" max="5889" width="36.42578125" style="65" bestFit="1" customWidth="1"/>
    <col min="5890" max="5890" width="9.140625" style="65"/>
    <col min="5891" max="5891" width="17.7109375" style="65" bestFit="1" customWidth="1"/>
    <col min="5892" max="5892" width="36.42578125" style="65" bestFit="1" customWidth="1"/>
    <col min="5893" max="5893" width="9.140625" style="65"/>
    <col min="5894" max="5894" width="1.140625" style="65" customWidth="1"/>
    <col min="5895" max="5896" width="9.140625" style="65"/>
    <col min="5897" max="5897" width="11.85546875" style="65" bestFit="1" customWidth="1"/>
    <col min="5898" max="6140" width="9.140625" style="65"/>
    <col min="6141" max="6142" width="1.7109375" style="65" customWidth="1"/>
    <col min="6143" max="6143" width="3.140625" style="65" customWidth="1"/>
    <col min="6144" max="6144" width="17.7109375" style="65" bestFit="1" customWidth="1"/>
    <col min="6145" max="6145" width="36.42578125" style="65" bestFit="1" customWidth="1"/>
    <col min="6146" max="6146" width="9.140625" style="65"/>
    <col min="6147" max="6147" width="17.7109375" style="65" bestFit="1" customWidth="1"/>
    <col min="6148" max="6148" width="36.42578125" style="65" bestFit="1" customWidth="1"/>
    <col min="6149" max="6149" width="9.140625" style="65"/>
    <col min="6150" max="6150" width="1.140625" style="65" customWidth="1"/>
    <col min="6151" max="6152" width="9.140625" style="65"/>
    <col min="6153" max="6153" width="11.85546875" style="65" bestFit="1" customWidth="1"/>
    <col min="6154" max="6396" width="9.140625" style="65"/>
    <col min="6397" max="6398" width="1.7109375" style="65" customWidth="1"/>
    <col min="6399" max="6399" width="3.140625" style="65" customWidth="1"/>
    <col min="6400" max="6400" width="17.7109375" style="65" bestFit="1" customWidth="1"/>
    <col min="6401" max="6401" width="36.42578125" style="65" bestFit="1" customWidth="1"/>
    <col min="6402" max="6402" width="9.140625" style="65"/>
    <col min="6403" max="6403" width="17.7109375" style="65" bestFit="1" customWidth="1"/>
    <col min="6404" max="6404" width="36.42578125" style="65" bestFit="1" customWidth="1"/>
    <col min="6405" max="6405" width="9.140625" style="65"/>
    <col min="6406" max="6406" width="1.140625" style="65" customWidth="1"/>
    <col min="6407" max="6408" width="9.140625" style="65"/>
    <col min="6409" max="6409" width="11.85546875" style="65" bestFit="1" customWidth="1"/>
    <col min="6410" max="6652" width="9.140625" style="65"/>
    <col min="6653" max="6654" width="1.7109375" style="65" customWidth="1"/>
    <col min="6655" max="6655" width="3.140625" style="65" customWidth="1"/>
    <col min="6656" max="6656" width="17.7109375" style="65" bestFit="1" customWidth="1"/>
    <col min="6657" max="6657" width="36.42578125" style="65" bestFit="1" customWidth="1"/>
    <col min="6658" max="6658" width="9.140625" style="65"/>
    <col min="6659" max="6659" width="17.7109375" style="65" bestFit="1" customWidth="1"/>
    <col min="6660" max="6660" width="36.42578125" style="65" bestFit="1" customWidth="1"/>
    <col min="6661" max="6661" width="9.140625" style="65"/>
    <col min="6662" max="6662" width="1.140625" style="65" customWidth="1"/>
    <col min="6663" max="6664" width="9.140625" style="65"/>
    <col min="6665" max="6665" width="11.85546875" style="65" bestFit="1" customWidth="1"/>
    <col min="6666" max="6908" width="9.140625" style="65"/>
    <col min="6909" max="6910" width="1.7109375" style="65" customWidth="1"/>
    <col min="6911" max="6911" width="3.140625" style="65" customWidth="1"/>
    <col min="6912" max="6912" width="17.7109375" style="65" bestFit="1" customWidth="1"/>
    <col min="6913" max="6913" width="36.42578125" style="65" bestFit="1" customWidth="1"/>
    <col min="6914" max="6914" width="9.140625" style="65"/>
    <col min="6915" max="6915" width="17.7109375" style="65" bestFit="1" customWidth="1"/>
    <col min="6916" max="6916" width="36.42578125" style="65" bestFit="1" customWidth="1"/>
    <col min="6917" max="6917" width="9.140625" style="65"/>
    <col min="6918" max="6918" width="1.140625" style="65" customWidth="1"/>
    <col min="6919" max="6920" width="9.140625" style="65"/>
    <col min="6921" max="6921" width="11.85546875" style="65" bestFit="1" customWidth="1"/>
    <col min="6922" max="7164" width="9.140625" style="65"/>
    <col min="7165" max="7166" width="1.7109375" style="65" customWidth="1"/>
    <col min="7167" max="7167" width="3.140625" style="65" customWidth="1"/>
    <col min="7168" max="7168" width="17.7109375" style="65" bestFit="1" customWidth="1"/>
    <col min="7169" max="7169" width="36.42578125" style="65" bestFit="1" customWidth="1"/>
    <col min="7170" max="7170" width="9.140625" style="65"/>
    <col min="7171" max="7171" width="17.7109375" style="65" bestFit="1" customWidth="1"/>
    <col min="7172" max="7172" width="36.42578125" style="65" bestFit="1" customWidth="1"/>
    <col min="7173" max="7173" width="9.140625" style="65"/>
    <col min="7174" max="7174" width="1.140625" style="65" customWidth="1"/>
    <col min="7175" max="7176" width="9.140625" style="65"/>
    <col min="7177" max="7177" width="11.85546875" style="65" bestFit="1" customWidth="1"/>
    <col min="7178" max="7420" width="9.140625" style="65"/>
    <col min="7421" max="7422" width="1.7109375" style="65" customWidth="1"/>
    <col min="7423" max="7423" width="3.140625" style="65" customWidth="1"/>
    <col min="7424" max="7424" width="17.7109375" style="65" bestFit="1" customWidth="1"/>
    <col min="7425" max="7425" width="36.42578125" style="65" bestFit="1" customWidth="1"/>
    <col min="7426" max="7426" width="9.140625" style="65"/>
    <col min="7427" max="7427" width="17.7109375" style="65" bestFit="1" customWidth="1"/>
    <col min="7428" max="7428" width="36.42578125" style="65" bestFit="1" customWidth="1"/>
    <col min="7429" max="7429" width="9.140625" style="65"/>
    <col min="7430" max="7430" width="1.140625" style="65" customWidth="1"/>
    <col min="7431" max="7432" width="9.140625" style="65"/>
    <col min="7433" max="7433" width="11.85546875" style="65" bestFit="1" customWidth="1"/>
    <col min="7434" max="7676" width="9.140625" style="65"/>
    <col min="7677" max="7678" width="1.7109375" style="65" customWidth="1"/>
    <col min="7679" max="7679" width="3.140625" style="65" customWidth="1"/>
    <col min="7680" max="7680" width="17.7109375" style="65" bestFit="1" customWidth="1"/>
    <col min="7681" max="7681" width="36.42578125" style="65" bestFit="1" customWidth="1"/>
    <col min="7682" max="7682" width="9.140625" style="65"/>
    <col min="7683" max="7683" width="17.7109375" style="65" bestFit="1" customWidth="1"/>
    <col min="7684" max="7684" width="36.42578125" style="65" bestFit="1" customWidth="1"/>
    <col min="7685" max="7685" width="9.140625" style="65"/>
    <col min="7686" max="7686" width="1.140625" style="65" customWidth="1"/>
    <col min="7687" max="7688" width="9.140625" style="65"/>
    <col min="7689" max="7689" width="11.85546875" style="65" bestFit="1" customWidth="1"/>
    <col min="7690" max="7932" width="9.140625" style="65"/>
    <col min="7933" max="7934" width="1.7109375" style="65" customWidth="1"/>
    <col min="7935" max="7935" width="3.140625" style="65" customWidth="1"/>
    <col min="7936" max="7936" width="17.7109375" style="65" bestFit="1" customWidth="1"/>
    <col min="7937" max="7937" width="36.42578125" style="65" bestFit="1" customWidth="1"/>
    <col min="7938" max="7938" width="9.140625" style="65"/>
    <col min="7939" max="7939" width="17.7109375" style="65" bestFit="1" customWidth="1"/>
    <col min="7940" max="7940" width="36.42578125" style="65" bestFit="1" customWidth="1"/>
    <col min="7941" max="7941" width="9.140625" style="65"/>
    <col min="7942" max="7942" width="1.140625" style="65" customWidth="1"/>
    <col min="7943" max="7944" width="9.140625" style="65"/>
    <col min="7945" max="7945" width="11.85546875" style="65" bestFit="1" customWidth="1"/>
    <col min="7946" max="8188" width="9.140625" style="65"/>
    <col min="8189" max="8190" width="1.7109375" style="65" customWidth="1"/>
    <col min="8191" max="8191" width="3.140625" style="65" customWidth="1"/>
    <col min="8192" max="8192" width="17.7109375" style="65" bestFit="1" customWidth="1"/>
    <col min="8193" max="8193" width="36.42578125" style="65" bestFit="1" customWidth="1"/>
    <col min="8194" max="8194" width="9.140625" style="65"/>
    <col min="8195" max="8195" width="17.7109375" style="65" bestFit="1" customWidth="1"/>
    <col min="8196" max="8196" width="36.42578125" style="65" bestFit="1" customWidth="1"/>
    <col min="8197" max="8197" width="9.140625" style="65"/>
    <col min="8198" max="8198" width="1.140625" style="65" customWidth="1"/>
    <col min="8199" max="8200" width="9.140625" style="65"/>
    <col min="8201" max="8201" width="11.85546875" style="65" bestFit="1" customWidth="1"/>
    <col min="8202" max="8444" width="9.140625" style="65"/>
    <col min="8445" max="8446" width="1.7109375" style="65" customWidth="1"/>
    <col min="8447" max="8447" width="3.140625" style="65" customWidth="1"/>
    <col min="8448" max="8448" width="17.7109375" style="65" bestFit="1" customWidth="1"/>
    <col min="8449" max="8449" width="36.42578125" style="65" bestFit="1" customWidth="1"/>
    <col min="8450" max="8450" width="9.140625" style="65"/>
    <col min="8451" max="8451" width="17.7109375" style="65" bestFit="1" customWidth="1"/>
    <col min="8452" max="8452" width="36.42578125" style="65" bestFit="1" customWidth="1"/>
    <col min="8453" max="8453" width="9.140625" style="65"/>
    <col min="8454" max="8454" width="1.140625" style="65" customWidth="1"/>
    <col min="8455" max="8456" width="9.140625" style="65"/>
    <col min="8457" max="8457" width="11.85546875" style="65" bestFit="1" customWidth="1"/>
    <col min="8458" max="8700" width="9.140625" style="65"/>
    <col min="8701" max="8702" width="1.7109375" style="65" customWidth="1"/>
    <col min="8703" max="8703" width="3.140625" style="65" customWidth="1"/>
    <col min="8704" max="8704" width="17.7109375" style="65" bestFit="1" customWidth="1"/>
    <col min="8705" max="8705" width="36.42578125" style="65" bestFit="1" customWidth="1"/>
    <col min="8706" max="8706" width="9.140625" style="65"/>
    <col min="8707" max="8707" width="17.7109375" style="65" bestFit="1" customWidth="1"/>
    <col min="8708" max="8708" width="36.42578125" style="65" bestFit="1" customWidth="1"/>
    <col min="8709" max="8709" width="9.140625" style="65"/>
    <col min="8710" max="8710" width="1.140625" style="65" customWidth="1"/>
    <col min="8711" max="8712" width="9.140625" style="65"/>
    <col min="8713" max="8713" width="11.85546875" style="65" bestFit="1" customWidth="1"/>
    <col min="8714" max="8956" width="9.140625" style="65"/>
    <col min="8957" max="8958" width="1.7109375" style="65" customWidth="1"/>
    <col min="8959" max="8959" width="3.140625" style="65" customWidth="1"/>
    <col min="8960" max="8960" width="17.7109375" style="65" bestFit="1" customWidth="1"/>
    <col min="8961" max="8961" width="36.42578125" style="65" bestFit="1" customWidth="1"/>
    <col min="8962" max="8962" width="9.140625" style="65"/>
    <col min="8963" max="8963" width="17.7109375" style="65" bestFit="1" customWidth="1"/>
    <col min="8964" max="8964" width="36.42578125" style="65" bestFit="1" customWidth="1"/>
    <col min="8965" max="8965" width="9.140625" style="65"/>
    <col min="8966" max="8966" width="1.140625" style="65" customWidth="1"/>
    <col min="8967" max="8968" width="9.140625" style="65"/>
    <col min="8969" max="8969" width="11.85546875" style="65" bestFit="1" customWidth="1"/>
    <col min="8970" max="9212" width="9.140625" style="65"/>
    <col min="9213" max="9214" width="1.7109375" style="65" customWidth="1"/>
    <col min="9215" max="9215" width="3.140625" style="65" customWidth="1"/>
    <col min="9216" max="9216" width="17.7109375" style="65" bestFit="1" customWidth="1"/>
    <col min="9217" max="9217" width="36.42578125" style="65" bestFit="1" customWidth="1"/>
    <col min="9218" max="9218" width="9.140625" style="65"/>
    <col min="9219" max="9219" width="17.7109375" style="65" bestFit="1" customWidth="1"/>
    <col min="9220" max="9220" width="36.42578125" style="65" bestFit="1" customWidth="1"/>
    <col min="9221" max="9221" width="9.140625" style="65"/>
    <col min="9222" max="9222" width="1.140625" style="65" customWidth="1"/>
    <col min="9223" max="9224" width="9.140625" style="65"/>
    <col min="9225" max="9225" width="11.85546875" style="65" bestFit="1" customWidth="1"/>
    <col min="9226" max="9468" width="9.140625" style="65"/>
    <col min="9469" max="9470" width="1.7109375" style="65" customWidth="1"/>
    <col min="9471" max="9471" width="3.140625" style="65" customWidth="1"/>
    <col min="9472" max="9472" width="17.7109375" style="65" bestFit="1" customWidth="1"/>
    <col min="9473" max="9473" width="36.42578125" style="65" bestFit="1" customWidth="1"/>
    <col min="9474" max="9474" width="9.140625" style="65"/>
    <col min="9475" max="9475" width="17.7109375" style="65" bestFit="1" customWidth="1"/>
    <col min="9476" max="9476" width="36.42578125" style="65" bestFit="1" customWidth="1"/>
    <col min="9477" max="9477" width="9.140625" style="65"/>
    <col min="9478" max="9478" width="1.140625" style="65" customWidth="1"/>
    <col min="9479" max="9480" width="9.140625" style="65"/>
    <col min="9481" max="9481" width="11.85546875" style="65" bestFit="1" customWidth="1"/>
    <col min="9482" max="9724" width="9.140625" style="65"/>
    <col min="9725" max="9726" width="1.7109375" style="65" customWidth="1"/>
    <col min="9727" max="9727" width="3.140625" style="65" customWidth="1"/>
    <col min="9728" max="9728" width="17.7109375" style="65" bestFit="1" customWidth="1"/>
    <col min="9729" max="9729" width="36.42578125" style="65" bestFit="1" customWidth="1"/>
    <col min="9730" max="9730" width="9.140625" style="65"/>
    <col min="9731" max="9731" width="17.7109375" style="65" bestFit="1" customWidth="1"/>
    <col min="9732" max="9732" width="36.42578125" style="65" bestFit="1" customWidth="1"/>
    <col min="9733" max="9733" width="9.140625" style="65"/>
    <col min="9734" max="9734" width="1.140625" style="65" customWidth="1"/>
    <col min="9735" max="9736" width="9.140625" style="65"/>
    <col min="9737" max="9737" width="11.85546875" style="65" bestFit="1" customWidth="1"/>
    <col min="9738" max="9980" width="9.140625" style="65"/>
    <col min="9981" max="9982" width="1.7109375" style="65" customWidth="1"/>
    <col min="9983" max="9983" width="3.140625" style="65" customWidth="1"/>
    <col min="9984" max="9984" width="17.7109375" style="65" bestFit="1" customWidth="1"/>
    <col min="9985" max="9985" width="36.42578125" style="65" bestFit="1" customWidth="1"/>
    <col min="9986" max="9986" width="9.140625" style="65"/>
    <col min="9987" max="9987" width="17.7109375" style="65" bestFit="1" customWidth="1"/>
    <col min="9988" max="9988" width="36.42578125" style="65" bestFit="1" customWidth="1"/>
    <col min="9989" max="9989" width="9.140625" style="65"/>
    <col min="9990" max="9990" width="1.140625" style="65" customWidth="1"/>
    <col min="9991" max="9992" width="9.140625" style="65"/>
    <col min="9993" max="9993" width="11.85546875" style="65" bestFit="1" customWidth="1"/>
    <col min="9994" max="10236" width="9.140625" style="65"/>
    <col min="10237" max="10238" width="1.7109375" style="65" customWidth="1"/>
    <col min="10239" max="10239" width="3.140625" style="65" customWidth="1"/>
    <col min="10240" max="10240" width="17.7109375" style="65" bestFit="1" customWidth="1"/>
    <col min="10241" max="10241" width="36.42578125" style="65" bestFit="1" customWidth="1"/>
    <col min="10242" max="10242" width="9.140625" style="65"/>
    <col min="10243" max="10243" width="17.7109375" style="65" bestFit="1" customWidth="1"/>
    <col min="10244" max="10244" width="36.42578125" style="65" bestFit="1" customWidth="1"/>
    <col min="10245" max="10245" width="9.140625" style="65"/>
    <col min="10246" max="10246" width="1.140625" style="65" customWidth="1"/>
    <col min="10247" max="10248" width="9.140625" style="65"/>
    <col min="10249" max="10249" width="11.85546875" style="65" bestFit="1" customWidth="1"/>
    <col min="10250" max="10492" width="9.140625" style="65"/>
    <col min="10493" max="10494" width="1.7109375" style="65" customWidth="1"/>
    <col min="10495" max="10495" width="3.140625" style="65" customWidth="1"/>
    <col min="10496" max="10496" width="17.7109375" style="65" bestFit="1" customWidth="1"/>
    <col min="10497" max="10497" width="36.42578125" style="65" bestFit="1" customWidth="1"/>
    <col min="10498" max="10498" width="9.140625" style="65"/>
    <col min="10499" max="10499" width="17.7109375" style="65" bestFit="1" customWidth="1"/>
    <col min="10500" max="10500" width="36.42578125" style="65" bestFit="1" customWidth="1"/>
    <col min="10501" max="10501" width="9.140625" style="65"/>
    <col min="10502" max="10502" width="1.140625" style="65" customWidth="1"/>
    <col min="10503" max="10504" width="9.140625" style="65"/>
    <col min="10505" max="10505" width="11.85546875" style="65" bestFit="1" customWidth="1"/>
    <col min="10506" max="10748" width="9.140625" style="65"/>
    <col min="10749" max="10750" width="1.7109375" style="65" customWidth="1"/>
    <col min="10751" max="10751" width="3.140625" style="65" customWidth="1"/>
    <col min="10752" max="10752" width="17.7109375" style="65" bestFit="1" customWidth="1"/>
    <col min="10753" max="10753" width="36.42578125" style="65" bestFit="1" customWidth="1"/>
    <col min="10754" max="10754" width="9.140625" style="65"/>
    <col min="10755" max="10755" width="17.7109375" style="65" bestFit="1" customWidth="1"/>
    <col min="10756" max="10756" width="36.42578125" style="65" bestFit="1" customWidth="1"/>
    <col min="10757" max="10757" width="9.140625" style="65"/>
    <col min="10758" max="10758" width="1.140625" style="65" customWidth="1"/>
    <col min="10759" max="10760" width="9.140625" style="65"/>
    <col min="10761" max="10761" width="11.85546875" style="65" bestFit="1" customWidth="1"/>
    <col min="10762" max="11004" width="9.140625" style="65"/>
    <col min="11005" max="11006" width="1.7109375" style="65" customWidth="1"/>
    <col min="11007" max="11007" width="3.140625" style="65" customWidth="1"/>
    <col min="11008" max="11008" width="17.7109375" style="65" bestFit="1" customWidth="1"/>
    <col min="11009" max="11009" width="36.42578125" style="65" bestFit="1" customWidth="1"/>
    <col min="11010" max="11010" width="9.140625" style="65"/>
    <col min="11011" max="11011" width="17.7109375" style="65" bestFit="1" customWidth="1"/>
    <col min="11012" max="11012" width="36.42578125" style="65" bestFit="1" customWidth="1"/>
    <col min="11013" max="11013" width="9.140625" style="65"/>
    <col min="11014" max="11014" width="1.140625" style="65" customWidth="1"/>
    <col min="11015" max="11016" width="9.140625" style="65"/>
    <col min="11017" max="11017" width="11.85546875" style="65" bestFit="1" customWidth="1"/>
    <col min="11018" max="11260" width="9.140625" style="65"/>
    <col min="11261" max="11262" width="1.7109375" style="65" customWidth="1"/>
    <col min="11263" max="11263" width="3.140625" style="65" customWidth="1"/>
    <col min="11264" max="11264" width="17.7109375" style="65" bestFit="1" customWidth="1"/>
    <col min="11265" max="11265" width="36.42578125" style="65" bestFit="1" customWidth="1"/>
    <col min="11266" max="11266" width="9.140625" style="65"/>
    <col min="11267" max="11267" width="17.7109375" style="65" bestFit="1" customWidth="1"/>
    <col min="11268" max="11268" width="36.42578125" style="65" bestFit="1" customWidth="1"/>
    <col min="11269" max="11269" width="9.140625" style="65"/>
    <col min="11270" max="11270" width="1.140625" style="65" customWidth="1"/>
    <col min="11271" max="11272" width="9.140625" style="65"/>
    <col min="11273" max="11273" width="11.85546875" style="65" bestFit="1" customWidth="1"/>
    <col min="11274" max="11516" width="9.140625" style="65"/>
    <col min="11517" max="11518" width="1.7109375" style="65" customWidth="1"/>
    <col min="11519" max="11519" width="3.140625" style="65" customWidth="1"/>
    <col min="11520" max="11520" width="17.7109375" style="65" bestFit="1" customWidth="1"/>
    <col min="11521" max="11521" width="36.42578125" style="65" bestFit="1" customWidth="1"/>
    <col min="11522" max="11522" width="9.140625" style="65"/>
    <col min="11523" max="11523" width="17.7109375" style="65" bestFit="1" customWidth="1"/>
    <col min="11524" max="11524" width="36.42578125" style="65" bestFit="1" customWidth="1"/>
    <col min="11525" max="11525" width="9.140625" style="65"/>
    <col min="11526" max="11526" width="1.140625" style="65" customWidth="1"/>
    <col min="11527" max="11528" width="9.140625" style="65"/>
    <col min="11529" max="11529" width="11.85546875" style="65" bestFit="1" customWidth="1"/>
    <col min="11530" max="11772" width="9.140625" style="65"/>
    <col min="11773" max="11774" width="1.7109375" style="65" customWidth="1"/>
    <col min="11775" max="11775" width="3.140625" style="65" customWidth="1"/>
    <col min="11776" max="11776" width="17.7109375" style="65" bestFit="1" customWidth="1"/>
    <col min="11777" max="11777" width="36.42578125" style="65" bestFit="1" customWidth="1"/>
    <col min="11778" max="11778" width="9.140625" style="65"/>
    <col min="11779" max="11779" width="17.7109375" style="65" bestFit="1" customWidth="1"/>
    <col min="11780" max="11780" width="36.42578125" style="65" bestFit="1" customWidth="1"/>
    <col min="11781" max="11781" width="9.140625" style="65"/>
    <col min="11782" max="11782" width="1.140625" style="65" customWidth="1"/>
    <col min="11783" max="11784" width="9.140625" style="65"/>
    <col min="11785" max="11785" width="11.85546875" style="65" bestFit="1" customWidth="1"/>
    <col min="11786" max="12028" width="9.140625" style="65"/>
    <col min="12029" max="12030" width="1.7109375" style="65" customWidth="1"/>
    <col min="12031" max="12031" width="3.140625" style="65" customWidth="1"/>
    <col min="12032" max="12032" width="17.7109375" style="65" bestFit="1" customWidth="1"/>
    <col min="12033" max="12033" width="36.42578125" style="65" bestFit="1" customWidth="1"/>
    <col min="12034" max="12034" width="9.140625" style="65"/>
    <col min="12035" max="12035" width="17.7109375" style="65" bestFit="1" customWidth="1"/>
    <col min="12036" max="12036" width="36.42578125" style="65" bestFit="1" customWidth="1"/>
    <col min="12037" max="12037" width="9.140625" style="65"/>
    <col min="12038" max="12038" width="1.140625" style="65" customWidth="1"/>
    <col min="12039" max="12040" width="9.140625" style="65"/>
    <col min="12041" max="12041" width="11.85546875" style="65" bestFit="1" customWidth="1"/>
    <col min="12042" max="12284" width="9.140625" style="65"/>
    <col min="12285" max="12286" width="1.7109375" style="65" customWidth="1"/>
    <col min="12287" max="12287" width="3.140625" style="65" customWidth="1"/>
    <col min="12288" max="12288" width="17.7109375" style="65" bestFit="1" customWidth="1"/>
    <col min="12289" max="12289" width="36.42578125" style="65" bestFit="1" customWidth="1"/>
    <col min="12290" max="12290" width="9.140625" style="65"/>
    <col min="12291" max="12291" width="17.7109375" style="65" bestFit="1" customWidth="1"/>
    <col min="12292" max="12292" width="36.42578125" style="65" bestFit="1" customWidth="1"/>
    <col min="12293" max="12293" width="9.140625" style="65"/>
    <col min="12294" max="12294" width="1.140625" style="65" customWidth="1"/>
    <col min="12295" max="12296" width="9.140625" style="65"/>
    <col min="12297" max="12297" width="11.85546875" style="65" bestFit="1" customWidth="1"/>
    <col min="12298" max="12540" width="9.140625" style="65"/>
    <col min="12541" max="12542" width="1.7109375" style="65" customWidth="1"/>
    <col min="12543" max="12543" width="3.140625" style="65" customWidth="1"/>
    <col min="12544" max="12544" width="17.7109375" style="65" bestFit="1" customWidth="1"/>
    <col min="12545" max="12545" width="36.42578125" style="65" bestFit="1" customWidth="1"/>
    <col min="12546" max="12546" width="9.140625" style="65"/>
    <col min="12547" max="12547" width="17.7109375" style="65" bestFit="1" customWidth="1"/>
    <col min="12548" max="12548" width="36.42578125" style="65" bestFit="1" customWidth="1"/>
    <col min="12549" max="12549" width="9.140625" style="65"/>
    <col min="12550" max="12550" width="1.140625" style="65" customWidth="1"/>
    <col min="12551" max="12552" width="9.140625" style="65"/>
    <col min="12553" max="12553" width="11.85546875" style="65" bestFit="1" customWidth="1"/>
    <col min="12554" max="12796" width="9.140625" style="65"/>
    <col min="12797" max="12798" width="1.7109375" style="65" customWidth="1"/>
    <col min="12799" max="12799" width="3.140625" style="65" customWidth="1"/>
    <col min="12800" max="12800" width="17.7109375" style="65" bestFit="1" customWidth="1"/>
    <col min="12801" max="12801" width="36.42578125" style="65" bestFit="1" customWidth="1"/>
    <col min="12802" max="12802" width="9.140625" style="65"/>
    <col min="12803" max="12803" width="17.7109375" style="65" bestFit="1" customWidth="1"/>
    <col min="12804" max="12804" width="36.42578125" style="65" bestFit="1" customWidth="1"/>
    <col min="12805" max="12805" width="9.140625" style="65"/>
    <col min="12806" max="12806" width="1.140625" style="65" customWidth="1"/>
    <col min="12807" max="12808" width="9.140625" style="65"/>
    <col min="12809" max="12809" width="11.85546875" style="65" bestFit="1" customWidth="1"/>
    <col min="12810" max="13052" width="9.140625" style="65"/>
    <col min="13053" max="13054" width="1.7109375" style="65" customWidth="1"/>
    <col min="13055" max="13055" width="3.140625" style="65" customWidth="1"/>
    <col min="13056" max="13056" width="17.7109375" style="65" bestFit="1" customWidth="1"/>
    <col min="13057" max="13057" width="36.42578125" style="65" bestFit="1" customWidth="1"/>
    <col min="13058" max="13058" width="9.140625" style="65"/>
    <col min="13059" max="13059" width="17.7109375" style="65" bestFit="1" customWidth="1"/>
    <col min="13060" max="13060" width="36.42578125" style="65" bestFit="1" customWidth="1"/>
    <col min="13061" max="13061" width="9.140625" style="65"/>
    <col min="13062" max="13062" width="1.140625" style="65" customWidth="1"/>
    <col min="13063" max="13064" width="9.140625" style="65"/>
    <col min="13065" max="13065" width="11.85546875" style="65" bestFit="1" customWidth="1"/>
    <col min="13066" max="13308" width="9.140625" style="65"/>
    <col min="13309" max="13310" width="1.7109375" style="65" customWidth="1"/>
    <col min="13311" max="13311" width="3.140625" style="65" customWidth="1"/>
    <col min="13312" max="13312" width="17.7109375" style="65" bestFit="1" customWidth="1"/>
    <col min="13313" max="13313" width="36.42578125" style="65" bestFit="1" customWidth="1"/>
    <col min="13314" max="13314" width="9.140625" style="65"/>
    <col min="13315" max="13315" width="17.7109375" style="65" bestFit="1" customWidth="1"/>
    <col min="13316" max="13316" width="36.42578125" style="65" bestFit="1" customWidth="1"/>
    <col min="13317" max="13317" width="9.140625" style="65"/>
    <col min="13318" max="13318" width="1.140625" style="65" customWidth="1"/>
    <col min="13319" max="13320" width="9.140625" style="65"/>
    <col min="13321" max="13321" width="11.85546875" style="65" bestFit="1" customWidth="1"/>
    <col min="13322" max="13564" width="9.140625" style="65"/>
    <col min="13565" max="13566" width="1.7109375" style="65" customWidth="1"/>
    <col min="13567" max="13567" width="3.140625" style="65" customWidth="1"/>
    <col min="13568" max="13568" width="17.7109375" style="65" bestFit="1" customWidth="1"/>
    <col min="13569" max="13569" width="36.42578125" style="65" bestFit="1" customWidth="1"/>
    <col min="13570" max="13570" width="9.140625" style="65"/>
    <col min="13571" max="13571" width="17.7109375" style="65" bestFit="1" customWidth="1"/>
    <col min="13572" max="13572" width="36.42578125" style="65" bestFit="1" customWidth="1"/>
    <col min="13573" max="13573" width="9.140625" style="65"/>
    <col min="13574" max="13574" width="1.140625" style="65" customWidth="1"/>
    <col min="13575" max="13576" width="9.140625" style="65"/>
    <col min="13577" max="13577" width="11.85546875" style="65" bestFit="1" customWidth="1"/>
    <col min="13578" max="13820" width="9.140625" style="65"/>
    <col min="13821" max="13822" width="1.7109375" style="65" customWidth="1"/>
    <col min="13823" max="13823" width="3.140625" style="65" customWidth="1"/>
    <col min="13824" max="13824" width="17.7109375" style="65" bestFit="1" customWidth="1"/>
    <col min="13825" max="13825" width="36.42578125" style="65" bestFit="1" customWidth="1"/>
    <col min="13826" max="13826" width="9.140625" style="65"/>
    <col min="13827" max="13827" width="17.7109375" style="65" bestFit="1" customWidth="1"/>
    <col min="13828" max="13828" width="36.42578125" style="65" bestFit="1" customWidth="1"/>
    <col min="13829" max="13829" width="9.140625" style="65"/>
    <col min="13830" max="13830" width="1.140625" style="65" customWidth="1"/>
    <col min="13831" max="13832" width="9.140625" style="65"/>
    <col min="13833" max="13833" width="11.85546875" style="65" bestFit="1" customWidth="1"/>
    <col min="13834" max="14076" width="9.140625" style="65"/>
    <col min="14077" max="14078" width="1.7109375" style="65" customWidth="1"/>
    <col min="14079" max="14079" width="3.140625" style="65" customWidth="1"/>
    <col min="14080" max="14080" width="17.7109375" style="65" bestFit="1" customWidth="1"/>
    <col min="14081" max="14081" width="36.42578125" style="65" bestFit="1" customWidth="1"/>
    <col min="14082" max="14082" width="9.140625" style="65"/>
    <col min="14083" max="14083" width="17.7109375" style="65" bestFit="1" customWidth="1"/>
    <col min="14084" max="14084" width="36.42578125" style="65" bestFit="1" customWidth="1"/>
    <col min="14085" max="14085" width="9.140625" style="65"/>
    <col min="14086" max="14086" width="1.140625" style="65" customWidth="1"/>
    <col min="14087" max="14088" width="9.140625" style="65"/>
    <col min="14089" max="14089" width="11.85546875" style="65" bestFit="1" customWidth="1"/>
    <col min="14090" max="14332" width="9.140625" style="65"/>
    <col min="14333" max="14334" width="1.7109375" style="65" customWidth="1"/>
    <col min="14335" max="14335" width="3.140625" style="65" customWidth="1"/>
    <col min="14336" max="14336" width="17.7109375" style="65" bestFit="1" customWidth="1"/>
    <col min="14337" max="14337" width="36.42578125" style="65" bestFit="1" customWidth="1"/>
    <col min="14338" max="14338" width="9.140625" style="65"/>
    <col min="14339" max="14339" width="17.7109375" style="65" bestFit="1" customWidth="1"/>
    <col min="14340" max="14340" width="36.42578125" style="65" bestFit="1" customWidth="1"/>
    <col min="14341" max="14341" width="9.140625" style="65"/>
    <col min="14342" max="14342" width="1.140625" style="65" customWidth="1"/>
    <col min="14343" max="14344" width="9.140625" style="65"/>
    <col min="14345" max="14345" width="11.85546875" style="65" bestFit="1" customWidth="1"/>
    <col min="14346" max="14588" width="9.140625" style="65"/>
    <col min="14589" max="14590" width="1.7109375" style="65" customWidth="1"/>
    <col min="14591" max="14591" width="3.140625" style="65" customWidth="1"/>
    <col min="14592" max="14592" width="17.7109375" style="65" bestFit="1" customWidth="1"/>
    <col min="14593" max="14593" width="36.42578125" style="65" bestFit="1" customWidth="1"/>
    <col min="14594" max="14594" width="9.140625" style="65"/>
    <col min="14595" max="14595" width="17.7109375" style="65" bestFit="1" customWidth="1"/>
    <col min="14596" max="14596" width="36.42578125" style="65" bestFit="1" customWidth="1"/>
    <col min="14597" max="14597" width="9.140625" style="65"/>
    <col min="14598" max="14598" width="1.140625" style="65" customWidth="1"/>
    <col min="14599" max="14600" width="9.140625" style="65"/>
    <col min="14601" max="14601" width="11.85546875" style="65" bestFit="1" customWidth="1"/>
    <col min="14602" max="14844" width="9.140625" style="65"/>
    <col min="14845" max="14846" width="1.7109375" style="65" customWidth="1"/>
    <col min="14847" max="14847" width="3.140625" style="65" customWidth="1"/>
    <col min="14848" max="14848" width="17.7109375" style="65" bestFit="1" customWidth="1"/>
    <col min="14849" max="14849" width="36.42578125" style="65" bestFit="1" customWidth="1"/>
    <col min="14850" max="14850" width="9.140625" style="65"/>
    <col min="14851" max="14851" width="17.7109375" style="65" bestFit="1" customWidth="1"/>
    <col min="14852" max="14852" width="36.42578125" style="65" bestFit="1" customWidth="1"/>
    <col min="14853" max="14853" width="9.140625" style="65"/>
    <col min="14854" max="14854" width="1.140625" style="65" customWidth="1"/>
    <col min="14855" max="14856" width="9.140625" style="65"/>
    <col min="14857" max="14857" width="11.85546875" style="65" bestFit="1" customWidth="1"/>
    <col min="14858" max="15100" width="9.140625" style="65"/>
    <col min="15101" max="15102" width="1.7109375" style="65" customWidth="1"/>
    <col min="15103" max="15103" width="3.140625" style="65" customWidth="1"/>
    <col min="15104" max="15104" width="17.7109375" style="65" bestFit="1" customWidth="1"/>
    <col min="15105" max="15105" width="36.42578125" style="65" bestFit="1" customWidth="1"/>
    <col min="15106" max="15106" width="9.140625" style="65"/>
    <col min="15107" max="15107" width="17.7109375" style="65" bestFit="1" customWidth="1"/>
    <col min="15108" max="15108" width="36.42578125" style="65" bestFit="1" customWidth="1"/>
    <col min="15109" max="15109" width="9.140625" style="65"/>
    <col min="15110" max="15110" width="1.140625" style="65" customWidth="1"/>
    <col min="15111" max="15112" width="9.140625" style="65"/>
    <col min="15113" max="15113" width="11.85546875" style="65" bestFit="1" customWidth="1"/>
    <col min="15114" max="15356" width="9.140625" style="65"/>
    <col min="15357" max="15358" width="1.7109375" style="65" customWidth="1"/>
    <col min="15359" max="15359" width="3.140625" style="65" customWidth="1"/>
    <col min="15360" max="15360" width="17.7109375" style="65" bestFit="1" customWidth="1"/>
    <col min="15361" max="15361" width="36.42578125" style="65" bestFit="1" customWidth="1"/>
    <col min="15362" max="15362" width="9.140625" style="65"/>
    <col min="15363" max="15363" width="17.7109375" style="65" bestFit="1" customWidth="1"/>
    <col min="15364" max="15364" width="36.42578125" style="65" bestFit="1" customWidth="1"/>
    <col min="15365" max="15365" width="9.140625" style="65"/>
    <col min="15366" max="15366" width="1.140625" style="65" customWidth="1"/>
    <col min="15367" max="15368" width="9.140625" style="65"/>
    <col min="15369" max="15369" width="11.85546875" style="65" bestFit="1" customWidth="1"/>
    <col min="15370" max="15612" width="9.140625" style="65"/>
    <col min="15613" max="15614" width="1.7109375" style="65" customWidth="1"/>
    <col min="15615" max="15615" width="3.140625" style="65" customWidth="1"/>
    <col min="15616" max="15616" width="17.7109375" style="65" bestFit="1" customWidth="1"/>
    <col min="15617" max="15617" width="36.42578125" style="65" bestFit="1" customWidth="1"/>
    <col min="15618" max="15618" width="9.140625" style="65"/>
    <col min="15619" max="15619" width="17.7109375" style="65" bestFit="1" customWidth="1"/>
    <col min="15620" max="15620" width="36.42578125" style="65" bestFit="1" customWidth="1"/>
    <col min="15621" max="15621" width="9.140625" style="65"/>
    <col min="15622" max="15622" width="1.140625" style="65" customWidth="1"/>
    <col min="15623" max="15624" width="9.140625" style="65"/>
    <col min="15625" max="15625" width="11.85546875" style="65" bestFit="1" customWidth="1"/>
    <col min="15626" max="15868" width="9.140625" style="65"/>
    <col min="15869" max="15870" width="1.7109375" style="65" customWidth="1"/>
    <col min="15871" max="15871" width="3.140625" style="65" customWidth="1"/>
    <col min="15872" max="15872" width="17.7109375" style="65" bestFit="1" customWidth="1"/>
    <col min="15873" max="15873" width="36.42578125" style="65" bestFit="1" customWidth="1"/>
    <col min="15874" max="15874" width="9.140625" style="65"/>
    <col min="15875" max="15875" width="17.7109375" style="65" bestFit="1" customWidth="1"/>
    <col min="15876" max="15876" width="36.42578125" style="65" bestFit="1" customWidth="1"/>
    <col min="15877" max="15877" width="9.140625" style="65"/>
    <col min="15878" max="15878" width="1.140625" style="65" customWidth="1"/>
    <col min="15879" max="15880" width="9.140625" style="65"/>
    <col min="15881" max="15881" width="11.85546875" style="65" bestFit="1" customWidth="1"/>
    <col min="15882" max="16124" width="9.140625" style="65"/>
    <col min="16125" max="16126" width="1.7109375" style="65" customWidth="1"/>
    <col min="16127" max="16127" width="3.140625" style="65" customWidth="1"/>
    <col min="16128" max="16128" width="17.7109375" style="65" bestFit="1" customWidth="1"/>
    <col min="16129" max="16129" width="36.42578125" style="65" bestFit="1" customWidth="1"/>
    <col min="16130" max="16130" width="9.140625" style="65"/>
    <col min="16131" max="16131" width="17.7109375" style="65" bestFit="1" customWidth="1"/>
    <col min="16132" max="16132" width="36.42578125" style="65" bestFit="1" customWidth="1"/>
    <col min="16133" max="16133" width="9.140625" style="65"/>
    <col min="16134" max="16134" width="1.140625" style="65" customWidth="1"/>
    <col min="16135" max="16136" width="9.140625" style="65"/>
    <col min="16137" max="16137" width="11.85546875" style="65" bestFit="1" customWidth="1"/>
    <col min="16138" max="16384" width="9.140625" style="65"/>
  </cols>
  <sheetData>
    <row r="1" spans="2:12" ht="6" customHeight="1" thickBot="1"/>
    <row r="2" spans="2:12" ht="23.25" thickBot="1">
      <c r="B2" s="66"/>
      <c r="C2" s="66"/>
      <c r="D2" s="67">
        <f ca="1">TODAY() + 52</f>
        <v>43269</v>
      </c>
      <c r="E2" s="66" t="s">
        <v>156</v>
      </c>
      <c r="F2" s="66"/>
      <c r="G2" s="66"/>
      <c r="H2" s="66"/>
      <c r="I2" s="66"/>
      <c r="J2" s="68"/>
      <c r="K2" s="100" t="s">
        <v>164</v>
      </c>
      <c r="L2" s="101"/>
    </row>
    <row r="3" spans="2:12" ht="13.5" thickTop="1">
      <c r="B3" s="69"/>
      <c r="C3" s="69"/>
      <c r="D3" s="69" t="s">
        <v>157</v>
      </c>
      <c r="E3" s="71"/>
      <c r="F3" s="71"/>
      <c r="G3" s="70" t="s">
        <v>158</v>
      </c>
      <c r="H3" s="71"/>
      <c r="I3" s="71"/>
      <c r="J3" s="68"/>
      <c r="K3" s="103" t="s">
        <v>53</v>
      </c>
      <c r="L3" s="107" t="s">
        <v>236</v>
      </c>
    </row>
    <row r="4" spans="2:12">
      <c r="B4" s="71"/>
      <c r="C4" s="73"/>
      <c r="D4" s="74" t="s">
        <v>169</v>
      </c>
      <c r="E4" s="75" t="s">
        <v>111</v>
      </c>
      <c r="F4" s="71" t="s">
        <v>89</v>
      </c>
      <c r="G4" s="74" t="s">
        <v>169</v>
      </c>
      <c r="H4" s="75" t="s">
        <v>112</v>
      </c>
      <c r="I4" s="71" t="str">
        <f>F4</f>
        <v>AUSY</v>
      </c>
      <c r="J4" s="68"/>
      <c r="K4" s="108" t="s">
        <v>115</v>
      </c>
      <c r="L4" s="109">
        <f ca="1">TODAY()</f>
        <v>43217</v>
      </c>
    </row>
    <row r="5" spans="2:12">
      <c r="B5" s="71"/>
      <c r="C5" s="73"/>
      <c r="D5" s="74" t="s">
        <v>170</v>
      </c>
      <c r="E5" s="75" t="s">
        <v>112</v>
      </c>
      <c r="F5" s="71"/>
      <c r="G5" s="74" t="s">
        <v>170</v>
      </c>
      <c r="H5" s="75" t="s">
        <v>111</v>
      </c>
      <c r="I5" s="71"/>
      <c r="J5" s="68"/>
      <c r="K5" s="108" t="s">
        <v>159</v>
      </c>
      <c r="L5" s="109">
        <f ca="1">E8</f>
        <v>46871</v>
      </c>
    </row>
    <row r="6" spans="2:12">
      <c r="B6" s="71"/>
      <c r="C6" s="71"/>
      <c r="D6" s="77" t="s">
        <v>171</v>
      </c>
      <c r="E6" s="78">
        <v>100000000</v>
      </c>
      <c r="F6" s="78"/>
      <c r="G6" s="77" t="s">
        <v>171</v>
      </c>
      <c r="H6" s="78">
        <f>E6</f>
        <v>100000000</v>
      </c>
      <c r="I6" s="78"/>
      <c r="J6" s="68"/>
      <c r="K6" s="108" t="s">
        <v>109</v>
      </c>
      <c r="L6" s="109">
        <f ca="1">TODAY()</f>
        <v>43217</v>
      </c>
    </row>
    <row r="7" spans="2:12">
      <c r="B7" s="71"/>
      <c r="C7" s="71"/>
      <c r="D7" s="74" t="s">
        <v>172</v>
      </c>
      <c r="E7" s="80">
        <f ca="1">_xll.HLV5r3.Financial.Cache.AddPeriod($L$4,$F$7,$F$4,"FOLLOWING","Business")</f>
        <v>43220</v>
      </c>
      <c r="F7" s="81" t="s">
        <v>160</v>
      </c>
      <c r="G7" s="74" t="s">
        <v>172</v>
      </c>
      <c r="H7" s="80">
        <f ca="1">_xll.HLV5r3.Financial.Cache.AddPeriod($L$4,$I$7,$I$4,"FOLLOWING","Business")</f>
        <v>43220</v>
      </c>
      <c r="I7" s="81" t="s">
        <v>160</v>
      </c>
      <c r="J7" s="68"/>
      <c r="K7" s="108" t="s">
        <v>240</v>
      </c>
      <c r="L7" s="109" t="s">
        <v>241</v>
      </c>
    </row>
    <row r="8" spans="2:12">
      <c r="B8" s="71"/>
      <c r="C8" s="71"/>
      <c r="D8" s="76" t="s">
        <v>159</v>
      </c>
      <c r="E8" s="80">
        <f ca="1">_xll.HLV5r3.Financial.Cache.AddPeriod(E7,$F$8,$F$4,"MODFOLLOWING","Calendar")</f>
        <v>46871</v>
      </c>
      <c r="F8" s="81" t="s">
        <v>46</v>
      </c>
      <c r="G8" s="76" t="s">
        <v>159</v>
      </c>
      <c r="H8" s="80">
        <f ca="1">_xll.HLV5r3.Financial.Cache.AddPeriod(H7,$I$8,$I$4,"MODFOLLOWING","Calendar")</f>
        <v>46871</v>
      </c>
      <c r="I8" s="81" t="s">
        <v>46</v>
      </c>
      <c r="J8" s="68"/>
      <c r="K8" s="108" t="s">
        <v>234</v>
      </c>
      <c r="L8" s="154" t="s">
        <v>235</v>
      </c>
    </row>
    <row r="9" spans="2:12">
      <c r="B9" s="71"/>
      <c r="C9" s="71"/>
      <c r="D9" s="76" t="s">
        <v>173</v>
      </c>
      <c r="E9" s="80"/>
      <c r="F9" s="81" t="s">
        <v>119</v>
      </c>
      <c r="G9" s="76" t="s">
        <v>173</v>
      </c>
      <c r="H9" s="80"/>
      <c r="I9" s="81" t="s">
        <v>119</v>
      </c>
      <c r="J9" s="68"/>
      <c r="K9" s="108" t="s">
        <v>111</v>
      </c>
      <c r="L9" s="109" t="s">
        <v>58</v>
      </c>
    </row>
    <row r="10" spans="2:12" ht="13.5" thickBot="1">
      <c r="B10" s="71"/>
      <c r="C10" s="71"/>
      <c r="D10" s="76" t="s">
        <v>174</v>
      </c>
      <c r="E10" s="80"/>
      <c r="F10" s="84"/>
      <c r="G10" s="76" t="s">
        <v>174</v>
      </c>
      <c r="H10" s="80"/>
      <c r="I10" s="84"/>
      <c r="J10" s="68"/>
      <c r="K10" s="104" t="s">
        <v>112</v>
      </c>
      <c r="L10" s="110" t="s">
        <v>113</v>
      </c>
    </row>
    <row r="11" spans="2:12" ht="13.5" thickBot="1">
      <c r="B11" s="71"/>
      <c r="C11" s="82"/>
      <c r="D11" s="76" t="s">
        <v>165</v>
      </c>
      <c r="E11" s="83" t="s">
        <v>133</v>
      </c>
      <c r="F11" s="84"/>
      <c r="G11" s="76" t="s">
        <v>165</v>
      </c>
      <c r="H11" s="83" t="s">
        <v>133</v>
      </c>
      <c r="I11" s="84"/>
      <c r="J11" s="68"/>
    </row>
    <row r="12" spans="2:12" ht="13.5" thickBot="1">
      <c r="B12" s="71"/>
      <c r="C12" s="82"/>
      <c r="D12" s="76" t="s">
        <v>166</v>
      </c>
      <c r="E12" s="83" t="s">
        <v>213</v>
      </c>
      <c r="F12" s="84"/>
      <c r="G12" s="76" t="s">
        <v>166</v>
      </c>
      <c r="H12" s="83" t="s">
        <v>214</v>
      </c>
      <c r="I12" s="84"/>
      <c r="J12" s="68"/>
      <c r="K12" s="100" t="s">
        <v>184</v>
      </c>
      <c r="L12" s="101"/>
    </row>
    <row r="13" spans="2:12">
      <c r="B13" s="71"/>
      <c r="C13" s="82"/>
      <c r="D13" s="76" t="s">
        <v>167</v>
      </c>
      <c r="E13" s="83"/>
      <c r="F13" s="84"/>
      <c r="G13" s="76" t="s">
        <v>167</v>
      </c>
      <c r="H13" s="83"/>
      <c r="I13" s="84"/>
      <c r="J13" s="68"/>
      <c r="K13" s="103" t="s">
        <v>154</v>
      </c>
      <c r="L13" s="107" t="s">
        <v>66</v>
      </c>
    </row>
    <row r="14" spans="2:12">
      <c r="B14" s="71"/>
      <c r="C14" s="82"/>
      <c r="D14" s="85" t="s">
        <v>132</v>
      </c>
      <c r="E14" s="86">
        <f ca="1">DAY(E8)</f>
        <v>28</v>
      </c>
      <c r="F14" s="86"/>
      <c r="G14" s="85" t="s">
        <v>132</v>
      </c>
      <c r="H14" s="86">
        <f ca="1">DAY(H8)</f>
        <v>28</v>
      </c>
      <c r="I14" s="86"/>
      <c r="J14" s="68"/>
      <c r="K14" s="108" t="s">
        <v>155</v>
      </c>
      <c r="L14" s="109" t="s">
        <v>58</v>
      </c>
    </row>
    <row r="15" spans="2:12">
      <c r="B15" s="71"/>
      <c r="C15" s="82"/>
      <c r="D15" s="77" t="s">
        <v>168</v>
      </c>
      <c r="E15" s="87" t="s">
        <v>135</v>
      </c>
      <c r="F15" s="71"/>
      <c r="G15" s="77" t="s">
        <v>168</v>
      </c>
      <c r="H15" s="87" t="s">
        <v>140</v>
      </c>
      <c r="I15" s="71"/>
      <c r="J15" s="68"/>
      <c r="K15" s="108" t="s">
        <v>124</v>
      </c>
      <c r="L15" s="109">
        <f ca="1">L6</f>
        <v>43217</v>
      </c>
    </row>
    <row r="16" spans="2:12" ht="13.5" thickBot="1">
      <c r="B16" s="71"/>
      <c r="C16" s="82"/>
      <c r="D16" s="74" t="s">
        <v>24</v>
      </c>
      <c r="E16" s="88" t="s">
        <v>66</v>
      </c>
      <c r="F16" s="71"/>
      <c r="G16" s="74" t="s">
        <v>24</v>
      </c>
      <c r="H16" s="83" t="s">
        <v>66</v>
      </c>
      <c r="I16" s="71"/>
      <c r="J16" s="68"/>
      <c r="K16" s="108" t="s">
        <v>118</v>
      </c>
      <c r="L16" s="109" t="s">
        <v>82</v>
      </c>
    </row>
    <row r="17" spans="2:12">
      <c r="B17" s="71"/>
      <c r="C17" s="82"/>
      <c r="D17" s="76" t="s">
        <v>175</v>
      </c>
      <c r="E17" s="88">
        <v>0.05</v>
      </c>
      <c r="F17" s="71"/>
      <c r="G17" s="76" t="s">
        <v>175</v>
      </c>
      <c r="H17" s="88">
        <v>0</v>
      </c>
      <c r="I17" s="71"/>
      <c r="J17" s="68"/>
      <c r="K17" s="100" t="s">
        <v>185</v>
      </c>
      <c r="L17" s="101"/>
    </row>
    <row r="18" spans="2:12">
      <c r="B18" s="71"/>
      <c r="C18" s="82"/>
      <c r="D18" s="76" t="s">
        <v>176</v>
      </c>
      <c r="E18" s="88">
        <v>0</v>
      </c>
      <c r="F18" s="71"/>
      <c r="G18" s="76" t="s">
        <v>176</v>
      </c>
      <c r="H18" s="89">
        <v>0</v>
      </c>
      <c r="I18" s="71"/>
      <c r="J18" s="68"/>
      <c r="K18" s="108" t="s">
        <v>71</v>
      </c>
      <c r="L18" s="109"/>
    </row>
    <row r="19" spans="2:12">
      <c r="B19" s="71"/>
      <c r="C19" s="82"/>
      <c r="D19" s="76" t="s">
        <v>177</v>
      </c>
      <c r="E19" s="88" t="s">
        <v>119</v>
      </c>
      <c r="F19" s="71"/>
      <c r="G19" s="76" t="s">
        <v>177</v>
      </c>
      <c r="H19" s="90" t="s">
        <v>119</v>
      </c>
      <c r="I19" s="71"/>
      <c r="J19" s="68"/>
      <c r="K19" s="108" t="s">
        <v>217</v>
      </c>
      <c r="L19" s="109"/>
    </row>
    <row r="20" spans="2:12">
      <c r="B20" s="71"/>
      <c r="C20" s="82"/>
      <c r="D20" s="76" t="s">
        <v>67</v>
      </c>
      <c r="E20" s="88" t="s">
        <v>121</v>
      </c>
      <c r="F20" s="71"/>
      <c r="G20" s="76" t="s">
        <v>67</v>
      </c>
      <c r="H20" s="91" t="s">
        <v>121</v>
      </c>
      <c r="I20" s="71"/>
      <c r="J20" s="68"/>
      <c r="K20" s="108" t="s">
        <v>72</v>
      </c>
      <c r="L20" s="109"/>
    </row>
    <row r="21" spans="2:12">
      <c r="B21" s="71"/>
      <c r="C21" s="82"/>
      <c r="D21" s="76" t="s">
        <v>178</v>
      </c>
      <c r="E21" s="88" t="s">
        <v>120</v>
      </c>
      <c r="F21" s="71"/>
      <c r="G21" s="76" t="s">
        <v>178</v>
      </c>
      <c r="H21" s="92" t="s">
        <v>120</v>
      </c>
      <c r="I21" s="71"/>
      <c r="J21" s="68"/>
      <c r="K21" s="108" t="s">
        <v>218</v>
      </c>
      <c r="L21" s="109"/>
    </row>
    <row r="22" spans="2:12">
      <c r="B22" s="71"/>
      <c r="C22" s="82"/>
      <c r="D22" s="76" t="s">
        <v>179</v>
      </c>
      <c r="E22" s="88" t="s">
        <v>139</v>
      </c>
      <c r="F22" s="71"/>
      <c r="G22" s="76" t="s">
        <v>179</v>
      </c>
      <c r="H22" s="93" t="s">
        <v>139</v>
      </c>
      <c r="I22" s="71"/>
      <c r="J22" s="68"/>
      <c r="K22" s="108" t="s">
        <v>219</v>
      </c>
      <c r="L22" s="109"/>
    </row>
    <row r="23" spans="2:12">
      <c r="B23" s="71"/>
      <c r="C23" s="82"/>
      <c r="D23" s="76" t="s">
        <v>180</v>
      </c>
      <c r="E23" s="88" t="s">
        <v>120</v>
      </c>
      <c r="F23" s="71"/>
      <c r="G23" s="76" t="s">
        <v>180</v>
      </c>
      <c r="H23" s="92" t="s">
        <v>120</v>
      </c>
      <c r="I23" s="71"/>
      <c r="J23" s="68"/>
      <c r="K23" s="108" t="s">
        <v>220</v>
      </c>
      <c r="L23" s="109"/>
    </row>
    <row r="24" spans="2:12">
      <c r="B24" s="71"/>
      <c r="C24" s="82"/>
      <c r="D24" s="76" t="s">
        <v>181</v>
      </c>
      <c r="E24" s="88" t="s">
        <v>95</v>
      </c>
      <c r="F24" s="71"/>
      <c r="G24" s="76" t="s">
        <v>181</v>
      </c>
      <c r="H24" s="93" t="s">
        <v>95</v>
      </c>
      <c r="I24" s="71"/>
      <c r="J24" s="68"/>
      <c r="K24" s="108" t="s">
        <v>221</v>
      </c>
      <c r="L24" s="109"/>
    </row>
    <row r="25" spans="2:12">
      <c r="B25" s="71"/>
      <c r="C25" s="82"/>
      <c r="D25" s="76" t="s">
        <v>182</v>
      </c>
      <c r="E25" s="88"/>
      <c r="F25" s="71"/>
      <c r="G25" s="76" t="s">
        <v>182</v>
      </c>
      <c r="H25" s="88" t="s">
        <v>186</v>
      </c>
      <c r="I25" s="71"/>
      <c r="J25" s="68"/>
      <c r="K25" s="108" t="s">
        <v>222</v>
      </c>
      <c r="L25" s="109"/>
    </row>
    <row r="26" spans="2:12">
      <c r="B26" s="71"/>
      <c r="C26" s="82"/>
      <c r="D26" s="76" t="s">
        <v>122</v>
      </c>
      <c r="E26" s="48" t="s">
        <v>208</v>
      </c>
      <c r="F26" s="71"/>
      <c r="G26" s="76" t="s">
        <v>122</v>
      </c>
      <c r="H26" s="48" t="s">
        <v>208</v>
      </c>
      <c r="I26" s="71"/>
      <c r="J26" s="68"/>
      <c r="K26" s="108" t="s">
        <v>223</v>
      </c>
      <c r="L26" s="109"/>
    </row>
    <row r="27" spans="2:12" ht="13.5" thickBot="1">
      <c r="B27" s="71"/>
      <c r="C27" s="82"/>
      <c r="D27" s="76" t="s">
        <v>123</v>
      </c>
      <c r="E27" s="88"/>
      <c r="F27" s="71" t="str">
        <f>IF(ISNA(VLOOKUP(E26,LiveCurveRange,1,FALSE)),"&lt;-Error","")</f>
        <v/>
      </c>
      <c r="G27" s="76" t="s">
        <v>123</v>
      </c>
      <c r="H27" s="48" t="s">
        <v>208</v>
      </c>
      <c r="I27" s="71" t="str">
        <f>IF(ISNA(VLOOKUP(H26,LiveCurveRange,1,FALSE)),"&lt;-Error","")</f>
        <v/>
      </c>
      <c r="J27" s="68"/>
      <c r="K27" s="104"/>
      <c r="L27" s="110"/>
    </row>
    <row r="28" spans="2:12">
      <c r="B28" s="71"/>
      <c r="C28" s="82"/>
      <c r="D28" s="76" t="s">
        <v>161</v>
      </c>
      <c r="E28" s="88"/>
      <c r="F28" s="71"/>
      <c r="G28" s="76" t="s">
        <v>161</v>
      </c>
      <c r="H28" s="88"/>
      <c r="I28" s="71" t="str">
        <f>IF(ISNA(VLOOKUP(H27,LiveCurveRange,1,FALSE)),"&lt;-Error","")</f>
        <v/>
      </c>
      <c r="J28" s="68"/>
    </row>
    <row r="29" spans="2:12">
      <c r="B29" s="71"/>
      <c r="C29" s="82"/>
      <c r="D29" s="65" t="s">
        <v>163</v>
      </c>
      <c r="E29" s="65" t="b">
        <v>1</v>
      </c>
      <c r="F29" s="71"/>
      <c r="G29" s="65" t="s">
        <v>163</v>
      </c>
      <c r="H29" s="65" t="b">
        <v>1</v>
      </c>
      <c r="I29" s="71"/>
      <c r="J29" s="68"/>
    </row>
    <row r="30" spans="2:12" ht="13.5" thickBot="1">
      <c r="B30" s="71"/>
      <c r="C30" s="82"/>
      <c r="D30" s="95"/>
      <c r="E30" s="95"/>
      <c r="F30" s="95"/>
      <c r="G30" s="95"/>
      <c r="H30" s="95"/>
      <c r="I30" s="71"/>
      <c r="J30" s="68"/>
    </row>
    <row r="31" spans="2:12">
      <c r="B31" s="71"/>
      <c r="C31" s="82"/>
      <c r="D31" s="71"/>
      <c r="E31" s="71"/>
      <c r="F31" s="71"/>
      <c r="G31" s="71"/>
      <c r="H31" s="71"/>
      <c r="I31" s="71"/>
      <c r="J31" s="68"/>
    </row>
    <row r="32" spans="2:12">
      <c r="B32" s="71"/>
      <c r="C32" s="82"/>
      <c r="D32" s="77" t="s">
        <v>183</v>
      </c>
      <c r="E32" s="111" t="str">
        <f ca="1">_xll.HLV5r3.Financial.Cache.CreateInterestRateSwapWithProperties(D4:E29,G4:H29, K3:L10)</f>
        <v>Trade.SpreadSheet.swap.bn002</v>
      </c>
      <c r="F32" s="71"/>
      <c r="G32"/>
      <c r="H32"/>
      <c r="I32" s="71"/>
      <c r="J32" s="68"/>
    </row>
    <row r="33" spans="2:11">
      <c r="B33" s="71"/>
      <c r="C33" s="82"/>
      <c r="D33" s="76" t="s">
        <v>117</v>
      </c>
      <c r="E33" s="147" t="str">
        <f ca="1">_xll.HLV5r3.Financial.Cache.ValueTradeFromMarket(E32,L14,K18:K26,L13,L16,L15)</f>
        <v>ValuationReport.LOCAL_USER.SpreadSheet.swap.bn002.QR_LIVE</v>
      </c>
      <c r="F33" s="71"/>
      <c r="G33"/>
      <c r="H33"/>
      <c r="I33" s="71"/>
      <c r="J33" s="68"/>
    </row>
    <row r="34" spans="2:11">
      <c r="B34" s="71"/>
      <c r="C34" s="82"/>
      <c r="D34" s="94"/>
      <c r="E34" s="96"/>
      <c r="F34" s="71"/>
      <c r="G34"/>
      <c r="H34"/>
      <c r="I34" s="71"/>
      <c r="J34" s="68"/>
    </row>
    <row r="35" spans="2:11">
      <c r="B35" s="71"/>
      <c r="C35" s="82"/>
      <c r="D35" s="71"/>
      <c r="E35" s="82"/>
      <c r="F35" s="71"/>
      <c r="G35"/>
      <c r="H35" s="60"/>
      <c r="I35" s="71"/>
      <c r="J35" s="68"/>
    </row>
    <row r="36" spans="2:11">
      <c r="B36" s="71"/>
      <c r="C36" s="82"/>
      <c r="D36" s="71" t="str">
        <f t="array" aca="1" ref="D36:E286" ca="1">_xll.HLV5r3.Financial.Cache.ViewValuationReport(E33)</f>
        <v>ImpliedQuote</v>
      </c>
      <c r="E36" s="148">
        <f ca="1"/>
        <v>6.9110020048485932E-2</v>
      </c>
      <c r="F36" s="71"/>
      <c r="G36" t="s">
        <v>71</v>
      </c>
      <c r="H36" s="42">
        <f ca="1">_xll.HLV5r3.Financial.Cache.GetNPV(E32,L14,L13,L15,L16)</f>
        <v>16797149.909558788</v>
      </c>
      <c r="I36" s="71"/>
      <c r="J36" s="68"/>
    </row>
    <row r="37" spans="2:11">
      <c r="B37" s="71"/>
      <c r="C37" s="82"/>
      <c r="D37" s="71" t="str">
        <f ca="1"/>
        <v>NPV</v>
      </c>
      <c r="E37" s="42">
        <f ca="1"/>
        <v>16797149.909558788</v>
      </c>
      <c r="F37" s="71"/>
      <c r="G37" t="s">
        <v>72</v>
      </c>
      <c r="H37" s="148">
        <f ca="1">_xll.HLV5r3.Financial.Cache.GetParRate(E32,L14,L13,L15,L16)</f>
        <v>6.9110020048485932E-2</v>
      </c>
      <c r="I37" s="71"/>
    </row>
    <row r="38" spans="2:11">
      <c r="B38" s="71"/>
      <c r="C38" s="82"/>
      <c r="D38" s="71" t="str">
        <f ca="1"/>
        <v>Delta0</v>
      </c>
      <c r="E38" s="42">
        <f ca="1"/>
        <v>-87897.081567371875</v>
      </c>
      <c r="F38" s="71"/>
      <c r="G38" s="82"/>
      <c r="H38" s="71"/>
      <c r="I38" s="71"/>
    </row>
    <row r="39" spans="2:11">
      <c r="B39" s="71"/>
      <c r="C39" s="82"/>
      <c r="D39" s="71" t="str">
        <f ca="1"/>
        <v>LocalCurrencyDelta0.AUD</v>
      </c>
      <c r="E39" s="42">
        <f ca="1"/>
        <v>-87897.081567371875</v>
      </c>
      <c r="F39" s="71"/>
      <c r="G39" s="82"/>
      <c r="H39" s="71"/>
      <c r="I39" s="71"/>
    </row>
    <row r="40" spans="2:11">
      <c r="B40" s="71"/>
      <c r="C40" s="82"/>
      <c r="D40" s="71" t="str">
        <f ca="1"/>
        <v>LocalCurrencyBucketedDeltaVector.AUD</v>
      </c>
      <c r="E40" s="42">
        <f ca="1"/>
        <v>-7338.3887152539946</v>
      </c>
      <c r="F40" s="71"/>
      <c r="G40" t="str">
        <f t="array" aca="1" ref="G40:G43" ca="1">_xll.HLV5r3.Financial.Cache.GetRequiredCurves(E32)</f>
        <v>DiscountCurve.AUD-LIBOR-SENIOR</v>
      </c>
      <c r="H40" t="str">
        <f>H26</f>
        <v>Market.QR_LIVE.RateCurve.AUD-BBR-BBSW-6M</v>
      </c>
      <c r="I40" s="71"/>
    </row>
    <row r="41" spans="2:11">
      <c r="B41" s="71"/>
      <c r="C41" s="82"/>
      <c r="D41" s="71" t="str">
        <f ca="1"/>
        <v>LocalCurrencyBucketedDeltaVector.AUD.39</v>
      </c>
      <c r="E41" s="42">
        <f ca="1"/>
        <v>-11.214244112923762</v>
      </c>
      <c r="F41" s="71"/>
      <c r="G41" t="str">
        <f ca="1"/>
        <v>RateCurve.AUD-BBR-BBSW-6M</v>
      </c>
      <c r="H41" t="str">
        <f>H27</f>
        <v>Market.QR_LIVE.RateCurve.AUD-BBR-BBSW-6M</v>
      </c>
      <c r="I41" s="71"/>
    </row>
    <row r="42" spans="2:11">
      <c r="B42" s="71"/>
      <c r="C42" s="82"/>
      <c r="D42" s="71" t="str">
        <f ca="1"/>
        <v>LocalCurrencyBucketedDeltaVector.AUD.40</v>
      </c>
      <c r="E42" s="42">
        <f ca="1"/>
        <v>-1.7252683929929546</v>
      </c>
      <c r="F42" s="71"/>
      <c r="G42" t="e">
        <f ca="1"/>
        <v>#N/A</v>
      </c>
      <c r="H42"/>
      <c r="I42" s="71"/>
    </row>
    <row r="43" spans="2:11">
      <c r="B43" s="71"/>
      <c r="C43" s="82"/>
      <c r="D43" s="71" t="str">
        <f ca="1"/>
        <v>LocalCurrencyBucketedDeltaVector.AUD.37</v>
      </c>
      <c r="E43" s="42">
        <f ca="1"/>
        <v>-23.298495124643932</v>
      </c>
      <c r="F43" s="97"/>
      <c r="G43" t="e">
        <f ca="1"/>
        <v>#N/A</v>
      </c>
      <c r="H43"/>
      <c r="I43" s="71"/>
    </row>
    <row r="44" spans="2:11">
      <c r="B44" s="98"/>
      <c r="C44" s="82"/>
      <c r="D44" s="71" t="str">
        <f ca="1"/>
        <v>LocalCurrencyBucketedDeltaVector.AUD.38</v>
      </c>
      <c r="E44" s="42">
        <f ca="1"/>
        <v>-12.940565754884608</v>
      </c>
      <c r="F44" s="97"/>
      <c r="G44" s="71"/>
      <c r="H44" s="71"/>
      <c r="I44" s="71"/>
    </row>
    <row r="45" spans="2:11">
      <c r="B45" s="82"/>
      <c r="C45" s="82"/>
      <c r="D45" s="71" t="str">
        <f ca="1"/>
        <v>LocalCurrencyBucketedDeltaVector.AUD.35</v>
      </c>
      <c r="E45" s="42">
        <f ca="1"/>
        <v>-35.24685253591209</v>
      </c>
      <c r="F45" s="71"/>
      <c r="G45" s="71"/>
      <c r="H45" s="71"/>
      <c r="I45" s="71"/>
    </row>
    <row r="46" spans="2:11">
      <c r="B46" s="82"/>
      <c r="C46" s="82"/>
      <c r="D46" s="71" t="str">
        <f ca="1"/>
        <v>LocalCurrencyBucketedDeltaVector.AUD.36</v>
      </c>
      <c r="E46" s="42">
        <f ca="1"/>
        <v>-24.874102759018466</v>
      </c>
      <c r="F46" s="71"/>
      <c r="G46" s="71"/>
      <c r="H46" s="71"/>
      <c r="I46" s="71"/>
      <c r="K46" s="105"/>
    </row>
    <row r="47" spans="2:11">
      <c r="B47" s="82"/>
      <c r="C47" s="82"/>
      <c r="D47" s="71" t="str">
        <f ca="1"/>
        <v>LocalCurrencyBucketedDeltaVector.AUD.33</v>
      </c>
      <c r="E47" s="42">
        <f ca="1"/>
        <v>-48.291547431948402</v>
      </c>
      <c r="F47" s="71"/>
      <c r="G47" s="71"/>
      <c r="H47" s="71"/>
      <c r="I47" s="71"/>
      <c r="K47" s="105"/>
    </row>
    <row r="48" spans="2:11">
      <c r="B48" s="82"/>
      <c r="C48" s="82"/>
      <c r="D48" s="71" t="str">
        <f ca="1"/>
        <v>LocalCurrencyBucketedDeltaVector.AUD.34</v>
      </c>
      <c r="E48" s="42">
        <f ca="1"/>
        <v>-36.967032152137158</v>
      </c>
      <c r="F48" s="71"/>
      <c r="G48" s="71"/>
      <c r="H48" s="71"/>
      <c r="I48" s="71"/>
      <c r="K48" s="105"/>
    </row>
    <row r="49" spans="2:11">
      <c r="B49" s="82"/>
      <c r="C49" s="82"/>
      <c r="D49" s="71" t="str">
        <f ca="1"/>
        <v>LocalCurrencyBucketedDeltaVector.AUD.31</v>
      </c>
      <c r="E49" s="42">
        <f ca="1"/>
        <v>-62.443674962134033</v>
      </c>
      <c r="F49" s="71"/>
      <c r="G49" s="71"/>
      <c r="H49" s="71"/>
      <c r="I49" s="71"/>
      <c r="K49" s="105"/>
    </row>
    <row r="50" spans="2:11">
      <c r="B50" s="82"/>
      <c r="C50" s="82"/>
      <c r="D50" s="71" t="str">
        <f ca="1"/>
        <v>LocalCurrencyBucketedDeltaVector.AUD.32</v>
      </c>
      <c r="E50" s="42">
        <f ca="1"/>
        <v>-50.002244236349043</v>
      </c>
      <c r="F50" s="71"/>
      <c r="G50" s="71"/>
      <c r="H50" s="71"/>
      <c r="I50" s="71"/>
      <c r="K50" s="105"/>
    </row>
    <row r="51" spans="2:11">
      <c r="B51" s="82"/>
      <c r="C51" s="82"/>
      <c r="D51" s="71" t="str">
        <f ca="1"/>
        <v>LocalCurrencyBucketedDeltaVector.AUD.29</v>
      </c>
      <c r="E51" s="42">
        <f ca="1"/>
        <v>-77.653642969852683</v>
      </c>
      <c r="F51" s="71"/>
      <c r="G51" s="71"/>
      <c r="H51" s="71"/>
      <c r="I51" s="71"/>
      <c r="K51" s="105"/>
    </row>
    <row r="52" spans="2:11">
      <c r="B52" s="82"/>
      <c r="C52" s="82"/>
      <c r="D52" s="71" t="str">
        <f ca="1"/>
        <v>LocalCurrencyBucketedDeltaVector.AUD.30</v>
      </c>
      <c r="E52" s="42">
        <f ca="1"/>
        <v>-64.282242598714205</v>
      </c>
      <c r="F52" s="71"/>
      <c r="G52" s="71"/>
      <c r="H52" s="71"/>
      <c r="I52" s="71"/>
      <c r="K52" s="105"/>
    </row>
    <row r="53" spans="2:11">
      <c r="B53" s="82"/>
      <c r="C53" s="82"/>
      <c r="D53" s="71" t="str">
        <f ca="1"/>
        <v>LocalCurrencyBucketedDeltaVector.AUD.27</v>
      </c>
      <c r="E53" s="42">
        <f ca="1"/>
        <v>-87.075150380420325</v>
      </c>
      <c r="F53" s="71"/>
      <c r="G53" s="71"/>
      <c r="H53" s="71"/>
      <c r="I53" s="71"/>
      <c r="K53" s="105"/>
    </row>
    <row r="54" spans="2:11">
      <c r="B54" s="82"/>
      <c r="C54" s="82"/>
      <c r="D54" s="71" t="str">
        <f ca="1"/>
        <v>LocalCurrencyBucketedDeltaVector.AUD.28</v>
      </c>
      <c r="E54" s="42">
        <f ca="1"/>
        <v>-78.688973497406977</v>
      </c>
      <c r="F54" s="71"/>
      <c r="G54" s="71"/>
      <c r="H54" s="71"/>
      <c r="I54" s="71"/>
      <c r="K54" s="105"/>
    </row>
    <row r="55" spans="2:11">
      <c r="B55" s="82"/>
      <c r="C55" s="82"/>
      <c r="D55" s="71" t="str">
        <f ca="1"/>
        <v>LocalCurrencyBucketedDeltaVector.AUD.25</v>
      </c>
      <c r="E55" s="42">
        <f ca="1"/>
        <v>-98.568570294550526</v>
      </c>
      <c r="F55" s="71"/>
      <c r="G55" s="71"/>
      <c r="H55" s="71"/>
      <c r="I55" s="71"/>
      <c r="K55" s="105"/>
    </row>
    <row r="56" spans="2:11">
      <c r="B56" s="82"/>
      <c r="C56" s="82"/>
      <c r="D56" s="71" t="str">
        <f ca="1"/>
        <v>LocalCurrencyBucketedDeltaVector.AUD.26</v>
      </c>
      <c r="E56" s="42">
        <f ca="1"/>
        <v>-88.338163610098704</v>
      </c>
      <c r="F56" s="71"/>
      <c r="G56" s="71"/>
      <c r="H56" s="71"/>
      <c r="I56" s="71"/>
      <c r="K56" s="105"/>
    </row>
    <row r="57" spans="2:11">
      <c r="B57" s="82"/>
      <c r="C57" s="82"/>
      <c r="D57" s="71" t="str">
        <f ca="1"/>
        <v>LocalCurrencyBucketedDeltaVector.AUD.23</v>
      </c>
      <c r="E57" s="42">
        <f ca="1"/>
        <v>-112.21931520372705</v>
      </c>
      <c r="F57" s="71"/>
      <c r="G57" s="71"/>
      <c r="H57" s="71"/>
      <c r="I57" s="71"/>
      <c r="K57" s="105"/>
    </row>
    <row r="58" spans="2:11">
      <c r="B58" s="82"/>
      <c r="C58" s="82"/>
      <c r="D58" s="71" t="str">
        <f ca="1"/>
        <v>LocalCurrencyBucketedDeltaVector.AUD.24</v>
      </c>
      <c r="E58" s="42">
        <f ca="1"/>
        <v>-100.0686522148154</v>
      </c>
      <c r="F58" s="71"/>
      <c r="G58" s="71"/>
      <c r="H58" s="71"/>
      <c r="I58" s="71"/>
      <c r="K58" s="105"/>
    </row>
    <row r="59" spans="2:11">
      <c r="B59" s="82"/>
      <c r="C59" s="82"/>
      <c r="D59" s="71" t="str">
        <f ca="1"/>
        <v>LocalCurrencyBucketedDeltaVector.AUD.21</v>
      </c>
      <c r="E59" s="42">
        <f ca="1"/>
        <v>-128.33536846833434</v>
      </c>
      <c r="F59" s="71"/>
      <c r="G59" s="71"/>
      <c r="H59" s="71"/>
      <c r="I59" s="71"/>
      <c r="K59" s="105"/>
    </row>
    <row r="60" spans="2:11">
      <c r="B60" s="82"/>
      <c r="C60" s="82"/>
      <c r="D60" s="71" t="str">
        <f ca="1"/>
        <v>LocalCurrencyBucketedDeltaVector.AUD.22</v>
      </c>
      <c r="E60" s="42">
        <f ca="1"/>
        <v>-113.99031014131118</v>
      </c>
      <c r="F60" s="71"/>
      <c r="G60" s="71"/>
      <c r="H60" s="71"/>
      <c r="I60" s="71"/>
      <c r="K60" s="105"/>
    </row>
    <row r="61" spans="2:11">
      <c r="B61" s="82"/>
      <c r="C61" s="82"/>
      <c r="D61" s="71" t="str">
        <f ca="1"/>
        <v>LocalCurrencyBucketedDeltaVector.AUD.19</v>
      </c>
      <c r="E61" s="42">
        <f ca="1"/>
        <v>-155.18034027563692</v>
      </c>
      <c r="F61" s="71"/>
      <c r="G61" s="71"/>
      <c r="H61" s="71"/>
      <c r="I61" s="71"/>
      <c r="K61" s="105"/>
    </row>
    <row r="62" spans="2:11">
      <c r="B62" s="82"/>
      <c r="C62" s="82"/>
      <c r="D62" s="71" t="str">
        <f ca="1"/>
        <v>LocalCurrencyBucketedDeltaVector.AUD.20</v>
      </c>
      <c r="E62" s="42">
        <f ca="1"/>
        <v>-130.40036638836094</v>
      </c>
      <c r="F62" s="71"/>
      <c r="G62" s="71"/>
      <c r="H62" s="71"/>
      <c r="I62" s="71"/>
      <c r="K62" s="105"/>
    </row>
    <row r="63" spans="2:11">
      <c r="B63" s="82"/>
      <c r="C63" s="82"/>
      <c r="D63" s="71" t="str">
        <f ca="1"/>
        <v>LocalCurrencyBucketedDeltaVector.AUD.17</v>
      </c>
      <c r="E63" s="42">
        <f ca="1"/>
        <v>-182.59014726913094</v>
      </c>
      <c r="F63" s="71"/>
      <c r="G63" s="71"/>
      <c r="H63" s="71"/>
      <c r="I63" s="71"/>
      <c r="K63" s="105"/>
    </row>
    <row r="64" spans="2:11">
      <c r="B64" s="82"/>
      <c r="C64" s="82"/>
      <c r="D64" s="71" t="str">
        <f ca="1"/>
        <v>LocalCurrencyBucketedDeltaVector.AUD.18</v>
      </c>
      <c r="E64" s="42">
        <f ca="1"/>
        <v>-157.28878705799477</v>
      </c>
      <c r="F64" s="71"/>
      <c r="G64" s="71"/>
      <c r="H64" s="71"/>
      <c r="I64" s="71"/>
      <c r="K64" s="105"/>
    </row>
    <row r="65" spans="2:11">
      <c r="B65" s="82"/>
      <c r="C65" s="82"/>
      <c r="D65" s="71" t="str">
        <f ca="1"/>
        <v>LocalCurrencyBucketedDeltaVector.AUD.15</v>
      </c>
      <c r="E65" s="42">
        <f ca="1"/>
        <v>-207.30667022213774</v>
      </c>
      <c r="F65" s="71"/>
      <c r="G65" s="71"/>
      <c r="H65" s="71"/>
      <c r="I65" s="71"/>
      <c r="K65" s="105"/>
    </row>
    <row r="66" spans="2:11">
      <c r="B66" s="82"/>
      <c r="C66" s="82"/>
      <c r="D66" s="71" t="str">
        <f ca="1"/>
        <v>LocalCurrencyBucketedDeltaVector.AUD.16</v>
      </c>
      <c r="E66" s="42">
        <f ca="1"/>
        <v>-184.2198081940009</v>
      </c>
      <c r="F66" s="71"/>
      <c r="G66" s="71"/>
      <c r="H66" s="71"/>
      <c r="I66" s="71"/>
      <c r="K66" s="105"/>
    </row>
    <row r="67" spans="2:11">
      <c r="B67" s="82"/>
      <c r="C67" s="82"/>
      <c r="D67" s="71" t="str">
        <f ca="1"/>
        <v>LocalCurrencyBucketedDeltaVector.AUD.13</v>
      </c>
      <c r="E67" s="42">
        <f ca="1"/>
        <v>-233.80427696327794</v>
      </c>
      <c r="F67" s="71"/>
      <c r="G67" s="71"/>
      <c r="H67" s="71"/>
      <c r="I67" s="71"/>
      <c r="K67" s="105"/>
    </row>
    <row r="68" spans="2:11">
      <c r="B68" s="82"/>
      <c r="C68" s="82"/>
      <c r="D68" s="71" t="str">
        <f ca="1"/>
        <v>LocalCurrencyBucketedDeltaVector.AUD.14</v>
      </c>
      <c r="E68" s="42">
        <f ca="1"/>
        <v>-209.05376524866725</v>
      </c>
      <c r="F68" s="71"/>
      <c r="G68" s="71"/>
      <c r="H68" s="71"/>
      <c r="I68" s="71"/>
      <c r="K68" s="105"/>
    </row>
    <row r="69" spans="2:11">
      <c r="B69" s="82"/>
      <c r="C69" s="82"/>
      <c r="D69" s="71" t="str">
        <f ca="1"/>
        <v>LocalCurrencyBucketedDeltaVector.AUD.11</v>
      </c>
      <c r="E69" s="42">
        <f ca="1"/>
        <v>-290.83470940911275</v>
      </c>
      <c r="F69" s="71"/>
      <c r="G69" s="71"/>
      <c r="H69" s="71"/>
      <c r="I69" s="71"/>
      <c r="K69" s="105"/>
    </row>
    <row r="70" spans="2:11">
      <c r="B70" s="82"/>
      <c r="C70" s="82"/>
      <c r="D70" s="71" t="str">
        <f ca="1"/>
        <v>LocalCurrencyBucketedDeltaVector.AUD.12</v>
      </c>
      <c r="E70" s="42">
        <f ca="1"/>
        <v>-236.93781734762126</v>
      </c>
      <c r="F70" s="71"/>
      <c r="G70" s="71"/>
      <c r="H70" s="71"/>
      <c r="I70" s="71"/>
      <c r="K70" s="105"/>
    </row>
    <row r="71" spans="2:11">
      <c r="B71" s="82"/>
      <c r="C71" s="82"/>
      <c r="D71" s="71" t="str">
        <f ca="1"/>
        <v>LocalCurrencyBucketedDeltaVector.AUD.9</v>
      </c>
      <c r="E71" s="42">
        <f ca="1"/>
        <v>-334.60649737192523</v>
      </c>
      <c r="F71" s="71"/>
      <c r="G71" s="71"/>
      <c r="H71" s="71"/>
      <c r="I71" s="71"/>
      <c r="K71" s="105"/>
    </row>
    <row r="72" spans="2:11">
      <c r="B72" s="82"/>
      <c r="C72" s="82"/>
      <c r="D72" s="71" t="str">
        <f ca="1"/>
        <v>LocalCurrencyBucketedDeltaVector.AUD.10</v>
      </c>
      <c r="E72" s="42">
        <f ca="1"/>
        <v>-293.23975281132692</v>
      </c>
      <c r="F72" s="71"/>
      <c r="G72" s="71"/>
      <c r="H72" s="71"/>
      <c r="I72" s="71"/>
      <c r="K72" s="105"/>
    </row>
    <row r="73" spans="2:11">
      <c r="B73" s="82"/>
      <c r="C73" s="82"/>
      <c r="D73" s="71" t="str">
        <f ca="1"/>
        <v>LocalCurrencyBucketedDeltaVector.AUD.7</v>
      </c>
      <c r="E73" s="42">
        <f ca="1"/>
        <v>-353.59280150800225</v>
      </c>
      <c r="F73" s="71"/>
      <c r="G73" s="71"/>
      <c r="H73" s="71"/>
      <c r="I73" s="71"/>
      <c r="K73" s="105"/>
    </row>
    <row r="74" spans="2:11">
      <c r="B74" s="82"/>
      <c r="C74" s="82"/>
      <c r="D74" s="71" t="str">
        <f ca="1"/>
        <v>LocalCurrencyBucketedDeltaVector.AUD.8</v>
      </c>
      <c r="E74" s="42">
        <f ca="1"/>
        <v>-335.44106022886683</v>
      </c>
      <c r="F74" s="71"/>
      <c r="G74" s="71"/>
      <c r="H74" s="71"/>
      <c r="I74" s="71"/>
      <c r="K74" s="105"/>
    </row>
    <row r="75" spans="2:11">
      <c r="B75" s="82"/>
      <c r="C75" s="82"/>
      <c r="D75" s="71" t="str">
        <f ca="1"/>
        <v>LocalCurrencyBucketedDeltaVector.AUD.5</v>
      </c>
      <c r="E75" s="42">
        <f ca="1"/>
        <v>-373.40638628255829</v>
      </c>
      <c r="F75" s="71"/>
      <c r="G75" s="71"/>
      <c r="H75" s="71"/>
      <c r="I75" s="71"/>
      <c r="K75" s="105"/>
    </row>
    <row r="76" spans="2:11">
      <c r="B76" s="82"/>
      <c r="C76" s="82"/>
      <c r="D76" s="71" t="str">
        <f ca="1"/>
        <v>LocalCurrencyBucketedDeltaVector.AUD.6</v>
      </c>
      <c r="E76" s="42">
        <f ca="1"/>
        <v>-354.24599664037538</v>
      </c>
      <c r="F76" s="71"/>
      <c r="G76" s="71"/>
      <c r="H76" s="71"/>
      <c r="I76" s="71"/>
      <c r="K76" s="105"/>
    </row>
    <row r="77" spans="2:11">
      <c r="B77" s="82"/>
      <c r="C77" s="82"/>
      <c r="D77" s="71" t="str">
        <f ca="1"/>
        <v>LocalCurrencyBucketedDeltaVector.AUD.0</v>
      </c>
      <c r="E77" s="42">
        <f ca="1"/>
        <v>-418.77823837451183</v>
      </c>
      <c r="F77" s="71"/>
      <c r="G77" s="71"/>
      <c r="H77" s="71"/>
      <c r="I77" s="71"/>
      <c r="K77" s="105"/>
    </row>
    <row r="78" spans="2:11">
      <c r="B78" s="82"/>
      <c r="C78" s="82"/>
      <c r="D78" s="71" t="str">
        <f ca="1"/>
        <v>LocalCurrencyBucketedDeltaVector.AUD.1</v>
      </c>
      <c r="E78" s="42">
        <f ca="1"/>
        <v>-418.77823837451183</v>
      </c>
      <c r="F78" s="71"/>
      <c r="G78" s="71"/>
      <c r="H78" s="71"/>
      <c r="I78" s="71"/>
      <c r="K78" s="105"/>
    </row>
    <row r="79" spans="2:11">
      <c r="B79" s="82"/>
      <c r="C79" s="82"/>
      <c r="D79" s="71" t="str">
        <f ca="1"/>
        <v>LocalCurrencyBucketedDeltaVector.AUD.2</v>
      </c>
      <c r="E79" s="42">
        <f ca="1"/>
        <v>-418.77823837451183</v>
      </c>
      <c r="F79" s="71"/>
      <c r="G79" s="71"/>
      <c r="H79" s="71"/>
      <c r="I79" s="71"/>
      <c r="K79" s="105"/>
    </row>
    <row r="80" spans="2:11">
      <c r="B80" s="82"/>
      <c r="C80" s="82"/>
      <c r="D80" s="71" t="str">
        <f ca="1"/>
        <v>LocalCurrencyBucketedDeltaVector.AUD.3</v>
      </c>
      <c r="E80" s="42">
        <f ca="1"/>
        <v>-418.77823837451183</v>
      </c>
      <c r="F80" s="71"/>
      <c r="G80" s="71"/>
      <c r="H80" s="71"/>
      <c r="I80" s="71"/>
      <c r="K80" s="105"/>
    </row>
    <row r="81" spans="2:11">
      <c r="B81" s="82"/>
      <c r="C81" s="82"/>
      <c r="D81" s="71" t="str">
        <f ca="1"/>
        <v>LocalCurrencyBucketedDeltaVector.AUD.4</v>
      </c>
      <c r="E81" s="42">
        <f ca="1"/>
        <v>-374.9021616947752</v>
      </c>
      <c r="F81" s="71"/>
      <c r="G81" s="71"/>
      <c r="H81" s="71"/>
      <c r="I81" s="71"/>
      <c r="K81" s="105"/>
    </row>
    <row r="82" spans="2:11">
      <c r="B82" s="82"/>
      <c r="C82" s="82"/>
      <c r="D82" s="71" t="str">
        <f ca="1"/>
        <v>LocalCurrencyDelta1.AUD</v>
      </c>
      <c r="E82" s="42">
        <f ca="1"/>
        <v>7338.3887138977489</v>
      </c>
      <c r="F82" s="71"/>
      <c r="G82" s="71"/>
      <c r="H82" s="71"/>
      <c r="I82" s="71"/>
      <c r="K82" s="105"/>
    </row>
    <row r="83" spans="2:11">
      <c r="B83" s="82"/>
      <c r="C83" s="82"/>
      <c r="D83" s="71" t="str">
        <f ca="1"/>
        <v>LocalCurrencyDelta1PDH.AUD</v>
      </c>
      <c r="E83" s="42">
        <f ca="1"/>
        <v>7570.5062665483601</v>
      </c>
      <c r="F83" s="71"/>
      <c r="G83" s="71"/>
      <c r="H83" s="71"/>
      <c r="I83" s="71"/>
      <c r="K83" s="105"/>
    </row>
    <row r="84" spans="2:11">
      <c r="B84" s="82"/>
      <c r="C84" s="82"/>
      <c r="D84" s="71" t="str">
        <f ca="1"/>
        <v>LocalCurrencyDelta1PDH.USD-Deposit-1D</v>
      </c>
      <c r="E84" s="42">
        <f ca="1"/>
        <v>30.546433948038064</v>
      </c>
      <c r="F84" s="71"/>
      <c r="G84" s="71"/>
      <c r="H84" s="71"/>
      <c r="I84" s="71"/>
      <c r="K84" s="105"/>
    </row>
    <row r="85" spans="2:11">
      <c r="B85" s="82"/>
      <c r="C85" s="82"/>
      <c r="D85" s="71" t="str">
        <f ca="1"/>
        <v>LocalCurrencyDelta1PDH.USD-Deposit-1M</v>
      </c>
      <c r="E85" s="42">
        <f ca="1"/>
        <v>49.115686466799886</v>
      </c>
      <c r="F85" s="71"/>
      <c r="G85" s="71"/>
      <c r="H85" s="71"/>
      <c r="I85" s="71"/>
      <c r="K85" s="105"/>
    </row>
    <row r="86" spans="2:11">
      <c r="B86" s="82"/>
      <c r="C86" s="82"/>
      <c r="D86" s="71" t="str">
        <f ca="1"/>
        <v>LocalCurrencyDelta1PDH.USD-Deposit-2M</v>
      </c>
      <c r="E86" s="42">
        <f ca="1"/>
        <v>73.609319677696362</v>
      </c>
      <c r="F86" s="71"/>
      <c r="G86" s="71"/>
      <c r="H86" s="71"/>
      <c r="I86" s="71"/>
      <c r="K86" s="105"/>
    </row>
    <row r="87" spans="2:11">
      <c r="B87" s="82"/>
      <c r="C87" s="82"/>
      <c r="D87" s="71" t="str">
        <f ca="1"/>
        <v>LocalCurrencyDelta1PDH.USD-Deposit-3M</v>
      </c>
      <c r="E87" s="42">
        <f ca="1"/>
        <v>17.268636383182034</v>
      </c>
      <c r="F87" s="71"/>
      <c r="G87" s="71"/>
      <c r="H87" s="71"/>
      <c r="I87" s="71"/>
      <c r="K87" s="105"/>
    </row>
    <row r="88" spans="2:11">
      <c r="B88" s="82"/>
      <c r="C88" s="82"/>
      <c r="D88" s="71" t="str">
        <f ca="1"/>
        <v>LocalCurrencyDelta1PDH.USD-IRFuture-ED-1</v>
      </c>
      <c r="E88" s="42">
        <f ca="1"/>
        <v>194.83662451929933</v>
      </c>
      <c r="F88" s="71"/>
      <c r="G88" s="71"/>
      <c r="H88" s="71"/>
      <c r="I88" s="71"/>
      <c r="K88" s="105"/>
    </row>
    <row r="89" spans="2:11">
      <c r="B89" s="82"/>
      <c r="C89" s="82"/>
      <c r="D89" s="71" t="str">
        <f ca="1"/>
        <v>LocalCurrencyDelta1PDH.USD-IRFuture-ED-2</v>
      </c>
      <c r="E89" s="42">
        <f ca="1"/>
        <v>199.85727394104359</v>
      </c>
      <c r="F89" s="71"/>
      <c r="G89" s="71"/>
      <c r="H89" s="71"/>
      <c r="I89" s="71"/>
      <c r="K89" s="105"/>
    </row>
    <row r="90" spans="2:11">
      <c r="B90" s="82"/>
      <c r="C90" s="82"/>
      <c r="D90" s="71" t="str">
        <f ca="1"/>
        <v>LocalCurrencyDelta1PDH.USD-IRFuture-ED-3</v>
      </c>
      <c r="E90" s="42">
        <f ca="1"/>
        <v>198.80820317222643</v>
      </c>
      <c r="F90" s="71"/>
      <c r="G90" s="71"/>
      <c r="H90" s="71"/>
      <c r="I90" s="71"/>
      <c r="K90" s="105"/>
    </row>
    <row r="91" spans="2:11">
      <c r="B91" s="82"/>
      <c r="C91" s="82"/>
      <c r="D91" s="71" t="str">
        <f ca="1"/>
        <v>LocalCurrencyDelta1PDH.USD-IRFuture-ED-4</v>
      </c>
      <c r="E91" s="42">
        <f ca="1"/>
        <v>174.83906143124904</v>
      </c>
      <c r="F91" s="71"/>
      <c r="G91" s="71"/>
      <c r="H91" s="71"/>
      <c r="I91" s="71"/>
      <c r="K91" s="105"/>
    </row>
    <row r="92" spans="2:11">
      <c r="B92" s="82"/>
      <c r="C92" s="82"/>
      <c r="D92" s="71" t="str">
        <f ca="1"/>
        <v>LocalCurrencyDelta1PDH.USD-IRFuture-ED-5</v>
      </c>
      <c r="E92" s="42">
        <f ca="1"/>
        <v>156.83448221521851</v>
      </c>
      <c r="F92" s="71"/>
      <c r="G92" s="71"/>
      <c r="H92" s="71"/>
      <c r="I92" s="71"/>
      <c r="K92" s="105"/>
    </row>
    <row r="93" spans="2:11">
      <c r="B93" s="82"/>
      <c r="C93" s="82"/>
      <c r="D93" s="71" t="str">
        <f ca="1"/>
        <v>LocalCurrencyDelta1PDH.USD-IRFuture-ED-6</v>
      </c>
      <c r="E93" s="42">
        <f ca="1"/>
        <v>146.37801896339533</v>
      </c>
      <c r="F93" s="71"/>
      <c r="G93" s="71"/>
      <c r="H93" s="71"/>
      <c r="I93" s="71"/>
      <c r="K93" s="105"/>
    </row>
    <row r="94" spans="2:11">
      <c r="B94" s="82"/>
      <c r="C94" s="82"/>
      <c r="D94" s="71" t="str">
        <f ca="1"/>
        <v>LocalCurrencyDelta1PDH.USD-IRFuture-ED-7</v>
      </c>
      <c r="E94" s="42">
        <f ca="1"/>
        <v>139.63156879715052</v>
      </c>
      <c r="F94" s="71"/>
      <c r="G94" s="71"/>
      <c r="H94" s="71"/>
      <c r="I94" s="71"/>
      <c r="K94" s="105"/>
    </row>
    <row r="95" spans="2:11">
      <c r="B95" s="82"/>
      <c r="C95" s="82"/>
      <c r="D95" s="71" t="str">
        <f ca="1"/>
        <v>LocalCurrencyDelta1PDH.USD-IRFuture-ED-8</v>
      </c>
      <c r="E95" s="42">
        <f ca="1"/>
        <v>129.80468560673657</v>
      </c>
      <c r="F95" s="71"/>
      <c r="G95" s="71"/>
      <c r="H95" s="71"/>
      <c r="I95" s="71"/>
      <c r="K95" s="105"/>
    </row>
    <row r="96" spans="2:11">
      <c r="B96" s="82"/>
      <c r="C96" s="82"/>
      <c r="D96" s="71" t="str">
        <f ca="1"/>
        <v>LocalCurrencyDelta1PDH.USD-IRFuture-ED-9</v>
      </c>
      <c r="E96" s="42">
        <f ca="1"/>
        <v>123.2064677926282</v>
      </c>
      <c r="F96" s="71"/>
      <c r="G96" s="71"/>
      <c r="H96" s="71"/>
      <c r="I96" s="71"/>
      <c r="K96" s="105"/>
    </row>
    <row r="97" spans="2:11">
      <c r="B97" s="82"/>
      <c r="C97" s="82"/>
      <c r="D97" s="71" t="str">
        <f ca="1"/>
        <v>LocalCurrencyDelta1PDH.USD-IRFuture-ED-10</v>
      </c>
      <c r="E97" s="42">
        <f ca="1"/>
        <v>99.412422911140993</v>
      </c>
      <c r="F97" s="71"/>
      <c r="G97" s="71"/>
      <c r="H97" s="71"/>
      <c r="I97" s="71"/>
      <c r="K97" s="105"/>
    </row>
    <row r="98" spans="2:11">
      <c r="B98" s="82"/>
      <c r="C98" s="82"/>
      <c r="D98" s="71" t="str">
        <f ca="1"/>
        <v>LocalCurrencyDelta1PDH.USD-IRFuture-ED-11</v>
      </c>
      <c r="E98" s="42">
        <f ca="1"/>
        <v>80.980234108249462</v>
      </c>
      <c r="F98" s="71"/>
      <c r="G98" s="71"/>
      <c r="H98" s="71"/>
      <c r="I98" s="71"/>
      <c r="K98" s="105"/>
    </row>
    <row r="99" spans="2:11">
      <c r="B99" s="82"/>
      <c r="C99" s="82"/>
      <c r="D99" s="71" t="str">
        <f ca="1"/>
        <v>LocalCurrencyDelta1PDH.USD-IRFuture-ED-12</v>
      </c>
      <c r="E99" s="42">
        <f ca="1"/>
        <v>52.032848048226377</v>
      </c>
      <c r="F99" s="71"/>
      <c r="G99" s="71"/>
      <c r="H99" s="71"/>
      <c r="I99" s="71"/>
      <c r="K99" s="105"/>
    </row>
    <row r="100" spans="2:11">
      <c r="B100" s="82"/>
      <c r="C100" s="82"/>
      <c r="D100" s="71" t="str">
        <f ca="1"/>
        <v>LocalCurrencyDelta1PDH.USD-IRSwap-4Y</v>
      </c>
      <c r="E100" s="42">
        <f ca="1"/>
        <v>766.45310855606817</v>
      </c>
      <c r="F100" s="71"/>
      <c r="G100" s="71"/>
      <c r="H100" s="71"/>
      <c r="I100" s="71"/>
      <c r="K100" s="105"/>
    </row>
    <row r="101" spans="2:11">
      <c r="B101" s="82"/>
      <c r="C101" s="82"/>
      <c r="D101" s="71" t="str">
        <f ca="1"/>
        <v>LocalCurrencyDelta1PDH.USD-IRSwap-5Y</v>
      </c>
      <c r="E101" s="42">
        <f ca="1"/>
        <v>942.15518620600551</v>
      </c>
      <c r="F101" s="71"/>
      <c r="G101" s="71"/>
      <c r="H101" s="71"/>
      <c r="I101" s="71"/>
      <c r="K101" s="105"/>
    </row>
    <row r="102" spans="2:11">
      <c r="B102" s="82"/>
      <c r="C102" s="82"/>
      <c r="D102" s="71" t="str">
        <f ca="1"/>
        <v>LocalCurrencyDelta1PDH.USD-IRSwap-6Y</v>
      </c>
      <c r="E102" s="42">
        <f ca="1"/>
        <v>643.79364952392348</v>
      </c>
      <c r="F102" s="71"/>
      <c r="G102" s="71"/>
      <c r="H102" s="71"/>
      <c r="I102" s="71"/>
      <c r="K102" s="105"/>
    </row>
    <row r="103" spans="2:11">
      <c r="B103" s="82"/>
      <c r="C103" s="82"/>
      <c r="D103" s="71" t="str">
        <f ca="1"/>
        <v>LocalCurrencyDelta1PDH.USD-IRSwap-7Y</v>
      </c>
      <c r="E103" s="42">
        <f ca="1"/>
        <v>646.75568434333081</v>
      </c>
      <c r="F103" s="71"/>
      <c r="G103" s="71"/>
      <c r="H103" s="71"/>
      <c r="I103" s="71"/>
      <c r="K103" s="105"/>
    </row>
    <row r="104" spans="2:11">
      <c r="B104" s="82"/>
      <c r="C104" s="82"/>
      <c r="D104" s="71" t="str">
        <f ca="1"/>
        <v>LocalCurrencyDelta1PDH.USD-IRSwap-8Y</v>
      </c>
      <c r="E104" s="42">
        <f ca="1"/>
        <v>955.55026612983534</v>
      </c>
      <c r="F104" s="71"/>
      <c r="G104" s="71"/>
      <c r="H104" s="71"/>
      <c r="I104" s="71"/>
      <c r="K104" s="105"/>
    </row>
    <row r="105" spans="2:11">
      <c r="B105" s="82"/>
      <c r="C105" s="82"/>
      <c r="D105" s="71" t="str">
        <f ca="1"/>
        <v>LocalCurrencyDelta1PDH.USD-IRSwap-9Y</v>
      </c>
      <c r="E105" s="42">
        <f ca="1"/>
        <v>959.46827016147688</v>
      </c>
      <c r="F105" s="71"/>
      <c r="G105" s="71"/>
      <c r="H105" s="71"/>
      <c r="I105" s="71"/>
      <c r="K105" s="105"/>
    </row>
    <row r="106" spans="2:11">
      <c r="B106" s="82"/>
      <c r="C106" s="82"/>
      <c r="D106" s="71" t="str">
        <f ca="1"/>
        <v>LocalCurrencyDelta1PDH.USD-IRSwap-10Y</v>
      </c>
      <c r="E106" s="42">
        <f ca="1"/>
        <v>754.62466274342319</v>
      </c>
      <c r="F106" s="71"/>
      <c r="G106" s="71"/>
      <c r="H106" s="71"/>
      <c r="I106" s="71"/>
      <c r="K106" s="105"/>
    </row>
    <row r="107" spans="2:11">
      <c r="B107" s="82"/>
      <c r="C107" s="82"/>
      <c r="D107" s="71" t="str">
        <f ca="1"/>
        <v>LocalCurrencyDelta1PDH.USD-IRSwap-12Y</v>
      </c>
      <c r="E107" s="42">
        <f ca="1"/>
        <v>11.514490300672112</v>
      </c>
      <c r="F107" s="71"/>
      <c r="G107" s="71"/>
      <c r="H107" s="71"/>
      <c r="I107" s="71"/>
      <c r="K107" s="105"/>
    </row>
    <row r="108" spans="2:11">
      <c r="B108" s="82"/>
      <c r="C108" s="82"/>
      <c r="D108" s="71" t="str">
        <f ca="1"/>
        <v>LocalCurrencyDelta1PDH.USD-IRSwap-15Y</v>
      </c>
      <c r="E108" s="42">
        <f ca="1"/>
        <v>11.514490300672112</v>
      </c>
      <c r="F108" s="71"/>
      <c r="G108" s="71"/>
      <c r="H108" s="71"/>
      <c r="I108" s="71"/>
      <c r="K108" s="105"/>
    </row>
    <row r="109" spans="2:11">
      <c r="B109" s="82"/>
      <c r="C109" s="82"/>
      <c r="D109" s="71" t="str">
        <f ca="1"/>
        <v>LocalCurrencyDelta1PDH.USD-IRSwap-20Y</v>
      </c>
      <c r="E109" s="42">
        <f ca="1"/>
        <v>11.514490300672112</v>
      </c>
      <c r="F109" s="71"/>
      <c r="G109" s="71"/>
      <c r="H109" s="71"/>
      <c r="I109" s="71"/>
      <c r="K109" s="105"/>
    </row>
    <row r="110" spans="2:11">
      <c r="B110" s="82"/>
      <c r="C110" s="82"/>
      <c r="D110" s="71" t="str">
        <f ca="1"/>
        <v>LocalCurrencyDelta0PDH.AUD</v>
      </c>
      <c r="E110" s="42">
        <f ca="1"/>
        <v>-89903.624112470119</v>
      </c>
      <c r="F110" s="71"/>
      <c r="G110" s="71"/>
      <c r="H110" s="71"/>
      <c r="I110" s="71"/>
      <c r="K110" s="105"/>
    </row>
    <row r="111" spans="2:11">
      <c r="B111" s="82"/>
      <c r="C111" s="82"/>
      <c r="D111" s="71" t="str">
        <f ca="1"/>
        <v>LocalCurrencyDelta0PDH.AUD-Deposit-1D</v>
      </c>
      <c r="E111" s="42">
        <f ca="1"/>
        <v>1.189026923779817</v>
      </c>
      <c r="F111" s="71"/>
      <c r="G111" s="71"/>
      <c r="H111" s="71"/>
      <c r="I111" s="71"/>
      <c r="K111" s="105"/>
    </row>
    <row r="112" spans="2:11">
      <c r="B112" s="82"/>
      <c r="C112" s="82"/>
      <c r="D112" s="71" t="str">
        <f ca="1"/>
        <v>LocalCurrencyDelta0PDH.AUD-Deposit-1W</v>
      </c>
      <c r="E112" s="42">
        <f ca="1"/>
        <v>0</v>
      </c>
      <c r="F112" s="71"/>
      <c r="G112" s="71"/>
      <c r="H112" s="71"/>
      <c r="I112" s="71"/>
      <c r="K112" s="105"/>
    </row>
    <row r="113" spans="2:11">
      <c r="B113" s="82"/>
      <c r="C113" s="82"/>
      <c r="D113" s="71" t="str">
        <f ca="1"/>
        <v>LocalCurrencyDelta0PDH.AUD-Deposit-2W</v>
      </c>
      <c r="E113" s="42">
        <f ca="1"/>
        <v>0</v>
      </c>
      <c r="F113" s="71"/>
      <c r="G113" s="71"/>
      <c r="H113" s="71"/>
      <c r="I113" s="71"/>
      <c r="K113" s="105"/>
    </row>
    <row r="114" spans="2:11">
      <c r="B114" s="82"/>
      <c r="C114" s="82"/>
      <c r="D114" s="71" t="str">
        <f ca="1"/>
        <v>LocalCurrencyDelta0PDH.AUD-Deposit-1M</v>
      </c>
      <c r="E114" s="42">
        <f ca="1"/>
        <v>74.666113735280234</v>
      </c>
      <c r="F114" s="71"/>
      <c r="G114" s="71"/>
      <c r="H114" s="71"/>
      <c r="I114" s="71"/>
      <c r="K114" s="105"/>
    </row>
    <row r="115" spans="2:11">
      <c r="B115" s="82"/>
      <c r="C115" s="82"/>
      <c r="D115" s="71" t="str">
        <f ca="1"/>
        <v>LocalCurrencyDelta0PDH.AUD-Deposit-2M</v>
      </c>
      <c r="E115" s="42">
        <f ca="1"/>
        <v>33.339696408164102</v>
      </c>
      <c r="F115" s="71"/>
      <c r="G115" s="71"/>
      <c r="H115" s="71"/>
      <c r="I115" s="71"/>
      <c r="K115" s="105"/>
    </row>
    <row r="116" spans="2:11">
      <c r="B116" s="82"/>
      <c r="C116" s="82"/>
      <c r="D116" s="71" t="str">
        <f ca="1"/>
        <v>LocalCurrencyDelta0PDH.AUD-Deposit-3M</v>
      </c>
      <c r="E116" s="42">
        <f ca="1"/>
        <v>-1.6141728695765183</v>
      </c>
      <c r="F116" s="71"/>
      <c r="G116" s="71"/>
      <c r="H116" s="71"/>
      <c r="I116" s="71"/>
      <c r="K116" s="105"/>
    </row>
    <row r="117" spans="2:11">
      <c r="B117" s="82"/>
      <c r="C117" s="82"/>
      <c r="D117" s="71" t="str">
        <f ca="1"/>
        <v>LocalCurrencyDelta0PDH.AUD-IRFuture-IR-1</v>
      </c>
      <c r="E117" s="42">
        <f ca="1"/>
        <v>248.27227414650611</v>
      </c>
      <c r="F117" s="71"/>
      <c r="G117" s="71"/>
      <c r="H117" s="71"/>
      <c r="I117" s="71"/>
      <c r="K117" s="105"/>
    </row>
    <row r="118" spans="2:11">
      <c r="B118" s="82"/>
      <c r="C118" s="82"/>
      <c r="D118" s="71" t="str">
        <f ca="1"/>
        <v>LocalCurrencyDelta0PDH.AUD-IRFuture-IR-2</v>
      </c>
      <c r="E118" s="42">
        <f ca="1"/>
        <v>195.46176577431885</v>
      </c>
      <c r="F118" s="71"/>
      <c r="G118" s="71"/>
      <c r="H118" s="71"/>
      <c r="I118" s="71"/>
      <c r="K118" s="105"/>
    </row>
    <row r="119" spans="2:11">
      <c r="B119" s="82"/>
      <c r="C119" s="82"/>
      <c r="D119" s="71" t="str">
        <f ca="1"/>
        <v>LocalCurrencyDelta0PDH.AUD-IRFuture-IR-3</v>
      </c>
      <c r="E119" s="42">
        <f ca="1"/>
        <v>149.56650793440718</v>
      </c>
      <c r="F119" s="71"/>
      <c r="G119" s="71"/>
      <c r="H119" s="71"/>
      <c r="I119" s="71"/>
      <c r="K119" s="105"/>
    </row>
    <row r="120" spans="2:11">
      <c r="B120" s="82"/>
      <c r="C120" s="82"/>
      <c r="D120" s="71" t="str">
        <f ca="1"/>
        <v>LocalCurrencyDelta0PDH.AUD-IRFuture-IR-4</v>
      </c>
      <c r="E120" s="42">
        <f ca="1"/>
        <v>163.39725391851223</v>
      </c>
      <c r="F120" s="71"/>
      <c r="G120" s="71"/>
      <c r="H120" s="71"/>
      <c r="I120" s="71"/>
      <c r="K120" s="105"/>
    </row>
    <row r="121" spans="2:11">
      <c r="B121" s="82"/>
      <c r="C121" s="82"/>
      <c r="D121" s="71" t="str">
        <f ca="1"/>
        <v>LocalCurrencyDelta0PDH.AUD-IRFuture-IR-5</v>
      </c>
      <c r="E121" s="42">
        <f ca="1"/>
        <v>175.81329048168129</v>
      </c>
      <c r="F121" s="71"/>
      <c r="G121" s="71"/>
      <c r="H121" s="71"/>
      <c r="I121" s="71"/>
      <c r="K121" s="105"/>
    </row>
    <row r="122" spans="2:11">
      <c r="B122" s="82"/>
      <c r="C122" s="82"/>
      <c r="D122" s="71" t="str">
        <f ca="1"/>
        <v>LocalCurrencyDelta0PDH.AUD-IRFuture-IR-6</v>
      </c>
      <c r="E122" s="42">
        <f ca="1"/>
        <v>158.68216495515318</v>
      </c>
      <c r="F122" s="71"/>
      <c r="G122" s="71"/>
      <c r="H122" s="71"/>
      <c r="I122" s="71"/>
      <c r="K122" s="105"/>
    </row>
    <row r="123" spans="2:11">
      <c r="B123" s="82"/>
      <c r="C123" s="82"/>
      <c r="D123" s="71" t="str">
        <f ca="1"/>
        <v>LocalCurrencyDelta0PDH.AUD-IRFuture-IR-7</v>
      </c>
      <c r="E123" s="42">
        <f ca="1"/>
        <v>119.24882364071632</v>
      </c>
      <c r="F123" s="71"/>
      <c r="G123" s="71"/>
      <c r="H123" s="71"/>
      <c r="I123" s="71"/>
      <c r="K123" s="105"/>
    </row>
    <row r="124" spans="2:11">
      <c r="B124" s="82"/>
      <c r="C124" s="82"/>
      <c r="D124" s="71" t="str">
        <f ca="1"/>
        <v>LocalCurrencyDelta0PDH.AUD-IRFuture-IR-8</v>
      </c>
      <c r="E124" s="42">
        <f ca="1"/>
        <v>80.6494260164434</v>
      </c>
      <c r="F124" s="71"/>
      <c r="G124" s="71"/>
      <c r="H124" s="71"/>
      <c r="I124" s="71"/>
      <c r="K124" s="105"/>
    </row>
    <row r="125" spans="2:11">
      <c r="B125" s="82"/>
      <c r="C125" s="82"/>
      <c r="D125" s="71" t="str">
        <f ca="1"/>
        <v>LocalCurrencyDelta0PDH.AUD-IRSwap-3Y</v>
      </c>
      <c r="E125" s="42">
        <f ca="1"/>
        <v>914.99142770752587</v>
      </c>
      <c r="F125" s="71"/>
      <c r="G125" s="71"/>
      <c r="H125" s="71"/>
      <c r="I125" s="71"/>
      <c r="K125" s="105"/>
    </row>
    <row r="126" spans="2:11">
      <c r="B126" s="82"/>
      <c r="C126" s="82"/>
      <c r="D126" s="71" t="str">
        <f ca="1"/>
        <v>LocalCurrencyDelta0PDH.AUD-IRSwap-4Y</v>
      </c>
      <c r="E126" s="42">
        <f ca="1"/>
        <v>1679.6913021134346</v>
      </c>
      <c r="F126" s="71"/>
      <c r="G126" s="71"/>
      <c r="H126" s="71"/>
      <c r="I126" s="71"/>
      <c r="K126" s="105"/>
    </row>
    <row r="127" spans="2:11">
      <c r="B127" s="82"/>
      <c r="C127" s="82"/>
      <c r="D127" s="71" t="str">
        <f ca="1"/>
        <v>LocalCurrencyDelta0PDH.AUD-IRSwap-5Y</v>
      </c>
      <c r="E127" s="42">
        <f ca="1"/>
        <v>1739.9796139330301</v>
      </c>
      <c r="F127" s="71"/>
      <c r="G127" s="71"/>
      <c r="H127" s="71"/>
      <c r="I127" s="71"/>
      <c r="K127" s="105"/>
    </row>
    <row r="128" spans="2:11">
      <c r="B128" s="82"/>
      <c r="C128" s="82"/>
      <c r="D128" s="71" t="str">
        <f ca="1"/>
        <v>LocalCurrencyDelta0PDH.AUD-IRSwap-6Y</v>
      </c>
      <c r="E128" s="42">
        <f ca="1"/>
        <v>2299.2020133680926</v>
      </c>
      <c r="F128" s="71"/>
      <c r="G128" s="71"/>
      <c r="H128" s="71"/>
      <c r="I128" s="71"/>
      <c r="K128" s="105"/>
    </row>
    <row r="129" spans="2:11">
      <c r="B129" s="82"/>
      <c r="C129" s="82"/>
      <c r="D129" s="71" t="str">
        <f ca="1"/>
        <v>LocalCurrencyDelta0PDH.AUD-IRSwap-7Y</v>
      </c>
      <c r="E129" s="42">
        <f ca="1"/>
        <v>2972.6632644235533</v>
      </c>
      <c r="F129" s="71"/>
      <c r="G129" s="71"/>
      <c r="H129" s="71"/>
      <c r="I129" s="71"/>
      <c r="K129" s="105"/>
    </row>
    <row r="130" spans="2:11">
      <c r="B130" s="82"/>
      <c r="C130" s="82"/>
      <c r="D130" s="71" t="str">
        <f ca="1"/>
        <v>LocalCurrencyDelta0PDH.AUD-IRSwap-8Y</v>
      </c>
      <c r="E130" s="42">
        <f ca="1"/>
        <v>3130.5476980724688</v>
      </c>
      <c r="F130" s="71"/>
      <c r="G130" s="71"/>
      <c r="H130" s="71"/>
      <c r="I130" s="71"/>
      <c r="K130" s="105"/>
    </row>
    <row r="131" spans="2:11">
      <c r="B131" s="82"/>
      <c r="C131" s="82"/>
      <c r="D131" s="71" t="str">
        <f ca="1"/>
        <v>LocalCurrencyDelta0PDH.AUD-IRSwap-9Y</v>
      </c>
      <c r="E131" s="42">
        <f ca="1"/>
        <v>3577.0148017069359</v>
      </c>
      <c r="F131" s="71"/>
      <c r="G131" s="71"/>
      <c r="H131" s="71"/>
      <c r="I131" s="71"/>
      <c r="K131" s="105"/>
    </row>
    <row r="132" spans="2:11">
      <c r="B132" s="82"/>
      <c r="C132" s="82"/>
      <c r="D132" s="71" t="str">
        <f ca="1"/>
        <v>LocalCurrencyDelta0PDH.AUD-IRSwap-10Y</v>
      </c>
      <c r="E132" s="42">
        <f ca="1"/>
        <v>-107616.38640486056</v>
      </c>
      <c r="F132" s="71"/>
      <c r="G132" s="71"/>
      <c r="H132" s="71"/>
      <c r="I132" s="71"/>
      <c r="K132" s="105"/>
    </row>
    <row r="133" spans="2:11">
      <c r="B133" s="82"/>
      <c r="C133" s="82"/>
      <c r="D133" s="71" t="str">
        <f ca="1"/>
        <v>LocalCurrencyDelta0PDH.AUD-IRSwap-15Y</v>
      </c>
      <c r="E133" s="42">
        <f ca="1"/>
        <v>0</v>
      </c>
      <c r="F133" s="71"/>
      <c r="G133" s="71"/>
      <c r="H133" s="71"/>
      <c r="I133" s="71"/>
      <c r="K133" s="105"/>
    </row>
    <row r="134" spans="2:11">
      <c r="B134" s="82"/>
      <c r="C134" s="82"/>
      <c r="D134" s="71" t="str">
        <f ca="1"/>
        <v>LocalCurrencyDelta0PDH.AUD-IRSwap-20Y</v>
      </c>
      <c r="E134" s="42">
        <f ca="1"/>
        <v>0</v>
      </c>
      <c r="F134" s="71"/>
      <c r="G134" s="71"/>
      <c r="H134" s="71"/>
      <c r="I134" s="71"/>
      <c r="K134" s="105"/>
    </row>
    <row r="135" spans="2:11">
      <c r="B135" s="82"/>
      <c r="C135" s="82"/>
      <c r="D135" s="71" t="str">
        <f ca="1"/>
        <v>BucketedDeltaVector</v>
      </c>
      <c r="E135" s="42">
        <f ca="1"/>
        <v>-7338.3887152539946</v>
      </c>
      <c r="F135" s="71"/>
      <c r="G135" s="71"/>
      <c r="H135" s="71"/>
      <c r="I135" s="71"/>
      <c r="K135" s="105"/>
    </row>
    <row r="136" spans="2:11">
      <c r="B136" s="82"/>
      <c r="C136" s="82"/>
      <c r="D136" s="71" t="str">
        <f ca="1"/>
        <v>BucketedDeltaVector.AUD.39</v>
      </c>
      <c r="E136" s="42">
        <f ca="1"/>
        <v>-11.214244112923762</v>
      </c>
      <c r="F136" s="71"/>
      <c r="G136" s="71"/>
      <c r="H136" s="71"/>
      <c r="I136" s="71"/>
      <c r="K136" s="105"/>
    </row>
    <row r="137" spans="2:11">
      <c r="B137" s="82"/>
      <c r="C137" s="82"/>
      <c r="D137" s="71" t="str">
        <f ca="1"/>
        <v>BucketedDeltaVector.AUD.40</v>
      </c>
      <c r="E137" s="42">
        <f ca="1"/>
        <v>-1.7252683929929546</v>
      </c>
      <c r="F137" s="71"/>
      <c r="G137" s="71"/>
      <c r="H137" s="71"/>
      <c r="I137" s="71"/>
      <c r="K137" s="105"/>
    </row>
    <row r="138" spans="2:11">
      <c r="B138" s="82"/>
      <c r="C138" s="82"/>
      <c r="D138" s="71" t="str">
        <f ca="1"/>
        <v>BucketedDeltaVector.AUD.37</v>
      </c>
      <c r="E138" s="42">
        <f ca="1"/>
        <v>-23.298495124643932</v>
      </c>
      <c r="F138" s="71"/>
      <c r="G138" s="71"/>
      <c r="H138" s="71"/>
      <c r="I138" s="71"/>
      <c r="K138" s="105"/>
    </row>
    <row r="139" spans="2:11">
      <c r="B139" s="82"/>
      <c r="C139" s="82"/>
      <c r="D139" s="71" t="str">
        <f ca="1"/>
        <v>BucketedDeltaVector.AUD.38</v>
      </c>
      <c r="E139" s="42">
        <f ca="1"/>
        <v>-12.940565754884608</v>
      </c>
      <c r="F139" s="71"/>
      <c r="G139" s="71"/>
      <c r="H139" s="71"/>
      <c r="I139" s="71"/>
      <c r="K139" s="105"/>
    </row>
    <row r="140" spans="2:11">
      <c r="B140" s="82"/>
      <c r="C140" s="82"/>
      <c r="D140" s="71" t="str">
        <f ca="1"/>
        <v>BucketedDeltaVector.AUD.35</v>
      </c>
      <c r="E140" s="42">
        <f ca="1"/>
        <v>-35.24685253591209</v>
      </c>
      <c r="F140" s="71"/>
      <c r="G140" s="71"/>
      <c r="H140" s="71"/>
      <c r="I140" s="71"/>
      <c r="K140" s="105"/>
    </row>
    <row r="141" spans="2:11">
      <c r="B141" s="82"/>
      <c r="C141" s="82"/>
      <c r="D141" s="71" t="str">
        <f ca="1"/>
        <v>BucketedDeltaVector.AUD.36</v>
      </c>
      <c r="E141" s="42">
        <f ca="1"/>
        <v>-24.874102759018466</v>
      </c>
      <c r="F141" s="71"/>
      <c r="G141" s="71"/>
      <c r="H141" s="71"/>
      <c r="I141" s="71"/>
      <c r="K141" s="105"/>
    </row>
    <row r="142" spans="2:11">
      <c r="B142" s="82"/>
      <c r="C142" s="82"/>
      <c r="D142" s="71" t="str">
        <f ca="1"/>
        <v>BucketedDeltaVector.AUD.33</v>
      </c>
      <c r="E142" s="42">
        <f ca="1"/>
        <v>-48.291547431948402</v>
      </c>
      <c r="F142" s="71"/>
      <c r="G142" s="71"/>
      <c r="H142" s="71"/>
      <c r="I142" s="71"/>
      <c r="K142" s="105"/>
    </row>
    <row r="143" spans="2:11">
      <c r="B143" s="82"/>
      <c r="C143" s="82"/>
      <c r="D143" s="71" t="str">
        <f ca="1"/>
        <v>BucketedDeltaVector.AUD.34</v>
      </c>
      <c r="E143" s="42">
        <f ca="1"/>
        <v>-36.967032152137158</v>
      </c>
      <c r="F143" s="71"/>
      <c r="G143" s="71"/>
      <c r="H143" s="71"/>
      <c r="I143" s="71"/>
      <c r="K143" s="105"/>
    </row>
    <row r="144" spans="2:11">
      <c r="B144" s="82"/>
      <c r="C144" s="82"/>
      <c r="D144" s="71" t="str">
        <f ca="1"/>
        <v>BucketedDeltaVector.AUD.31</v>
      </c>
      <c r="E144" s="42">
        <f ca="1"/>
        <v>-62.443674962134033</v>
      </c>
      <c r="F144" s="71"/>
      <c r="G144" s="71"/>
      <c r="H144" s="71"/>
      <c r="I144" s="71"/>
      <c r="K144" s="105"/>
    </row>
    <row r="145" spans="2:11">
      <c r="B145" s="82"/>
      <c r="C145" s="82"/>
      <c r="D145" s="71" t="str">
        <f ca="1"/>
        <v>BucketedDeltaVector.AUD.32</v>
      </c>
      <c r="E145" s="42">
        <f ca="1"/>
        <v>-50.002244236349043</v>
      </c>
      <c r="F145" s="71"/>
      <c r="G145" s="71"/>
      <c r="H145" s="71"/>
      <c r="I145" s="71"/>
      <c r="K145" s="105"/>
    </row>
    <row r="146" spans="2:11">
      <c r="B146" s="82"/>
      <c r="C146" s="82"/>
      <c r="D146" s="71" t="str">
        <f ca="1"/>
        <v>BucketedDeltaVector.AUD.29</v>
      </c>
      <c r="E146" s="42">
        <f ca="1"/>
        <v>-77.653642969852683</v>
      </c>
      <c r="F146" s="71"/>
      <c r="G146" s="71"/>
      <c r="H146" s="71"/>
      <c r="I146" s="71"/>
      <c r="K146" s="105"/>
    </row>
    <row r="147" spans="2:11">
      <c r="B147" s="82"/>
      <c r="C147" s="82"/>
      <c r="D147" s="71" t="str">
        <f ca="1"/>
        <v>BucketedDeltaVector.AUD.30</v>
      </c>
      <c r="E147" s="42">
        <f ca="1"/>
        <v>-64.282242598714205</v>
      </c>
      <c r="F147" s="71"/>
      <c r="G147" s="71"/>
      <c r="H147" s="71"/>
      <c r="I147" s="71"/>
      <c r="K147" s="105"/>
    </row>
    <row r="148" spans="2:11">
      <c r="B148" s="82"/>
      <c r="C148" s="82"/>
      <c r="D148" s="71" t="str">
        <f ca="1"/>
        <v>BucketedDeltaVector.AUD.27</v>
      </c>
      <c r="E148" s="42">
        <f ca="1"/>
        <v>-87.075150380420325</v>
      </c>
      <c r="F148" s="71"/>
      <c r="G148" s="71"/>
      <c r="H148" s="71"/>
      <c r="I148" s="71"/>
      <c r="K148" s="105"/>
    </row>
    <row r="149" spans="2:11">
      <c r="B149" s="82"/>
      <c r="C149" s="82"/>
      <c r="D149" s="71" t="str">
        <f ca="1"/>
        <v>BucketedDeltaVector.AUD.28</v>
      </c>
      <c r="E149" s="42">
        <f ca="1"/>
        <v>-78.688973497406977</v>
      </c>
      <c r="F149" s="71"/>
      <c r="G149" s="71"/>
      <c r="H149" s="71"/>
      <c r="I149" s="71"/>
      <c r="K149" s="105"/>
    </row>
    <row r="150" spans="2:11">
      <c r="B150" s="82"/>
      <c r="C150" s="82"/>
      <c r="D150" s="71" t="str">
        <f ca="1"/>
        <v>BucketedDeltaVector.AUD.25</v>
      </c>
      <c r="E150" s="42">
        <f ca="1"/>
        <v>-98.568570294550526</v>
      </c>
      <c r="F150" s="71"/>
      <c r="G150" s="71"/>
      <c r="H150" s="71"/>
      <c r="I150" s="71"/>
      <c r="K150" s="105"/>
    </row>
    <row r="151" spans="2:11">
      <c r="B151" s="82"/>
      <c r="C151" s="82"/>
      <c r="D151" s="71" t="str">
        <f ca="1"/>
        <v>BucketedDeltaVector.AUD.26</v>
      </c>
      <c r="E151" s="42">
        <f ca="1"/>
        <v>-88.338163610098704</v>
      </c>
      <c r="F151" s="71"/>
      <c r="G151" s="71"/>
      <c r="H151" s="71"/>
      <c r="I151" s="71"/>
      <c r="K151" s="105"/>
    </row>
    <row r="152" spans="2:11">
      <c r="B152" s="82"/>
      <c r="C152" s="82"/>
      <c r="D152" s="71" t="str">
        <f ca="1"/>
        <v>BucketedDeltaVector.AUD.23</v>
      </c>
      <c r="E152" s="42">
        <f ca="1"/>
        <v>-112.21931520372705</v>
      </c>
      <c r="F152" s="71"/>
      <c r="G152" s="71"/>
      <c r="H152" s="71"/>
      <c r="I152" s="71"/>
      <c r="K152" s="105"/>
    </row>
    <row r="153" spans="2:11">
      <c r="B153" s="82"/>
      <c r="C153" s="82"/>
      <c r="D153" s="71" t="str">
        <f ca="1"/>
        <v>BucketedDeltaVector.AUD.24</v>
      </c>
      <c r="E153" s="42">
        <f ca="1"/>
        <v>-100.0686522148154</v>
      </c>
      <c r="F153" s="71"/>
      <c r="G153" s="71"/>
      <c r="H153" s="71"/>
      <c r="I153" s="71"/>
      <c r="K153" s="105"/>
    </row>
    <row r="154" spans="2:11">
      <c r="B154" s="82"/>
      <c r="C154" s="82"/>
      <c r="D154" s="71" t="str">
        <f ca="1"/>
        <v>BucketedDeltaVector.AUD.21</v>
      </c>
      <c r="E154" s="42">
        <f ca="1"/>
        <v>-128.33536846833434</v>
      </c>
      <c r="F154" s="71"/>
      <c r="G154" s="71"/>
      <c r="H154" s="71"/>
      <c r="I154" s="71"/>
      <c r="K154" s="105"/>
    </row>
    <row r="155" spans="2:11">
      <c r="B155" s="82"/>
      <c r="C155" s="82"/>
      <c r="D155" s="71" t="str">
        <f ca="1"/>
        <v>BucketedDeltaVector.AUD.22</v>
      </c>
      <c r="E155" s="42">
        <f ca="1"/>
        <v>-113.99031014131118</v>
      </c>
      <c r="F155" s="71"/>
      <c r="G155" s="71"/>
      <c r="H155" s="71"/>
      <c r="I155" s="71"/>
      <c r="K155" s="105"/>
    </row>
    <row r="156" spans="2:11">
      <c r="B156" s="82"/>
      <c r="C156" s="82"/>
      <c r="D156" s="71" t="str">
        <f ca="1"/>
        <v>BucketedDeltaVector.AUD.19</v>
      </c>
      <c r="E156" s="42">
        <f ca="1"/>
        <v>-155.18034027563692</v>
      </c>
      <c r="F156" s="71"/>
      <c r="G156" s="71"/>
      <c r="H156" s="71"/>
      <c r="I156" s="71"/>
      <c r="K156" s="105"/>
    </row>
    <row r="157" spans="2:11">
      <c r="B157" s="82"/>
      <c r="C157" s="82"/>
      <c r="D157" s="71" t="str">
        <f ca="1"/>
        <v>BucketedDeltaVector.AUD.20</v>
      </c>
      <c r="E157" s="42">
        <f ca="1"/>
        <v>-130.40036638836094</v>
      </c>
      <c r="F157" s="71"/>
      <c r="G157" s="71"/>
      <c r="H157" s="71"/>
      <c r="I157" s="71"/>
      <c r="K157" s="105"/>
    </row>
    <row r="158" spans="2:11">
      <c r="B158" s="82"/>
      <c r="C158" s="82"/>
      <c r="D158" s="71" t="str">
        <f ca="1"/>
        <v>BucketedDeltaVector.AUD.17</v>
      </c>
      <c r="E158" s="42">
        <f ca="1"/>
        <v>-182.59014726913094</v>
      </c>
      <c r="F158" s="71"/>
      <c r="G158" s="71"/>
      <c r="H158" s="71"/>
      <c r="I158" s="71"/>
      <c r="K158" s="105"/>
    </row>
    <row r="159" spans="2:11">
      <c r="B159" s="82"/>
      <c r="C159" s="82"/>
      <c r="D159" s="71" t="str">
        <f ca="1"/>
        <v>BucketedDeltaVector.AUD.18</v>
      </c>
      <c r="E159" s="42">
        <f ca="1"/>
        <v>-157.28878705799477</v>
      </c>
      <c r="F159" s="71"/>
      <c r="G159" s="71"/>
      <c r="H159" s="71"/>
      <c r="I159" s="71"/>
      <c r="K159" s="105"/>
    </row>
    <row r="160" spans="2:11">
      <c r="B160" s="82"/>
      <c r="C160" s="82"/>
      <c r="D160" s="71" t="str">
        <f ca="1"/>
        <v>BucketedDeltaVector.AUD.15</v>
      </c>
      <c r="E160" s="42">
        <f ca="1"/>
        <v>-207.30667022213774</v>
      </c>
      <c r="F160" s="71"/>
      <c r="G160" s="71"/>
      <c r="H160" s="71"/>
      <c r="I160" s="71"/>
      <c r="K160" s="105"/>
    </row>
    <row r="161" spans="2:11">
      <c r="B161" s="82"/>
      <c r="C161" s="82"/>
      <c r="D161" s="71" t="str">
        <f ca="1"/>
        <v>BucketedDeltaVector.AUD.16</v>
      </c>
      <c r="E161" s="42">
        <f ca="1"/>
        <v>-184.2198081940009</v>
      </c>
      <c r="F161" s="71"/>
      <c r="G161" s="71"/>
      <c r="H161" s="71"/>
      <c r="I161" s="71"/>
      <c r="K161" s="105"/>
    </row>
    <row r="162" spans="2:11">
      <c r="B162" s="82"/>
      <c r="C162" s="82"/>
      <c r="D162" s="71" t="str">
        <f ca="1"/>
        <v>BucketedDeltaVector.AUD.13</v>
      </c>
      <c r="E162" s="42">
        <f ca="1"/>
        <v>-233.80427696327794</v>
      </c>
      <c r="F162" s="71"/>
      <c r="G162" s="71"/>
      <c r="H162" s="71"/>
      <c r="I162" s="71"/>
      <c r="K162" s="105"/>
    </row>
    <row r="163" spans="2:11">
      <c r="B163" s="82"/>
      <c r="C163" s="82"/>
      <c r="D163" s="71" t="str">
        <f ca="1"/>
        <v>BucketedDeltaVector.AUD.14</v>
      </c>
      <c r="E163" s="42">
        <f ca="1"/>
        <v>-209.05376524866725</v>
      </c>
      <c r="F163" s="71"/>
      <c r="G163" s="71"/>
      <c r="H163" s="71"/>
      <c r="I163" s="71"/>
      <c r="K163" s="105"/>
    </row>
    <row r="164" spans="2:11">
      <c r="B164" s="82"/>
      <c r="C164" s="82"/>
      <c r="D164" s="71" t="str">
        <f ca="1"/>
        <v>BucketedDeltaVector.AUD.11</v>
      </c>
      <c r="E164" s="42">
        <f ca="1"/>
        <v>-290.83470940911275</v>
      </c>
      <c r="F164" s="71"/>
      <c r="G164" s="71"/>
      <c r="H164" s="71"/>
      <c r="I164" s="71"/>
      <c r="K164" s="105"/>
    </row>
    <row r="165" spans="2:11">
      <c r="B165" s="82"/>
      <c r="C165" s="82"/>
      <c r="D165" s="71" t="str">
        <f ca="1"/>
        <v>BucketedDeltaVector.AUD.12</v>
      </c>
      <c r="E165" s="42">
        <f ca="1"/>
        <v>-236.93781734762126</v>
      </c>
      <c r="F165" s="71"/>
      <c r="G165" s="71"/>
      <c r="H165" s="71"/>
      <c r="I165" s="71"/>
      <c r="K165" s="105"/>
    </row>
    <row r="166" spans="2:11">
      <c r="B166" s="82"/>
      <c r="C166" s="82"/>
      <c r="D166" s="71" t="str">
        <f ca="1"/>
        <v>BucketedDeltaVector.AUD.9</v>
      </c>
      <c r="E166" s="42">
        <f ca="1"/>
        <v>-334.60649737192523</v>
      </c>
      <c r="F166" s="71"/>
      <c r="G166" s="71"/>
      <c r="H166" s="71"/>
      <c r="I166" s="71"/>
      <c r="K166" s="105"/>
    </row>
    <row r="167" spans="2:11">
      <c r="B167" s="82"/>
      <c r="C167" s="82"/>
      <c r="D167" s="71" t="str">
        <f ca="1"/>
        <v>BucketedDeltaVector.AUD.10</v>
      </c>
      <c r="E167" s="42">
        <f ca="1"/>
        <v>-293.23975281132692</v>
      </c>
      <c r="F167" s="71"/>
      <c r="G167" s="71"/>
      <c r="H167" s="71"/>
      <c r="I167" s="71"/>
      <c r="K167" s="105"/>
    </row>
    <row r="168" spans="2:11">
      <c r="B168" s="82"/>
      <c r="C168" s="82"/>
      <c r="D168" s="71" t="str">
        <f ca="1"/>
        <v>BucketedDeltaVector.AUD.7</v>
      </c>
      <c r="E168" s="42">
        <f ca="1"/>
        <v>-353.59280150800225</v>
      </c>
      <c r="F168" s="71"/>
      <c r="G168" s="71"/>
      <c r="H168" s="71"/>
      <c r="I168" s="71"/>
      <c r="K168" s="105"/>
    </row>
    <row r="169" spans="2:11">
      <c r="B169" s="82"/>
      <c r="C169" s="82"/>
      <c r="D169" s="71" t="str">
        <f ca="1"/>
        <v>BucketedDeltaVector.AUD.8</v>
      </c>
      <c r="E169" s="42">
        <f ca="1"/>
        <v>-335.44106022886683</v>
      </c>
      <c r="F169" s="71"/>
      <c r="G169" s="71"/>
      <c r="H169" s="71"/>
      <c r="I169" s="71"/>
      <c r="K169" s="105"/>
    </row>
    <row r="170" spans="2:11">
      <c r="B170" s="82"/>
      <c r="C170" s="82"/>
      <c r="D170" s="71" t="str">
        <f ca="1"/>
        <v>BucketedDeltaVector.AUD.5</v>
      </c>
      <c r="E170" s="42">
        <f ca="1"/>
        <v>-373.40638628255829</v>
      </c>
      <c r="F170" s="71"/>
      <c r="G170" s="71"/>
      <c r="H170" s="71"/>
      <c r="I170" s="71"/>
      <c r="K170" s="105"/>
    </row>
    <row r="171" spans="2:11">
      <c r="B171" s="82"/>
      <c r="C171" s="82"/>
      <c r="D171" s="71" t="str">
        <f ca="1"/>
        <v>BucketedDeltaVector.AUD.6</v>
      </c>
      <c r="E171" s="42">
        <f ca="1"/>
        <v>-354.24599664037538</v>
      </c>
      <c r="F171" s="71"/>
      <c r="G171" s="71"/>
      <c r="H171" s="71"/>
      <c r="I171" s="71"/>
      <c r="K171" s="105"/>
    </row>
    <row r="172" spans="2:11">
      <c r="B172" s="82"/>
      <c r="C172" s="82"/>
      <c r="D172" s="71" t="str">
        <f ca="1"/>
        <v>BucketedDeltaVector.AUD.0</v>
      </c>
      <c r="E172" s="42">
        <f ca="1"/>
        <v>-418.77823837451183</v>
      </c>
      <c r="F172" s="71"/>
      <c r="G172" s="71"/>
      <c r="H172" s="71"/>
      <c r="I172" s="71"/>
      <c r="K172" s="105"/>
    </row>
    <row r="173" spans="2:11">
      <c r="B173" s="82"/>
      <c r="C173" s="82"/>
      <c r="D173" s="71" t="str">
        <f ca="1"/>
        <v>BucketedDeltaVector.AUD.1</v>
      </c>
      <c r="E173" s="42">
        <f ca="1"/>
        <v>-418.77823837451183</v>
      </c>
      <c r="F173" s="71"/>
      <c r="G173" s="71"/>
      <c r="H173" s="71"/>
      <c r="I173" s="71"/>
      <c r="K173" s="105"/>
    </row>
    <row r="174" spans="2:11">
      <c r="B174" s="82"/>
      <c r="C174" s="82"/>
      <c r="D174" s="71" t="str">
        <f ca="1"/>
        <v>BucketedDeltaVector.AUD.2</v>
      </c>
      <c r="E174" s="42">
        <f ca="1"/>
        <v>-418.77823837451183</v>
      </c>
      <c r="F174" s="71"/>
      <c r="G174" s="71"/>
      <c r="H174" s="71"/>
      <c r="I174" s="71"/>
      <c r="K174" s="105"/>
    </row>
    <row r="175" spans="2:11">
      <c r="B175" s="82"/>
      <c r="C175" s="82"/>
      <c r="D175" s="71" t="str">
        <f ca="1"/>
        <v>BucketedDeltaVector.AUD.3</v>
      </c>
      <c r="E175" s="42">
        <f ca="1"/>
        <v>-418.77823837451183</v>
      </c>
      <c r="F175" s="71"/>
      <c r="G175" s="71"/>
      <c r="H175" s="71"/>
      <c r="I175" s="71"/>
      <c r="K175" s="105"/>
    </row>
    <row r="176" spans="2:11">
      <c r="B176" s="82"/>
      <c r="C176" s="82"/>
      <c r="D176" s="71" t="str">
        <f ca="1"/>
        <v>BucketedDeltaVector.AUD.4</v>
      </c>
      <c r="E176" s="42">
        <f ca="1"/>
        <v>-374.9021616947752</v>
      </c>
      <c r="F176" s="71"/>
      <c r="G176" s="71"/>
      <c r="H176" s="71"/>
      <c r="I176" s="71"/>
      <c r="K176" s="105"/>
    </row>
    <row r="177" spans="2:11">
      <c r="B177" s="82"/>
      <c r="C177" s="82"/>
      <c r="D177" s="71" t="str">
        <f ca="1"/>
        <v>AccrualFactor</v>
      </c>
      <c r="E177" s="42">
        <f ca="1"/>
        <v>0</v>
      </c>
      <c r="F177" s="71"/>
      <c r="G177" s="71"/>
      <c r="H177" s="71"/>
      <c r="I177" s="71"/>
      <c r="K177" s="105"/>
    </row>
    <row r="178" spans="2:11">
      <c r="B178" s="82"/>
      <c r="C178" s="82"/>
      <c r="D178" s="71" t="str">
        <f ca="1"/>
        <v>FloatingNPV</v>
      </c>
      <c r="E178" s="42">
        <f ca="1"/>
        <v>38717744.635590412</v>
      </c>
      <c r="F178" s="71"/>
      <c r="G178" s="71"/>
      <c r="H178" s="71"/>
      <c r="I178" s="71"/>
      <c r="K178" s="105"/>
    </row>
    <row r="179" spans="2:11">
      <c r="B179" s="82"/>
      <c r="C179" s="82"/>
      <c r="D179" s="71" t="e">
        <f ca="1"/>
        <v>#N/A</v>
      </c>
      <c r="E179" s="42" t="e">
        <f ca="1"/>
        <v>#N/A</v>
      </c>
      <c r="F179" s="71"/>
      <c r="G179" s="71"/>
      <c r="H179" s="71"/>
      <c r="I179" s="71"/>
      <c r="K179" s="105"/>
    </row>
    <row r="180" spans="2:11">
      <c r="B180" s="82"/>
      <c r="C180" s="82"/>
      <c r="D180" s="71" t="e">
        <f ca="1"/>
        <v>#N/A</v>
      </c>
      <c r="E180" s="42" t="e">
        <f ca="1"/>
        <v>#N/A</v>
      </c>
      <c r="F180" s="71"/>
      <c r="G180" s="71"/>
      <c r="H180" s="71"/>
      <c r="I180" s="71"/>
      <c r="K180" s="105"/>
    </row>
    <row r="181" spans="2:11">
      <c r="B181" s="82"/>
      <c r="C181" s="82"/>
      <c r="D181" s="71" t="e">
        <f ca="1"/>
        <v>#N/A</v>
      </c>
      <c r="E181" s="42" t="e">
        <f ca="1"/>
        <v>#N/A</v>
      </c>
      <c r="F181" s="71"/>
      <c r="G181" s="71"/>
      <c r="H181" s="71"/>
      <c r="I181" s="71"/>
      <c r="K181" s="105"/>
    </row>
    <row r="182" spans="2:11">
      <c r="B182" s="82"/>
      <c r="C182" s="82"/>
      <c r="D182" s="71" t="e">
        <f ca="1"/>
        <v>#N/A</v>
      </c>
      <c r="E182" s="42" t="e">
        <f ca="1"/>
        <v>#N/A</v>
      </c>
      <c r="F182" s="71"/>
      <c r="G182" s="71"/>
      <c r="H182" s="71"/>
      <c r="I182" s="71"/>
      <c r="K182" s="105"/>
    </row>
    <row r="183" spans="2:11">
      <c r="B183" s="82"/>
      <c r="C183" s="82"/>
      <c r="D183" s="71" t="e">
        <f ca="1"/>
        <v>#N/A</v>
      </c>
      <c r="E183" s="42" t="e">
        <f ca="1"/>
        <v>#N/A</v>
      </c>
      <c r="F183" s="71"/>
      <c r="G183" s="71"/>
      <c r="H183" s="71"/>
      <c r="I183" s="71"/>
      <c r="K183" s="105"/>
    </row>
    <row r="184" spans="2:11">
      <c r="B184" s="82"/>
      <c r="C184" s="82"/>
      <c r="D184" s="71" t="e">
        <f ca="1"/>
        <v>#N/A</v>
      </c>
      <c r="E184" s="42" t="e">
        <f ca="1"/>
        <v>#N/A</v>
      </c>
      <c r="F184" s="71"/>
      <c r="G184" s="71"/>
      <c r="H184" s="71"/>
      <c r="I184" s="71"/>
      <c r="K184" s="105"/>
    </row>
    <row r="185" spans="2:11">
      <c r="B185" s="82"/>
      <c r="C185" s="82"/>
      <c r="D185" s="71" t="e">
        <f ca="1"/>
        <v>#N/A</v>
      </c>
      <c r="E185" s="42" t="e">
        <f ca="1"/>
        <v>#N/A</v>
      </c>
      <c r="F185" s="71"/>
      <c r="G185" s="71"/>
      <c r="H185" s="71"/>
      <c r="I185" s="71"/>
      <c r="K185" s="105"/>
    </row>
    <row r="186" spans="2:11">
      <c r="B186" s="82"/>
      <c r="C186" s="82"/>
      <c r="D186" s="71" t="e">
        <f ca="1"/>
        <v>#N/A</v>
      </c>
      <c r="E186" s="42" t="e">
        <f ca="1"/>
        <v>#N/A</v>
      </c>
      <c r="F186" s="71"/>
      <c r="G186" s="71"/>
      <c r="H186" s="71"/>
      <c r="I186" s="71"/>
      <c r="K186" s="105"/>
    </row>
    <row r="187" spans="2:11">
      <c r="B187" s="82"/>
      <c r="C187" s="82"/>
      <c r="D187" s="71" t="e">
        <f ca="1"/>
        <v>#N/A</v>
      </c>
      <c r="E187" s="42" t="e">
        <f ca="1"/>
        <v>#N/A</v>
      </c>
      <c r="F187" s="71"/>
      <c r="G187" s="71"/>
      <c r="H187" s="71"/>
      <c r="I187" s="71"/>
      <c r="K187" s="105"/>
    </row>
    <row r="188" spans="2:11">
      <c r="B188" s="82"/>
      <c r="C188" s="82"/>
      <c r="D188" s="71" t="e">
        <f ca="1"/>
        <v>#N/A</v>
      </c>
      <c r="E188" s="42" t="e">
        <f ca="1"/>
        <v>#N/A</v>
      </c>
      <c r="F188" s="71"/>
      <c r="G188" s="71"/>
      <c r="H188" s="71"/>
      <c r="I188" s="71"/>
      <c r="K188" s="106"/>
    </row>
    <row r="189" spans="2:11">
      <c r="B189" s="82"/>
      <c r="C189" s="82"/>
      <c r="D189" s="71" t="e">
        <f ca="1"/>
        <v>#N/A</v>
      </c>
      <c r="E189" s="42" t="e">
        <f ca="1"/>
        <v>#N/A</v>
      </c>
      <c r="F189" s="71"/>
      <c r="G189" s="71"/>
      <c r="H189" s="71"/>
      <c r="I189" s="71"/>
      <c r="K189" s="106"/>
    </row>
    <row r="190" spans="2:11">
      <c r="B190" s="82"/>
      <c r="C190" s="82"/>
      <c r="D190" s="71" t="e">
        <f ca="1"/>
        <v>#N/A</v>
      </c>
      <c r="E190" s="42" t="e">
        <f ca="1"/>
        <v>#N/A</v>
      </c>
      <c r="F190" s="71"/>
      <c r="G190" s="71"/>
      <c r="H190" s="71"/>
      <c r="I190" s="71"/>
      <c r="K190" s="106"/>
    </row>
    <row r="191" spans="2:11">
      <c r="B191" s="82"/>
      <c r="C191" s="82"/>
      <c r="D191" s="71" t="e">
        <f ca="1"/>
        <v>#N/A</v>
      </c>
      <c r="E191" s="42" t="e">
        <f ca="1"/>
        <v>#N/A</v>
      </c>
      <c r="F191" s="71"/>
      <c r="G191" s="71"/>
      <c r="H191" s="71"/>
      <c r="I191" s="71"/>
      <c r="K191" s="106"/>
    </row>
    <row r="192" spans="2:11">
      <c r="B192" s="82"/>
      <c r="C192" s="82"/>
      <c r="D192" s="71" t="e">
        <f ca="1"/>
        <v>#N/A</v>
      </c>
      <c r="E192" s="42" t="e">
        <f ca="1"/>
        <v>#N/A</v>
      </c>
      <c r="F192" s="71"/>
      <c r="G192" s="71"/>
      <c r="H192" s="71"/>
      <c r="I192" s="71"/>
      <c r="K192" s="106"/>
    </row>
    <row r="193" spans="2:11">
      <c r="B193" s="82"/>
      <c r="C193" s="82"/>
      <c r="D193" s="71" t="e">
        <f ca="1"/>
        <v>#N/A</v>
      </c>
      <c r="E193" s="42" t="e">
        <f ca="1"/>
        <v>#N/A</v>
      </c>
      <c r="F193" s="71"/>
      <c r="G193" s="71"/>
      <c r="H193" s="71"/>
      <c r="I193" s="71"/>
      <c r="K193" s="106"/>
    </row>
    <row r="194" spans="2:11">
      <c r="B194" s="82"/>
      <c r="C194" s="82"/>
      <c r="D194" s="71" t="e">
        <f ca="1"/>
        <v>#N/A</v>
      </c>
      <c r="E194" s="42" t="e">
        <f ca="1"/>
        <v>#N/A</v>
      </c>
      <c r="F194" s="71"/>
      <c r="G194" s="71"/>
      <c r="H194" s="71"/>
      <c r="I194" s="71"/>
      <c r="K194" s="106"/>
    </row>
    <row r="195" spans="2:11">
      <c r="B195" s="82"/>
      <c r="C195" s="82"/>
      <c r="D195" s="71" t="e">
        <f ca="1"/>
        <v>#N/A</v>
      </c>
      <c r="E195" s="42" t="e">
        <f ca="1"/>
        <v>#N/A</v>
      </c>
      <c r="F195" s="71"/>
      <c r="G195" s="71"/>
      <c r="H195" s="71"/>
      <c r="I195" s="71"/>
      <c r="K195" s="106"/>
    </row>
    <row r="196" spans="2:11">
      <c r="B196" s="82"/>
      <c r="C196" s="82"/>
      <c r="D196" s="71" t="e">
        <f ca="1"/>
        <v>#N/A</v>
      </c>
      <c r="E196" s="42" t="e">
        <f ca="1"/>
        <v>#N/A</v>
      </c>
      <c r="F196" s="71"/>
      <c r="G196" s="71"/>
      <c r="H196" s="71"/>
      <c r="I196" s="71"/>
      <c r="K196" s="106"/>
    </row>
    <row r="197" spans="2:11">
      <c r="B197" s="82"/>
      <c r="C197" s="82"/>
      <c r="D197" s="71" t="e">
        <f ca="1"/>
        <v>#N/A</v>
      </c>
      <c r="E197" s="42" t="e">
        <f ca="1"/>
        <v>#N/A</v>
      </c>
      <c r="F197" s="71"/>
      <c r="G197" s="71"/>
      <c r="H197" s="71"/>
      <c r="I197" s="71"/>
      <c r="K197" s="106"/>
    </row>
    <row r="198" spans="2:11">
      <c r="B198" s="82"/>
      <c r="C198" s="82"/>
      <c r="D198" s="71" t="e">
        <f ca="1"/>
        <v>#N/A</v>
      </c>
      <c r="E198" s="42" t="e">
        <f ca="1"/>
        <v>#N/A</v>
      </c>
      <c r="F198" s="71"/>
      <c r="G198" s="71"/>
      <c r="H198" s="71"/>
      <c r="I198" s="71"/>
      <c r="K198" s="106"/>
    </row>
    <row r="199" spans="2:11">
      <c r="B199" s="82"/>
      <c r="C199" s="82"/>
      <c r="D199" s="71" t="e">
        <f ca="1"/>
        <v>#N/A</v>
      </c>
      <c r="E199" s="42" t="e">
        <f ca="1"/>
        <v>#N/A</v>
      </c>
      <c r="F199" s="71"/>
      <c r="G199" s="71"/>
      <c r="H199" s="71"/>
      <c r="I199" s="71"/>
      <c r="K199" s="106"/>
    </row>
    <row r="200" spans="2:11">
      <c r="B200" s="82"/>
      <c r="C200" s="82"/>
      <c r="D200" s="71" t="e">
        <f ca="1"/>
        <v>#N/A</v>
      </c>
      <c r="E200" s="42" t="e">
        <f ca="1"/>
        <v>#N/A</v>
      </c>
      <c r="F200" s="71"/>
      <c r="G200" s="71"/>
      <c r="H200" s="71"/>
      <c r="I200" s="71"/>
      <c r="K200" s="106"/>
    </row>
    <row r="201" spans="2:11">
      <c r="B201" s="82"/>
      <c r="C201" s="82"/>
      <c r="D201" s="71" t="e">
        <f ca="1"/>
        <v>#N/A</v>
      </c>
      <c r="E201" s="42" t="e">
        <f ca="1"/>
        <v>#N/A</v>
      </c>
      <c r="F201" s="71"/>
      <c r="G201" s="71"/>
      <c r="H201" s="71"/>
      <c r="I201" s="71"/>
      <c r="K201" s="106"/>
    </row>
    <row r="202" spans="2:11">
      <c r="B202" s="82"/>
      <c r="C202" s="82"/>
      <c r="D202" s="71" t="e">
        <f ca="1"/>
        <v>#N/A</v>
      </c>
      <c r="E202" s="42" t="e">
        <f ca="1"/>
        <v>#N/A</v>
      </c>
      <c r="F202" s="71"/>
      <c r="G202" s="71"/>
      <c r="H202" s="71"/>
      <c r="I202" s="71"/>
      <c r="K202" s="106"/>
    </row>
    <row r="203" spans="2:11">
      <c r="B203" s="82"/>
      <c r="C203" s="82"/>
      <c r="D203" s="71" t="e">
        <f ca="1"/>
        <v>#N/A</v>
      </c>
      <c r="E203" s="42" t="e">
        <f ca="1"/>
        <v>#N/A</v>
      </c>
      <c r="F203" s="71"/>
      <c r="G203" s="71"/>
      <c r="H203" s="71"/>
      <c r="I203" s="71"/>
      <c r="K203" s="106"/>
    </row>
    <row r="204" spans="2:11">
      <c r="B204" s="82"/>
      <c r="C204" s="82"/>
      <c r="D204" s="71" t="e">
        <f ca="1"/>
        <v>#N/A</v>
      </c>
      <c r="E204" s="42" t="e">
        <f ca="1"/>
        <v>#N/A</v>
      </c>
      <c r="F204" s="71"/>
      <c r="G204" s="71"/>
      <c r="H204" s="71"/>
      <c r="I204" s="71"/>
      <c r="K204" s="106"/>
    </row>
    <row r="205" spans="2:11">
      <c r="B205" s="82"/>
      <c r="C205" s="82"/>
      <c r="D205" s="71" t="e">
        <f ca="1"/>
        <v>#N/A</v>
      </c>
      <c r="E205" s="42" t="e">
        <f ca="1"/>
        <v>#N/A</v>
      </c>
      <c r="F205" s="71"/>
      <c r="G205" s="71"/>
      <c r="H205" s="71"/>
      <c r="I205" s="71"/>
      <c r="K205" s="106"/>
    </row>
    <row r="206" spans="2:11">
      <c r="B206" s="82"/>
      <c r="C206" s="82"/>
      <c r="D206" s="71" t="e">
        <f ca="1"/>
        <v>#N/A</v>
      </c>
      <c r="E206" s="42" t="e">
        <f ca="1"/>
        <v>#N/A</v>
      </c>
      <c r="F206" s="71"/>
      <c r="G206" s="71"/>
      <c r="H206" s="71"/>
      <c r="I206" s="71"/>
      <c r="K206" s="106"/>
    </row>
    <row r="207" spans="2:11">
      <c r="B207" s="82"/>
      <c r="C207" s="82"/>
      <c r="D207" s="71" t="e">
        <f ca="1"/>
        <v>#N/A</v>
      </c>
      <c r="E207" s="42" t="e">
        <f ca="1"/>
        <v>#N/A</v>
      </c>
      <c r="F207" s="71"/>
      <c r="G207" s="71"/>
      <c r="H207" s="71"/>
      <c r="I207" s="71"/>
      <c r="K207" s="106"/>
    </row>
    <row r="208" spans="2:11">
      <c r="B208" s="82"/>
      <c r="C208" s="82"/>
      <c r="D208" s="71" t="e">
        <f ca="1"/>
        <v>#N/A</v>
      </c>
      <c r="E208" s="42" t="e">
        <f ca="1"/>
        <v>#N/A</v>
      </c>
      <c r="F208" s="71"/>
      <c r="G208" s="71"/>
      <c r="H208" s="71"/>
      <c r="I208" s="71"/>
      <c r="K208" s="106"/>
    </row>
    <row r="209" spans="2:11">
      <c r="B209" s="82"/>
      <c r="C209" s="82"/>
      <c r="D209" s="71" t="e">
        <f ca="1"/>
        <v>#N/A</v>
      </c>
      <c r="E209" s="42" t="e">
        <f ca="1"/>
        <v>#N/A</v>
      </c>
      <c r="F209" s="71"/>
      <c r="G209" s="71"/>
      <c r="H209" s="71"/>
      <c r="I209" s="71"/>
      <c r="K209" s="106"/>
    </row>
    <row r="210" spans="2:11">
      <c r="B210" s="82"/>
      <c r="C210" s="82"/>
      <c r="D210" s="71" t="e">
        <f ca="1"/>
        <v>#N/A</v>
      </c>
      <c r="E210" s="42" t="e">
        <f ca="1"/>
        <v>#N/A</v>
      </c>
      <c r="F210" s="71"/>
      <c r="G210" s="71"/>
      <c r="H210" s="71"/>
      <c r="I210" s="71"/>
      <c r="K210" s="106"/>
    </row>
    <row r="211" spans="2:11">
      <c r="B211" s="82"/>
      <c r="C211" s="82"/>
      <c r="D211" s="71" t="e">
        <f ca="1"/>
        <v>#N/A</v>
      </c>
      <c r="E211" s="42" t="e">
        <f ca="1"/>
        <v>#N/A</v>
      </c>
      <c r="F211" s="71"/>
      <c r="G211" s="71"/>
      <c r="H211" s="71"/>
      <c r="I211" s="71"/>
    </row>
    <row r="212" spans="2:11">
      <c r="B212" s="82"/>
      <c r="C212" s="82"/>
      <c r="D212" s="71" t="e">
        <f ca="1"/>
        <v>#N/A</v>
      </c>
      <c r="E212" s="42" t="e">
        <f ca="1"/>
        <v>#N/A</v>
      </c>
      <c r="F212" s="71"/>
      <c r="G212" s="71"/>
      <c r="H212" s="71"/>
      <c r="I212" s="71"/>
    </row>
    <row r="213" spans="2:11">
      <c r="B213" s="82"/>
      <c r="C213" s="82"/>
      <c r="D213" s="71" t="e">
        <f ca="1"/>
        <v>#N/A</v>
      </c>
      <c r="E213" s="42" t="e">
        <f ca="1"/>
        <v>#N/A</v>
      </c>
      <c r="F213" s="71"/>
      <c r="G213" s="71"/>
      <c r="H213" s="71"/>
      <c r="I213" s="71"/>
    </row>
    <row r="214" spans="2:11">
      <c r="B214" s="82"/>
      <c r="C214" s="82"/>
      <c r="D214" s="71" t="e">
        <f ca="1"/>
        <v>#N/A</v>
      </c>
      <c r="E214" s="42" t="e">
        <f ca="1"/>
        <v>#N/A</v>
      </c>
      <c r="F214" s="71"/>
      <c r="G214" s="71"/>
      <c r="H214" s="71"/>
      <c r="I214" s="71"/>
    </row>
    <row r="215" spans="2:11">
      <c r="B215" s="82"/>
      <c r="C215" s="82"/>
      <c r="D215" s="71" t="e">
        <f ca="1"/>
        <v>#N/A</v>
      </c>
      <c r="E215" s="42" t="e">
        <f ca="1"/>
        <v>#N/A</v>
      </c>
      <c r="F215" s="71"/>
      <c r="G215" s="71"/>
      <c r="H215" s="71"/>
      <c r="I215" s="71"/>
    </row>
    <row r="216" spans="2:11">
      <c r="B216" s="82"/>
      <c r="C216" s="82"/>
      <c r="D216" s="71" t="e">
        <f ca="1"/>
        <v>#N/A</v>
      </c>
      <c r="E216" s="42" t="e">
        <f ca="1"/>
        <v>#N/A</v>
      </c>
      <c r="F216" s="71"/>
      <c r="G216" s="71"/>
      <c r="H216" s="71"/>
      <c r="I216" s="71"/>
    </row>
    <row r="217" spans="2:11">
      <c r="B217" s="82"/>
      <c r="C217" s="82"/>
      <c r="D217" s="71" t="e">
        <f ca="1"/>
        <v>#N/A</v>
      </c>
      <c r="E217" s="42" t="e">
        <f ca="1"/>
        <v>#N/A</v>
      </c>
      <c r="F217" s="71"/>
      <c r="G217" s="71"/>
      <c r="H217" s="71"/>
      <c r="I217" s="71"/>
    </row>
    <row r="218" spans="2:11">
      <c r="B218" s="82"/>
      <c r="C218" s="82"/>
      <c r="D218" s="71" t="e">
        <f ca="1"/>
        <v>#N/A</v>
      </c>
      <c r="E218" s="42" t="e">
        <f ca="1"/>
        <v>#N/A</v>
      </c>
      <c r="F218" s="71"/>
      <c r="G218" s="71"/>
      <c r="H218" s="71"/>
      <c r="I218" s="71"/>
    </row>
    <row r="219" spans="2:11">
      <c r="B219" s="82"/>
      <c r="C219" s="82"/>
      <c r="D219" s="71" t="e">
        <f ca="1"/>
        <v>#N/A</v>
      </c>
      <c r="E219" s="42" t="e">
        <f ca="1"/>
        <v>#N/A</v>
      </c>
      <c r="F219" s="71"/>
      <c r="G219" s="71"/>
      <c r="H219" s="71"/>
      <c r="I219" s="71"/>
    </row>
    <row r="220" spans="2:11">
      <c r="B220" s="82"/>
      <c r="C220" s="82"/>
      <c r="D220" s="71" t="e">
        <f ca="1"/>
        <v>#N/A</v>
      </c>
      <c r="E220" s="42" t="e">
        <f ca="1"/>
        <v>#N/A</v>
      </c>
      <c r="F220" s="71"/>
      <c r="G220" s="71"/>
      <c r="H220" s="71"/>
      <c r="I220" s="71"/>
    </row>
    <row r="221" spans="2:11">
      <c r="B221" s="82"/>
      <c r="C221" s="82"/>
      <c r="D221" s="71" t="e">
        <f ca="1"/>
        <v>#N/A</v>
      </c>
      <c r="E221" s="42" t="e">
        <f ca="1"/>
        <v>#N/A</v>
      </c>
      <c r="F221" s="71"/>
      <c r="G221" s="71"/>
      <c r="H221" s="71"/>
      <c r="I221" s="71"/>
    </row>
    <row r="222" spans="2:11">
      <c r="B222" s="82"/>
      <c r="C222" s="82"/>
      <c r="D222" s="71" t="e">
        <f ca="1"/>
        <v>#N/A</v>
      </c>
      <c r="E222" s="42" t="e">
        <f ca="1"/>
        <v>#N/A</v>
      </c>
      <c r="F222" s="71"/>
      <c r="G222" s="71"/>
      <c r="H222" s="71"/>
      <c r="I222" s="71"/>
    </row>
    <row r="223" spans="2:11">
      <c r="B223" s="82"/>
      <c r="C223" s="82"/>
      <c r="D223" s="71" t="e">
        <f ca="1"/>
        <v>#N/A</v>
      </c>
      <c r="E223" s="42" t="e">
        <f ca="1"/>
        <v>#N/A</v>
      </c>
      <c r="F223" s="71"/>
      <c r="G223" s="71"/>
      <c r="H223" s="71"/>
      <c r="I223" s="71"/>
    </row>
    <row r="224" spans="2:11">
      <c r="B224" s="82"/>
      <c r="C224" s="82"/>
      <c r="D224" s="71" t="e">
        <f ca="1"/>
        <v>#N/A</v>
      </c>
      <c r="E224" s="42" t="e">
        <f ca="1"/>
        <v>#N/A</v>
      </c>
      <c r="F224" s="71"/>
      <c r="G224" s="71"/>
      <c r="H224" s="71"/>
      <c r="I224" s="71"/>
    </row>
    <row r="225" spans="2:9">
      <c r="B225" s="82"/>
      <c r="C225" s="82"/>
      <c r="D225" s="71" t="e">
        <f ca="1"/>
        <v>#N/A</v>
      </c>
      <c r="E225" s="42" t="e">
        <f ca="1"/>
        <v>#N/A</v>
      </c>
      <c r="F225" s="71"/>
      <c r="G225" s="71"/>
      <c r="H225" s="71"/>
      <c r="I225" s="71"/>
    </row>
    <row r="226" spans="2:9">
      <c r="B226" s="82"/>
      <c r="C226" s="82"/>
      <c r="D226" s="71" t="e">
        <f ca="1"/>
        <v>#N/A</v>
      </c>
      <c r="E226" s="42" t="e">
        <f ca="1"/>
        <v>#N/A</v>
      </c>
      <c r="F226" s="71"/>
      <c r="G226" s="71"/>
      <c r="H226" s="71"/>
      <c r="I226" s="71"/>
    </row>
    <row r="227" spans="2:9">
      <c r="B227" s="82"/>
      <c r="C227" s="82"/>
      <c r="D227" s="71" t="e">
        <f ca="1"/>
        <v>#N/A</v>
      </c>
      <c r="E227" s="42" t="e">
        <f ca="1"/>
        <v>#N/A</v>
      </c>
      <c r="F227" s="71"/>
      <c r="G227" s="71"/>
      <c r="H227" s="71"/>
      <c r="I227" s="71"/>
    </row>
    <row r="228" spans="2:9">
      <c r="B228" s="82"/>
      <c r="C228" s="82"/>
      <c r="D228" s="71" t="e">
        <f ca="1"/>
        <v>#N/A</v>
      </c>
      <c r="E228" s="42" t="e">
        <f ca="1"/>
        <v>#N/A</v>
      </c>
      <c r="F228" s="71"/>
      <c r="G228" s="71"/>
      <c r="H228" s="71"/>
      <c r="I228" s="71"/>
    </row>
    <row r="229" spans="2:9">
      <c r="B229" s="82"/>
      <c r="C229" s="82"/>
      <c r="D229" s="71" t="e">
        <f ca="1"/>
        <v>#N/A</v>
      </c>
      <c r="E229" s="42" t="e">
        <f ca="1"/>
        <v>#N/A</v>
      </c>
      <c r="F229" s="71"/>
      <c r="G229" s="71"/>
      <c r="H229" s="71"/>
      <c r="I229" s="71"/>
    </row>
    <row r="230" spans="2:9">
      <c r="B230" s="82"/>
      <c r="C230" s="82"/>
      <c r="D230" s="71" t="e">
        <f ca="1"/>
        <v>#N/A</v>
      </c>
      <c r="E230" s="42" t="e">
        <f ca="1"/>
        <v>#N/A</v>
      </c>
      <c r="F230" s="71"/>
      <c r="G230" s="71"/>
      <c r="H230" s="71"/>
      <c r="I230" s="71"/>
    </row>
    <row r="231" spans="2:9">
      <c r="B231" s="82"/>
      <c r="C231" s="82"/>
      <c r="D231" s="71" t="e">
        <f ca="1"/>
        <v>#N/A</v>
      </c>
      <c r="E231" s="42" t="e">
        <f ca="1"/>
        <v>#N/A</v>
      </c>
      <c r="F231" s="71"/>
      <c r="G231" s="71"/>
      <c r="H231" s="71"/>
      <c r="I231" s="71"/>
    </row>
    <row r="232" spans="2:9">
      <c r="B232" s="82"/>
      <c r="C232" s="82"/>
      <c r="D232" s="71" t="e">
        <f ca="1"/>
        <v>#N/A</v>
      </c>
      <c r="E232" s="42" t="e">
        <f ca="1"/>
        <v>#N/A</v>
      </c>
      <c r="F232" s="71"/>
      <c r="G232" s="71"/>
      <c r="H232" s="71"/>
      <c r="I232" s="71"/>
    </row>
    <row r="233" spans="2:9">
      <c r="B233" s="82"/>
      <c r="C233" s="82"/>
      <c r="D233" s="71" t="e">
        <f ca="1"/>
        <v>#N/A</v>
      </c>
      <c r="E233" s="42" t="e">
        <f ca="1"/>
        <v>#N/A</v>
      </c>
      <c r="F233" s="71"/>
      <c r="G233" s="71"/>
      <c r="H233" s="71"/>
      <c r="I233" s="71"/>
    </row>
    <row r="234" spans="2:9">
      <c r="B234" s="82"/>
      <c r="C234" s="82"/>
      <c r="D234" s="71" t="e">
        <f ca="1"/>
        <v>#N/A</v>
      </c>
      <c r="E234" s="42" t="e">
        <f ca="1"/>
        <v>#N/A</v>
      </c>
      <c r="F234" s="71"/>
      <c r="G234" s="71"/>
      <c r="H234" s="71"/>
      <c r="I234" s="71"/>
    </row>
    <row r="235" spans="2:9">
      <c r="B235" s="82"/>
      <c r="C235" s="82"/>
      <c r="D235" s="71" t="e">
        <f ca="1"/>
        <v>#N/A</v>
      </c>
      <c r="E235" s="42" t="e">
        <f ca="1"/>
        <v>#N/A</v>
      </c>
      <c r="F235" s="71"/>
      <c r="G235" s="71"/>
      <c r="H235" s="71"/>
      <c r="I235" s="71"/>
    </row>
    <row r="236" spans="2:9">
      <c r="B236" s="82"/>
      <c r="C236" s="82"/>
      <c r="D236" s="71" t="e">
        <f ca="1"/>
        <v>#N/A</v>
      </c>
      <c r="E236" s="42" t="e">
        <f ca="1"/>
        <v>#N/A</v>
      </c>
      <c r="F236" s="71"/>
      <c r="G236" s="71"/>
      <c r="H236" s="71"/>
      <c r="I236" s="71"/>
    </row>
    <row r="237" spans="2:9">
      <c r="B237" s="82"/>
      <c r="C237" s="82"/>
      <c r="D237" s="71" t="e">
        <f ca="1"/>
        <v>#N/A</v>
      </c>
      <c r="E237" s="42" t="e">
        <f ca="1"/>
        <v>#N/A</v>
      </c>
      <c r="F237" s="71"/>
      <c r="G237" s="71"/>
      <c r="H237" s="71"/>
      <c r="I237" s="71"/>
    </row>
    <row r="238" spans="2:9">
      <c r="B238" s="82"/>
      <c r="C238" s="82"/>
      <c r="D238" s="71" t="e">
        <f ca="1"/>
        <v>#N/A</v>
      </c>
      <c r="E238" s="42" t="e">
        <f ca="1"/>
        <v>#N/A</v>
      </c>
      <c r="F238" s="71"/>
      <c r="G238" s="71"/>
      <c r="H238" s="71"/>
      <c r="I238" s="71"/>
    </row>
    <row r="239" spans="2:9">
      <c r="B239" s="82"/>
      <c r="C239" s="82"/>
      <c r="D239" s="71" t="e">
        <f ca="1"/>
        <v>#N/A</v>
      </c>
      <c r="E239" s="42" t="e">
        <f ca="1"/>
        <v>#N/A</v>
      </c>
      <c r="F239" s="71"/>
      <c r="G239" s="71"/>
      <c r="H239" s="71"/>
      <c r="I239" s="71"/>
    </row>
    <row r="240" spans="2:9">
      <c r="B240" s="82"/>
      <c r="C240" s="82"/>
      <c r="D240" s="71" t="e">
        <f ca="1"/>
        <v>#N/A</v>
      </c>
      <c r="E240" s="42" t="e">
        <f ca="1"/>
        <v>#N/A</v>
      </c>
      <c r="F240" s="71"/>
      <c r="G240" s="71"/>
      <c r="H240" s="71"/>
      <c r="I240" s="71"/>
    </row>
    <row r="241" spans="2:9">
      <c r="B241" s="82"/>
      <c r="C241" s="82"/>
      <c r="D241" s="71" t="e">
        <f ca="1"/>
        <v>#N/A</v>
      </c>
      <c r="E241" s="42" t="e">
        <f ca="1"/>
        <v>#N/A</v>
      </c>
      <c r="F241" s="71"/>
      <c r="G241" s="71"/>
      <c r="H241" s="71"/>
      <c r="I241" s="71"/>
    </row>
    <row r="242" spans="2:9">
      <c r="B242" s="82"/>
      <c r="C242" s="82"/>
      <c r="D242" s="71" t="e">
        <f ca="1"/>
        <v>#N/A</v>
      </c>
      <c r="E242" s="42" t="e">
        <f ca="1"/>
        <v>#N/A</v>
      </c>
      <c r="F242" s="71"/>
      <c r="G242" s="71"/>
      <c r="H242" s="71"/>
      <c r="I242" s="71"/>
    </row>
    <row r="243" spans="2:9">
      <c r="B243" s="82"/>
      <c r="C243" s="82"/>
      <c r="D243" s="71" t="e">
        <f ca="1"/>
        <v>#N/A</v>
      </c>
      <c r="E243" s="42" t="e">
        <f ca="1"/>
        <v>#N/A</v>
      </c>
      <c r="F243" s="71"/>
      <c r="G243" s="71"/>
      <c r="H243" s="71"/>
      <c r="I243" s="71"/>
    </row>
    <row r="244" spans="2:9">
      <c r="B244" s="82"/>
      <c r="C244" s="82"/>
      <c r="D244" s="71" t="e">
        <f ca="1"/>
        <v>#N/A</v>
      </c>
      <c r="E244" s="42" t="e">
        <f ca="1"/>
        <v>#N/A</v>
      </c>
      <c r="F244" s="71"/>
      <c r="G244" s="71"/>
      <c r="H244" s="71"/>
      <c r="I244" s="71"/>
    </row>
    <row r="245" spans="2:9">
      <c r="B245" s="82"/>
      <c r="C245" s="82"/>
      <c r="D245" s="71" t="e">
        <f ca="1"/>
        <v>#N/A</v>
      </c>
      <c r="E245" s="42" t="e">
        <f ca="1"/>
        <v>#N/A</v>
      </c>
      <c r="F245" s="71"/>
      <c r="G245" s="71"/>
      <c r="H245" s="71"/>
      <c r="I245" s="71"/>
    </row>
    <row r="246" spans="2:9">
      <c r="B246" s="82"/>
      <c r="C246" s="82"/>
      <c r="D246" s="71" t="e">
        <f ca="1"/>
        <v>#N/A</v>
      </c>
      <c r="E246" s="42" t="e">
        <f ca="1"/>
        <v>#N/A</v>
      </c>
      <c r="F246" s="71"/>
      <c r="G246" s="71"/>
      <c r="H246" s="71"/>
      <c r="I246" s="71"/>
    </row>
    <row r="247" spans="2:9">
      <c r="B247" s="82"/>
      <c r="C247" s="82"/>
      <c r="D247" s="71" t="e">
        <f ca="1"/>
        <v>#N/A</v>
      </c>
      <c r="E247" s="42" t="e">
        <f ca="1"/>
        <v>#N/A</v>
      </c>
      <c r="F247" s="71"/>
      <c r="G247" s="71"/>
      <c r="H247" s="71"/>
      <c r="I247" s="71"/>
    </row>
    <row r="248" spans="2:9">
      <c r="B248" s="82"/>
      <c r="C248" s="82"/>
      <c r="D248" s="71" t="e">
        <f ca="1"/>
        <v>#N/A</v>
      </c>
      <c r="E248" s="42" t="e">
        <f ca="1"/>
        <v>#N/A</v>
      </c>
      <c r="F248" s="71"/>
      <c r="G248" s="71"/>
      <c r="H248" s="71"/>
      <c r="I248" s="71"/>
    </row>
    <row r="249" spans="2:9">
      <c r="B249" s="82"/>
      <c r="C249" s="82"/>
      <c r="D249" s="71" t="e">
        <f ca="1"/>
        <v>#N/A</v>
      </c>
      <c r="E249" s="42" t="e">
        <f ca="1"/>
        <v>#N/A</v>
      </c>
      <c r="F249" s="71"/>
      <c r="G249" s="71"/>
      <c r="H249" s="71"/>
      <c r="I249" s="71"/>
    </row>
    <row r="250" spans="2:9">
      <c r="B250" s="82"/>
      <c r="C250" s="82"/>
      <c r="D250" s="71" t="e">
        <f ca="1"/>
        <v>#N/A</v>
      </c>
      <c r="E250" s="42" t="e">
        <f ca="1"/>
        <v>#N/A</v>
      </c>
      <c r="F250" s="71"/>
      <c r="G250" s="71"/>
      <c r="H250" s="71"/>
      <c r="I250" s="71"/>
    </row>
    <row r="251" spans="2:9">
      <c r="B251" s="82"/>
      <c r="C251" s="82"/>
      <c r="D251" s="71" t="e">
        <f ca="1"/>
        <v>#N/A</v>
      </c>
      <c r="E251" s="42" t="e">
        <f ca="1"/>
        <v>#N/A</v>
      </c>
      <c r="F251" s="71"/>
      <c r="G251" s="71"/>
      <c r="H251" s="71"/>
      <c r="I251" s="71"/>
    </row>
    <row r="252" spans="2:9">
      <c r="B252" s="82"/>
      <c r="C252" s="82"/>
      <c r="D252" s="71" t="e">
        <f ca="1"/>
        <v>#N/A</v>
      </c>
      <c r="E252" s="42" t="e">
        <f ca="1"/>
        <v>#N/A</v>
      </c>
      <c r="F252" s="71"/>
      <c r="G252" s="71"/>
      <c r="H252" s="71"/>
      <c r="I252" s="71"/>
    </row>
    <row r="253" spans="2:9">
      <c r="B253" s="82"/>
      <c r="C253" s="82"/>
      <c r="D253" s="71" t="e">
        <f ca="1"/>
        <v>#N/A</v>
      </c>
      <c r="E253" s="42" t="e">
        <f ca="1"/>
        <v>#N/A</v>
      </c>
      <c r="F253" s="71"/>
      <c r="G253" s="71"/>
      <c r="H253" s="71"/>
      <c r="I253" s="71"/>
    </row>
    <row r="254" spans="2:9">
      <c r="B254" s="82"/>
      <c r="C254" s="82"/>
      <c r="D254" s="71" t="e">
        <f ca="1"/>
        <v>#N/A</v>
      </c>
      <c r="E254" s="42" t="e">
        <f ca="1"/>
        <v>#N/A</v>
      </c>
      <c r="F254" s="71"/>
      <c r="G254" s="71"/>
      <c r="H254" s="71"/>
      <c r="I254" s="71"/>
    </row>
    <row r="255" spans="2:9">
      <c r="B255" s="82"/>
      <c r="C255" s="82"/>
      <c r="D255" s="71" t="e">
        <f ca="1"/>
        <v>#N/A</v>
      </c>
      <c r="E255" s="42" t="e">
        <f ca="1"/>
        <v>#N/A</v>
      </c>
      <c r="F255" s="71"/>
      <c r="G255" s="71"/>
      <c r="H255" s="71"/>
      <c r="I255" s="71"/>
    </row>
    <row r="256" spans="2:9">
      <c r="B256" s="82"/>
      <c r="C256" s="82"/>
      <c r="D256" s="71" t="e">
        <f ca="1"/>
        <v>#N/A</v>
      </c>
      <c r="E256" s="42" t="e">
        <f ca="1"/>
        <v>#N/A</v>
      </c>
      <c r="F256" s="71"/>
      <c r="G256" s="71"/>
      <c r="H256" s="71"/>
      <c r="I256" s="71"/>
    </row>
    <row r="257" spans="2:9">
      <c r="B257" s="82"/>
      <c r="C257" s="82"/>
      <c r="D257" s="71" t="e">
        <f ca="1"/>
        <v>#N/A</v>
      </c>
      <c r="E257" s="42" t="e">
        <f ca="1"/>
        <v>#N/A</v>
      </c>
      <c r="F257" s="71"/>
      <c r="G257" s="71"/>
      <c r="H257" s="71"/>
      <c r="I257" s="71"/>
    </row>
    <row r="258" spans="2:9">
      <c r="B258" s="82"/>
      <c r="C258" s="82"/>
      <c r="D258" s="71" t="e">
        <f ca="1"/>
        <v>#N/A</v>
      </c>
      <c r="E258" s="42" t="e">
        <f ca="1"/>
        <v>#N/A</v>
      </c>
      <c r="F258" s="71"/>
      <c r="G258" s="71"/>
      <c r="H258" s="71"/>
      <c r="I258" s="71"/>
    </row>
    <row r="259" spans="2:9">
      <c r="B259" s="82"/>
      <c r="C259" s="82"/>
      <c r="D259" s="71" t="e">
        <f ca="1"/>
        <v>#N/A</v>
      </c>
      <c r="E259" s="42" t="e">
        <f ca="1"/>
        <v>#N/A</v>
      </c>
      <c r="F259" s="71"/>
      <c r="G259" s="71"/>
      <c r="H259" s="71"/>
      <c r="I259" s="71"/>
    </row>
    <row r="260" spans="2:9">
      <c r="B260" s="82"/>
      <c r="C260" s="82"/>
      <c r="D260" s="71" t="e">
        <f ca="1"/>
        <v>#N/A</v>
      </c>
      <c r="E260" s="42" t="e">
        <f ca="1"/>
        <v>#N/A</v>
      </c>
      <c r="F260" s="71"/>
      <c r="G260" s="71"/>
      <c r="H260" s="71"/>
      <c r="I260" s="71"/>
    </row>
    <row r="261" spans="2:9">
      <c r="B261" s="82"/>
      <c r="C261" s="82"/>
      <c r="D261" s="71" t="e">
        <f ca="1"/>
        <v>#N/A</v>
      </c>
      <c r="E261" s="42" t="e">
        <f ca="1"/>
        <v>#N/A</v>
      </c>
      <c r="F261" s="71"/>
      <c r="G261" s="71"/>
      <c r="H261" s="71"/>
      <c r="I261" s="71"/>
    </row>
    <row r="262" spans="2:9">
      <c r="B262" s="82"/>
      <c r="C262" s="82"/>
      <c r="D262" s="71" t="e">
        <f ca="1"/>
        <v>#N/A</v>
      </c>
      <c r="E262" s="42" t="e">
        <f ca="1"/>
        <v>#N/A</v>
      </c>
      <c r="F262" s="71"/>
      <c r="G262" s="71"/>
      <c r="H262" s="71"/>
      <c r="I262" s="71"/>
    </row>
    <row r="263" spans="2:9">
      <c r="B263" s="82"/>
      <c r="C263" s="82"/>
      <c r="D263" s="71" t="e">
        <f ca="1"/>
        <v>#N/A</v>
      </c>
      <c r="E263" s="42" t="e">
        <f ca="1"/>
        <v>#N/A</v>
      </c>
      <c r="F263" s="71"/>
      <c r="G263" s="71"/>
      <c r="H263" s="71"/>
      <c r="I263" s="71"/>
    </row>
    <row r="264" spans="2:9">
      <c r="B264" s="82"/>
      <c r="C264" s="82"/>
      <c r="D264" s="71" t="e">
        <f ca="1"/>
        <v>#N/A</v>
      </c>
      <c r="E264" s="42" t="e">
        <f ca="1"/>
        <v>#N/A</v>
      </c>
      <c r="F264" s="71"/>
      <c r="G264" s="71"/>
      <c r="H264" s="71"/>
      <c r="I264" s="71"/>
    </row>
    <row r="265" spans="2:9">
      <c r="B265" s="82"/>
      <c r="C265" s="82"/>
      <c r="D265" s="71" t="e">
        <f ca="1"/>
        <v>#N/A</v>
      </c>
      <c r="E265" s="42" t="e">
        <f ca="1"/>
        <v>#N/A</v>
      </c>
      <c r="F265" s="71"/>
      <c r="G265" s="71"/>
      <c r="H265" s="71"/>
      <c r="I265" s="71"/>
    </row>
    <row r="266" spans="2:9">
      <c r="B266" s="82"/>
      <c r="C266" s="82"/>
      <c r="D266" s="71" t="e">
        <f ca="1"/>
        <v>#N/A</v>
      </c>
      <c r="E266" s="42" t="e">
        <f ca="1"/>
        <v>#N/A</v>
      </c>
      <c r="F266" s="71"/>
      <c r="G266" s="71"/>
      <c r="H266" s="71"/>
      <c r="I266" s="71"/>
    </row>
    <row r="267" spans="2:9">
      <c r="B267" s="82"/>
      <c r="C267" s="82"/>
      <c r="D267" s="71" t="e">
        <f ca="1"/>
        <v>#N/A</v>
      </c>
      <c r="E267" s="42" t="e">
        <f ca="1"/>
        <v>#N/A</v>
      </c>
      <c r="F267" s="71"/>
      <c r="G267" s="71"/>
      <c r="H267" s="71"/>
      <c r="I267" s="71"/>
    </row>
    <row r="268" spans="2:9">
      <c r="B268" s="82"/>
      <c r="C268" s="82"/>
      <c r="D268" s="71" t="e">
        <f ca="1"/>
        <v>#N/A</v>
      </c>
      <c r="E268" s="42" t="e">
        <f ca="1"/>
        <v>#N/A</v>
      </c>
      <c r="F268" s="71"/>
      <c r="G268" s="71"/>
      <c r="H268" s="71"/>
      <c r="I268" s="71"/>
    </row>
    <row r="269" spans="2:9">
      <c r="B269" s="82"/>
      <c r="C269" s="82"/>
      <c r="D269" s="71" t="e">
        <f ca="1"/>
        <v>#N/A</v>
      </c>
      <c r="E269" s="42" t="e">
        <f ca="1"/>
        <v>#N/A</v>
      </c>
      <c r="F269" s="71"/>
      <c r="G269" s="71"/>
      <c r="H269" s="71"/>
      <c r="I269" s="71"/>
    </row>
    <row r="270" spans="2:9">
      <c r="B270" s="82"/>
      <c r="C270" s="82"/>
      <c r="D270" s="71" t="e">
        <f ca="1"/>
        <v>#N/A</v>
      </c>
      <c r="E270" s="42" t="e">
        <f ca="1"/>
        <v>#N/A</v>
      </c>
      <c r="F270" s="71"/>
      <c r="G270" s="71"/>
      <c r="H270" s="71"/>
      <c r="I270" s="71"/>
    </row>
    <row r="271" spans="2:9">
      <c r="B271" s="82"/>
      <c r="C271" s="82"/>
      <c r="D271" s="71" t="e">
        <f ca="1"/>
        <v>#N/A</v>
      </c>
      <c r="E271" s="42" t="e">
        <f ca="1"/>
        <v>#N/A</v>
      </c>
      <c r="F271" s="71"/>
      <c r="G271" s="71"/>
      <c r="H271" s="71"/>
      <c r="I271" s="71"/>
    </row>
    <row r="272" spans="2:9">
      <c r="B272" s="82"/>
      <c r="C272" s="82"/>
      <c r="D272" s="71" t="e">
        <f ca="1"/>
        <v>#N/A</v>
      </c>
      <c r="E272" s="42" t="e">
        <f ca="1"/>
        <v>#N/A</v>
      </c>
      <c r="F272" s="71"/>
      <c r="G272" s="71"/>
      <c r="H272" s="71"/>
      <c r="I272" s="71"/>
    </row>
    <row r="273" spans="2:9">
      <c r="B273" s="82"/>
      <c r="C273" s="82"/>
      <c r="D273" s="71" t="e">
        <f ca="1"/>
        <v>#N/A</v>
      </c>
      <c r="E273" s="42" t="e">
        <f ca="1"/>
        <v>#N/A</v>
      </c>
      <c r="F273" s="71"/>
      <c r="G273" s="71"/>
      <c r="H273" s="71"/>
      <c r="I273" s="71"/>
    </row>
    <row r="274" spans="2:9">
      <c r="B274" s="82"/>
      <c r="C274" s="82"/>
      <c r="D274" s="71" t="e">
        <f ca="1"/>
        <v>#N/A</v>
      </c>
      <c r="E274" s="42" t="e">
        <f ca="1"/>
        <v>#N/A</v>
      </c>
      <c r="F274" s="71"/>
      <c r="G274" s="71"/>
      <c r="H274" s="71"/>
      <c r="I274" s="71"/>
    </row>
    <row r="275" spans="2:9">
      <c r="B275" s="82"/>
      <c r="C275" s="82"/>
      <c r="D275" s="71" t="e">
        <f ca="1"/>
        <v>#N/A</v>
      </c>
      <c r="E275" s="42" t="e">
        <f ca="1"/>
        <v>#N/A</v>
      </c>
      <c r="F275" s="71"/>
      <c r="G275" s="71"/>
      <c r="H275" s="71"/>
      <c r="I275" s="71"/>
    </row>
    <row r="276" spans="2:9">
      <c r="B276" s="82"/>
      <c r="C276" s="82"/>
      <c r="D276" s="71" t="e">
        <f ca="1"/>
        <v>#N/A</v>
      </c>
      <c r="E276" s="42" t="e">
        <f ca="1"/>
        <v>#N/A</v>
      </c>
      <c r="F276" s="71"/>
      <c r="G276" s="71"/>
      <c r="H276" s="71"/>
      <c r="I276" s="71"/>
    </row>
    <row r="277" spans="2:9">
      <c r="B277" s="82"/>
      <c r="C277" s="82"/>
      <c r="D277" s="71" t="e">
        <f ca="1"/>
        <v>#N/A</v>
      </c>
      <c r="E277" s="42" t="e">
        <f ca="1"/>
        <v>#N/A</v>
      </c>
      <c r="F277" s="71"/>
      <c r="G277" s="71"/>
      <c r="H277" s="71"/>
      <c r="I277" s="71"/>
    </row>
    <row r="278" spans="2:9">
      <c r="B278" s="82"/>
      <c r="C278" s="82"/>
      <c r="D278" s="71" t="e">
        <f ca="1"/>
        <v>#N/A</v>
      </c>
      <c r="E278" s="42" t="e">
        <f ca="1"/>
        <v>#N/A</v>
      </c>
      <c r="F278" s="71"/>
      <c r="G278" s="71"/>
      <c r="H278" s="71"/>
      <c r="I278" s="71"/>
    </row>
    <row r="279" spans="2:9">
      <c r="B279" s="82"/>
      <c r="C279" s="82"/>
      <c r="D279" s="71" t="e">
        <f ca="1"/>
        <v>#N/A</v>
      </c>
      <c r="E279" s="42" t="e">
        <f ca="1"/>
        <v>#N/A</v>
      </c>
      <c r="F279" s="71"/>
      <c r="G279" s="71"/>
      <c r="H279" s="71"/>
      <c r="I279" s="71"/>
    </row>
    <row r="280" spans="2:9">
      <c r="B280" s="82"/>
      <c r="C280" s="82"/>
      <c r="D280" s="71" t="e">
        <f ca="1"/>
        <v>#N/A</v>
      </c>
      <c r="E280" s="42" t="e">
        <f ca="1"/>
        <v>#N/A</v>
      </c>
      <c r="F280" s="71"/>
      <c r="G280" s="71"/>
      <c r="H280" s="71"/>
      <c r="I280" s="71"/>
    </row>
    <row r="281" spans="2:9">
      <c r="B281" s="82"/>
      <c r="C281" s="82"/>
      <c r="D281" s="71" t="e">
        <f ca="1"/>
        <v>#N/A</v>
      </c>
      <c r="E281" s="42" t="e">
        <f ca="1"/>
        <v>#N/A</v>
      </c>
      <c r="F281" s="71"/>
      <c r="G281" s="71"/>
      <c r="H281" s="71"/>
      <c r="I281" s="71"/>
    </row>
    <row r="282" spans="2:9">
      <c r="B282" s="82"/>
      <c r="C282" s="82"/>
      <c r="D282" s="71" t="e">
        <f ca="1"/>
        <v>#N/A</v>
      </c>
      <c r="E282" s="42" t="e">
        <f ca="1"/>
        <v>#N/A</v>
      </c>
      <c r="F282" s="71"/>
      <c r="G282" s="71"/>
      <c r="H282" s="71"/>
      <c r="I282" s="71"/>
    </row>
    <row r="283" spans="2:9">
      <c r="B283" s="82"/>
      <c r="C283" s="82"/>
      <c r="D283" s="71" t="e">
        <f ca="1"/>
        <v>#N/A</v>
      </c>
      <c r="E283" s="42" t="e">
        <f ca="1"/>
        <v>#N/A</v>
      </c>
      <c r="F283" s="71"/>
      <c r="G283" s="71"/>
      <c r="H283" s="71"/>
      <c r="I283" s="71"/>
    </row>
    <row r="284" spans="2:9">
      <c r="B284" s="82"/>
      <c r="C284" s="82"/>
      <c r="D284" s="71" t="e">
        <f ca="1"/>
        <v>#N/A</v>
      </c>
      <c r="E284" s="42" t="e">
        <f ca="1"/>
        <v>#N/A</v>
      </c>
      <c r="F284" s="71"/>
      <c r="G284" s="71"/>
      <c r="H284" s="71"/>
      <c r="I284" s="71"/>
    </row>
    <row r="285" spans="2:9">
      <c r="B285" s="82"/>
      <c r="C285" s="82"/>
      <c r="D285" s="71" t="e">
        <f ca="1"/>
        <v>#N/A</v>
      </c>
      <c r="E285" s="42" t="e">
        <f ca="1"/>
        <v>#N/A</v>
      </c>
      <c r="F285" s="71"/>
      <c r="G285" s="71"/>
      <c r="H285" s="71"/>
      <c r="I285" s="71"/>
    </row>
    <row r="286" spans="2:9">
      <c r="B286" s="82"/>
      <c r="C286" s="82"/>
      <c r="D286" s="71" t="e">
        <f ca="1"/>
        <v>#N/A</v>
      </c>
      <c r="E286" s="42" t="e">
        <f ca="1"/>
        <v>#N/A</v>
      </c>
      <c r="F286" s="71"/>
      <c r="G286" s="71"/>
      <c r="H286" s="71"/>
      <c r="I286" s="71"/>
    </row>
    <row r="287" spans="2:9">
      <c r="B287" s="82"/>
      <c r="C287" s="82"/>
      <c r="D287" s="71"/>
      <c r="E287" s="42"/>
      <c r="F287" s="71"/>
      <c r="G287" s="71"/>
      <c r="H287" s="71"/>
      <c r="I287" s="71"/>
    </row>
    <row r="288" spans="2:9">
      <c r="B288" s="82"/>
      <c r="C288" s="82"/>
      <c r="D288" s="71"/>
      <c r="E288" s="42"/>
      <c r="F288" s="71"/>
      <c r="G288" s="71"/>
      <c r="H288" s="71"/>
      <c r="I288" s="71"/>
    </row>
    <row r="289" spans="2:9">
      <c r="B289" s="82"/>
      <c r="C289" s="82"/>
      <c r="D289" s="71"/>
      <c r="E289" s="42"/>
      <c r="F289" s="71"/>
      <c r="G289" s="71"/>
      <c r="H289" s="71"/>
      <c r="I289" s="71"/>
    </row>
    <row r="290" spans="2:9">
      <c r="B290" s="82"/>
      <c r="C290" s="82"/>
      <c r="D290" s="71"/>
      <c r="E290" s="42"/>
      <c r="F290" s="71"/>
      <c r="G290" s="71"/>
      <c r="H290" s="71"/>
      <c r="I290" s="71"/>
    </row>
    <row r="291" spans="2:9">
      <c r="B291" s="82"/>
      <c r="C291" s="82"/>
      <c r="D291" s="71"/>
      <c r="E291" s="42"/>
      <c r="F291" s="71"/>
      <c r="G291" s="71"/>
      <c r="H291" s="71"/>
      <c r="I291" s="71"/>
    </row>
    <row r="292" spans="2:9">
      <c r="B292" s="82"/>
      <c r="C292" s="82"/>
      <c r="D292" s="71"/>
      <c r="E292" s="42"/>
      <c r="F292" s="71"/>
      <c r="G292" s="71"/>
      <c r="H292" s="71"/>
      <c r="I292" s="71"/>
    </row>
    <row r="293" spans="2:9">
      <c r="B293" s="82"/>
      <c r="C293" s="82"/>
      <c r="D293" s="71"/>
      <c r="E293" s="42"/>
      <c r="F293" s="71"/>
      <c r="G293" s="71"/>
      <c r="H293" s="71"/>
      <c r="I293" s="71"/>
    </row>
    <row r="294" spans="2:9">
      <c r="B294" s="82"/>
      <c r="C294" s="82"/>
      <c r="D294" s="71"/>
      <c r="E294" s="42"/>
      <c r="F294" s="71"/>
      <c r="G294" s="71"/>
      <c r="H294" s="71"/>
      <c r="I294" s="71"/>
    </row>
    <row r="295" spans="2:9">
      <c r="B295" s="82"/>
      <c r="C295" s="82"/>
      <c r="D295" s="71"/>
      <c r="E295" s="42"/>
      <c r="F295" s="71"/>
      <c r="G295" s="71"/>
      <c r="H295" s="71"/>
      <c r="I295" s="71"/>
    </row>
    <row r="296" spans="2:9">
      <c r="B296" s="82"/>
      <c r="C296" s="82"/>
      <c r="D296" s="71"/>
      <c r="E296" s="42"/>
      <c r="F296" s="71"/>
      <c r="G296" s="71"/>
      <c r="H296" s="71"/>
      <c r="I296" s="71"/>
    </row>
    <row r="297" spans="2:9">
      <c r="B297" s="82"/>
      <c r="C297" s="82"/>
      <c r="D297" s="71"/>
      <c r="E297" s="42"/>
      <c r="F297" s="71"/>
      <c r="G297" s="71"/>
      <c r="H297" s="71"/>
      <c r="I297" s="71"/>
    </row>
    <row r="298" spans="2:9">
      <c r="B298" s="82"/>
      <c r="C298" s="82"/>
      <c r="D298" s="71"/>
      <c r="E298" s="42"/>
      <c r="F298" s="71"/>
      <c r="G298" s="71"/>
      <c r="H298" s="71"/>
      <c r="I298" s="71"/>
    </row>
    <row r="299" spans="2:9">
      <c r="B299" s="82"/>
      <c r="C299" s="82"/>
      <c r="D299" s="71"/>
      <c r="E299" s="42"/>
      <c r="F299" s="71"/>
      <c r="G299" s="71"/>
      <c r="H299" s="71"/>
      <c r="I299" s="71"/>
    </row>
    <row r="300" spans="2:9">
      <c r="B300" s="82"/>
      <c r="C300" s="82"/>
      <c r="D300" s="71"/>
      <c r="E300" s="42"/>
      <c r="F300" s="71"/>
      <c r="G300" s="71"/>
      <c r="H300" s="71"/>
      <c r="I300" s="71"/>
    </row>
    <row r="301" spans="2:9">
      <c r="B301" s="82"/>
      <c r="C301" s="82"/>
      <c r="D301" s="71"/>
      <c r="E301" s="42"/>
      <c r="F301" s="71"/>
      <c r="G301" s="71"/>
      <c r="H301" s="71"/>
      <c r="I301" s="71"/>
    </row>
    <row r="302" spans="2:9">
      <c r="B302" s="82"/>
      <c r="C302" s="82"/>
      <c r="D302" s="71"/>
      <c r="E302" s="42"/>
      <c r="F302" s="71"/>
      <c r="G302" s="71"/>
      <c r="H302" s="71"/>
      <c r="I302" s="71"/>
    </row>
    <row r="303" spans="2:9">
      <c r="B303" s="82"/>
      <c r="C303" s="82"/>
      <c r="D303" s="71"/>
      <c r="E303" s="42"/>
      <c r="F303" s="71"/>
      <c r="G303" s="71"/>
      <c r="H303" s="71"/>
      <c r="I303" s="71"/>
    </row>
    <row r="304" spans="2:9">
      <c r="B304" s="82"/>
      <c r="C304" s="82"/>
      <c r="D304" s="71"/>
      <c r="E304" s="42"/>
      <c r="F304" s="71"/>
      <c r="G304" s="71"/>
      <c r="H304" s="71"/>
      <c r="I304" s="71"/>
    </row>
    <row r="305" spans="2:9">
      <c r="B305" s="82"/>
      <c r="C305" s="82"/>
      <c r="D305" s="71"/>
      <c r="E305" s="42"/>
      <c r="F305" s="71"/>
      <c r="G305" s="71"/>
      <c r="H305" s="71"/>
      <c r="I305" s="71"/>
    </row>
    <row r="306" spans="2:9">
      <c r="B306" s="82"/>
      <c r="C306" s="82"/>
      <c r="D306" s="71"/>
      <c r="E306" s="42"/>
      <c r="F306" s="71"/>
      <c r="G306" s="71"/>
      <c r="H306" s="71"/>
      <c r="I306" s="71"/>
    </row>
    <row r="307" spans="2:9">
      <c r="B307" s="82"/>
      <c r="C307" s="82"/>
      <c r="D307" s="71"/>
      <c r="E307" s="42"/>
      <c r="F307" s="71"/>
      <c r="G307" s="71"/>
      <c r="H307" s="71"/>
      <c r="I307" s="71"/>
    </row>
    <row r="308" spans="2:9">
      <c r="B308" s="82"/>
      <c r="C308" s="82"/>
      <c r="D308" s="71"/>
      <c r="E308" s="42"/>
      <c r="F308" s="71"/>
      <c r="G308" s="71"/>
      <c r="H308" s="71"/>
      <c r="I308" s="71"/>
    </row>
    <row r="309" spans="2:9">
      <c r="B309" s="82"/>
      <c r="C309" s="82"/>
      <c r="D309" s="71"/>
      <c r="E309" s="42"/>
      <c r="F309" s="71"/>
      <c r="G309" s="71"/>
      <c r="H309" s="71"/>
      <c r="I309" s="71"/>
    </row>
    <row r="310" spans="2:9">
      <c r="B310" s="82"/>
      <c r="C310" s="82"/>
      <c r="D310" s="71"/>
      <c r="E310" s="42"/>
      <c r="F310" s="71"/>
      <c r="G310" s="71"/>
      <c r="H310" s="71"/>
      <c r="I310" s="71"/>
    </row>
    <row r="311" spans="2:9">
      <c r="B311" s="82"/>
      <c r="C311" s="82"/>
      <c r="D311" s="71"/>
      <c r="E311" s="42"/>
      <c r="F311" s="71"/>
      <c r="G311" s="71"/>
      <c r="H311" s="71"/>
      <c r="I311" s="71"/>
    </row>
    <row r="312" spans="2:9">
      <c r="B312" s="82"/>
      <c r="C312" s="82"/>
      <c r="D312" s="71"/>
      <c r="E312" s="42"/>
      <c r="F312" s="71"/>
      <c r="G312" s="71"/>
      <c r="H312" s="71"/>
      <c r="I312" s="71"/>
    </row>
    <row r="313" spans="2:9">
      <c r="B313" s="82"/>
      <c r="C313" s="82"/>
      <c r="D313" s="71"/>
      <c r="E313" s="42"/>
      <c r="F313" s="71"/>
      <c r="G313" s="71"/>
      <c r="H313" s="71"/>
      <c r="I313" s="71"/>
    </row>
    <row r="314" spans="2:9">
      <c r="B314" s="82"/>
      <c r="C314" s="82"/>
      <c r="D314" s="71"/>
      <c r="E314" s="42"/>
      <c r="F314" s="71"/>
      <c r="G314" s="71"/>
      <c r="H314" s="71"/>
      <c r="I314" s="71"/>
    </row>
    <row r="315" spans="2:9">
      <c r="B315" s="82"/>
      <c r="C315" s="82"/>
      <c r="D315" s="71"/>
      <c r="E315" s="42"/>
      <c r="F315" s="71"/>
      <c r="G315" s="71"/>
      <c r="H315" s="71"/>
      <c r="I315" s="71"/>
    </row>
    <row r="316" spans="2:9">
      <c r="B316" s="82"/>
      <c r="C316" s="82"/>
      <c r="D316" s="71"/>
      <c r="E316" s="42"/>
      <c r="F316" s="71"/>
      <c r="G316" s="71"/>
      <c r="H316" s="71"/>
      <c r="I316" s="71"/>
    </row>
    <row r="317" spans="2:9">
      <c r="B317" s="82"/>
      <c r="C317" s="82"/>
      <c r="D317" s="71"/>
      <c r="E317" s="42"/>
      <c r="F317" s="71"/>
      <c r="G317" s="71"/>
      <c r="H317" s="71"/>
      <c r="I317" s="71"/>
    </row>
    <row r="318" spans="2:9">
      <c r="B318" s="82"/>
      <c r="C318" s="82"/>
      <c r="D318" s="71"/>
      <c r="E318" s="42"/>
      <c r="F318" s="71"/>
      <c r="G318" s="71"/>
      <c r="H318" s="71"/>
      <c r="I318" s="71"/>
    </row>
    <row r="319" spans="2:9">
      <c r="B319" s="82"/>
      <c r="C319" s="82"/>
      <c r="D319" s="71"/>
      <c r="E319" s="42"/>
      <c r="F319" s="71"/>
      <c r="G319" s="71"/>
      <c r="H319" s="71"/>
      <c r="I319" s="71"/>
    </row>
    <row r="320" spans="2:9">
      <c r="B320" s="82"/>
      <c r="C320" s="82"/>
      <c r="D320" s="71"/>
      <c r="E320" s="42"/>
      <c r="F320" s="71"/>
      <c r="G320" s="71"/>
      <c r="H320" s="71"/>
      <c r="I320" s="71"/>
    </row>
    <row r="321" spans="2:9">
      <c r="B321" s="82"/>
      <c r="C321" s="82"/>
      <c r="D321" s="71"/>
      <c r="E321" s="42"/>
      <c r="F321" s="71"/>
      <c r="G321" s="71"/>
      <c r="H321" s="71"/>
      <c r="I321" s="71"/>
    </row>
    <row r="322" spans="2:9">
      <c r="B322" s="82"/>
      <c r="C322" s="82"/>
      <c r="D322" s="71"/>
      <c r="E322" s="42"/>
      <c r="F322" s="71"/>
      <c r="G322" s="71"/>
      <c r="H322" s="71"/>
      <c r="I322" s="71"/>
    </row>
    <row r="323" spans="2:9">
      <c r="B323" s="82"/>
      <c r="C323" s="82"/>
      <c r="D323" s="71"/>
      <c r="E323" s="42"/>
      <c r="F323" s="71"/>
      <c r="G323" s="71"/>
      <c r="H323" s="71"/>
      <c r="I323" s="71"/>
    </row>
    <row r="324" spans="2:9">
      <c r="B324" s="82"/>
      <c r="C324" s="82"/>
      <c r="D324" s="71"/>
      <c r="E324" s="42"/>
      <c r="F324" s="71"/>
      <c r="G324" s="71"/>
      <c r="H324" s="71"/>
      <c r="I324" s="71"/>
    </row>
    <row r="325" spans="2:9">
      <c r="B325" s="82"/>
      <c r="C325" s="82"/>
      <c r="D325" s="71"/>
      <c r="E325" s="42"/>
      <c r="F325" s="71"/>
      <c r="G325" s="71"/>
      <c r="H325" s="71"/>
      <c r="I325" s="71"/>
    </row>
    <row r="326" spans="2:9">
      <c r="B326" s="82"/>
      <c r="C326" s="82"/>
      <c r="D326" s="71"/>
      <c r="E326" s="42"/>
      <c r="F326" s="71"/>
      <c r="G326" s="71"/>
      <c r="H326" s="71"/>
      <c r="I326" s="71"/>
    </row>
    <row r="327" spans="2:9">
      <c r="B327" s="82"/>
      <c r="C327" s="82"/>
      <c r="D327" s="71"/>
      <c r="E327" s="42"/>
      <c r="F327" s="71"/>
      <c r="G327" s="71"/>
      <c r="H327" s="71"/>
      <c r="I327" s="71"/>
    </row>
    <row r="328" spans="2:9">
      <c r="B328" s="82"/>
      <c r="C328" s="82"/>
      <c r="D328" s="71"/>
      <c r="E328" s="42"/>
      <c r="F328" s="71"/>
      <c r="G328" s="71"/>
      <c r="H328" s="71"/>
      <c r="I328" s="71"/>
    </row>
    <row r="329" spans="2:9">
      <c r="B329" s="82"/>
      <c r="C329" s="82"/>
      <c r="D329" s="71"/>
      <c r="E329" s="42"/>
      <c r="F329" s="71"/>
      <c r="G329" s="71"/>
      <c r="H329" s="71"/>
      <c r="I329" s="71"/>
    </row>
    <row r="330" spans="2:9">
      <c r="B330" s="82"/>
      <c r="C330" s="82"/>
      <c r="D330" s="71"/>
      <c r="E330" s="42"/>
      <c r="F330" s="71"/>
      <c r="G330" s="71"/>
      <c r="H330" s="71"/>
      <c r="I330" s="71"/>
    </row>
    <row r="331" spans="2:9">
      <c r="B331" s="82"/>
      <c r="C331" s="82"/>
      <c r="D331" s="71"/>
      <c r="E331" s="42"/>
      <c r="F331" s="71"/>
      <c r="G331" s="71"/>
      <c r="H331" s="71"/>
      <c r="I331" s="71"/>
    </row>
    <row r="332" spans="2:9">
      <c r="B332" s="82"/>
      <c r="C332" s="82"/>
      <c r="D332" s="71"/>
      <c r="E332" s="42"/>
      <c r="F332" s="71"/>
      <c r="G332" s="71"/>
      <c r="H332" s="71"/>
      <c r="I332" s="71"/>
    </row>
    <row r="333" spans="2:9">
      <c r="B333" s="82"/>
      <c r="C333" s="82"/>
      <c r="D333" s="71"/>
      <c r="E333" s="42"/>
      <c r="F333" s="71"/>
      <c r="G333" s="71"/>
      <c r="H333" s="71"/>
      <c r="I333" s="71"/>
    </row>
    <row r="334" spans="2:9">
      <c r="B334" s="82"/>
      <c r="C334" s="82"/>
      <c r="D334" s="71"/>
      <c r="E334" s="42"/>
      <c r="F334" s="71"/>
      <c r="G334" s="71"/>
      <c r="H334" s="71"/>
      <c r="I334" s="71"/>
    </row>
    <row r="335" spans="2:9">
      <c r="B335" s="82"/>
      <c r="C335" s="82"/>
      <c r="D335" s="71"/>
      <c r="E335" s="42"/>
      <c r="F335" s="71"/>
      <c r="G335" s="71"/>
      <c r="H335" s="71"/>
      <c r="I335" s="71"/>
    </row>
    <row r="336" spans="2:9">
      <c r="B336" s="82"/>
      <c r="C336" s="82"/>
      <c r="D336" s="71"/>
      <c r="E336" s="42"/>
      <c r="F336" s="71"/>
      <c r="G336" s="71"/>
      <c r="H336" s="71"/>
      <c r="I336" s="71"/>
    </row>
    <row r="337" spans="2:9">
      <c r="B337" s="82"/>
      <c r="C337" s="82"/>
      <c r="D337" s="71"/>
      <c r="E337" s="42"/>
      <c r="F337" s="71"/>
      <c r="G337" s="71"/>
      <c r="H337" s="71"/>
      <c r="I337" s="71"/>
    </row>
    <row r="338" spans="2:9">
      <c r="B338" s="82"/>
      <c r="C338" s="82"/>
      <c r="D338" s="71"/>
      <c r="E338" s="42"/>
      <c r="F338" s="71"/>
      <c r="G338" s="71"/>
      <c r="H338" s="71"/>
      <c r="I338" s="71"/>
    </row>
    <row r="339" spans="2:9">
      <c r="B339" s="82"/>
      <c r="C339" s="82"/>
      <c r="D339" s="71"/>
      <c r="E339" s="42"/>
      <c r="F339" s="71"/>
      <c r="G339" s="71"/>
      <c r="H339" s="71"/>
      <c r="I339" s="71"/>
    </row>
    <row r="340" spans="2:9">
      <c r="B340" s="82"/>
      <c r="C340" s="82"/>
      <c r="D340" s="71"/>
      <c r="E340" s="42"/>
      <c r="F340" s="71"/>
      <c r="G340" s="71"/>
      <c r="H340" s="71"/>
      <c r="I340" s="71"/>
    </row>
    <row r="341" spans="2:9">
      <c r="B341" s="82"/>
      <c r="C341" s="82"/>
      <c r="D341" s="71"/>
      <c r="E341" s="42"/>
      <c r="F341" s="71"/>
      <c r="G341" s="71"/>
      <c r="H341" s="71"/>
      <c r="I341" s="71"/>
    </row>
    <row r="342" spans="2:9">
      <c r="B342" s="82"/>
      <c r="C342" s="82"/>
      <c r="D342" s="71"/>
      <c r="E342" s="42"/>
      <c r="F342" s="71"/>
      <c r="G342" s="71"/>
      <c r="H342" s="71"/>
      <c r="I342" s="71"/>
    </row>
    <row r="343" spans="2:9">
      <c r="B343" s="82"/>
      <c r="C343" s="82"/>
      <c r="D343" s="71"/>
      <c r="E343" s="42"/>
      <c r="F343" s="71"/>
      <c r="G343" s="71"/>
      <c r="H343" s="71"/>
      <c r="I343" s="71"/>
    </row>
    <row r="344" spans="2:9">
      <c r="B344" s="82"/>
      <c r="C344" s="82"/>
      <c r="D344" s="71"/>
      <c r="E344" s="42"/>
      <c r="F344" s="71"/>
      <c r="G344" s="71"/>
      <c r="H344" s="71"/>
      <c r="I344" s="71"/>
    </row>
    <row r="345" spans="2:9">
      <c r="B345" s="82"/>
      <c r="C345" s="82"/>
      <c r="D345" s="71"/>
      <c r="E345" s="42"/>
      <c r="F345" s="71"/>
      <c r="G345" s="71"/>
      <c r="H345" s="71"/>
      <c r="I345" s="71"/>
    </row>
    <row r="346" spans="2:9">
      <c r="B346" s="82"/>
      <c r="C346" s="82"/>
      <c r="D346" s="71"/>
      <c r="E346" s="42"/>
      <c r="F346" s="71"/>
      <c r="G346" s="71"/>
      <c r="H346" s="71"/>
      <c r="I346" s="71"/>
    </row>
    <row r="347" spans="2:9">
      <c r="B347" s="82"/>
      <c r="C347" s="82"/>
      <c r="D347" s="71"/>
      <c r="E347" s="42"/>
      <c r="F347" s="71"/>
      <c r="G347" s="71"/>
      <c r="H347" s="71"/>
      <c r="I347" s="71"/>
    </row>
    <row r="348" spans="2:9">
      <c r="B348" s="82"/>
      <c r="C348" s="82"/>
      <c r="D348" s="71"/>
      <c r="E348" s="42"/>
      <c r="F348" s="71"/>
      <c r="G348" s="71"/>
      <c r="H348" s="71"/>
      <c r="I348" s="71"/>
    </row>
    <row r="349" spans="2:9">
      <c r="B349" s="82"/>
      <c r="C349" s="82"/>
      <c r="D349" s="71"/>
      <c r="E349" s="42"/>
      <c r="F349" s="71"/>
      <c r="G349" s="71"/>
      <c r="H349" s="71"/>
      <c r="I349" s="71"/>
    </row>
    <row r="350" spans="2:9">
      <c r="B350" s="82"/>
      <c r="C350" s="82"/>
      <c r="D350" s="71"/>
      <c r="E350" s="42"/>
      <c r="F350" s="71"/>
      <c r="G350" s="71"/>
      <c r="H350" s="71"/>
      <c r="I350" s="71"/>
    </row>
    <row r="351" spans="2:9">
      <c r="B351" s="82"/>
      <c r="C351" s="82"/>
      <c r="D351" s="71"/>
      <c r="E351" s="42"/>
      <c r="F351" s="71"/>
      <c r="G351" s="71"/>
      <c r="H351" s="71"/>
      <c r="I351" s="71"/>
    </row>
    <row r="352" spans="2:9">
      <c r="B352" s="82"/>
      <c r="C352" s="82"/>
      <c r="D352" s="71"/>
      <c r="E352" s="42"/>
      <c r="F352" s="71"/>
      <c r="G352" s="71"/>
      <c r="H352" s="71"/>
      <c r="I352" s="71"/>
    </row>
    <row r="353" spans="2:9">
      <c r="B353" s="82"/>
      <c r="C353" s="82"/>
      <c r="D353" s="71"/>
      <c r="E353" s="42"/>
      <c r="F353" s="71"/>
      <c r="G353" s="71"/>
      <c r="H353" s="71"/>
      <c r="I353" s="71"/>
    </row>
    <row r="354" spans="2:9">
      <c r="B354" s="82"/>
      <c r="C354" s="82"/>
      <c r="D354" s="71"/>
      <c r="E354" s="42"/>
      <c r="F354" s="71"/>
      <c r="G354" s="71"/>
      <c r="H354" s="71"/>
      <c r="I354" s="71"/>
    </row>
    <row r="355" spans="2:9">
      <c r="B355" s="82"/>
      <c r="C355" s="82"/>
      <c r="D355" s="71"/>
      <c r="E355" s="42"/>
      <c r="F355" s="71"/>
      <c r="G355" s="71"/>
      <c r="H355" s="71"/>
      <c r="I355" s="71"/>
    </row>
    <row r="356" spans="2:9">
      <c r="B356" s="82"/>
      <c r="C356" s="82"/>
      <c r="D356" s="71"/>
      <c r="E356" s="42"/>
      <c r="F356" s="71"/>
      <c r="G356" s="71"/>
      <c r="H356" s="71"/>
      <c r="I356" s="71"/>
    </row>
    <row r="357" spans="2:9">
      <c r="B357" s="82"/>
      <c r="C357" s="82"/>
      <c r="D357" s="71"/>
      <c r="E357" s="42"/>
      <c r="F357" s="71"/>
      <c r="G357" s="71"/>
      <c r="H357" s="71"/>
      <c r="I357" s="71"/>
    </row>
    <row r="358" spans="2:9">
      <c r="B358" s="82"/>
      <c r="C358" s="82"/>
      <c r="D358" s="71"/>
      <c r="E358" s="42"/>
      <c r="F358" s="71"/>
      <c r="G358" s="71"/>
      <c r="H358" s="71"/>
      <c r="I358" s="71"/>
    </row>
    <row r="359" spans="2:9">
      <c r="B359" s="82"/>
      <c r="C359" s="82"/>
      <c r="D359" s="71"/>
      <c r="E359" s="42"/>
      <c r="F359" s="71"/>
      <c r="G359" s="71"/>
      <c r="H359" s="71"/>
      <c r="I359" s="71"/>
    </row>
    <row r="360" spans="2:9">
      <c r="B360" s="82"/>
      <c r="C360" s="82"/>
      <c r="D360" s="71"/>
      <c r="E360" s="42"/>
      <c r="F360" s="71"/>
      <c r="G360" s="71"/>
      <c r="H360" s="71"/>
      <c r="I360" s="71"/>
    </row>
    <row r="361" spans="2:9">
      <c r="B361" s="82"/>
      <c r="C361" s="82"/>
      <c r="D361" s="71"/>
      <c r="E361" s="42"/>
      <c r="F361" s="71"/>
      <c r="G361" s="71"/>
      <c r="H361" s="71"/>
      <c r="I361" s="71"/>
    </row>
    <row r="362" spans="2:9">
      <c r="B362" s="82"/>
      <c r="C362" s="82"/>
      <c r="D362" s="71"/>
      <c r="E362" s="42"/>
      <c r="F362" s="71"/>
      <c r="G362" s="71"/>
      <c r="H362" s="71"/>
      <c r="I362" s="71"/>
    </row>
    <row r="363" spans="2:9">
      <c r="B363" s="82"/>
      <c r="C363" s="82"/>
      <c r="D363" s="71"/>
      <c r="E363" s="42"/>
      <c r="F363" s="71"/>
      <c r="G363" s="71"/>
      <c r="H363" s="71"/>
      <c r="I363" s="71"/>
    </row>
    <row r="364" spans="2:9">
      <c r="B364" s="82"/>
      <c r="C364" s="82"/>
      <c r="D364" s="71"/>
      <c r="E364" s="42"/>
      <c r="F364" s="71"/>
      <c r="G364" s="71"/>
      <c r="H364" s="71"/>
      <c r="I364" s="71"/>
    </row>
    <row r="365" spans="2:9">
      <c r="B365" s="82"/>
      <c r="C365" s="82"/>
      <c r="D365" s="71"/>
      <c r="E365" s="42"/>
      <c r="F365" s="71"/>
      <c r="G365" s="71"/>
      <c r="H365" s="71"/>
      <c r="I365" s="71"/>
    </row>
    <row r="366" spans="2:9">
      <c r="B366" s="82"/>
      <c r="C366" s="82"/>
      <c r="D366" s="71"/>
      <c r="E366" s="42"/>
      <c r="F366" s="71"/>
      <c r="G366" s="71"/>
      <c r="H366" s="71"/>
      <c r="I366" s="71"/>
    </row>
    <row r="367" spans="2:9">
      <c r="B367" s="82"/>
      <c r="C367" s="82"/>
      <c r="D367" s="71"/>
      <c r="E367" s="42"/>
      <c r="F367" s="71"/>
      <c r="G367" s="71"/>
      <c r="H367" s="71"/>
      <c r="I367" s="71"/>
    </row>
    <row r="368" spans="2:9">
      <c r="B368" s="82"/>
      <c r="C368" s="82"/>
      <c r="D368" s="71"/>
      <c r="E368" s="42"/>
      <c r="F368" s="71"/>
      <c r="G368" s="71"/>
      <c r="H368" s="71"/>
      <c r="I368" s="71"/>
    </row>
    <row r="369" spans="2:9">
      <c r="B369" s="82"/>
      <c r="C369" s="82"/>
      <c r="D369" s="71"/>
      <c r="E369" s="42"/>
      <c r="F369" s="71"/>
      <c r="G369" s="71"/>
      <c r="H369" s="71"/>
      <c r="I369" s="71"/>
    </row>
    <row r="370" spans="2:9">
      <c r="B370" s="82"/>
      <c r="C370" s="82"/>
      <c r="D370" s="71"/>
      <c r="E370" s="42"/>
      <c r="F370" s="71"/>
      <c r="G370" s="71"/>
      <c r="H370" s="71"/>
      <c r="I370" s="71"/>
    </row>
    <row r="371" spans="2:9">
      <c r="B371" s="82"/>
      <c r="C371" s="82"/>
      <c r="D371" s="71"/>
      <c r="E371" s="42"/>
      <c r="F371" s="71"/>
      <c r="G371" s="71"/>
      <c r="H371" s="71"/>
      <c r="I371" s="71"/>
    </row>
    <row r="372" spans="2:9">
      <c r="B372" s="82"/>
      <c r="C372" s="82"/>
      <c r="D372" s="71"/>
      <c r="E372" s="42"/>
      <c r="F372" s="71"/>
      <c r="G372" s="71"/>
      <c r="H372" s="71"/>
      <c r="I372" s="71"/>
    </row>
    <row r="373" spans="2:9">
      <c r="B373" s="82"/>
      <c r="C373" s="82"/>
      <c r="D373" s="71"/>
      <c r="E373" s="42"/>
      <c r="F373" s="71"/>
      <c r="G373" s="71"/>
      <c r="H373" s="71"/>
      <c r="I373" s="71"/>
    </row>
    <row r="374" spans="2:9">
      <c r="B374" s="82"/>
      <c r="C374" s="82"/>
      <c r="D374" s="71"/>
      <c r="E374" s="42"/>
      <c r="F374" s="71"/>
      <c r="G374" s="71"/>
      <c r="H374" s="71"/>
      <c r="I374" s="71"/>
    </row>
    <row r="375" spans="2:9">
      <c r="B375" s="82"/>
      <c r="C375" s="82"/>
      <c r="D375" s="71"/>
      <c r="E375" s="42"/>
      <c r="F375" s="71"/>
      <c r="G375" s="71"/>
      <c r="H375" s="71"/>
      <c r="I375" s="71"/>
    </row>
    <row r="376" spans="2:9">
      <c r="B376" s="82"/>
      <c r="C376" s="82"/>
      <c r="D376" s="71"/>
      <c r="E376" s="42"/>
      <c r="F376" s="71"/>
      <c r="G376" s="71"/>
      <c r="H376" s="71"/>
      <c r="I376" s="71"/>
    </row>
    <row r="377" spans="2:9">
      <c r="B377" s="82"/>
      <c r="C377" s="82"/>
      <c r="D377" s="71"/>
      <c r="E377" s="42"/>
      <c r="F377" s="71"/>
      <c r="G377" s="71"/>
      <c r="H377" s="71"/>
      <c r="I377" s="71"/>
    </row>
    <row r="378" spans="2:9">
      <c r="B378" s="82"/>
      <c r="C378" s="82"/>
      <c r="D378" s="71"/>
      <c r="E378" s="42"/>
      <c r="F378" s="71"/>
      <c r="G378" s="71"/>
      <c r="H378" s="71"/>
      <c r="I378" s="71"/>
    </row>
    <row r="379" spans="2:9">
      <c r="B379" s="82"/>
      <c r="C379" s="82"/>
      <c r="D379" s="71"/>
      <c r="E379" s="42"/>
      <c r="F379" s="71"/>
      <c r="G379" s="71"/>
      <c r="H379" s="71"/>
      <c r="I379" s="71"/>
    </row>
    <row r="380" spans="2:9">
      <c r="B380" s="82"/>
      <c r="C380" s="82"/>
      <c r="D380" s="71"/>
      <c r="E380" s="42"/>
      <c r="F380" s="71"/>
      <c r="G380" s="71"/>
      <c r="H380" s="71"/>
      <c r="I380" s="71"/>
    </row>
    <row r="381" spans="2:9">
      <c r="B381" s="82"/>
      <c r="C381" s="82"/>
      <c r="D381" s="71"/>
      <c r="E381" s="42"/>
      <c r="F381" s="71"/>
      <c r="G381" s="71"/>
      <c r="H381" s="71"/>
      <c r="I381" s="71"/>
    </row>
    <row r="382" spans="2:9">
      <c r="B382" s="82"/>
      <c r="C382" s="82"/>
      <c r="D382" s="71"/>
      <c r="E382" s="42"/>
      <c r="F382" s="71"/>
      <c r="G382" s="71"/>
      <c r="H382" s="71"/>
      <c r="I382" s="71"/>
    </row>
    <row r="383" spans="2:9">
      <c r="B383" s="82"/>
      <c r="C383" s="82"/>
      <c r="D383" s="71"/>
      <c r="E383" s="42"/>
      <c r="F383" s="71"/>
      <c r="G383" s="71"/>
      <c r="H383" s="71"/>
      <c r="I383" s="71"/>
    </row>
    <row r="384" spans="2:9">
      <c r="B384" s="82"/>
      <c r="C384" s="82"/>
      <c r="D384" s="71"/>
      <c r="E384" s="42"/>
      <c r="F384" s="71"/>
      <c r="G384" s="71"/>
      <c r="H384" s="71"/>
      <c r="I384" s="71"/>
    </row>
    <row r="385" spans="2:9">
      <c r="B385" s="82"/>
      <c r="C385" s="82"/>
      <c r="D385" s="71"/>
      <c r="E385" s="42"/>
      <c r="F385" s="71"/>
      <c r="G385" s="71"/>
      <c r="H385" s="71"/>
      <c r="I385" s="71"/>
    </row>
    <row r="386" spans="2:9">
      <c r="B386" s="82"/>
      <c r="C386" s="82"/>
      <c r="D386" s="71"/>
      <c r="E386" s="42"/>
      <c r="F386" s="71"/>
      <c r="G386" s="71"/>
      <c r="H386" s="71"/>
      <c r="I386" s="71"/>
    </row>
    <row r="387" spans="2:9">
      <c r="B387" s="82"/>
      <c r="C387" s="82"/>
      <c r="D387" s="71"/>
      <c r="E387" s="42"/>
      <c r="F387" s="71"/>
      <c r="G387" s="71"/>
      <c r="H387" s="71"/>
      <c r="I387" s="71"/>
    </row>
    <row r="388" spans="2:9">
      <c r="B388" s="82"/>
      <c r="C388" s="82"/>
      <c r="D388" s="71"/>
      <c r="E388" s="42"/>
      <c r="F388" s="71"/>
      <c r="G388" s="71"/>
      <c r="H388" s="71"/>
      <c r="I388" s="71"/>
    </row>
    <row r="389" spans="2:9">
      <c r="B389" s="82"/>
      <c r="C389" s="82"/>
      <c r="D389" s="71"/>
      <c r="E389" s="42"/>
      <c r="F389" s="71"/>
      <c r="G389" s="71"/>
      <c r="H389" s="71"/>
      <c r="I389" s="71"/>
    </row>
    <row r="390" spans="2:9">
      <c r="B390" s="82"/>
      <c r="C390" s="82"/>
      <c r="D390" s="71"/>
      <c r="E390" s="42"/>
      <c r="F390" s="71"/>
      <c r="G390" s="71"/>
      <c r="H390" s="71"/>
      <c r="I390" s="71"/>
    </row>
    <row r="391" spans="2:9">
      <c r="B391" s="82"/>
      <c r="C391" s="82"/>
      <c r="D391" s="71"/>
      <c r="E391" s="42"/>
      <c r="F391" s="71"/>
      <c r="G391" s="71"/>
      <c r="H391" s="71"/>
      <c r="I391" s="71"/>
    </row>
    <row r="392" spans="2:9">
      <c r="B392" s="82"/>
      <c r="C392" s="82"/>
      <c r="D392" s="71"/>
      <c r="E392" s="42"/>
      <c r="F392" s="71"/>
      <c r="G392" s="71"/>
      <c r="H392" s="71"/>
      <c r="I392" s="71"/>
    </row>
    <row r="393" spans="2:9">
      <c r="B393" s="82"/>
      <c r="C393" s="82"/>
      <c r="D393" s="71"/>
      <c r="E393" s="42"/>
      <c r="F393" s="71"/>
      <c r="G393" s="71"/>
      <c r="H393" s="71"/>
      <c r="I393" s="71"/>
    </row>
    <row r="394" spans="2:9">
      <c r="B394" s="82"/>
      <c r="C394" s="82"/>
      <c r="D394" s="71"/>
      <c r="E394" s="42"/>
      <c r="F394" s="71"/>
      <c r="G394" s="71"/>
      <c r="H394" s="71"/>
      <c r="I394" s="71"/>
    </row>
    <row r="395" spans="2:9">
      <c r="B395" s="82"/>
      <c r="C395" s="82"/>
      <c r="D395" s="71"/>
      <c r="E395" s="42"/>
      <c r="F395" s="71"/>
      <c r="G395" s="71"/>
      <c r="H395" s="71"/>
      <c r="I395" s="71"/>
    </row>
    <row r="396" spans="2:9">
      <c r="B396" s="82"/>
      <c r="C396" s="82"/>
      <c r="D396" s="71"/>
      <c r="E396" s="42"/>
      <c r="F396" s="71"/>
      <c r="G396" s="71"/>
      <c r="H396" s="71"/>
      <c r="I396" s="71"/>
    </row>
    <row r="397" spans="2:9">
      <c r="B397" s="82"/>
      <c r="C397" s="82"/>
      <c r="D397" s="71"/>
      <c r="E397" s="42"/>
      <c r="F397" s="71"/>
      <c r="G397" s="71"/>
      <c r="H397" s="71"/>
      <c r="I397" s="71"/>
    </row>
    <row r="398" spans="2:9">
      <c r="B398" s="82"/>
      <c r="C398" s="82"/>
      <c r="D398" s="71"/>
      <c r="E398" s="42"/>
      <c r="F398" s="71"/>
      <c r="G398" s="71"/>
      <c r="H398" s="71"/>
      <c r="I398" s="71"/>
    </row>
    <row r="399" spans="2:9">
      <c r="B399" s="82"/>
      <c r="C399" s="82"/>
      <c r="D399" s="71"/>
      <c r="E399" s="42"/>
      <c r="F399" s="71"/>
      <c r="G399" s="71"/>
      <c r="H399" s="71"/>
      <c r="I399" s="71"/>
    </row>
    <row r="400" spans="2:9">
      <c r="B400" s="82"/>
      <c r="C400" s="82"/>
      <c r="D400" s="71"/>
      <c r="E400" s="42"/>
      <c r="F400" s="71"/>
      <c r="G400" s="71"/>
      <c r="H400" s="71"/>
      <c r="I400" s="71"/>
    </row>
    <row r="401" spans="2:9">
      <c r="B401" s="82"/>
      <c r="C401" s="82"/>
      <c r="D401" s="71"/>
      <c r="E401" s="42"/>
      <c r="F401" s="71"/>
      <c r="G401" s="71"/>
      <c r="H401" s="71"/>
      <c r="I401" s="71"/>
    </row>
    <row r="402" spans="2:9">
      <c r="B402" s="82"/>
      <c r="C402" s="82"/>
      <c r="D402" s="71"/>
      <c r="E402" s="42"/>
      <c r="F402" s="71"/>
      <c r="G402" s="71"/>
      <c r="H402" s="71"/>
      <c r="I402" s="71"/>
    </row>
    <row r="403" spans="2:9">
      <c r="B403" s="82"/>
      <c r="C403" s="82"/>
      <c r="D403" s="71"/>
      <c r="E403" s="42"/>
      <c r="F403" s="71"/>
      <c r="G403" s="71"/>
      <c r="H403" s="71"/>
      <c r="I403" s="71"/>
    </row>
    <row r="404" spans="2:9">
      <c r="B404" s="82"/>
      <c r="C404" s="82"/>
      <c r="D404" s="71"/>
      <c r="E404" s="42"/>
      <c r="F404" s="71"/>
      <c r="G404" s="71"/>
      <c r="H404" s="71"/>
      <c r="I404" s="71"/>
    </row>
    <row r="405" spans="2:9">
      <c r="B405" s="82"/>
      <c r="C405" s="82"/>
      <c r="D405" s="71"/>
      <c r="E405" s="42"/>
      <c r="F405" s="71"/>
      <c r="G405" s="71"/>
      <c r="H405" s="71"/>
      <c r="I405" s="71"/>
    </row>
    <row r="406" spans="2:9">
      <c r="B406" s="82"/>
      <c r="C406" s="82"/>
      <c r="D406" s="71"/>
      <c r="E406" s="42"/>
      <c r="F406" s="71"/>
      <c r="G406" s="71"/>
      <c r="H406" s="71"/>
      <c r="I406" s="71"/>
    </row>
    <row r="407" spans="2:9">
      <c r="B407" s="82"/>
      <c r="C407" s="82"/>
      <c r="D407" s="71"/>
      <c r="E407" s="42"/>
      <c r="F407" s="71"/>
      <c r="G407" s="71"/>
      <c r="H407" s="71"/>
      <c r="I407" s="71"/>
    </row>
    <row r="408" spans="2:9">
      <c r="B408" s="82"/>
      <c r="C408" s="82"/>
      <c r="D408" s="71"/>
      <c r="E408" s="42"/>
      <c r="F408" s="71"/>
      <c r="G408" s="71"/>
      <c r="H408" s="71"/>
      <c r="I408" s="71"/>
    </row>
    <row r="409" spans="2:9">
      <c r="B409" s="82"/>
      <c r="C409" s="82"/>
      <c r="D409" s="71"/>
      <c r="E409" s="42"/>
      <c r="F409" s="71"/>
      <c r="G409" s="71"/>
      <c r="H409" s="71"/>
      <c r="I409" s="71"/>
    </row>
    <row r="410" spans="2:9">
      <c r="B410" s="82"/>
      <c r="C410" s="82"/>
      <c r="D410" s="71"/>
      <c r="E410" s="42"/>
      <c r="F410" s="71"/>
      <c r="G410" s="71"/>
      <c r="H410" s="71"/>
      <c r="I410" s="71"/>
    </row>
    <row r="411" spans="2:9">
      <c r="B411" s="82"/>
      <c r="C411" s="82"/>
      <c r="D411" s="71"/>
      <c r="E411" s="42"/>
      <c r="F411" s="71"/>
      <c r="G411" s="71"/>
      <c r="H411" s="71"/>
      <c r="I411" s="71"/>
    </row>
    <row r="412" spans="2:9">
      <c r="B412" s="82"/>
      <c r="C412" s="82"/>
      <c r="D412" s="71"/>
      <c r="E412" s="42"/>
      <c r="F412" s="71"/>
      <c r="G412" s="71"/>
      <c r="H412" s="71"/>
      <c r="I412" s="71"/>
    </row>
    <row r="413" spans="2:9">
      <c r="B413" s="82"/>
      <c r="C413" s="82"/>
      <c r="D413" s="71"/>
      <c r="E413" s="42"/>
      <c r="F413" s="71"/>
      <c r="G413" s="71"/>
      <c r="H413" s="71"/>
      <c r="I413" s="71"/>
    </row>
    <row r="414" spans="2:9">
      <c r="B414" s="82"/>
      <c r="C414" s="82"/>
      <c r="D414" s="71"/>
      <c r="E414" s="42"/>
      <c r="F414" s="71"/>
      <c r="G414" s="71"/>
      <c r="H414" s="71"/>
      <c r="I414" s="71"/>
    </row>
    <row r="415" spans="2:9">
      <c r="B415" s="82"/>
      <c r="C415" s="82"/>
      <c r="D415" s="71"/>
      <c r="E415" s="42"/>
      <c r="F415" s="71"/>
      <c r="G415" s="71"/>
      <c r="H415" s="71"/>
      <c r="I415" s="71"/>
    </row>
    <row r="416" spans="2:9">
      <c r="B416" s="82"/>
      <c r="C416" s="82"/>
      <c r="D416" s="71"/>
      <c r="E416" s="42"/>
      <c r="F416" s="71"/>
      <c r="G416" s="71"/>
      <c r="H416" s="71"/>
      <c r="I416" s="71"/>
    </row>
    <row r="417" spans="2:9">
      <c r="B417" s="82"/>
      <c r="C417" s="82"/>
      <c r="D417" s="71"/>
      <c r="E417" s="42"/>
      <c r="F417" s="71"/>
      <c r="G417" s="71"/>
      <c r="H417" s="71"/>
      <c r="I417" s="71"/>
    </row>
    <row r="418" spans="2:9">
      <c r="B418" s="82"/>
      <c r="C418" s="82"/>
      <c r="D418" s="71"/>
      <c r="E418" s="42"/>
      <c r="F418" s="71"/>
      <c r="G418" s="71"/>
      <c r="H418" s="71"/>
      <c r="I418" s="71"/>
    </row>
    <row r="419" spans="2:9">
      <c r="B419" s="82"/>
      <c r="C419" s="82"/>
      <c r="D419" s="71"/>
      <c r="E419" s="42"/>
      <c r="F419" s="71"/>
      <c r="G419" s="71"/>
      <c r="H419" s="71"/>
      <c r="I419" s="71"/>
    </row>
    <row r="420" spans="2:9">
      <c r="B420" s="82"/>
      <c r="C420" s="82"/>
      <c r="D420" s="71"/>
      <c r="E420" s="42"/>
      <c r="F420" s="71"/>
      <c r="G420" s="71"/>
      <c r="H420" s="71"/>
      <c r="I420" s="71"/>
    </row>
    <row r="421" spans="2:9">
      <c r="B421" s="82"/>
      <c r="C421" s="82"/>
      <c r="D421" s="71"/>
      <c r="E421" s="42"/>
      <c r="F421" s="71"/>
      <c r="G421" s="71"/>
      <c r="H421" s="71"/>
      <c r="I421" s="71"/>
    </row>
    <row r="422" spans="2:9">
      <c r="B422" s="82"/>
      <c r="C422" s="82"/>
      <c r="D422" s="71"/>
      <c r="E422" s="42"/>
      <c r="F422" s="71"/>
      <c r="G422" s="71"/>
      <c r="H422" s="71"/>
      <c r="I422" s="71"/>
    </row>
    <row r="423" spans="2:9">
      <c r="B423" s="82"/>
      <c r="C423" s="82"/>
      <c r="D423" s="71"/>
      <c r="E423" s="42"/>
      <c r="F423" s="71"/>
      <c r="G423" s="71"/>
      <c r="H423" s="71"/>
      <c r="I423" s="71"/>
    </row>
    <row r="424" spans="2:9">
      <c r="B424" s="82"/>
      <c r="C424" s="82"/>
      <c r="D424" s="71"/>
      <c r="E424" s="42"/>
      <c r="F424" s="71"/>
      <c r="G424" s="71"/>
      <c r="H424" s="71"/>
      <c r="I424" s="71"/>
    </row>
    <row r="425" spans="2:9">
      <c r="B425" s="82"/>
      <c r="C425" s="82"/>
      <c r="D425" s="71"/>
      <c r="E425" s="42"/>
      <c r="F425" s="71"/>
      <c r="G425" s="71"/>
      <c r="H425" s="71"/>
      <c r="I425" s="71"/>
    </row>
    <row r="426" spans="2:9">
      <c r="B426" s="82"/>
      <c r="C426" s="82"/>
      <c r="D426" s="71"/>
      <c r="E426" s="42"/>
      <c r="F426" s="71"/>
      <c r="G426" s="71"/>
      <c r="H426" s="71"/>
      <c r="I426" s="71"/>
    </row>
    <row r="427" spans="2:9">
      <c r="B427" s="82"/>
      <c r="C427" s="82"/>
      <c r="D427" s="71"/>
      <c r="E427" s="42"/>
      <c r="F427" s="71"/>
      <c r="G427" s="71"/>
      <c r="H427" s="71"/>
      <c r="I427" s="71"/>
    </row>
    <row r="428" spans="2:9">
      <c r="B428" s="82"/>
      <c r="C428" s="82"/>
      <c r="D428" s="71"/>
      <c r="E428" s="42"/>
      <c r="F428" s="71"/>
      <c r="G428" s="71"/>
      <c r="H428" s="71"/>
      <c r="I428" s="71"/>
    </row>
    <row r="429" spans="2:9">
      <c r="B429" s="82"/>
      <c r="C429" s="82"/>
      <c r="D429" s="71"/>
      <c r="E429" s="42"/>
      <c r="F429" s="71"/>
      <c r="G429" s="71"/>
      <c r="H429" s="71"/>
      <c r="I429" s="71"/>
    </row>
    <row r="430" spans="2:9">
      <c r="B430" s="82"/>
      <c r="C430" s="82"/>
      <c r="D430" s="71"/>
      <c r="E430" s="42"/>
      <c r="F430" s="71"/>
      <c r="G430" s="71"/>
      <c r="H430" s="71"/>
      <c r="I430" s="71"/>
    </row>
    <row r="431" spans="2:9">
      <c r="B431" s="82"/>
      <c r="C431" s="82"/>
      <c r="D431" s="71"/>
      <c r="E431" s="42"/>
      <c r="F431" s="71"/>
      <c r="G431" s="71"/>
      <c r="H431" s="71"/>
      <c r="I431" s="71"/>
    </row>
    <row r="432" spans="2:9">
      <c r="B432" s="82"/>
      <c r="C432" s="82"/>
      <c r="D432" s="71"/>
      <c r="E432" s="42"/>
      <c r="F432" s="71"/>
      <c r="G432" s="71"/>
      <c r="H432" s="71"/>
      <c r="I432" s="71"/>
    </row>
    <row r="433" spans="2:9">
      <c r="B433" s="82"/>
      <c r="C433" s="82"/>
      <c r="D433" s="71"/>
      <c r="E433" s="42"/>
      <c r="F433" s="71"/>
      <c r="G433" s="71"/>
      <c r="H433" s="71"/>
      <c r="I433" s="71"/>
    </row>
    <row r="434" spans="2:9">
      <c r="B434" s="82"/>
      <c r="C434" s="82"/>
      <c r="D434" s="71"/>
      <c r="E434" s="42"/>
      <c r="F434" s="71"/>
      <c r="G434" s="71"/>
      <c r="H434" s="71"/>
      <c r="I434" s="71"/>
    </row>
    <row r="435" spans="2:9">
      <c r="B435" s="82"/>
      <c r="C435" s="82"/>
      <c r="D435" s="71"/>
      <c r="E435" s="42"/>
      <c r="F435" s="71"/>
      <c r="G435" s="71"/>
      <c r="H435" s="71"/>
      <c r="I435" s="71"/>
    </row>
    <row r="436" spans="2:9">
      <c r="B436" s="82"/>
      <c r="C436" s="82"/>
      <c r="D436" s="71"/>
      <c r="E436" s="42"/>
      <c r="F436" s="71"/>
      <c r="G436" s="71"/>
      <c r="H436" s="71"/>
      <c r="I436" s="71"/>
    </row>
    <row r="437" spans="2:9">
      <c r="B437" s="82"/>
      <c r="C437" s="82"/>
      <c r="D437" s="71"/>
      <c r="E437" s="42"/>
      <c r="F437" s="71"/>
      <c r="G437" s="71"/>
      <c r="H437" s="71"/>
      <c r="I437" s="71"/>
    </row>
    <row r="438" spans="2:9">
      <c r="B438" s="82"/>
      <c r="C438" s="82"/>
      <c r="D438" s="71"/>
      <c r="E438" s="42"/>
      <c r="F438" s="71"/>
      <c r="G438" s="71"/>
      <c r="H438" s="71"/>
      <c r="I438" s="71"/>
    </row>
    <row r="439" spans="2:9">
      <c r="B439" s="82"/>
      <c r="C439" s="82"/>
      <c r="D439" s="71"/>
      <c r="E439" s="42"/>
      <c r="F439" s="71"/>
      <c r="G439" s="71"/>
      <c r="H439" s="71"/>
      <c r="I439" s="71"/>
    </row>
    <row r="440" spans="2:9">
      <c r="B440" s="82"/>
      <c r="C440" s="82"/>
      <c r="D440" s="71"/>
      <c r="E440" s="42"/>
      <c r="F440" s="71"/>
      <c r="G440" s="71"/>
      <c r="H440" s="71"/>
      <c r="I440" s="71"/>
    </row>
    <row r="441" spans="2:9">
      <c r="B441" s="82"/>
      <c r="C441" s="82"/>
      <c r="D441" s="71"/>
      <c r="E441" s="42"/>
      <c r="F441" s="71"/>
      <c r="G441" s="71"/>
      <c r="H441" s="71"/>
      <c r="I441" s="71"/>
    </row>
    <row r="442" spans="2:9">
      <c r="B442" s="82"/>
      <c r="C442" s="82"/>
      <c r="D442" s="71"/>
      <c r="E442" s="42"/>
      <c r="F442" s="71"/>
      <c r="G442" s="71"/>
      <c r="H442" s="71"/>
      <c r="I442" s="71"/>
    </row>
    <row r="443" spans="2:9">
      <c r="B443" s="82"/>
      <c r="C443" s="82"/>
      <c r="D443" s="71"/>
      <c r="E443" s="42"/>
      <c r="F443" s="71"/>
      <c r="G443" s="71"/>
      <c r="H443" s="71"/>
      <c r="I443" s="71"/>
    </row>
    <row r="444" spans="2:9">
      <c r="B444" s="82"/>
      <c r="C444" s="82"/>
      <c r="D444" s="71"/>
      <c r="E444" s="42"/>
      <c r="F444" s="71"/>
      <c r="G444" s="71"/>
      <c r="H444" s="71"/>
      <c r="I444" s="71"/>
    </row>
    <row r="445" spans="2:9">
      <c r="B445" s="82"/>
      <c r="C445" s="82"/>
      <c r="D445" s="71"/>
      <c r="E445" s="42"/>
      <c r="F445" s="71"/>
      <c r="G445" s="71"/>
      <c r="H445" s="71"/>
      <c r="I445" s="71"/>
    </row>
    <row r="446" spans="2:9">
      <c r="B446" s="82"/>
      <c r="C446" s="82"/>
      <c r="D446" s="71"/>
      <c r="E446" s="42"/>
      <c r="F446" s="71"/>
      <c r="G446" s="71"/>
      <c r="H446" s="71"/>
      <c r="I446" s="71"/>
    </row>
    <row r="447" spans="2:9">
      <c r="B447" s="82"/>
      <c r="C447" s="82"/>
      <c r="D447" s="71"/>
      <c r="E447" s="42"/>
      <c r="F447" s="71"/>
      <c r="G447" s="71"/>
      <c r="H447" s="71"/>
      <c r="I447" s="71"/>
    </row>
    <row r="448" spans="2:9">
      <c r="B448" s="82"/>
      <c r="C448" s="82"/>
      <c r="D448" s="71"/>
      <c r="E448" s="42"/>
      <c r="F448" s="71"/>
      <c r="G448" s="71"/>
      <c r="H448" s="71"/>
      <c r="I448" s="71"/>
    </row>
    <row r="449" spans="2:9">
      <c r="B449" s="82"/>
      <c r="C449" s="82"/>
      <c r="D449" s="71"/>
      <c r="E449" s="42"/>
      <c r="F449" s="71"/>
      <c r="G449" s="71"/>
      <c r="H449" s="71"/>
      <c r="I449" s="71"/>
    </row>
    <row r="450" spans="2:9">
      <c r="B450" s="82"/>
      <c r="C450" s="82"/>
      <c r="D450" s="71"/>
      <c r="E450" s="42"/>
      <c r="F450" s="71"/>
      <c r="G450" s="71"/>
      <c r="H450" s="71"/>
      <c r="I450" s="71"/>
    </row>
    <row r="451" spans="2:9">
      <c r="B451" s="82"/>
      <c r="C451" s="82"/>
      <c r="D451" s="71"/>
      <c r="E451" s="42"/>
      <c r="F451" s="71"/>
      <c r="G451" s="71"/>
      <c r="H451" s="71"/>
      <c r="I451" s="71"/>
    </row>
    <row r="452" spans="2:9">
      <c r="B452" s="82"/>
      <c r="C452" s="82"/>
      <c r="D452" s="71"/>
      <c r="E452" s="42"/>
      <c r="F452" s="71"/>
      <c r="G452" s="71"/>
      <c r="H452" s="71"/>
      <c r="I452" s="71"/>
    </row>
    <row r="453" spans="2:9">
      <c r="B453" s="82"/>
      <c r="C453" s="82"/>
      <c r="D453" s="71"/>
      <c r="E453" s="42"/>
      <c r="F453" s="71"/>
      <c r="G453" s="71"/>
      <c r="H453" s="71"/>
      <c r="I453" s="71"/>
    </row>
    <row r="454" spans="2:9">
      <c r="B454" s="82"/>
      <c r="C454" s="82"/>
      <c r="D454" s="71"/>
      <c r="E454" s="42"/>
      <c r="F454" s="71"/>
      <c r="G454" s="71"/>
      <c r="H454" s="71"/>
      <c r="I454" s="71"/>
    </row>
    <row r="455" spans="2:9">
      <c r="B455" s="82"/>
      <c r="C455" s="82"/>
      <c r="D455" s="71"/>
      <c r="E455" s="42"/>
      <c r="F455" s="71"/>
      <c r="G455" s="71"/>
      <c r="H455" s="71"/>
      <c r="I455" s="71"/>
    </row>
    <row r="456" spans="2:9">
      <c r="B456" s="82"/>
      <c r="C456" s="82"/>
      <c r="D456" s="71"/>
      <c r="E456" s="42"/>
      <c r="F456" s="71"/>
      <c r="G456" s="71"/>
      <c r="H456" s="71"/>
      <c r="I456" s="71"/>
    </row>
    <row r="457" spans="2:9">
      <c r="B457" s="82"/>
      <c r="C457" s="82"/>
      <c r="D457" s="71"/>
      <c r="E457" s="42"/>
      <c r="F457" s="71"/>
      <c r="G457" s="71"/>
      <c r="H457" s="71"/>
      <c r="I457" s="71"/>
    </row>
    <row r="458" spans="2:9">
      <c r="B458" s="82"/>
      <c r="C458" s="82"/>
      <c r="D458" s="71"/>
      <c r="E458" s="42"/>
      <c r="F458" s="71"/>
      <c r="G458" s="71"/>
      <c r="H458" s="71"/>
      <c r="I458" s="71"/>
    </row>
    <row r="459" spans="2:9">
      <c r="B459" s="82"/>
      <c r="C459" s="82"/>
      <c r="D459" s="71"/>
      <c r="E459" s="42"/>
      <c r="F459" s="71"/>
      <c r="G459" s="71"/>
      <c r="H459" s="71"/>
      <c r="I459" s="71"/>
    </row>
    <row r="460" spans="2:9">
      <c r="B460" s="82"/>
      <c r="C460" s="82"/>
      <c r="D460" s="71"/>
      <c r="E460" s="42"/>
      <c r="F460" s="71"/>
      <c r="G460" s="71"/>
      <c r="H460" s="71"/>
      <c r="I460" s="71"/>
    </row>
    <row r="461" spans="2:9">
      <c r="B461" s="82"/>
      <c r="C461" s="82"/>
      <c r="D461" s="71"/>
      <c r="E461" s="42"/>
      <c r="F461" s="71"/>
      <c r="G461" s="71"/>
      <c r="H461" s="71"/>
      <c r="I461" s="71"/>
    </row>
    <row r="462" spans="2:9">
      <c r="B462" s="82"/>
      <c r="C462" s="82"/>
      <c r="D462" s="71"/>
      <c r="E462" s="42"/>
      <c r="F462" s="71"/>
      <c r="G462" s="71"/>
      <c r="H462" s="71"/>
      <c r="I462" s="71"/>
    </row>
    <row r="463" spans="2:9">
      <c r="B463" s="82"/>
      <c r="C463" s="82"/>
      <c r="D463" s="71"/>
      <c r="E463" s="42"/>
      <c r="F463" s="71"/>
      <c r="G463" s="71"/>
      <c r="H463" s="71"/>
      <c r="I463" s="71"/>
    </row>
    <row r="464" spans="2:9">
      <c r="B464" s="82"/>
      <c r="C464" s="82"/>
      <c r="D464" s="71"/>
      <c r="E464" s="42"/>
      <c r="F464" s="71"/>
      <c r="G464" s="71"/>
      <c r="H464" s="71"/>
      <c r="I464" s="71"/>
    </row>
    <row r="465" spans="2:9">
      <c r="B465" s="82"/>
      <c r="C465" s="82"/>
      <c r="D465" s="71"/>
      <c r="E465" s="42"/>
      <c r="F465" s="71"/>
      <c r="G465" s="71"/>
      <c r="H465" s="71"/>
      <c r="I465" s="71"/>
    </row>
    <row r="466" spans="2:9">
      <c r="B466" s="82"/>
      <c r="C466" s="82"/>
      <c r="D466" s="71"/>
      <c r="E466" s="42"/>
      <c r="F466" s="71"/>
      <c r="G466" s="71"/>
      <c r="H466" s="71"/>
      <c r="I466" s="71"/>
    </row>
    <row r="467" spans="2:9">
      <c r="B467" s="82"/>
      <c r="C467" s="82"/>
      <c r="D467" s="71"/>
      <c r="E467" s="42"/>
      <c r="F467" s="71"/>
      <c r="G467" s="71"/>
      <c r="H467" s="71"/>
      <c r="I467" s="71"/>
    </row>
    <row r="468" spans="2:9">
      <c r="B468" s="82"/>
      <c r="C468" s="82"/>
      <c r="D468" s="71"/>
      <c r="E468" s="42"/>
      <c r="F468" s="71"/>
      <c r="G468" s="71"/>
      <c r="H468" s="71"/>
      <c r="I468" s="71"/>
    </row>
    <row r="469" spans="2:9">
      <c r="B469" s="82"/>
      <c r="C469" s="82"/>
      <c r="D469" s="71"/>
      <c r="E469" s="42"/>
      <c r="F469" s="71"/>
      <c r="G469" s="71"/>
      <c r="H469" s="71"/>
      <c r="I469" s="71"/>
    </row>
    <row r="470" spans="2:9">
      <c r="B470" s="82"/>
      <c r="C470" s="82"/>
      <c r="D470" s="71"/>
      <c r="E470" s="42"/>
      <c r="F470" s="71"/>
      <c r="G470" s="71"/>
      <c r="H470" s="71"/>
      <c r="I470" s="71"/>
    </row>
    <row r="471" spans="2:9">
      <c r="B471" s="82"/>
      <c r="C471" s="82"/>
      <c r="D471" s="71"/>
      <c r="E471" s="42"/>
      <c r="F471" s="71"/>
      <c r="G471" s="71"/>
      <c r="H471" s="71"/>
      <c r="I471" s="71"/>
    </row>
    <row r="472" spans="2:9">
      <c r="B472" s="82"/>
      <c r="C472" s="82"/>
      <c r="D472" s="71"/>
      <c r="E472" s="42"/>
      <c r="F472" s="71"/>
      <c r="G472" s="71"/>
      <c r="H472" s="71"/>
      <c r="I472" s="71"/>
    </row>
    <row r="473" spans="2:9">
      <c r="B473" s="82"/>
      <c r="C473" s="82"/>
      <c r="D473" s="71"/>
      <c r="E473" s="42"/>
      <c r="F473" s="71"/>
      <c r="G473" s="71"/>
      <c r="H473" s="71"/>
      <c r="I473" s="71"/>
    </row>
    <row r="474" spans="2:9">
      <c r="B474" s="82"/>
      <c r="C474" s="82"/>
      <c r="D474" s="71"/>
      <c r="E474" s="42"/>
      <c r="F474" s="71"/>
      <c r="G474" s="71"/>
      <c r="H474" s="71"/>
      <c r="I474" s="71"/>
    </row>
    <row r="475" spans="2:9">
      <c r="B475" s="82"/>
      <c r="C475" s="82"/>
      <c r="D475" s="71"/>
      <c r="E475" s="42"/>
      <c r="F475" s="71"/>
      <c r="G475" s="71"/>
      <c r="H475" s="71"/>
      <c r="I475" s="71"/>
    </row>
    <row r="476" spans="2:9">
      <c r="B476" s="82"/>
      <c r="C476" s="82"/>
      <c r="D476" s="71"/>
      <c r="E476" s="42"/>
      <c r="F476" s="71"/>
      <c r="G476" s="71"/>
      <c r="H476" s="71"/>
      <c r="I476" s="71"/>
    </row>
    <row r="477" spans="2:9">
      <c r="B477" s="82"/>
      <c r="C477" s="82"/>
      <c r="D477" s="71"/>
      <c r="E477" s="42"/>
      <c r="F477" s="71"/>
      <c r="G477" s="71"/>
      <c r="H477" s="71"/>
      <c r="I477" s="71"/>
    </row>
    <row r="478" spans="2:9">
      <c r="B478" s="82"/>
      <c r="C478" s="82"/>
      <c r="D478" s="71"/>
      <c r="E478" s="42"/>
      <c r="F478" s="71"/>
      <c r="G478" s="71"/>
      <c r="H478" s="71"/>
      <c r="I478" s="71"/>
    </row>
    <row r="479" spans="2:9">
      <c r="B479" s="82"/>
      <c r="C479" s="82"/>
      <c r="D479" s="71"/>
      <c r="E479" s="42"/>
      <c r="F479" s="71"/>
      <c r="G479" s="71"/>
      <c r="H479" s="71"/>
      <c r="I479" s="71"/>
    </row>
    <row r="480" spans="2:9">
      <c r="B480" s="82"/>
      <c r="C480" s="82"/>
      <c r="D480" s="71"/>
      <c r="E480" s="42"/>
      <c r="F480" s="71"/>
      <c r="G480" s="71"/>
      <c r="H480" s="71"/>
      <c r="I480" s="71"/>
    </row>
    <row r="481" spans="2:9">
      <c r="B481" s="82"/>
      <c r="C481" s="82"/>
      <c r="D481" s="71"/>
      <c r="E481" s="42"/>
      <c r="F481" s="71"/>
      <c r="G481" s="71"/>
      <c r="H481" s="71"/>
      <c r="I481" s="71"/>
    </row>
    <row r="482" spans="2:9">
      <c r="B482" s="82"/>
      <c r="C482" s="82"/>
      <c r="D482" s="71"/>
      <c r="E482" s="42"/>
      <c r="F482" s="71"/>
      <c r="G482" s="71"/>
      <c r="H482" s="71"/>
      <c r="I482" s="71"/>
    </row>
    <row r="483" spans="2:9">
      <c r="B483" s="82"/>
      <c r="C483" s="82"/>
      <c r="D483" s="71"/>
      <c r="E483" s="42"/>
      <c r="F483" s="71"/>
      <c r="G483" s="71"/>
      <c r="H483" s="71"/>
      <c r="I483" s="71"/>
    </row>
    <row r="484" spans="2:9">
      <c r="B484" s="82"/>
      <c r="C484" s="82"/>
      <c r="D484" s="71"/>
      <c r="E484" s="42"/>
      <c r="F484" s="71"/>
      <c r="G484" s="71"/>
      <c r="H484" s="71"/>
      <c r="I484" s="71"/>
    </row>
    <row r="485" spans="2:9">
      <c r="B485" s="82"/>
      <c r="C485" s="82"/>
      <c r="D485" s="71"/>
      <c r="E485" s="42"/>
      <c r="F485" s="71"/>
      <c r="G485" s="71"/>
      <c r="H485" s="71"/>
      <c r="I485" s="71"/>
    </row>
    <row r="486" spans="2:9">
      <c r="B486" s="82"/>
      <c r="C486" s="82"/>
      <c r="D486" s="71"/>
      <c r="E486" s="42"/>
      <c r="F486" s="71"/>
      <c r="G486" s="71"/>
      <c r="H486" s="71"/>
      <c r="I486" s="71"/>
    </row>
    <row r="487" spans="2:9">
      <c r="B487" s="82"/>
      <c r="C487" s="82"/>
      <c r="D487" s="71"/>
      <c r="E487" s="42"/>
      <c r="F487" s="71"/>
      <c r="G487" s="71"/>
      <c r="H487" s="71"/>
      <c r="I487" s="71"/>
    </row>
    <row r="488" spans="2:9">
      <c r="B488" s="82"/>
      <c r="C488" s="82"/>
      <c r="D488" s="71"/>
      <c r="E488" s="42"/>
      <c r="F488" s="71"/>
      <c r="G488" s="71"/>
      <c r="H488" s="71"/>
      <c r="I488" s="71"/>
    </row>
    <row r="489" spans="2:9">
      <c r="B489" s="82"/>
      <c r="C489" s="82"/>
      <c r="D489" s="71"/>
      <c r="E489" s="42"/>
      <c r="F489" s="71"/>
      <c r="G489" s="71"/>
      <c r="H489" s="71"/>
      <c r="I489" s="71"/>
    </row>
    <row r="490" spans="2:9">
      <c r="B490" s="82"/>
      <c r="C490" s="82"/>
      <c r="D490" s="71"/>
      <c r="E490" s="42"/>
      <c r="F490" s="71"/>
      <c r="G490" s="71"/>
      <c r="H490" s="71"/>
      <c r="I490" s="71"/>
    </row>
    <row r="491" spans="2:9">
      <c r="B491" s="82"/>
      <c r="C491" s="82"/>
      <c r="D491" s="71"/>
      <c r="E491" s="42"/>
      <c r="F491" s="71"/>
      <c r="G491" s="71"/>
      <c r="H491" s="71"/>
      <c r="I491" s="71"/>
    </row>
    <row r="492" spans="2:9">
      <c r="B492" s="82"/>
      <c r="C492" s="82"/>
      <c r="D492" s="71"/>
      <c r="E492" s="42"/>
      <c r="F492" s="71"/>
      <c r="G492" s="71"/>
      <c r="H492" s="71"/>
      <c r="I492" s="71"/>
    </row>
    <row r="493" spans="2:9">
      <c r="B493" s="82"/>
      <c r="C493" s="82"/>
      <c r="D493" s="71"/>
      <c r="E493" s="42"/>
      <c r="F493" s="71"/>
      <c r="G493" s="71"/>
      <c r="H493" s="71"/>
      <c r="I493" s="71"/>
    </row>
    <row r="494" spans="2:9">
      <c r="B494" s="82"/>
      <c r="C494" s="82"/>
      <c r="D494" s="71"/>
      <c r="E494" s="42"/>
      <c r="F494" s="71"/>
      <c r="G494" s="71"/>
      <c r="H494" s="71"/>
      <c r="I494" s="71"/>
    </row>
    <row r="495" spans="2:9">
      <c r="B495" s="82"/>
      <c r="C495" s="82"/>
      <c r="D495" s="71"/>
      <c r="E495" s="42"/>
      <c r="F495" s="71"/>
      <c r="G495" s="71"/>
      <c r="H495" s="71"/>
      <c r="I495" s="71"/>
    </row>
    <row r="496" spans="2:9">
      <c r="B496" s="82"/>
      <c r="C496" s="82"/>
      <c r="D496" s="71"/>
      <c r="E496" s="42"/>
      <c r="F496" s="71"/>
      <c r="G496" s="71"/>
      <c r="H496" s="71"/>
      <c r="I496" s="71"/>
    </row>
    <row r="497" spans="2:9">
      <c r="B497" s="82"/>
      <c r="C497" s="82"/>
      <c r="D497" s="71"/>
      <c r="E497" s="42"/>
      <c r="F497" s="71"/>
      <c r="G497" s="71"/>
      <c r="H497" s="71"/>
      <c r="I497" s="71"/>
    </row>
    <row r="498" spans="2:9">
      <c r="B498" s="82"/>
      <c r="C498" s="82"/>
      <c r="D498" s="71"/>
      <c r="E498" s="42"/>
      <c r="F498" s="71"/>
      <c r="G498" s="71"/>
      <c r="H498" s="71"/>
      <c r="I498" s="71"/>
    </row>
    <row r="499" spans="2:9">
      <c r="B499" s="82"/>
      <c r="C499" s="82"/>
      <c r="D499" s="71"/>
      <c r="E499" s="42"/>
      <c r="F499" s="71"/>
      <c r="G499" s="71"/>
      <c r="H499" s="71"/>
      <c r="I499" s="71"/>
    </row>
    <row r="500" spans="2:9">
      <c r="B500" s="82"/>
      <c r="C500" s="82"/>
      <c r="D500" s="71"/>
      <c r="E500" s="42"/>
      <c r="F500" s="71"/>
      <c r="G500" s="71"/>
      <c r="H500" s="71"/>
      <c r="I500" s="71"/>
    </row>
    <row r="501" spans="2:9">
      <c r="B501" s="82"/>
      <c r="C501" s="82"/>
      <c r="D501" s="71"/>
      <c r="E501" s="42"/>
      <c r="F501" s="71"/>
      <c r="G501" s="71"/>
      <c r="H501" s="71"/>
      <c r="I501" s="71"/>
    </row>
    <row r="502" spans="2:9">
      <c r="B502" s="82"/>
      <c r="C502" s="82"/>
      <c r="D502" s="71"/>
      <c r="E502" s="42"/>
      <c r="F502" s="71"/>
      <c r="G502" s="71"/>
      <c r="H502" s="71"/>
      <c r="I502" s="71"/>
    </row>
    <row r="503" spans="2:9">
      <c r="B503" s="82"/>
      <c r="C503" s="82"/>
      <c r="D503" s="71"/>
      <c r="E503" s="42"/>
      <c r="F503" s="71"/>
      <c r="G503" s="71"/>
      <c r="H503" s="71"/>
      <c r="I503" s="71"/>
    </row>
    <row r="504" spans="2:9">
      <c r="B504" s="82"/>
      <c r="C504" s="82"/>
      <c r="D504" s="71"/>
      <c r="E504" s="42"/>
      <c r="F504" s="71"/>
      <c r="G504" s="71"/>
      <c r="H504" s="71"/>
      <c r="I504" s="71"/>
    </row>
    <row r="505" spans="2:9">
      <c r="B505" s="82"/>
      <c r="C505" s="82"/>
      <c r="D505" s="71"/>
      <c r="E505" s="42"/>
      <c r="F505" s="71"/>
      <c r="G505" s="71"/>
      <c r="H505" s="71"/>
      <c r="I505" s="71"/>
    </row>
    <row r="506" spans="2:9">
      <c r="B506" s="82"/>
      <c r="C506" s="82"/>
      <c r="D506" s="71"/>
      <c r="E506" s="42"/>
      <c r="F506" s="71"/>
      <c r="G506" s="71"/>
      <c r="H506" s="71"/>
      <c r="I506" s="71"/>
    </row>
    <row r="507" spans="2:9">
      <c r="B507" s="82"/>
      <c r="C507" s="82"/>
      <c r="D507" s="71"/>
      <c r="E507" s="42"/>
      <c r="F507" s="71"/>
      <c r="G507" s="71"/>
      <c r="H507" s="71"/>
      <c r="I507" s="71"/>
    </row>
    <row r="508" spans="2:9">
      <c r="B508" s="82"/>
      <c r="C508" s="82"/>
      <c r="D508" s="71"/>
      <c r="E508" s="42"/>
      <c r="F508" s="71"/>
      <c r="G508" s="71"/>
      <c r="H508" s="71"/>
      <c r="I508" s="71"/>
    </row>
    <row r="509" spans="2:9">
      <c r="B509" s="82"/>
      <c r="C509" s="82"/>
      <c r="D509" s="71"/>
      <c r="E509" s="42"/>
      <c r="F509" s="71"/>
      <c r="G509" s="71"/>
      <c r="H509" s="71"/>
      <c r="I509" s="71"/>
    </row>
    <row r="510" spans="2:9">
      <c r="B510" s="82"/>
      <c r="C510" s="82"/>
      <c r="D510" s="71"/>
      <c r="E510" s="42"/>
      <c r="F510" s="71"/>
      <c r="G510" s="71"/>
      <c r="H510" s="71"/>
      <c r="I510" s="71"/>
    </row>
    <row r="511" spans="2:9">
      <c r="B511" s="82"/>
      <c r="C511" s="82"/>
      <c r="D511" s="71"/>
      <c r="E511" s="42"/>
      <c r="F511" s="71"/>
      <c r="G511" s="71"/>
      <c r="H511" s="71"/>
      <c r="I511" s="71"/>
    </row>
    <row r="512" spans="2:9">
      <c r="B512" s="82"/>
      <c r="C512" s="82"/>
      <c r="D512" s="71"/>
      <c r="E512" s="42"/>
      <c r="F512" s="71"/>
      <c r="G512" s="71"/>
      <c r="H512" s="71"/>
      <c r="I512" s="71"/>
    </row>
    <row r="513" spans="2:9">
      <c r="B513" s="82"/>
      <c r="C513" s="82"/>
      <c r="D513" s="71"/>
      <c r="E513" s="42"/>
      <c r="F513" s="71"/>
      <c r="G513" s="71"/>
      <c r="H513" s="71"/>
      <c r="I513" s="71"/>
    </row>
    <row r="514" spans="2:9">
      <c r="B514" s="82"/>
      <c r="C514" s="82"/>
      <c r="D514" s="71"/>
      <c r="E514" s="42"/>
      <c r="F514" s="71"/>
      <c r="G514" s="71"/>
      <c r="H514" s="71"/>
      <c r="I514" s="71"/>
    </row>
    <row r="515" spans="2:9">
      <c r="B515" s="82"/>
      <c r="C515" s="82"/>
      <c r="D515" s="71"/>
      <c r="E515" s="42"/>
      <c r="F515" s="71"/>
      <c r="G515" s="71"/>
      <c r="H515" s="71"/>
      <c r="I515" s="71"/>
    </row>
    <row r="516" spans="2:9">
      <c r="B516" s="82"/>
      <c r="C516" s="82"/>
      <c r="D516" s="71"/>
      <c r="E516" s="42"/>
      <c r="F516" s="71"/>
      <c r="G516" s="71"/>
      <c r="H516" s="71"/>
      <c r="I516" s="71"/>
    </row>
    <row r="517" spans="2:9">
      <c r="B517" s="82"/>
      <c r="C517" s="82"/>
      <c r="D517" s="71"/>
      <c r="E517" s="42"/>
      <c r="F517" s="71"/>
      <c r="G517" s="71"/>
      <c r="H517" s="71"/>
      <c r="I517" s="71"/>
    </row>
    <row r="518" spans="2:9">
      <c r="B518" s="82"/>
      <c r="C518" s="82"/>
      <c r="D518" s="71"/>
      <c r="E518" s="42"/>
      <c r="F518" s="71"/>
      <c r="G518" s="71"/>
      <c r="H518" s="71"/>
      <c r="I518" s="71"/>
    </row>
    <row r="519" spans="2:9">
      <c r="B519" s="82"/>
      <c r="C519" s="82"/>
      <c r="D519" s="71"/>
      <c r="E519" s="42"/>
      <c r="F519" s="71"/>
      <c r="G519" s="71"/>
      <c r="H519" s="71"/>
      <c r="I519" s="71"/>
    </row>
    <row r="520" spans="2:9">
      <c r="B520" s="82"/>
      <c r="C520" s="82"/>
      <c r="D520" s="71"/>
      <c r="E520" s="42"/>
      <c r="F520" s="71"/>
      <c r="G520" s="71"/>
      <c r="H520" s="71"/>
      <c r="I520" s="71"/>
    </row>
  </sheetData>
  <conditionalFormatting sqref="F27 I27:I28">
    <cfRule type="cellIs" dxfId="0" priority="1" stopIfTrue="1" operator="equal">
      <formula>"&lt;-Error"</formula>
    </cfRule>
  </conditionalFormatting>
  <dataValidations count="13">
    <dataValidation type="list" allowBlank="1" showInputMessage="1" showErrorMessage="1" sqref="E12 H12" xr:uid="{00000000-0002-0000-0A00-000000000000}">
      <formula1>FirstCouponType</formula1>
    </dataValidation>
    <dataValidation type="list" allowBlank="1" showInputMessage="1" showErrorMessage="1" sqref="E26 H26:H27" xr:uid="{00000000-0002-0000-0A00-000001000000}">
      <formula1>NewCurveList</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A00-000002000000}">
      <formula1>StubPeriods</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A00-000003000000}">
      <formula1>FinalStub</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A00-000004000000}">
      <formula1>SwapType</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A00-000005000000}">
      <formula1>LegType</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A00-000006000000}">
      <formula1>DayCountConventions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A00-000007000000}">
      <formula1>Calendars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A00-000008000000}">
      <formula1>BusDayConvValues</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A00-000009000000}">
      <formula1>curve_makers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A00-00000A000000}">
      <formula1>RollConvention</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A00-00000B000000}">
      <formula1>Tenors</formula1>
    </dataValidation>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A00-00000C000000}">
      <formula1>Frequency</formula1>
    </dataValidation>
  </dataValidations>
  <pageMargins left="0.75" right="0.75" top="1" bottom="1" header="0.5" footer="0.5"/>
  <pageSetup scale="18" orientation="landscape" r:id="rId1"/>
  <headerFooter alignWithMargins="0"/>
  <pictur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U53"/>
  <sheetViews>
    <sheetView workbookViewId="0">
      <selection activeCell="B2" sqref="B2"/>
    </sheetView>
  </sheetViews>
  <sheetFormatPr defaultRowHeight="12.75"/>
  <cols>
    <col min="1" max="1" width="3.28515625" customWidth="1"/>
    <col min="2" max="2" width="10.42578125" style="113" bestFit="1" customWidth="1"/>
    <col min="3" max="3" width="10.28515625" style="113" bestFit="1" customWidth="1"/>
    <col min="4" max="4" width="24" style="113" bestFit="1" customWidth="1"/>
    <col min="5" max="5" width="15" style="128" bestFit="1" customWidth="1"/>
    <col min="6" max="6" width="17.5703125" style="140" bestFit="1" customWidth="1"/>
    <col min="7" max="8" width="18" style="128" bestFit="1" customWidth="1"/>
    <col min="9" max="10" width="18.5703125" style="126" bestFit="1" customWidth="1"/>
    <col min="11" max="11" width="17.85546875" style="126" bestFit="1" customWidth="1"/>
    <col min="12" max="12" width="25.5703125" style="152" bestFit="1" customWidth="1"/>
    <col min="13" max="13" width="15" style="128" bestFit="1" customWidth="1"/>
    <col min="14" max="14" width="22.28515625" style="152" bestFit="1" customWidth="1"/>
    <col min="15" max="15" width="22.28515625" style="133" bestFit="1" customWidth="1"/>
    <col min="16" max="16" width="14.28515625" style="113" bestFit="1" customWidth="1"/>
    <col min="17" max="17" width="11.7109375" style="113" bestFit="1" customWidth="1"/>
    <col min="18" max="19" width="18" style="128" bestFit="1" customWidth="1"/>
    <col min="20" max="20" width="18.140625" style="140" bestFit="1" customWidth="1"/>
    <col min="21" max="21" width="16.28515625" style="140" bestFit="1" customWidth="1"/>
  </cols>
  <sheetData>
    <row r="1" spans="1:21" ht="13.5" thickBot="1">
      <c r="B1" s="118"/>
      <c r="C1" s="119"/>
      <c r="D1" s="119"/>
      <c r="E1" s="127"/>
      <c r="F1" s="137"/>
      <c r="G1" s="127"/>
      <c r="H1" s="127"/>
      <c r="I1" s="123"/>
      <c r="J1" s="123"/>
      <c r="K1" s="123"/>
      <c r="L1" s="149"/>
      <c r="M1" s="127"/>
      <c r="N1" s="149"/>
      <c r="O1" s="129"/>
      <c r="R1" s="127"/>
      <c r="S1" s="127"/>
      <c r="T1" s="137"/>
      <c r="U1" s="137"/>
    </row>
    <row r="2" spans="1:21" ht="15.75" thickBot="1">
      <c r="A2" s="82"/>
      <c r="B2" s="114" t="str">
        <f t="array" aca="1" ref="B2:Q53" ca="1">_xll.HLV5r3.Financial.Cache.ValueWithDetail(IRSwapPricer2!E32,IRSwapPricer2!L14,IRSwapPricer2!L13,IRSwapPricer2!L16,IRSwapPricer2!L6)</f>
        <v>Leg</v>
      </c>
      <c r="C2" s="115" t="str">
        <f ca="1"/>
        <v>Coupon</v>
      </c>
      <c r="D2" s="115" t="str">
        <f ca="1"/>
        <v>PriceableCouponType</v>
      </c>
      <c r="E2" s="116" t="str">
        <f ca="1"/>
        <v>NotionalAmount</v>
      </c>
      <c r="F2" s="138" t="str">
        <f ca="1"/>
        <v>Rate</v>
      </c>
      <c r="G2" s="116" t="str">
        <f ca="1"/>
        <v>ForecastAmount</v>
      </c>
      <c r="H2" s="116" t="str">
        <f ca="1"/>
        <v>Currency</v>
      </c>
      <c r="I2" s="124" t="str">
        <f ca="1"/>
        <v>AccrualStartDate</v>
      </c>
      <c r="J2" s="124" t="str">
        <f ca="1"/>
        <v>AccrualEndDate</v>
      </c>
      <c r="K2" s="124" t="str">
        <f ca="1"/>
        <v>PaymentDate</v>
      </c>
      <c r="L2" s="150" t="str">
        <f ca="1"/>
        <v>PaymentDiscountFactor</v>
      </c>
      <c r="M2" s="116" t="str">
        <f ca="1"/>
        <v>NPV</v>
      </c>
      <c r="N2" s="150" t="str">
        <f ca="1"/>
        <v>CouponYearFraction</v>
      </c>
      <c r="O2" s="130" t="str">
        <f ca="1"/>
        <v>IsDiscounted</v>
      </c>
      <c r="P2" s="117" t="str">
        <f ca="1"/>
        <v>IsRealised</v>
      </c>
      <c r="Q2" s="117" t="e">
        <f ca="1"/>
        <v>#N/A</v>
      </c>
      <c r="R2" s="116" t="s">
        <v>189</v>
      </c>
      <c r="S2" s="116" t="s">
        <v>188</v>
      </c>
      <c r="T2" s="138" t="s">
        <v>191</v>
      </c>
      <c r="U2" s="138" t="s">
        <v>190</v>
      </c>
    </row>
    <row r="3" spans="1:21">
      <c r="A3" s="82"/>
      <c r="B3" s="120" t="str">
        <f ca="1"/>
        <v>ReceiveLeg</v>
      </c>
      <c r="C3" s="121" t="str">
        <f ca="1"/>
        <v>Coupon_1</v>
      </c>
      <c r="D3" s="121" t="str">
        <f ca="1"/>
        <v>FloatingRate</v>
      </c>
      <c r="E3" s="122">
        <f ca="1"/>
        <v>100000000</v>
      </c>
      <c r="F3" s="139">
        <f ca="1"/>
        <v>6.8719396228098723E-2</v>
      </c>
      <c r="G3" s="122">
        <f ca="1"/>
        <v>6853112.3909665598</v>
      </c>
      <c r="H3" s="122" t="str">
        <f ca="1"/>
        <v>AUD</v>
      </c>
      <c r="I3" s="125">
        <f ca="1"/>
        <v>43220</v>
      </c>
      <c r="J3" s="125">
        <f ca="1"/>
        <v>43584</v>
      </c>
      <c r="K3" s="125">
        <f ca="1"/>
        <v>43584</v>
      </c>
      <c r="L3" s="151">
        <f ca="1"/>
        <v>0.97484965919677102</v>
      </c>
      <c r="M3" s="122">
        <f ca="1"/>
        <v>6680754.278770919</v>
      </c>
      <c r="N3" s="151">
        <f ca="1"/>
        <v>0.99726027397260297</v>
      </c>
      <c r="O3" s="131" t="b">
        <f ca="1"/>
        <v>0</v>
      </c>
      <c r="P3" s="120" t="b">
        <f ca="1"/>
        <v>0</v>
      </c>
      <c r="Q3" s="120" t="e">
        <f ca="1"/>
        <v>#N/A</v>
      </c>
      <c r="R3" s="122">
        <f t="shared" ref="R3:R42" ca="1" si="0">S3/(1+O3*G3)</f>
        <v>6853112.3909665588</v>
      </c>
      <c r="S3" s="122">
        <f ca="1">E3*F3*N3</f>
        <v>6853112.3909665588</v>
      </c>
      <c r="T3" s="139">
        <f ca="1">G3/N3/(E3-G3)</f>
        <v>7.3775300487264259E-2</v>
      </c>
      <c r="U3" s="139">
        <f ca="1">G3/E3/N3</f>
        <v>6.8719396228098723E-2</v>
      </c>
    </row>
    <row r="4" spans="1:21">
      <c r="A4" s="82"/>
      <c r="B4" s="120" t="str">
        <f ca="1"/>
        <v>ReceiveLeg</v>
      </c>
      <c r="C4" s="120" t="str">
        <f ca="1"/>
        <v>Coupon_2</v>
      </c>
      <c r="D4" s="121" t="str">
        <f ca="1"/>
        <v>FloatingRate</v>
      </c>
      <c r="E4" s="122">
        <f ca="1"/>
        <v>100000000</v>
      </c>
      <c r="F4" s="139">
        <f ca="1"/>
        <v>6.6556885329084603E-2</v>
      </c>
      <c r="G4" s="122">
        <f ca="1"/>
        <v>3318726.8849022975</v>
      </c>
      <c r="H4" s="122" t="str">
        <f ca="1"/>
        <v>AUD</v>
      </c>
      <c r="I4" s="125">
        <f ca="1"/>
        <v>43584</v>
      </c>
      <c r="J4" s="125">
        <f ca="1"/>
        <v>43766</v>
      </c>
      <c r="K4" s="125">
        <f ca="1"/>
        <v>43766</v>
      </c>
      <c r="L4" s="151">
        <f ca="1"/>
        <v>0.96262555250019199</v>
      </c>
      <c r="M4" s="122">
        <f ca="1"/>
        <v>3194691.3011763156</v>
      </c>
      <c r="N4" s="151">
        <f ca="1"/>
        <v>0.49863013698630099</v>
      </c>
      <c r="O4" s="132" t="b">
        <f ca="1"/>
        <v>0</v>
      </c>
      <c r="P4" s="120" t="b">
        <f ca="1"/>
        <v>0</v>
      </c>
      <c r="Q4" s="120" t="e">
        <f ca="1"/>
        <v>#N/A</v>
      </c>
      <c r="R4" s="122">
        <f t="shared" ca="1" si="0"/>
        <v>3318726.884902298</v>
      </c>
      <c r="S4" s="122">
        <f t="shared" ref="S4:S42" ca="1" si="1">E4*F4*N4</f>
        <v>3318726.884902298</v>
      </c>
      <c r="T4" s="139">
        <f t="shared" ref="T4:T42" ca="1" si="2">G4/N4/(E4-G4)</f>
        <v>6.884154830051685E-2</v>
      </c>
      <c r="U4" s="139">
        <f t="shared" ref="U4:U42" ca="1" si="3">G4/E4/N4</f>
        <v>6.6556885329084589E-2</v>
      </c>
    </row>
    <row r="5" spans="1:21">
      <c r="A5" s="82"/>
      <c r="B5" s="120" t="str">
        <f ca="1"/>
        <v>ReceiveLeg</v>
      </c>
      <c r="C5" s="120" t="str">
        <f ca="1"/>
        <v>Coupon_3</v>
      </c>
      <c r="D5" s="121" t="str">
        <f ca="1"/>
        <v>FloatingRate</v>
      </c>
      <c r="E5" s="122">
        <f ca="1"/>
        <v>100000000</v>
      </c>
      <c r="F5" s="139">
        <f ca="1"/>
        <v>6.5980224134036938E-2</v>
      </c>
      <c r="G5" s="122">
        <f ca="1"/>
        <v>3308049.5935695255</v>
      </c>
      <c r="H5" s="122" t="str">
        <f ca="1"/>
        <v>AUD</v>
      </c>
      <c r="I5" s="125">
        <f ca="1"/>
        <v>43766</v>
      </c>
      <c r="J5" s="125">
        <f ca="1"/>
        <v>43949</v>
      </c>
      <c r="K5" s="125">
        <f ca="1"/>
        <v>43949</v>
      </c>
      <c r="L5" s="151">
        <f ca="1"/>
        <v>0.95049718401150396</v>
      </c>
      <c r="M5" s="122">
        <f ca="1"/>
        <v>3144291.8232582342</v>
      </c>
      <c r="N5" s="151">
        <f ca="1"/>
        <v>0.50136986301369901</v>
      </c>
      <c r="O5" s="132" t="b">
        <f ca="1"/>
        <v>0</v>
      </c>
      <c r="P5" s="120" t="b">
        <f ca="1"/>
        <v>0</v>
      </c>
      <c r="Q5" s="120" t="e">
        <f ca="1"/>
        <v>#N/A</v>
      </c>
      <c r="R5" s="122">
        <f t="shared" ca="1" si="0"/>
        <v>3308049.5935695255</v>
      </c>
      <c r="S5" s="122">
        <f t="shared" ca="1" si="1"/>
        <v>3308049.5935695255</v>
      </c>
      <c r="T5" s="139">
        <f t="shared" ca="1" si="2"/>
        <v>6.8237556339176858E-2</v>
      </c>
      <c r="U5" s="139">
        <f t="shared" ca="1" si="3"/>
        <v>6.5980224134036924E-2</v>
      </c>
    </row>
    <row r="6" spans="1:21">
      <c r="A6" s="82"/>
      <c r="B6" s="120" t="str">
        <f ca="1"/>
        <v>ReceiveLeg</v>
      </c>
      <c r="C6" s="120" t="str">
        <f ca="1"/>
        <v>Coupon_4</v>
      </c>
      <c r="D6" s="121" t="str">
        <f ca="1"/>
        <v>FloatingRate</v>
      </c>
      <c r="E6" s="122">
        <f ca="1"/>
        <v>100000000</v>
      </c>
      <c r="F6" s="139">
        <f ca="1"/>
        <v>8.7310932929633794E-2</v>
      </c>
      <c r="G6" s="122">
        <f ca="1"/>
        <v>4377507.048252875</v>
      </c>
      <c r="H6" s="122" t="str">
        <f ca="1"/>
        <v>AUD</v>
      </c>
      <c r="I6" s="125">
        <f ca="1"/>
        <v>43949</v>
      </c>
      <c r="J6" s="125">
        <f ca="1"/>
        <v>44132</v>
      </c>
      <c r="K6" s="125">
        <f ca="1"/>
        <v>44132</v>
      </c>
      <c r="L6" s="151">
        <f ca="1"/>
        <v>0.93853710223801701</v>
      </c>
      <c r="M6" s="122">
        <f ca="1"/>
        <v>4108452.7800937491</v>
      </c>
      <c r="N6" s="151">
        <f ca="1"/>
        <v>0.50136986301369901</v>
      </c>
      <c r="O6" s="132" t="b">
        <f ca="1"/>
        <v>0</v>
      </c>
      <c r="P6" s="120" t="b">
        <f ca="1"/>
        <v>0</v>
      </c>
      <c r="Q6" s="120" t="e">
        <f ca="1"/>
        <v>#N/A</v>
      </c>
      <c r="R6" s="122">
        <f t="shared" ca="1" si="0"/>
        <v>4377507.0482528759</v>
      </c>
      <c r="S6" s="122">
        <f t="shared" ca="1" si="1"/>
        <v>4377507.0482528759</v>
      </c>
      <c r="T6" s="139">
        <f t="shared" ca="1" si="2"/>
        <v>9.1307944641949981E-2</v>
      </c>
      <c r="U6" s="139">
        <f t="shared" ca="1" si="3"/>
        <v>8.731093292963378E-2</v>
      </c>
    </row>
    <row r="7" spans="1:21">
      <c r="A7" s="82"/>
      <c r="B7" s="120" t="str">
        <f ca="1"/>
        <v>ReceiveLeg</v>
      </c>
      <c r="C7" s="120" t="str">
        <f ca="1"/>
        <v>Coupon_5</v>
      </c>
      <c r="D7" s="121" t="str">
        <f ca="1"/>
        <v>FloatingRate</v>
      </c>
      <c r="E7" s="122">
        <f ca="1"/>
        <v>100000000</v>
      </c>
      <c r="F7" s="139">
        <f ca="1"/>
        <v>9.9498534422184273E-2</v>
      </c>
      <c r="G7" s="122">
        <f ca="1"/>
        <v>4961296.7848869925</v>
      </c>
      <c r="H7" s="122" t="str">
        <f ca="1"/>
        <v>AUD</v>
      </c>
      <c r="I7" s="125">
        <f ca="1"/>
        <v>44132</v>
      </c>
      <c r="J7" s="125">
        <f ca="1"/>
        <v>44314</v>
      </c>
      <c r="K7" s="125">
        <f ca="1"/>
        <v>44314</v>
      </c>
      <c r="L7" s="151">
        <f ca="1"/>
        <v>0.92680270692162703</v>
      </c>
      <c r="M7" s="122">
        <f ca="1"/>
        <v>4598143.2900748299</v>
      </c>
      <c r="N7" s="151">
        <f ca="1"/>
        <v>0.49863013698630099</v>
      </c>
      <c r="O7" s="132" t="b">
        <f ca="1"/>
        <v>0</v>
      </c>
      <c r="P7" s="120" t="b">
        <f ca="1"/>
        <v>0</v>
      </c>
      <c r="Q7" s="120" t="e">
        <f ca="1"/>
        <v>#N/A</v>
      </c>
      <c r="R7" s="122">
        <f t="shared" ca="1" si="0"/>
        <v>4961296.7848869925</v>
      </c>
      <c r="S7" s="122">
        <f t="shared" ca="1" si="1"/>
        <v>4961296.7848869925</v>
      </c>
      <c r="T7" s="139">
        <f t="shared" ca="1" si="2"/>
        <v>0.10469264737017377</v>
      </c>
      <c r="U7" s="139">
        <f t="shared" ca="1" si="3"/>
        <v>9.9498534422184273E-2</v>
      </c>
    </row>
    <row r="8" spans="1:21">
      <c r="A8" s="82"/>
      <c r="B8" s="120" t="str">
        <f ca="1"/>
        <v>ReceiveLeg</v>
      </c>
      <c r="C8" s="120" t="str">
        <f ca="1"/>
        <v>Coupon_6</v>
      </c>
      <c r="D8" s="121" t="str">
        <f ca="1"/>
        <v>FloatingRate</v>
      </c>
      <c r="E8" s="122">
        <f ca="1"/>
        <v>100000000</v>
      </c>
      <c r="F8" s="139">
        <f ca="1"/>
        <v>7.3147787883958787E-2</v>
      </c>
      <c r="G8" s="122">
        <f ca="1"/>
        <v>3667409.6391135524</v>
      </c>
      <c r="H8" s="122" t="str">
        <f ca="1"/>
        <v>AUD</v>
      </c>
      <c r="I8" s="125">
        <f ca="1"/>
        <v>44314</v>
      </c>
      <c r="J8" s="125">
        <f ca="1"/>
        <v>44497</v>
      </c>
      <c r="K8" s="125">
        <f ca="1"/>
        <v>44497</v>
      </c>
      <c r="L8" s="151">
        <f ca="1"/>
        <v>0.91577845839384797</v>
      </c>
      <c r="M8" s="122">
        <f ca="1"/>
        <v>3358534.7456061477</v>
      </c>
      <c r="N8" s="151">
        <f ca="1"/>
        <v>0.50136986301369901</v>
      </c>
      <c r="O8" s="132" t="b">
        <f ca="1"/>
        <v>0</v>
      </c>
      <c r="P8" s="120" t="b">
        <f ca="1"/>
        <v>0</v>
      </c>
      <c r="Q8" s="120" t="e">
        <f ca="1"/>
        <v>#N/A</v>
      </c>
      <c r="R8" s="122">
        <f t="shared" ca="1" si="0"/>
        <v>3667409.6391135529</v>
      </c>
      <c r="S8" s="122">
        <f t="shared" ca="1" si="1"/>
        <v>3667409.6391135529</v>
      </c>
      <c r="T8" s="139">
        <f t="shared" ca="1" si="2"/>
        <v>7.5932545372161708E-2</v>
      </c>
      <c r="U8" s="139">
        <f t="shared" ca="1" si="3"/>
        <v>7.3147787883958773E-2</v>
      </c>
    </row>
    <row r="9" spans="1:21">
      <c r="A9" s="82"/>
      <c r="B9" s="120" t="str">
        <f ca="1"/>
        <v>ReceiveLeg</v>
      </c>
      <c r="C9" s="120" t="str">
        <f ca="1"/>
        <v>Coupon_7</v>
      </c>
      <c r="D9" s="121" t="str">
        <f ca="1"/>
        <v>FloatingRate</v>
      </c>
      <c r="E9" s="122">
        <f ca="1"/>
        <v>100000000</v>
      </c>
      <c r="F9" s="139">
        <f ca="1"/>
        <v>7.1965498419398935E-2</v>
      </c>
      <c r="G9" s="122">
        <f ca="1"/>
        <v>3588416.6335152322</v>
      </c>
      <c r="H9" s="122" t="str">
        <f ca="1"/>
        <v>AUD</v>
      </c>
      <c r="I9" s="125">
        <f ca="1"/>
        <v>44497</v>
      </c>
      <c r="J9" s="125">
        <f ca="1"/>
        <v>44679</v>
      </c>
      <c r="K9" s="125">
        <f ca="1"/>
        <v>44679</v>
      </c>
      <c r="L9" s="151">
        <f ca="1"/>
        <v>0.90514734522068896</v>
      </c>
      <c r="M9" s="122">
        <f ca="1"/>
        <v>3248045.7893720744</v>
      </c>
      <c r="N9" s="151">
        <f ca="1"/>
        <v>0.49863013698630099</v>
      </c>
      <c r="O9" s="132" t="b">
        <f ca="1"/>
        <v>0</v>
      </c>
      <c r="P9" s="120" t="b">
        <f ca="1"/>
        <v>0</v>
      </c>
      <c r="Q9" s="120" t="e">
        <f ca="1"/>
        <v>#N/A</v>
      </c>
      <c r="R9" s="122">
        <f t="shared" ca="1" si="0"/>
        <v>3588416.6335152318</v>
      </c>
      <c r="S9" s="122">
        <f t="shared" ca="1" si="1"/>
        <v>3588416.6335152318</v>
      </c>
      <c r="T9" s="139">
        <f t="shared" ca="1" si="2"/>
        <v>7.4644037476119363E-2</v>
      </c>
      <c r="U9" s="139">
        <f t="shared" ca="1" si="3"/>
        <v>7.1965498419398949E-2</v>
      </c>
    </row>
    <row r="10" spans="1:21">
      <c r="A10" s="82"/>
      <c r="B10" s="120" t="str">
        <f ca="1"/>
        <v>ReceiveLeg</v>
      </c>
      <c r="C10" s="120" t="str">
        <f ca="1"/>
        <v>Coupon_8</v>
      </c>
      <c r="D10" s="121" t="str">
        <f ca="1"/>
        <v>FloatingRate</v>
      </c>
      <c r="E10" s="122">
        <f ca="1"/>
        <v>100000000</v>
      </c>
      <c r="F10" s="139">
        <f ca="1"/>
        <v>7.4529832403785787E-2</v>
      </c>
      <c r="G10" s="122">
        <f ca="1"/>
        <v>3736701.1862720018</v>
      </c>
      <c r="H10" s="122" t="str">
        <f ca="1"/>
        <v>AUD</v>
      </c>
      <c r="I10" s="125">
        <f ca="1"/>
        <v>44679</v>
      </c>
      <c r="J10" s="125">
        <f ca="1"/>
        <v>44862</v>
      </c>
      <c r="K10" s="125">
        <f ca="1"/>
        <v>44862</v>
      </c>
      <c r="L10" s="151">
        <f ca="1"/>
        <v>0.89393236969045897</v>
      </c>
      <c r="M10" s="122">
        <f ca="1"/>
        <v>3340358.14626928</v>
      </c>
      <c r="N10" s="151">
        <f ca="1"/>
        <v>0.50136986301369901</v>
      </c>
      <c r="O10" s="132" t="b">
        <f ca="1"/>
        <v>0</v>
      </c>
      <c r="P10" s="120" t="b">
        <f ca="1"/>
        <v>0</v>
      </c>
      <c r="Q10" s="120" t="e">
        <f ca="1"/>
        <v>#N/A</v>
      </c>
      <c r="R10" s="122">
        <f t="shared" ca="1" si="0"/>
        <v>3736701.1862720028</v>
      </c>
      <c r="S10" s="122">
        <f t="shared" ca="1" si="1"/>
        <v>3736701.1862720028</v>
      </c>
      <c r="T10" s="139">
        <f t="shared" ca="1" si="2"/>
        <v>7.7422894625710822E-2</v>
      </c>
      <c r="U10" s="139">
        <f t="shared" ca="1" si="3"/>
        <v>7.4529832403785773E-2</v>
      </c>
    </row>
    <row r="11" spans="1:21">
      <c r="A11" s="82"/>
      <c r="B11" s="120" t="str">
        <f ca="1"/>
        <v>ReceiveLeg</v>
      </c>
      <c r="C11" s="120" t="str">
        <f ca="1"/>
        <v>Coupon_9</v>
      </c>
      <c r="D11" s="121" t="str">
        <f ca="1"/>
        <v>FloatingRate</v>
      </c>
      <c r="E11" s="122">
        <f ca="1"/>
        <v>100000000</v>
      </c>
      <c r="F11" s="139">
        <f ca="1"/>
        <v>7.4458267255548063E-2</v>
      </c>
      <c r="G11" s="122">
        <f ca="1"/>
        <v>3712713.6001396542</v>
      </c>
      <c r="H11" s="122" t="str">
        <f ca="1"/>
        <v>AUD</v>
      </c>
      <c r="I11" s="125">
        <f ca="1"/>
        <v>44862</v>
      </c>
      <c r="J11" s="125">
        <f ca="1"/>
        <v>45044</v>
      </c>
      <c r="K11" s="125">
        <f ca="1"/>
        <v>45044</v>
      </c>
      <c r="L11" s="151">
        <f ca="1"/>
        <v>0.88289739370549203</v>
      </c>
      <c r="M11" s="122">
        <f ca="1"/>
        <v>3277945.1611382347</v>
      </c>
      <c r="N11" s="151">
        <f ca="1"/>
        <v>0.49863013698630099</v>
      </c>
      <c r="O11" s="132" t="b">
        <f ca="1"/>
        <v>0</v>
      </c>
      <c r="P11" s="120" t="b">
        <f ca="1"/>
        <v>0</v>
      </c>
      <c r="Q11" s="120" t="e">
        <f ca="1"/>
        <v>#N/A</v>
      </c>
      <c r="R11" s="122">
        <f t="shared" ca="1" si="0"/>
        <v>3712713.6001396538</v>
      </c>
      <c r="S11" s="122">
        <f t="shared" ca="1" si="1"/>
        <v>3712713.6001396538</v>
      </c>
      <c r="T11" s="139">
        <f t="shared" ca="1" si="2"/>
        <v>7.7329282026226118E-2</v>
      </c>
      <c r="U11" s="139">
        <f t="shared" ca="1" si="3"/>
        <v>7.4458267255548063E-2</v>
      </c>
    </row>
    <row r="12" spans="1:21">
      <c r="A12" s="82"/>
      <c r="B12" s="120" t="str">
        <f ca="1"/>
        <v>ReceiveLeg</v>
      </c>
      <c r="C12" s="120" t="str">
        <f ca="1"/>
        <v>Coupon_10</v>
      </c>
      <c r="D12" s="121" t="str">
        <f ca="1"/>
        <v>FloatingRate</v>
      </c>
      <c r="E12" s="122">
        <f ca="1"/>
        <v>100000000</v>
      </c>
      <c r="F12" s="139">
        <f ca="1"/>
        <v>6.4628170123871773E-2</v>
      </c>
      <c r="G12" s="122">
        <f ca="1"/>
        <v>3275674.3761414452</v>
      </c>
      <c r="H12" s="122" t="str">
        <f ca="1"/>
        <v>AUD</v>
      </c>
      <c r="I12" s="125">
        <f ca="1"/>
        <v>45044</v>
      </c>
      <c r="J12" s="125">
        <f ca="1"/>
        <v>45229</v>
      </c>
      <c r="K12" s="125">
        <f ca="1"/>
        <v>45229</v>
      </c>
      <c r="L12" s="151">
        <f ca="1"/>
        <v>0.87184909282689305</v>
      </c>
      <c r="M12" s="122">
        <f ca="1"/>
        <v>2855893.7332352176</v>
      </c>
      <c r="N12" s="151">
        <f ca="1"/>
        <v>0.50684931506849296</v>
      </c>
      <c r="O12" s="132" t="b">
        <f ca="1"/>
        <v>0</v>
      </c>
      <c r="P12" s="120" t="b">
        <f ca="1"/>
        <v>0</v>
      </c>
      <c r="Q12" s="120" t="e">
        <f ca="1"/>
        <v>#N/A</v>
      </c>
      <c r="R12" s="122">
        <f t="shared" ca="1" si="0"/>
        <v>3275674.3761414448</v>
      </c>
      <c r="S12" s="122">
        <f t="shared" ca="1" si="1"/>
        <v>3275674.3761414448</v>
      </c>
      <c r="T12" s="139">
        <f t="shared" ca="1" si="2"/>
        <v>6.6816873322226855E-2</v>
      </c>
      <c r="U12" s="139">
        <f t="shared" ca="1" si="3"/>
        <v>6.4628170123871773E-2</v>
      </c>
    </row>
    <row r="13" spans="1:21">
      <c r="A13" s="82"/>
      <c r="B13" s="120" t="str">
        <f ca="1"/>
        <v>ReceiveLeg</v>
      </c>
      <c r="C13" s="120" t="str">
        <f ca="1"/>
        <v>Coupon_11</v>
      </c>
      <c r="D13" s="121" t="str">
        <f ca="1"/>
        <v>FloatingRate</v>
      </c>
      <c r="E13" s="122">
        <f ca="1"/>
        <v>100000000</v>
      </c>
      <c r="F13" s="139">
        <f ca="1"/>
        <v>6.2751653002255478E-2</v>
      </c>
      <c r="G13" s="122">
        <f ca="1"/>
        <v>3128986.5332631473</v>
      </c>
      <c r="H13" s="122" t="str">
        <f ca="1"/>
        <v>AUD</v>
      </c>
      <c r="I13" s="125">
        <f ca="1"/>
        <v>45229</v>
      </c>
      <c r="J13" s="125">
        <f ca="1"/>
        <v>45411</v>
      </c>
      <c r="K13" s="125">
        <f ca="1"/>
        <v>45411</v>
      </c>
      <c r="L13" s="151">
        <f ca="1"/>
        <v>0.86111832972681102</v>
      </c>
      <c r="M13" s="122">
        <f ca="1"/>
        <v>2694427.6572612463</v>
      </c>
      <c r="N13" s="151">
        <f ca="1"/>
        <v>0.49863013698630099</v>
      </c>
      <c r="O13" s="132" t="b">
        <f ca="1"/>
        <v>0</v>
      </c>
      <c r="P13" s="120" t="b">
        <f ca="1"/>
        <v>0</v>
      </c>
      <c r="Q13" s="120" t="e">
        <f ca="1"/>
        <v>#N/A</v>
      </c>
      <c r="R13" s="122">
        <f t="shared" ca="1" si="0"/>
        <v>3128986.5332631473</v>
      </c>
      <c r="S13" s="122">
        <f t="shared" ca="1" si="1"/>
        <v>3128986.5332631473</v>
      </c>
      <c r="T13" s="139">
        <f t="shared" ca="1" si="2"/>
        <v>6.4778565596201654E-2</v>
      </c>
      <c r="U13" s="139">
        <f t="shared" ca="1" si="3"/>
        <v>6.2751653002255464E-2</v>
      </c>
    </row>
    <row r="14" spans="1:21">
      <c r="A14" s="82"/>
      <c r="B14" s="120" t="str">
        <f ca="1"/>
        <v>ReceiveLeg</v>
      </c>
      <c r="C14" s="120" t="str">
        <f ca="1"/>
        <v>Coupon_12</v>
      </c>
      <c r="D14" s="121" t="str">
        <f ca="1"/>
        <v>FloatingRate</v>
      </c>
      <c r="E14" s="122">
        <f ca="1"/>
        <v>100000000</v>
      </c>
      <c r="F14" s="139">
        <f ca="1"/>
        <v>6.0870556697424312E-2</v>
      </c>
      <c r="G14" s="122">
        <f ca="1"/>
        <v>3035189.4024469089</v>
      </c>
      <c r="H14" s="122" t="str">
        <f ca="1"/>
        <v>AUD</v>
      </c>
      <c r="I14" s="125">
        <f ca="1"/>
        <v>45411</v>
      </c>
      <c r="J14" s="125">
        <f ca="1"/>
        <v>45593</v>
      </c>
      <c r="K14" s="125">
        <f ca="1"/>
        <v>45593</v>
      </c>
      <c r="L14" s="151">
        <f ca="1"/>
        <v>0.85049243954876796</v>
      </c>
      <c r="M14" s="122">
        <f ca="1"/>
        <v>2581405.6393796387</v>
      </c>
      <c r="N14" s="151">
        <f ca="1"/>
        <v>0.49863013698630099</v>
      </c>
      <c r="O14" s="132" t="b">
        <f ca="1"/>
        <v>0</v>
      </c>
      <c r="P14" s="120" t="b">
        <f ca="1"/>
        <v>0</v>
      </c>
      <c r="Q14" s="120" t="e">
        <f ca="1"/>
        <v>#N/A</v>
      </c>
      <c r="R14" s="122">
        <f t="shared" ca="1" si="0"/>
        <v>3035189.4024469089</v>
      </c>
      <c r="S14" s="122">
        <f t="shared" ca="1" si="1"/>
        <v>3035189.4024469089</v>
      </c>
      <c r="T14" s="139">
        <f t="shared" ca="1" si="2"/>
        <v>6.2775924917817957E-2</v>
      </c>
      <c r="U14" s="139">
        <f t="shared" ca="1" si="3"/>
        <v>6.0870556697424312E-2</v>
      </c>
    </row>
    <row r="15" spans="1:21">
      <c r="A15" s="82"/>
      <c r="B15" s="120" t="str">
        <f ca="1"/>
        <v>ReceiveLeg</v>
      </c>
      <c r="C15" s="120" t="str">
        <f ca="1"/>
        <v>Coupon_13</v>
      </c>
      <c r="D15" s="121" t="str">
        <f ca="1"/>
        <v>FloatingRate</v>
      </c>
      <c r="E15" s="122">
        <f ca="1"/>
        <v>100000000</v>
      </c>
      <c r="F15" s="139">
        <f ca="1"/>
        <v>5.9022280510503504E-2</v>
      </c>
      <c r="G15" s="122">
        <f ca="1"/>
        <v>2943028.7816196247</v>
      </c>
      <c r="H15" s="122" t="str">
        <f ca="1"/>
        <v>AUD</v>
      </c>
      <c r="I15" s="125">
        <f ca="1"/>
        <v>45593</v>
      </c>
      <c r="J15" s="125">
        <f ca="1"/>
        <v>45775</v>
      </c>
      <c r="K15" s="125">
        <f ca="1"/>
        <v>45775</v>
      </c>
      <c r="L15" s="151">
        <f ca="1"/>
        <v>0.83999565053630398</v>
      </c>
      <c r="M15" s="122">
        <f ca="1"/>
        <v>2472131.3759636427</v>
      </c>
      <c r="N15" s="151">
        <f ca="1"/>
        <v>0.49863013698630099</v>
      </c>
      <c r="O15" s="132" t="b">
        <f ca="1"/>
        <v>0</v>
      </c>
      <c r="P15" s="120" t="b">
        <f ca="1"/>
        <v>0</v>
      </c>
      <c r="Q15" s="120" t="e">
        <f ca="1"/>
        <v>#N/A</v>
      </c>
      <c r="R15" s="122">
        <f t="shared" ca="1" si="0"/>
        <v>2943028.7816196242</v>
      </c>
      <c r="S15" s="122">
        <f t="shared" ca="1" si="1"/>
        <v>2943028.7816196242</v>
      </c>
      <c r="T15" s="139">
        <f t="shared" ca="1" si="2"/>
        <v>6.0811995026819915E-2</v>
      </c>
      <c r="U15" s="139">
        <f t="shared" ca="1" si="3"/>
        <v>5.9022280510503504E-2</v>
      </c>
    </row>
    <row r="16" spans="1:21">
      <c r="A16" s="82"/>
      <c r="B16" s="120" t="str">
        <f ca="1"/>
        <v>ReceiveLeg</v>
      </c>
      <c r="C16" s="120" t="str">
        <f ca="1"/>
        <v>Coupon_14</v>
      </c>
      <c r="D16" s="121" t="str">
        <f ca="1"/>
        <v>FloatingRate</v>
      </c>
      <c r="E16" s="122">
        <f ca="1"/>
        <v>100000000</v>
      </c>
      <c r="F16" s="139">
        <f ca="1"/>
        <v>6.4667918139613215E-2</v>
      </c>
      <c r="G16" s="122">
        <f ca="1"/>
        <v>3242254.5259038974</v>
      </c>
      <c r="H16" s="122" t="str">
        <f ca="1"/>
        <v>AUD</v>
      </c>
      <c r="I16" s="125">
        <f ca="1"/>
        <v>45775</v>
      </c>
      <c r="J16" s="125">
        <f ca="1"/>
        <v>45958</v>
      </c>
      <c r="K16" s="125">
        <f ca="1"/>
        <v>45958</v>
      </c>
      <c r="L16" s="151">
        <f ca="1"/>
        <v>0.82957009926314196</v>
      </c>
      <c r="M16" s="122">
        <f ca="1"/>
        <v>2689677.4088904676</v>
      </c>
      <c r="N16" s="151">
        <f ca="1"/>
        <v>0.50136986301369901</v>
      </c>
      <c r="O16" s="132" t="b">
        <f ca="1"/>
        <v>0</v>
      </c>
      <c r="P16" s="120" t="b">
        <f ca="1"/>
        <v>0</v>
      </c>
      <c r="Q16" s="120" t="e">
        <f ca="1"/>
        <v>#N/A</v>
      </c>
      <c r="R16" s="122">
        <f t="shared" ca="1" si="0"/>
        <v>3242254.5259038978</v>
      </c>
      <c r="S16" s="122">
        <f t="shared" ca="1" si="1"/>
        <v>3242254.5259038978</v>
      </c>
      <c r="T16" s="139">
        <f t="shared" ca="1" si="2"/>
        <v>6.6834874895804641E-2</v>
      </c>
      <c r="U16" s="139">
        <f t="shared" ca="1" si="3"/>
        <v>6.4667918139613201E-2</v>
      </c>
    </row>
    <row r="17" spans="1:21">
      <c r="A17" s="82"/>
      <c r="B17" s="120" t="str">
        <f ca="1"/>
        <v>ReceiveLeg</v>
      </c>
      <c r="C17" s="120" t="str">
        <f ca="1"/>
        <v>Coupon_15</v>
      </c>
      <c r="D17" s="121" t="str">
        <f ca="1"/>
        <v>FloatingRate</v>
      </c>
      <c r="E17" s="122">
        <f ca="1"/>
        <v>100000000</v>
      </c>
      <c r="F17" s="139">
        <f ca="1"/>
        <v>6.3894304375901753E-2</v>
      </c>
      <c r="G17" s="122">
        <f ca="1"/>
        <v>3185962.5743600302</v>
      </c>
      <c r="H17" s="122" t="str">
        <f ca="1"/>
        <v>AUD</v>
      </c>
      <c r="I17" s="125">
        <f ca="1"/>
        <v>45958</v>
      </c>
      <c r="J17" s="125">
        <f ca="1"/>
        <v>46140</v>
      </c>
      <c r="K17" s="125">
        <f ca="1"/>
        <v>46140</v>
      </c>
      <c r="L17" s="151">
        <f ca="1"/>
        <v>0.81932818292109699</v>
      </c>
      <c r="M17" s="122">
        <f ca="1"/>
        <v>2610348.9269050239</v>
      </c>
      <c r="N17" s="151">
        <f ca="1"/>
        <v>0.49863013698630099</v>
      </c>
      <c r="O17" s="132" t="b">
        <f ca="1"/>
        <v>0</v>
      </c>
      <c r="P17" s="120" t="b">
        <f ca="1"/>
        <v>0</v>
      </c>
      <c r="Q17" s="120" t="e">
        <f ca="1"/>
        <v>#N/A</v>
      </c>
      <c r="R17" s="122">
        <f t="shared" ca="1" si="0"/>
        <v>3185962.5743600302</v>
      </c>
      <c r="S17" s="122">
        <f t="shared" ca="1" si="1"/>
        <v>3185962.5743600302</v>
      </c>
      <c r="T17" s="139">
        <f t="shared" ca="1" si="2"/>
        <v>6.5996942256413074E-2</v>
      </c>
      <c r="U17" s="139">
        <f t="shared" ca="1" si="3"/>
        <v>6.3894304375901753E-2</v>
      </c>
    </row>
    <row r="18" spans="1:21">
      <c r="A18" s="82"/>
      <c r="B18" s="120" t="str">
        <f ca="1"/>
        <v>ReceiveLeg</v>
      </c>
      <c r="C18" s="120" t="str">
        <f ca="1"/>
        <v>Coupon_16</v>
      </c>
      <c r="D18" s="121" t="str">
        <f ca="1"/>
        <v>FloatingRate</v>
      </c>
      <c r="E18" s="122">
        <f ca="1"/>
        <v>100000000</v>
      </c>
      <c r="F18" s="139">
        <f ca="1"/>
        <v>6.2897120303924567E-2</v>
      </c>
      <c r="G18" s="122">
        <f ca="1"/>
        <v>3153472.0590734808</v>
      </c>
      <c r="H18" s="122" t="str">
        <f ca="1"/>
        <v>AUD</v>
      </c>
      <c r="I18" s="125">
        <f ca="1"/>
        <v>46140</v>
      </c>
      <c r="J18" s="125">
        <f ca="1"/>
        <v>46323</v>
      </c>
      <c r="K18" s="125">
        <f ca="1"/>
        <v>46323</v>
      </c>
      <c r="L18" s="151">
        <f ca="1"/>
        <v>0.80916006743823898</v>
      </c>
      <c r="M18" s="122">
        <f ca="1"/>
        <v>2551663.6639844999</v>
      </c>
      <c r="N18" s="151">
        <f ca="1"/>
        <v>0.50136986301369901</v>
      </c>
      <c r="O18" s="132" t="b">
        <f ca="1"/>
        <v>0</v>
      </c>
      <c r="P18" s="120" t="b">
        <f ca="1"/>
        <v>0</v>
      </c>
      <c r="Q18" s="120" t="e">
        <f ca="1"/>
        <v>#N/A</v>
      </c>
      <c r="R18" s="122">
        <f t="shared" ca="1" si="0"/>
        <v>3153472.0590734808</v>
      </c>
      <c r="S18" s="122">
        <f t="shared" ca="1" si="1"/>
        <v>3153472.0590734808</v>
      </c>
      <c r="T18" s="139">
        <f t="shared" ca="1" si="2"/>
        <v>6.4945147380285978E-2</v>
      </c>
      <c r="U18" s="139">
        <f t="shared" ca="1" si="3"/>
        <v>6.2897120303924581E-2</v>
      </c>
    </row>
    <row r="19" spans="1:21">
      <c r="A19" s="82"/>
      <c r="B19" s="120" t="str">
        <f ca="1"/>
        <v>ReceiveLeg</v>
      </c>
      <c r="C19" s="120" t="str">
        <f ca="1"/>
        <v>Coupon_17</v>
      </c>
      <c r="D19" s="121" t="str">
        <f ca="1"/>
        <v>FloatingRate</v>
      </c>
      <c r="E19" s="122">
        <f ca="1"/>
        <v>100000000</v>
      </c>
      <c r="F19" s="139">
        <f ca="1"/>
        <v>6.2026551880792258E-2</v>
      </c>
      <c r="G19" s="122">
        <f ca="1"/>
        <v>3092830.8061107346</v>
      </c>
      <c r="H19" s="122" t="str">
        <f ca="1"/>
        <v>AUD</v>
      </c>
      <c r="I19" s="125">
        <f ca="1"/>
        <v>46323</v>
      </c>
      <c r="J19" s="125">
        <f ca="1"/>
        <v>46505</v>
      </c>
      <c r="K19" s="125">
        <f ca="1"/>
        <v>46505</v>
      </c>
      <c r="L19" s="151">
        <f ca="1"/>
        <v>0.79917160522383501</v>
      </c>
      <c r="M19" s="122">
        <f ca="1"/>
        <v>2471702.5600052439</v>
      </c>
      <c r="N19" s="151">
        <f ca="1"/>
        <v>0.49863013698630099</v>
      </c>
      <c r="O19" s="132" t="b">
        <f ca="1"/>
        <v>0</v>
      </c>
      <c r="P19" s="120" t="b">
        <f ca="1"/>
        <v>0</v>
      </c>
      <c r="Q19" s="120" t="e">
        <f ca="1"/>
        <v>#N/A</v>
      </c>
      <c r="R19" s="122">
        <f t="shared" ca="1" si="0"/>
        <v>3092830.8061107351</v>
      </c>
      <c r="S19" s="122">
        <f t="shared" ca="1" si="1"/>
        <v>3092830.8061107351</v>
      </c>
      <c r="T19" s="139">
        <f t="shared" ca="1" si="2"/>
        <v>6.400615392726125E-2</v>
      </c>
      <c r="U19" s="139">
        <f t="shared" ca="1" si="3"/>
        <v>6.2026551880792251E-2</v>
      </c>
    </row>
    <row r="20" spans="1:21">
      <c r="A20" s="82"/>
      <c r="B20" s="120" t="str">
        <f ca="1"/>
        <v>ReceiveLeg</v>
      </c>
      <c r="C20" s="120" t="str">
        <f ca="1"/>
        <v>Coupon_18</v>
      </c>
      <c r="D20" s="121" t="str">
        <f ca="1"/>
        <v>FloatingRate</v>
      </c>
      <c r="E20" s="122">
        <f ca="1"/>
        <v>100000000</v>
      </c>
      <c r="F20" s="139">
        <f ca="1"/>
        <v>6.2248485073260675E-2</v>
      </c>
      <c r="G20" s="122">
        <f ca="1"/>
        <v>3120951.4433990987</v>
      </c>
      <c r="H20" s="122" t="str">
        <f ca="1"/>
        <v>AUD</v>
      </c>
      <c r="I20" s="125">
        <f ca="1"/>
        <v>46505</v>
      </c>
      <c r="J20" s="125">
        <f ca="1"/>
        <v>46688</v>
      </c>
      <c r="K20" s="125">
        <f ca="1"/>
        <v>46688</v>
      </c>
      <c r="L20" s="151">
        <f ca="1"/>
        <v>0.78927914484458594</v>
      </c>
      <c r="M20" s="122">
        <f ca="1"/>
        <v>2463301.8863475169</v>
      </c>
      <c r="N20" s="151">
        <f ca="1"/>
        <v>0.50136986301369901</v>
      </c>
      <c r="O20" s="132" t="b">
        <f ca="1"/>
        <v>0</v>
      </c>
      <c r="P20" s="120" t="b">
        <f ca="1"/>
        <v>0</v>
      </c>
      <c r="Q20" s="120" t="e">
        <f ca="1"/>
        <v>#N/A</v>
      </c>
      <c r="R20" s="122">
        <f t="shared" ca="1" si="0"/>
        <v>3120951.4433990992</v>
      </c>
      <c r="S20" s="122">
        <f t="shared" ca="1" si="1"/>
        <v>3120951.4433990992</v>
      </c>
      <c r="T20" s="139">
        <f t="shared" ca="1" si="2"/>
        <v>6.4253815454114863E-2</v>
      </c>
      <c r="U20" s="139">
        <f t="shared" ca="1" si="3"/>
        <v>6.2248485073260661E-2</v>
      </c>
    </row>
    <row r="21" spans="1:21">
      <c r="A21" s="82"/>
      <c r="B21" s="120" t="str">
        <f ca="1"/>
        <v>ReceiveLeg</v>
      </c>
      <c r="C21" s="120" t="str">
        <f ca="1"/>
        <v>Coupon_19</v>
      </c>
      <c r="D21" s="121" t="str">
        <f ca="1"/>
        <v>FloatingRate</v>
      </c>
      <c r="E21" s="122">
        <f ca="1"/>
        <v>100000000</v>
      </c>
      <c r="F21" s="139">
        <f ca="1"/>
        <v>6.1509080480679934E-2</v>
      </c>
      <c r="G21" s="122">
        <f ca="1"/>
        <v>3083879.9254697086</v>
      </c>
      <c r="H21" s="122" t="str">
        <f ca="1"/>
        <v>AUD</v>
      </c>
      <c r="I21" s="125">
        <f ca="1"/>
        <v>46688</v>
      </c>
      <c r="J21" s="125">
        <f ca="1"/>
        <v>46871</v>
      </c>
      <c r="K21" s="125">
        <f ca="1"/>
        <v>46871</v>
      </c>
      <c r="L21" s="151">
        <f ca="1"/>
        <v>0.77951171368849304</v>
      </c>
      <c r="M21" s="122">
        <f ca="1"/>
        <v>2403920.5255124345</v>
      </c>
      <c r="N21" s="151">
        <f ca="1"/>
        <v>0.50136986301369901</v>
      </c>
      <c r="O21" s="132" t="b">
        <f ca="1"/>
        <v>0</v>
      </c>
      <c r="P21" s="120" t="b">
        <f ca="1"/>
        <v>0</v>
      </c>
      <c r="Q21" s="120" t="e">
        <f ca="1"/>
        <v>#N/A</v>
      </c>
      <c r="R21" s="122">
        <f t="shared" ca="1" si="0"/>
        <v>3083879.9254697086</v>
      </c>
      <c r="S21" s="122">
        <f t="shared" ca="1" si="1"/>
        <v>3083879.9254697086</v>
      </c>
      <c r="T21" s="139">
        <f t="shared" ca="1" si="2"/>
        <v>6.3466305123831113E-2</v>
      </c>
      <c r="U21" s="139">
        <f t="shared" ca="1" si="3"/>
        <v>6.1509080480679934E-2</v>
      </c>
    </row>
    <row r="22" spans="1:21">
      <c r="A22" s="82"/>
      <c r="B22" s="120" t="str">
        <f ca="1"/>
        <v>PayLeg</v>
      </c>
      <c r="C22" s="120" t="str">
        <f ca="1"/>
        <v>Coupon_1</v>
      </c>
      <c r="D22" s="121" t="str">
        <f ca="1"/>
        <v>FixedRate</v>
      </c>
      <c r="E22" s="122">
        <f ca="1"/>
        <v>-100000000</v>
      </c>
      <c r="F22" s="139">
        <f ca="1"/>
        <v>0.05</v>
      </c>
      <c r="G22" s="122">
        <f ca="1"/>
        <v>-4986301.3698630156</v>
      </c>
      <c r="H22" s="122" t="str">
        <f ca="1"/>
        <v>AUD</v>
      </c>
      <c r="I22" s="125">
        <f ca="1"/>
        <v>43220</v>
      </c>
      <c r="J22" s="125">
        <f ca="1"/>
        <v>43584</v>
      </c>
      <c r="K22" s="125">
        <f ca="1"/>
        <v>43584</v>
      </c>
      <c r="L22" s="151">
        <f ca="1"/>
        <v>0.97484965919677102</v>
      </c>
      <c r="M22" s="122">
        <f ca="1"/>
        <v>-4860894.1910633529</v>
      </c>
      <c r="N22" s="151">
        <f ca="1"/>
        <v>0.99726027397260297</v>
      </c>
      <c r="O22" s="132" t="b">
        <f ca="1"/>
        <v>0</v>
      </c>
      <c r="P22" s="120" t="b">
        <f ca="1"/>
        <v>0</v>
      </c>
      <c r="Q22" s="120" t="e">
        <f ca="1"/>
        <v>#N/A</v>
      </c>
      <c r="R22" s="122">
        <f t="shared" ca="1" si="0"/>
        <v>-4986301.3698630147</v>
      </c>
      <c r="S22" s="122">
        <f t="shared" ca="1" si="1"/>
        <v>-4986301.3698630147</v>
      </c>
      <c r="T22" s="139">
        <f t="shared" ca="1" si="2"/>
        <v>5.2623990772779711E-2</v>
      </c>
      <c r="U22" s="139">
        <f t="shared" ca="1" si="3"/>
        <v>5.000000000000001E-2</v>
      </c>
    </row>
    <row r="23" spans="1:21">
      <c r="A23" s="82"/>
      <c r="B23" s="120" t="str">
        <f ca="1"/>
        <v>PayLeg</v>
      </c>
      <c r="C23" s="120" t="str">
        <f ca="1"/>
        <v>Coupon_2</v>
      </c>
      <c r="D23" s="121" t="str">
        <f ca="1"/>
        <v>FixedRate</v>
      </c>
      <c r="E23" s="122">
        <f ca="1"/>
        <v>-100000000</v>
      </c>
      <c r="F23" s="139">
        <f ca="1"/>
        <v>0.05</v>
      </c>
      <c r="G23" s="122">
        <f ca="1"/>
        <v>-2493150.684931505</v>
      </c>
      <c r="H23" s="122" t="str">
        <f ca="1"/>
        <v>AUD</v>
      </c>
      <c r="I23" s="125">
        <f ca="1"/>
        <v>43584</v>
      </c>
      <c r="J23" s="125">
        <f ca="1"/>
        <v>43766</v>
      </c>
      <c r="K23" s="125">
        <f ca="1"/>
        <v>43766</v>
      </c>
      <c r="L23" s="151">
        <f ca="1"/>
        <v>0.96262555250019199</v>
      </c>
      <c r="M23" s="122">
        <f ca="1"/>
        <v>-2399970.555548422</v>
      </c>
      <c r="N23" s="151">
        <f ca="1"/>
        <v>0.49863013698630099</v>
      </c>
      <c r="O23" s="132" t="b">
        <f ca="1"/>
        <v>0</v>
      </c>
      <c r="P23" s="120" t="b">
        <f ca="1"/>
        <v>0</v>
      </c>
      <c r="Q23" s="120" t="e">
        <f ca="1"/>
        <v>#N/A</v>
      </c>
      <c r="R23" s="122">
        <f t="shared" ca="1" si="0"/>
        <v>-2493150.684931505</v>
      </c>
      <c r="S23" s="122">
        <f t="shared" ca="1" si="1"/>
        <v>-2493150.684931505</v>
      </c>
      <c r="T23" s="139">
        <f t="shared" ca="1" si="2"/>
        <v>5.12784490025288E-2</v>
      </c>
      <c r="U23" s="139">
        <f t="shared" ca="1" si="3"/>
        <v>0.05</v>
      </c>
    </row>
    <row r="24" spans="1:21">
      <c r="A24" s="82"/>
      <c r="B24" s="120" t="str">
        <f ca="1"/>
        <v>PayLeg</v>
      </c>
      <c r="C24" s="120" t="str">
        <f ca="1"/>
        <v>Coupon_3</v>
      </c>
      <c r="D24" s="121" t="str">
        <f ca="1"/>
        <v>FixedRate</v>
      </c>
      <c r="E24" s="122">
        <f ca="1"/>
        <v>-100000000</v>
      </c>
      <c r="F24" s="139">
        <f ca="1"/>
        <v>0.05</v>
      </c>
      <c r="G24" s="122">
        <f ca="1"/>
        <v>-2506849.315068495</v>
      </c>
      <c r="H24" s="122" t="str">
        <f ca="1"/>
        <v>AUD</v>
      </c>
      <c r="I24" s="125">
        <f ca="1"/>
        <v>43766</v>
      </c>
      <c r="J24" s="125">
        <f ca="1"/>
        <v>43949</v>
      </c>
      <c r="K24" s="125">
        <f ca="1"/>
        <v>43949</v>
      </c>
      <c r="L24" s="151">
        <f ca="1"/>
        <v>0.95049718401150396</v>
      </c>
      <c r="M24" s="122">
        <f ca="1"/>
        <v>-2382753.2147137718</v>
      </c>
      <c r="N24" s="151">
        <f ca="1"/>
        <v>0.50136986301369901</v>
      </c>
      <c r="O24" s="132" t="b">
        <f ca="1"/>
        <v>0</v>
      </c>
      <c r="P24" s="120" t="b">
        <f ca="1"/>
        <v>0</v>
      </c>
      <c r="Q24" s="120" t="e">
        <f ca="1"/>
        <v>#N/A</v>
      </c>
      <c r="R24" s="122">
        <f t="shared" ca="1" si="0"/>
        <v>-2506849.315068495</v>
      </c>
      <c r="S24" s="122">
        <f t="shared" ca="1" si="1"/>
        <v>-2506849.315068495</v>
      </c>
      <c r="T24" s="139">
        <f t="shared" ca="1" si="2"/>
        <v>5.1285654067725166E-2</v>
      </c>
      <c r="U24" s="139">
        <f t="shared" ca="1" si="3"/>
        <v>0.05</v>
      </c>
    </row>
    <row r="25" spans="1:21">
      <c r="A25" s="82"/>
      <c r="B25" s="120" t="str">
        <f ca="1"/>
        <v>PayLeg</v>
      </c>
      <c r="C25" s="120" t="str">
        <f ca="1"/>
        <v>Coupon_4</v>
      </c>
      <c r="D25" s="121" t="str">
        <f ca="1"/>
        <v>FixedRate</v>
      </c>
      <c r="E25" s="122">
        <f ca="1"/>
        <v>-100000000</v>
      </c>
      <c r="F25" s="139">
        <f ca="1"/>
        <v>0.05</v>
      </c>
      <c r="G25" s="122">
        <f ca="1"/>
        <v>-2506849.315068495</v>
      </c>
      <c r="H25" s="122" t="str">
        <f ca="1"/>
        <v>AUD</v>
      </c>
      <c r="I25" s="125">
        <f ca="1"/>
        <v>43949</v>
      </c>
      <c r="J25" s="125">
        <f ca="1"/>
        <v>44132</v>
      </c>
      <c r="K25" s="125">
        <f ca="1"/>
        <v>44132</v>
      </c>
      <c r="L25" s="151">
        <f ca="1"/>
        <v>0.93853710223801701</v>
      </c>
      <c r="M25" s="122">
        <f ca="1"/>
        <v>-2352771.0919117434</v>
      </c>
      <c r="N25" s="151">
        <f ca="1"/>
        <v>0.50136986301369901</v>
      </c>
      <c r="O25" s="132" t="b">
        <f ca="1"/>
        <v>0</v>
      </c>
      <c r="P25" s="120" t="b">
        <f ca="1"/>
        <v>0</v>
      </c>
      <c r="Q25" s="120" t="e">
        <f ca="1"/>
        <v>#N/A</v>
      </c>
      <c r="R25" s="122">
        <f t="shared" ca="1" si="0"/>
        <v>-2506849.315068495</v>
      </c>
      <c r="S25" s="122">
        <f t="shared" ca="1" si="1"/>
        <v>-2506849.315068495</v>
      </c>
      <c r="T25" s="139">
        <f t="shared" ca="1" si="2"/>
        <v>5.1285654067725166E-2</v>
      </c>
      <c r="U25" s="139">
        <f t="shared" ca="1" si="3"/>
        <v>0.05</v>
      </c>
    </row>
    <row r="26" spans="1:21">
      <c r="A26" s="82"/>
      <c r="B26" s="120" t="str">
        <f ca="1"/>
        <v>PayLeg</v>
      </c>
      <c r="C26" s="120" t="str">
        <f ca="1"/>
        <v>Coupon_5</v>
      </c>
      <c r="D26" s="121" t="str">
        <f ca="1"/>
        <v>FixedRate</v>
      </c>
      <c r="E26" s="122">
        <f ca="1"/>
        <v>-100000000</v>
      </c>
      <c r="F26" s="139">
        <f ca="1"/>
        <v>0.05</v>
      </c>
      <c r="G26" s="122">
        <f ca="1"/>
        <v>-2493150.684931505</v>
      </c>
      <c r="H26" s="122" t="str">
        <f ca="1"/>
        <v>AUD</v>
      </c>
      <c r="I26" s="125">
        <f ca="1"/>
        <v>44132</v>
      </c>
      <c r="J26" s="125">
        <f ca="1"/>
        <v>44314</v>
      </c>
      <c r="K26" s="125">
        <f ca="1"/>
        <v>44314</v>
      </c>
      <c r="L26" s="151">
        <f ca="1"/>
        <v>0.92680270692162703</v>
      </c>
      <c r="M26" s="122">
        <f ca="1"/>
        <v>-2310658.8035580274</v>
      </c>
      <c r="N26" s="151">
        <f ca="1"/>
        <v>0.49863013698630099</v>
      </c>
      <c r="O26" s="132" t="b">
        <f ca="1"/>
        <v>0</v>
      </c>
      <c r="P26" s="120" t="b">
        <f ca="1"/>
        <v>0</v>
      </c>
      <c r="Q26" s="120" t="e">
        <f ca="1"/>
        <v>#N/A</v>
      </c>
      <c r="R26" s="122">
        <f t="shared" ca="1" si="0"/>
        <v>-2493150.684931505</v>
      </c>
      <c r="S26" s="122">
        <f t="shared" ca="1" si="1"/>
        <v>-2493150.684931505</v>
      </c>
      <c r="T26" s="139">
        <f t="shared" ca="1" si="2"/>
        <v>5.12784490025288E-2</v>
      </c>
      <c r="U26" s="139">
        <f t="shared" ca="1" si="3"/>
        <v>0.05</v>
      </c>
    </row>
    <row r="27" spans="1:21">
      <c r="A27" s="82"/>
      <c r="B27" s="120" t="str">
        <f ca="1"/>
        <v>PayLeg</v>
      </c>
      <c r="C27" s="120" t="str">
        <f ca="1"/>
        <v>Coupon_6</v>
      </c>
      <c r="D27" s="121" t="str">
        <f ca="1"/>
        <v>FixedRate</v>
      </c>
      <c r="E27" s="122">
        <f ca="1"/>
        <v>-100000000</v>
      </c>
      <c r="F27" s="139">
        <f ca="1"/>
        <v>0.05</v>
      </c>
      <c r="G27" s="122">
        <f ca="1"/>
        <v>-2506849.315068495</v>
      </c>
      <c r="H27" s="122" t="str">
        <f ca="1"/>
        <v>AUD</v>
      </c>
      <c r="I27" s="125">
        <f ca="1"/>
        <v>44314</v>
      </c>
      <c r="J27" s="125">
        <f ca="1"/>
        <v>44497</v>
      </c>
      <c r="K27" s="125">
        <f ca="1"/>
        <v>44497</v>
      </c>
      <c r="L27" s="151">
        <f ca="1"/>
        <v>0.91577845839384797</v>
      </c>
      <c r="M27" s="122">
        <f ca="1"/>
        <v>-2295718.6011791001</v>
      </c>
      <c r="N27" s="151">
        <f ca="1"/>
        <v>0.50136986301369901</v>
      </c>
      <c r="O27" s="132" t="b">
        <f ca="1"/>
        <v>0</v>
      </c>
      <c r="P27" s="120" t="b">
        <f ca="1"/>
        <v>0</v>
      </c>
      <c r="Q27" s="120" t="e">
        <f ca="1"/>
        <v>#N/A</v>
      </c>
      <c r="R27" s="122">
        <f t="shared" ca="1" si="0"/>
        <v>-2506849.315068495</v>
      </c>
      <c r="S27" s="122">
        <f t="shared" ca="1" si="1"/>
        <v>-2506849.315068495</v>
      </c>
      <c r="T27" s="139">
        <f t="shared" ca="1" si="2"/>
        <v>5.1285654067725166E-2</v>
      </c>
      <c r="U27" s="139">
        <f t="shared" ca="1" si="3"/>
        <v>0.05</v>
      </c>
    </row>
    <row r="28" spans="1:21">
      <c r="A28" s="82"/>
      <c r="B28" s="120" t="str">
        <f ca="1"/>
        <v>PayLeg</v>
      </c>
      <c r="C28" s="120" t="str">
        <f ca="1"/>
        <v>Coupon_7</v>
      </c>
      <c r="D28" s="121" t="str">
        <f ca="1"/>
        <v>FixedRate</v>
      </c>
      <c r="E28" s="122">
        <f ca="1"/>
        <v>-100000000</v>
      </c>
      <c r="F28" s="139">
        <f ca="1"/>
        <v>0.05</v>
      </c>
      <c r="G28" s="122">
        <f ca="1"/>
        <v>-2493150.684931505</v>
      </c>
      <c r="H28" s="122" t="str">
        <f ca="1"/>
        <v>AUD</v>
      </c>
      <c r="I28" s="125">
        <f ca="1"/>
        <v>44497</v>
      </c>
      <c r="J28" s="125">
        <f ca="1"/>
        <v>44679</v>
      </c>
      <c r="K28" s="125">
        <f ca="1"/>
        <v>44679</v>
      </c>
      <c r="L28" s="151">
        <f ca="1"/>
        <v>0.90514734522068896</v>
      </c>
      <c r="M28" s="122">
        <f ca="1"/>
        <v>-2256668.723700894</v>
      </c>
      <c r="N28" s="151">
        <f ca="1"/>
        <v>0.49863013698630099</v>
      </c>
      <c r="O28" s="132" t="b">
        <f ca="1"/>
        <v>0</v>
      </c>
      <c r="P28" s="120" t="b">
        <f ca="1"/>
        <v>0</v>
      </c>
      <c r="Q28" s="120" t="e">
        <f ca="1"/>
        <v>#N/A</v>
      </c>
      <c r="R28" s="122">
        <f t="shared" ca="1" si="0"/>
        <v>-2493150.684931505</v>
      </c>
      <c r="S28" s="122">
        <f t="shared" ca="1" si="1"/>
        <v>-2493150.684931505</v>
      </c>
      <c r="T28" s="139">
        <f t="shared" ca="1" si="2"/>
        <v>5.12784490025288E-2</v>
      </c>
      <c r="U28" s="139">
        <f t="shared" ca="1" si="3"/>
        <v>0.05</v>
      </c>
    </row>
    <row r="29" spans="1:21">
      <c r="A29" s="82"/>
      <c r="B29" s="120" t="str">
        <f ca="1"/>
        <v>PayLeg</v>
      </c>
      <c r="C29" s="120" t="str">
        <f ca="1"/>
        <v>Coupon_8</v>
      </c>
      <c r="D29" s="121" t="str">
        <f ca="1"/>
        <v>FixedRate</v>
      </c>
      <c r="E29" s="122">
        <f ca="1"/>
        <v>-100000000</v>
      </c>
      <c r="F29" s="139">
        <f ca="1"/>
        <v>0.05</v>
      </c>
      <c r="G29" s="122">
        <f ca="1"/>
        <v>-2506849.315068495</v>
      </c>
      <c r="H29" s="122" t="str">
        <f ca="1"/>
        <v>AUD</v>
      </c>
      <c r="I29" s="125">
        <f ca="1"/>
        <v>44679</v>
      </c>
      <c r="J29" s="125">
        <f ca="1"/>
        <v>44862</v>
      </c>
      <c r="K29" s="125">
        <f ca="1"/>
        <v>44862</v>
      </c>
      <c r="L29" s="151">
        <f ca="1"/>
        <v>0.89393236969045897</v>
      </c>
      <c r="M29" s="122">
        <f ca="1"/>
        <v>-2240953.748676084</v>
      </c>
      <c r="N29" s="151">
        <f ca="1"/>
        <v>0.50136986301369901</v>
      </c>
      <c r="O29" s="132" t="b">
        <f ca="1"/>
        <v>0</v>
      </c>
      <c r="P29" s="120" t="b">
        <f ca="1"/>
        <v>0</v>
      </c>
      <c r="Q29" s="120" t="e">
        <f ca="1"/>
        <v>#N/A</v>
      </c>
      <c r="R29" s="122">
        <f t="shared" ca="1" si="0"/>
        <v>-2506849.315068495</v>
      </c>
      <c r="S29" s="122">
        <f t="shared" ca="1" si="1"/>
        <v>-2506849.315068495</v>
      </c>
      <c r="T29" s="139">
        <f t="shared" ca="1" si="2"/>
        <v>5.1285654067725166E-2</v>
      </c>
      <c r="U29" s="139">
        <f t="shared" ca="1" si="3"/>
        <v>0.05</v>
      </c>
    </row>
    <row r="30" spans="1:21">
      <c r="A30" s="82"/>
      <c r="B30" s="120" t="str">
        <f ca="1"/>
        <v>PayLeg</v>
      </c>
      <c r="C30" s="120" t="str">
        <f ca="1"/>
        <v>Coupon_9</v>
      </c>
      <c r="D30" s="121" t="str">
        <f ca="1"/>
        <v>FixedRate</v>
      </c>
      <c r="E30" s="122">
        <f ca="1"/>
        <v>-100000000</v>
      </c>
      <c r="F30" s="139">
        <f ca="1"/>
        <v>0.05</v>
      </c>
      <c r="G30" s="122">
        <f ca="1"/>
        <v>-2493150.684931505</v>
      </c>
      <c r="H30" s="122" t="str">
        <f ca="1"/>
        <v>AUD</v>
      </c>
      <c r="I30" s="125">
        <f ca="1"/>
        <v>44862</v>
      </c>
      <c r="J30" s="125">
        <f ca="1"/>
        <v>45044</v>
      </c>
      <c r="K30" s="125">
        <f ca="1"/>
        <v>45044</v>
      </c>
      <c r="L30" s="151">
        <f ca="1"/>
        <v>0.88289739370549203</v>
      </c>
      <c r="M30" s="122">
        <f ca="1"/>
        <v>-2201196.241841088</v>
      </c>
      <c r="N30" s="151">
        <f ca="1"/>
        <v>0.49863013698630099</v>
      </c>
      <c r="O30" s="132" t="b">
        <f ca="1"/>
        <v>0</v>
      </c>
      <c r="P30" s="120" t="b">
        <f ca="1"/>
        <v>0</v>
      </c>
      <c r="Q30" s="120" t="e">
        <f ca="1"/>
        <v>#N/A</v>
      </c>
      <c r="R30" s="122">
        <f t="shared" ca="1" si="0"/>
        <v>-2493150.684931505</v>
      </c>
      <c r="S30" s="122">
        <f t="shared" ca="1" si="1"/>
        <v>-2493150.684931505</v>
      </c>
      <c r="T30" s="139">
        <f t="shared" ca="1" si="2"/>
        <v>5.12784490025288E-2</v>
      </c>
      <c r="U30" s="139">
        <f t="shared" ca="1" si="3"/>
        <v>0.05</v>
      </c>
    </row>
    <row r="31" spans="1:21">
      <c r="A31" s="82"/>
      <c r="B31" s="120" t="str">
        <f ca="1"/>
        <v>PayLeg</v>
      </c>
      <c r="C31" s="120" t="str">
        <f ca="1"/>
        <v>Coupon_10</v>
      </c>
      <c r="D31" s="121" t="str">
        <f ca="1"/>
        <v>FixedRate</v>
      </c>
      <c r="E31" s="122">
        <f ca="1"/>
        <v>-100000000</v>
      </c>
      <c r="F31" s="139">
        <f ca="1"/>
        <v>0.05</v>
      </c>
      <c r="G31" s="122">
        <f ca="1"/>
        <v>-2534246.5753424652</v>
      </c>
      <c r="H31" s="122" t="str">
        <f ca="1"/>
        <v>AUD</v>
      </c>
      <c r="I31" s="125">
        <f ca="1"/>
        <v>45044</v>
      </c>
      <c r="J31" s="125">
        <f ca="1"/>
        <v>45229</v>
      </c>
      <c r="K31" s="125">
        <f ca="1"/>
        <v>45229</v>
      </c>
      <c r="L31" s="151">
        <f ca="1"/>
        <v>0.87184909282689305</v>
      </c>
      <c r="M31" s="122">
        <f ca="1"/>
        <v>-2209480.5777119882</v>
      </c>
      <c r="N31" s="151">
        <f ca="1"/>
        <v>0.50684931506849296</v>
      </c>
      <c r="O31" s="132" t="b">
        <f ca="1"/>
        <v>0</v>
      </c>
      <c r="P31" s="120" t="b">
        <f ca="1"/>
        <v>0</v>
      </c>
      <c r="Q31" s="120" t="e">
        <f ca="1"/>
        <v>#N/A</v>
      </c>
      <c r="R31" s="122">
        <f t="shared" ca="1" si="0"/>
        <v>-2534246.5753424647</v>
      </c>
      <c r="S31" s="122">
        <f t="shared" ca="1" si="1"/>
        <v>-2534246.5753424647</v>
      </c>
      <c r="T31" s="139">
        <f t="shared" ca="1" si="2"/>
        <v>5.1300070274068875E-2</v>
      </c>
      <c r="U31" s="139">
        <f t="shared" ca="1" si="3"/>
        <v>0.05</v>
      </c>
    </row>
    <row r="32" spans="1:21">
      <c r="A32" s="82"/>
      <c r="B32" s="120" t="str">
        <f ca="1"/>
        <v>PayLeg</v>
      </c>
      <c r="C32" s="120" t="str">
        <f ca="1"/>
        <v>Coupon_11</v>
      </c>
      <c r="D32" s="121" t="str">
        <f ca="1"/>
        <v>FixedRate</v>
      </c>
      <c r="E32" s="122">
        <f ca="1"/>
        <v>-100000000</v>
      </c>
      <c r="F32" s="139">
        <f ca="1"/>
        <v>0.05</v>
      </c>
      <c r="G32" s="122">
        <f ca="1"/>
        <v>-2493150.684931505</v>
      </c>
      <c r="H32" s="122" t="str">
        <f ca="1"/>
        <v>AUD</v>
      </c>
      <c r="I32" s="125">
        <f ca="1"/>
        <v>45229</v>
      </c>
      <c r="J32" s="125">
        <f ca="1"/>
        <v>45411</v>
      </c>
      <c r="K32" s="125">
        <f ca="1"/>
        <v>45411</v>
      </c>
      <c r="L32" s="151">
        <f ca="1"/>
        <v>0.86111832972681102</v>
      </c>
      <c r="M32" s="122">
        <f ca="1"/>
        <v>-2146897.7535654721</v>
      </c>
      <c r="N32" s="151">
        <f ca="1"/>
        <v>0.49863013698630099</v>
      </c>
      <c r="O32" s="132" t="b">
        <f ca="1"/>
        <v>0</v>
      </c>
      <c r="P32" s="120" t="b">
        <f ca="1"/>
        <v>0</v>
      </c>
      <c r="Q32" s="120" t="e">
        <f ca="1"/>
        <v>#N/A</v>
      </c>
      <c r="R32" s="122">
        <f t="shared" ca="1" si="0"/>
        <v>-2493150.684931505</v>
      </c>
      <c r="S32" s="122">
        <f t="shared" ca="1" si="1"/>
        <v>-2493150.684931505</v>
      </c>
      <c r="T32" s="139">
        <f t="shared" ca="1" si="2"/>
        <v>5.12784490025288E-2</v>
      </c>
      <c r="U32" s="139">
        <f t="shared" ca="1" si="3"/>
        <v>0.05</v>
      </c>
    </row>
    <row r="33" spans="1:21">
      <c r="A33" s="82"/>
      <c r="B33" s="120" t="str">
        <f ca="1"/>
        <v>PayLeg</v>
      </c>
      <c r="C33" s="120" t="str">
        <f ca="1"/>
        <v>Coupon_12</v>
      </c>
      <c r="D33" s="121" t="str">
        <f ca="1"/>
        <v>FixedRate</v>
      </c>
      <c r="E33" s="122">
        <f ca="1"/>
        <v>-100000000</v>
      </c>
      <c r="F33" s="139">
        <f ca="1"/>
        <v>0.05</v>
      </c>
      <c r="G33" s="122">
        <f ca="1"/>
        <v>-2493150.684931505</v>
      </c>
      <c r="H33" s="122" t="str">
        <f ca="1"/>
        <v>AUD</v>
      </c>
      <c r="I33" s="125">
        <f ca="1"/>
        <v>45411</v>
      </c>
      <c r="J33" s="125">
        <f ca="1"/>
        <v>45593</v>
      </c>
      <c r="K33" s="125">
        <f ca="1"/>
        <v>45593</v>
      </c>
      <c r="L33" s="151">
        <f ca="1"/>
        <v>0.85049243954876796</v>
      </c>
      <c r="M33" s="122">
        <f ca="1"/>
        <v>-2120405.8081900775</v>
      </c>
      <c r="N33" s="151">
        <f ca="1"/>
        <v>0.49863013698630099</v>
      </c>
      <c r="O33" s="132" t="b">
        <f ca="1"/>
        <v>0</v>
      </c>
      <c r="P33" s="120" t="b">
        <f ca="1"/>
        <v>0</v>
      </c>
      <c r="Q33" s="120" t="e">
        <f ca="1"/>
        <v>#N/A</v>
      </c>
      <c r="R33" s="122">
        <f t="shared" ca="1" si="0"/>
        <v>-2493150.684931505</v>
      </c>
      <c r="S33" s="122">
        <f t="shared" ca="1" si="1"/>
        <v>-2493150.684931505</v>
      </c>
      <c r="T33" s="139">
        <f t="shared" ca="1" si="2"/>
        <v>5.12784490025288E-2</v>
      </c>
      <c r="U33" s="139">
        <f t="shared" ca="1" si="3"/>
        <v>0.05</v>
      </c>
    </row>
    <row r="34" spans="1:21">
      <c r="A34" s="82"/>
      <c r="B34" s="120" t="str">
        <f ca="1"/>
        <v>PayLeg</v>
      </c>
      <c r="C34" s="120" t="str">
        <f ca="1"/>
        <v>Coupon_13</v>
      </c>
      <c r="D34" s="121" t="str">
        <f ca="1"/>
        <v>FixedRate</v>
      </c>
      <c r="E34" s="122">
        <f ca="1"/>
        <v>-100000000</v>
      </c>
      <c r="F34" s="139">
        <f ca="1"/>
        <v>0.05</v>
      </c>
      <c r="G34" s="122">
        <f ca="1"/>
        <v>-2493150.684931505</v>
      </c>
      <c r="H34" s="122" t="str">
        <f ca="1"/>
        <v>AUD</v>
      </c>
      <c r="I34" s="125">
        <f ca="1"/>
        <v>45593</v>
      </c>
      <c r="J34" s="125">
        <f ca="1"/>
        <v>45775</v>
      </c>
      <c r="K34" s="125">
        <f ca="1"/>
        <v>45775</v>
      </c>
      <c r="L34" s="151">
        <f ca="1"/>
        <v>0.83999565053630398</v>
      </c>
      <c r="M34" s="122">
        <f ca="1"/>
        <v>-2094235.7314740715</v>
      </c>
      <c r="N34" s="151">
        <f ca="1"/>
        <v>0.49863013698630099</v>
      </c>
      <c r="O34" s="132" t="b">
        <f ca="1"/>
        <v>0</v>
      </c>
      <c r="P34" s="120" t="b">
        <f ca="1"/>
        <v>0</v>
      </c>
      <c r="Q34" s="120" t="e">
        <f ca="1"/>
        <v>#N/A</v>
      </c>
      <c r="R34" s="122">
        <f t="shared" ca="1" si="0"/>
        <v>-2493150.684931505</v>
      </c>
      <c r="S34" s="122">
        <f t="shared" ca="1" si="1"/>
        <v>-2493150.684931505</v>
      </c>
      <c r="T34" s="139">
        <f t="shared" ca="1" si="2"/>
        <v>5.12784490025288E-2</v>
      </c>
      <c r="U34" s="139">
        <f t="shared" ca="1" si="3"/>
        <v>0.05</v>
      </c>
    </row>
    <row r="35" spans="1:21">
      <c r="A35" s="82"/>
      <c r="B35" s="120" t="str">
        <f ca="1"/>
        <v>PayLeg</v>
      </c>
      <c r="C35" s="120" t="str">
        <f ca="1"/>
        <v>Coupon_14</v>
      </c>
      <c r="D35" s="121" t="str">
        <f ca="1"/>
        <v>FixedRate</v>
      </c>
      <c r="E35" s="122">
        <f ca="1"/>
        <v>-100000000</v>
      </c>
      <c r="F35" s="139">
        <f ca="1"/>
        <v>0.05</v>
      </c>
      <c r="G35" s="122">
        <f ca="1"/>
        <v>-2506849.315068495</v>
      </c>
      <c r="H35" s="122" t="str">
        <f ca="1"/>
        <v>AUD</v>
      </c>
      <c r="I35" s="125">
        <f ca="1"/>
        <v>45775</v>
      </c>
      <c r="J35" s="125">
        <f ca="1"/>
        <v>45958</v>
      </c>
      <c r="K35" s="125">
        <f ca="1"/>
        <v>45958</v>
      </c>
      <c r="L35" s="151">
        <f ca="1"/>
        <v>0.82957009926314196</v>
      </c>
      <c r="M35" s="122">
        <f ca="1"/>
        <v>-2079607.2351391111</v>
      </c>
      <c r="N35" s="151">
        <f ca="1"/>
        <v>0.50136986301369901</v>
      </c>
      <c r="O35" s="132" t="b">
        <f ca="1"/>
        <v>0</v>
      </c>
      <c r="P35" s="120" t="b">
        <f ca="1"/>
        <v>0</v>
      </c>
      <c r="Q35" s="120" t="e">
        <f ca="1"/>
        <v>#N/A</v>
      </c>
      <c r="R35" s="122">
        <f t="shared" ca="1" si="0"/>
        <v>-2506849.315068495</v>
      </c>
      <c r="S35" s="122">
        <f t="shared" ca="1" si="1"/>
        <v>-2506849.315068495</v>
      </c>
      <c r="T35" s="139">
        <f t="shared" ca="1" si="2"/>
        <v>5.1285654067725166E-2</v>
      </c>
      <c r="U35" s="139">
        <f t="shared" ca="1" si="3"/>
        <v>0.05</v>
      </c>
    </row>
    <row r="36" spans="1:21">
      <c r="A36" s="82"/>
      <c r="B36" s="120" t="str">
        <f ca="1"/>
        <v>PayLeg</v>
      </c>
      <c r="C36" s="120" t="str">
        <f ca="1"/>
        <v>Coupon_15</v>
      </c>
      <c r="D36" s="121" t="str">
        <f ca="1"/>
        <v>FixedRate</v>
      </c>
      <c r="E36" s="122">
        <f ca="1"/>
        <v>-100000000</v>
      </c>
      <c r="F36" s="139">
        <f ca="1"/>
        <v>0.05</v>
      </c>
      <c r="G36" s="122">
        <f ca="1"/>
        <v>-2493150.684931505</v>
      </c>
      <c r="H36" s="122" t="str">
        <f ca="1"/>
        <v>AUD</v>
      </c>
      <c r="I36" s="125">
        <f ca="1"/>
        <v>45958</v>
      </c>
      <c r="J36" s="125">
        <f ca="1"/>
        <v>46140</v>
      </c>
      <c r="K36" s="125">
        <f ca="1"/>
        <v>46140</v>
      </c>
      <c r="L36" s="151">
        <f ca="1"/>
        <v>0.81932818292109699</v>
      </c>
      <c r="M36" s="122">
        <f ca="1"/>
        <v>-2042708.6204334185</v>
      </c>
      <c r="N36" s="151">
        <f ca="1"/>
        <v>0.49863013698630099</v>
      </c>
      <c r="O36" s="132" t="b">
        <f ca="1"/>
        <v>0</v>
      </c>
      <c r="P36" s="120" t="b">
        <f ca="1"/>
        <v>0</v>
      </c>
      <c r="Q36" s="120" t="e">
        <f ca="1"/>
        <v>#N/A</v>
      </c>
      <c r="R36" s="122">
        <f t="shared" ca="1" si="0"/>
        <v>-2493150.684931505</v>
      </c>
      <c r="S36" s="122">
        <f t="shared" ca="1" si="1"/>
        <v>-2493150.684931505</v>
      </c>
      <c r="T36" s="139">
        <f t="shared" ca="1" si="2"/>
        <v>5.12784490025288E-2</v>
      </c>
      <c r="U36" s="139">
        <f t="shared" ca="1" si="3"/>
        <v>0.05</v>
      </c>
    </row>
    <row r="37" spans="1:21">
      <c r="A37" s="82"/>
      <c r="B37" s="120" t="str">
        <f ca="1"/>
        <v>PayLeg</v>
      </c>
      <c r="C37" s="120" t="str">
        <f ca="1"/>
        <v>Coupon_16</v>
      </c>
      <c r="D37" s="121" t="str">
        <f ca="1"/>
        <v>FixedRate</v>
      </c>
      <c r="E37" s="122">
        <f ca="1"/>
        <v>-100000000</v>
      </c>
      <c r="F37" s="139">
        <f ca="1"/>
        <v>0.05</v>
      </c>
      <c r="G37" s="122">
        <f ca="1"/>
        <v>-2506849.315068495</v>
      </c>
      <c r="H37" s="122" t="str">
        <f ca="1"/>
        <v>AUD</v>
      </c>
      <c r="I37" s="125">
        <f ca="1"/>
        <v>46140</v>
      </c>
      <c r="J37" s="125">
        <f ca="1"/>
        <v>46323</v>
      </c>
      <c r="K37" s="125">
        <f ca="1"/>
        <v>46323</v>
      </c>
      <c r="L37" s="151">
        <f ca="1"/>
        <v>0.80916006743823898</v>
      </c>
      <c r="M37" s="122">
        <f ca="1"/>
        <v>-2028442.3608383266</v>
      </c>
      <c r="N37" s="151">
        <f ca="1"/>
        <v>0.50136986301369901</v>
      </c>
      <c r="O37" s="132" t="b">
        <f ca="1"/>
        <v>0</v>
      </c>
      <c r="P37" s="120" t="b">
        <f ca="1"/>
        <v>0</v>
      </c>
      <c r="Q37" s="120" t="e">
        <f ca="1"/>
        <v>#N/A</v>
      </c>
      <c r="R37" s="122">
        <f t="shared" ca="1" si="0"/>
        <v>-2506849.315068495</v>
      </c>
      <c r="S37" s="122">
        <f t="shared" ca="1" si="1"/>
        <v>-2506849.315068495</v>
      </c>
      <c r="T37" s="139">
        <f t="shared" ca="1" si="2"/>
        <v>5.1285654067725166E-2</v>
      </c>
      <c r="U37" s="139">
        <f t="shared" ca="1" si="3"/>
        <v>0.05</v>
      </c>
    </row>
    <row r="38" spans="1:21">
      <c r="A38" s="82"/>
      <c r="B38" s="120" t="str">
        <f ca="1"/>
        <v>PayLeg</v>
      </c>
      <c r="C38" s="120" t="str">
        <f ca="1"/>
        <v>Coupon_17</v>
      </c>
      <c r="D38" s="121" t="str">
        <f ca="1"/>
        <v>FixedRate</v>
      </c>
      <c r="E38" s="122">
        <f ca="1"/>
        <v>-100000000</v>
      </c>
      <c r="F38" s="139">
        <f ca="1"/>
        <v>0.05</v>
      </c>
      <c r="G38" s="122">
        <f ca="1"/>
        <v>-2493150.684931505</v>
      </c>
      <c r="H38" s="122" t="str">
        <f ca="1"/>
        <v>AUD</v>
      </c>
      <c r="I38" s="125">
        <f ca="1"/>
        <v>46323</v>
      </c>
      <c r="J38" s="125">
        <f ca="1"/>
        <v>46505</v>
      </c>
      <c r="K38" s="125">
        <f ca="1"/>
        <v>46505</v>
      </c>
      <c r="L38" s="151">
        <f ca="1"/>
        <v>0.79917160522383501</v>
      </c>
      <c r="M38" s="122">
        <f ca="1"/>
        <v>-1992455.2349416143</v>
      </c>
      <c r="N38" s="151">
        <f ca="1"/>
        <v>0.49863013698630099</v>
      </c>
      <c r="O38" s="132" t="b">
        <f ca="1"/>
        <v>0</v>
      </c>
      <c r="P38" s="120" t="b">
        <f ca="1"/>
        <v>0</v>
      </c>
      <c r="Q38" s="120" t="e">
        <f ca="1"/>
        <v>#N/A</v>
      </c>
      <c r="R38" s="122">
        <f t="shared" ca="1" si="0"/>
        <v>-2493150.684931505</v>
      </c>
      <c r="S38" s="122">
        <f t="shared" ca="1" si="1"/>
        <v>-2493150.684931505</v>
      </c>
      <c r="T38" s="139">
        <f t="shared" ca="1" si="2"/>
        <v>5.12784490025288E-2</v>
      </c>
      <c r="U38" s="139">
        <f t="shared" ca="1" si="3"/>
        <v>0.05</v>
      </c>
    </row>
    <row r="39" spans="1:21">
      <c r="A39" s="82"/>
      <c r="B39" s="120" t="str">
        <f ca="1"/>
        <v>PayLeg</v>
      </c>
      <c r="C39" s="120" t="str">
        <f ca="1"/>
        <v>Coupon_18</v>
      </c>
      <c r="D39" s="121" t="str">
        <f ca="1"/>
        <v>FixedRate</v>
      </c>
      <c r="E39" s="122">
        <f ca="1"/>
        <v>-100000000</v>
      </c>
      <c r="F39" s="139">
        <f ca="1"/>
        <v>0.05</v>
      </c>
      <c r="G39" s="122">
        <f ca="1"/>
        <v>-2506849.315068495</v>
      </c>
      <c r="H39" s="122" t="str">
        <f ca="1"/>
        <v>AUD</v>
      </c>
      <c r="I39" s="125">
        <f ca="1"/>
        <v>46505</v>
      </c>
      <c r="J39" s="125">
        <f ca="1"/>
        <v>46688</v>
      </c>
      <c r="K39" s="125">
        <f ca="1"/>
        <v>46688</v>
      </c>
      <c r="L39" s="151">
        <f ca="1"/>
        <v>0.78927914484458594</v>
      </c>
      <c r="M39" s="122">
        <f ca="1"/>
        <v>-1978603.8836514978</v>
      </c>
      <c r="N39" s="151">
        <f ca="1"/>
        <v>0.50136986301369901</v>
      </c>
      <c r="O39" s="132" t="b">
        <f ca="1"/>
        <v>0</v>
      </c>
      <c r="P39" s="120" t="b">
        <f ca="1"/>
        <v>0</v>
      </c>
      <c r="Q39" s="120" t="e">
        <f ca="1"/>
        <v>#N/A</v>
      </c>
      <c r="R39" s="122">
        <f t="shared" ca="1" si="0"/>
        <v>-2506849.315068495</v>
      </c>
      <c r="S39" s="122">
        <f t="shared" ca="1" si="1"/>
        <v>-2506849.315068495</v>
      </c>
      <c r="T39" s="139">
        <f t="shared" ca="1" si="2"/>
        <v>5.1285654067725166E-2</v>
      </c>
      <c r="U39" s="139">
        <f t="shared" ca="1" si="3"/>
        <v>0.05</v>
      </c>
    </row>
    <row r="40" spans="1:21">
      <c r="A40" s="82"/>
      <c r="B40" s="120" t="str">
        <f ca="1"/>
        <v>PayLeg</v>
      </c>
      <c r="C40" s="120" t="str">
        <f ca="1"/>
        <v>Coupon_19</v>
      </c>
      <c r="D40" s="121" t="str">
        <f ca="1"/>
        <v>FixedRate</v>
      </c>
      <c r="E40" s="122">
        <f ca="1"/>
        <v>-100000000</v>
      </c>
      <c r="F40" s="139">
        <f ca="1"/>
        <v>0.05</v>
      </c>
      <c r="G40" s="122">
        <f ca="1"/>
        <v>-2506849.315068495</v>
      </c>
      <c r="H40" s="122" t="str">
        <f ca="1"/>
        <v>AUD</v>
      </c>
      <c r="I40" s="125">
        <f ca="1"/>
        <v>46688</v>
      </c>
      <c r="J40" s="125">
        <f ca="1"/>
        <v>46871</v>
      </c>
      <c r="K40" s="125">
        <f ca="1"/>
        <v>46871</v>
      </c>
      <c r="L40" s="151">
        <f ca="1"/>
        <v>0.77951171368849304</v>
      </c>
      <c r="M40" s="122">
        <f ca="1"/>
        <v>-1954118.4055478675</v>
      </c>
      <c r="N40" s="151">
        <f ca="1"/>
        <v>0.50136986301369901</v>
      </c>
      <c r="O40" s="132" t="b">
        <f ca="1"/>
        <v>0</v>
      </c>
      <c r="P40" s="120" t="b">
        <f ca="1"/>
        <v>0</v>
      </c>
      <c r="Q40" s="120" t="e">
        <f ca="1"/>
        <v>#N/A</v>
      </c>
      <c r="R40" s="122">
        <f t="shared" ca="1" si="0"/>
        <v>-2506849.315068495</v>
      </c>
      <c r="S40" s="122">
        <f t="shared" ca="1" si="1"/>
        <v>-2506849.315068495</v>
      </c>
      <c r="T40" s="139">
        <f t="shared" ca="1" si="2"/>
        <v>5.1285654067725166E-2</v>
      </c>
      <c r="U40" s="139">
        <f t="shared" ca="1" si="3"/>
        <v>0.05</v>
      </c>
    </row>
    <row r="41" spans="1:21">
      <c r="A41" s="82"/>
      <c r="B41" s="120" t="str">
        <f ca="1"/>
        <v>ReceiveLeg</v>
      </c>
      <c r="C41" s="120" t="str">
        <f ca="1"/>
        <v>Principal_1</v>
      </c>
      <c r="D41" s="121" t="str">
        <f ca="1"/>
        <v>PrincipalExchange</v>
      </c>
      <c r="E41" s="122">
        <f ca="1"/>
        <v>-100000000</v>
      </c>
      <c r="F41" s="139">
        <f ca="1"/>
        <v>0</v>
      </c>
      <c r="G41" s="122">
        <f ca="1"/>
        <v>-100000000</v>
      </c>
      <c r="H41" s="122" t="str">
        <f ca="1"/>
        <v>AUD</v>
      </c>
      <c r="I41" s="125">
        <f ca="1"/>
        <v>43220</v>
      </c>
      <c r="J41" s="125">
        <f ca="1"/>
        <v>43220</v>
      </c>
      <c r="K41" s="125">
        <f ca="1"/>
        <v>43220</v>
      </c>
      <c r="L41" s="151">
        <f ca="1"/>
        <v>0.99979117426503605</v>
      </c>
      <c r="M41" s="122">
        <f ca="1"/>
        <v>-99979117.426503599</v>
      </c>
      <c r="N41" s="151">
        <f ca="1"/>
        <v>8.21917808219178E-3</v>
      </c>
      <c r="O41" s="132" t="b">
        <f ca="1"/>
        <v>0</v>
      </c>
      <c r="P41" s="120" t="b">
        <f ca="1"/>
        <v>0</v>
      </c>
      <c r="Q41" s="120" t="e">
        <f ca="1"/>
        <v>#N/A</v>
      </c>
      <c r="R41" s="122">
        <f t="shared" ca="1" si="0"/>
        <v>0</v>
      </c>
      <c r="S41" s="122">
        <f t="shared" ca="1" si="1"/>
        <v>0</v>
      </c>
      <c r="T41" s="139" t="e">
        <f t="shared" ca="1" si="2"/>
        <v>#DIV/0!</v>
      </c>
      <c r="U41" s="139">
        <f t="shared" ca="1" si="3"/>
        <v>121.66666666666669</v>
      </c>
    </row>
    <row r="42" spans="1:21">
      <c r="A42" s="82"/>
      <c r="B42" s="120" t="str">
        <f ca="1"/>
        <v>ReceiveLeg</v>
      </c>
      <c r="C42" s="120" t="str">
        <f ca="1"/>
        <v>Principal_2</v>
      </c>
      <c r="D42" s="121" t="str">
        <f ca="1"/>
        <v>PrincipalExchange</v>
      </c>
      <c r="E42" s="122">
        <f ca="1"/>
        <v>100000000</v>
      </c>
      <c r="F42" s="139">
        <f ca="1"/>
        <v>0</v>
      </c>
      <c r="G42" s="122">
        <f ca="1"/>
        <v>100000000</v>
      </c>
      <c r="H42" s="122" t="str">
        <f ca="1"/>
        <v>AUD</v>
      </c>
      <c r="I42" s="125">
        <f ca="1"/>
        <v>46871</v>
      </c>
      <c r="J42" s="125">
        <f ca="1"/>
        <v>46871</v>
      </c>
      <c r="K42" s="125">
        <f ca="1"/>
        <v>46871</v>
      </c>
      <c r="L42" s="151">
        <f ca="1"/>
        <v>0.77951171368849304</v>
      </c>
      <c r="M42" s="122">
        <f ca="1"/>
        <v>77951171.368849292</v>
      </c>
      <c r="N42" s="151">
        <f ca="1"/>
        <v>10.0109589041096</v>
      </c>
      <c r="O42" s="132" t="b">
        <f ca="1"/>
        <v>0</v>
      </c>
      <c r="P42" s="120" t="b">
        <f ca="1"/>
        <v>0</v>
      </c>
      <c r="Q42" s="120" t="e">
        <f ca="1"/>
        <v>#N/A</v>
      </c>
      <c r="R42" s="122">
        <f t="shared" ca="1" si="0"/>
        <v>0</v>
      </c>
      <c r="S42" s="122">
        <f t="shared" ca="1" si="1"/>
        <v>0</v>
      </c>
      <c r="T42" s="139" t="e">
        <f t="shared" ca="1" si="2"/>
        <v>#DIV/0!</v>
      </c>
      <c r="U42" s="139">
        <f t="shared" ca="1" si="3"/>
        <v>9.9890530925013571E-2</v>
      </c>
    </row>
    <row r="43" spans="1:21">
      <c r="A43" s="82"/>
      <c r="B43" s="120" t="str">
        <f ca="1"/>
        <v>PayLeg</v>
      </c>
      <c r="C43" s="120" t="str">
        <f ca="1"/>
        <v>Principal_1</v>
      </c>
      <c r="D43" s="121" t="str">
        <f ca="1"/>
        <v>PrincipalExchange</v>
      </c>
      <c r="E43" s="122">
        <f ca="1"/>
        <v>100000000</v>
      </c>
      <c r="F43" s="139">
        <f ca="1"/>
        <v>0</v>
      </c>
      <c r="G43" s="122">
        <f ca="1"/>
        <v>100000000</v>
      </c>
      <c r="H43" s="122" t="str">
        <f ca="1"/>
        <v>AUD</v>
      </c>
      <c r="I43" s="125">
        <f ca="1"/>
        <v>43220</v>
      </c>
      <c r="J43" s="125">
        <f ca="1"/>
        <v>43220</v>
      </c>
      <c r="K43" s="125">
        <f ca="1"/>
        <v>43220</v>
      </c>
      <c r="L43" s="151">
        <f ca="1"/>
        <v>0.99979117426503605</v>
      </c>
      <c r="M43" s="122">
        <f ca="1"/>
        <v>99979117.426503599</v>
      </c>
      <c r="N43" s="151">
        <f ca="1"/>
        <v>8.21917808219178E-3</v>
      </c>
      <c r="O43" s="132" t="b">
        <f ca="1"/>
        <v>0</v>
      </c>
      <c r="P43" s="120" t="b">
        <f ca="1"/>
        <v>0</v>
      </c>
      <c r="Q43" s="120" t="e">
        <f ca="1"/>
        <v>#N/A</v>
      </c>
      <c r="R43" s="122"/>
      <c r="S43" s="122"/>
      <c r="T43" s="139"/>
      <c r="U43" s="139"/>
    </row>
    <row r="44" spans="1:21">
      <c r="A44" s="82"/>
      <c r="B44" s="120" t="str">
        <f ca="1"/>
        <v>PayLeg</v>
      </c>
      <c r="C44" s="120" t="str">
        <f ca="1"/>
        <v>Principal_2</v>
      </c>
      <c r="D44" s="121" t="str">
        <f ca="1"/>
        <v>PrincipalExchange</v>
      </c>
      <c r="E44" s="122">
        <f ca="1"/>
        <v>-100000000</v>
      </c>
      <c r="F44" s="139">
        <f ca="1"/>
        <v>0</v>
      </c>
      <c r="G44" s="122">
        <f ca="1"/>
        <v>-100000000</v>
      </c>
      <c r="H44" s="122" t="str">
        <f ca="1"/>
        <v>AUD</v>
      </c>
      <c r="I44" s="125">
        <f ca="1"/>
        <v>46871</v>
      </c>
      <c r="J44" s="125">
        <f ca="1"/>
        <v>46871</v>
      </c>
      <c r="K44" s="125">
        <f ca="1"/>
        <v>46871</v>
      </c>
      <c r="L44" s="151">
        <f ca="1"/>
        <v>0.77951171368849304</v>
      </c>
      <c r="M44" s="122">
        <f ca="1"/>
        <v>-77951171.368849292</v>
      </c>
      <c r="N44" s="151">
        <f ca="1"/>
        <v>10.0109589041096</v>
      </c>
      <c r="O44" s="132" t="b">
        <f ca="1"/>
        <v>0</v>
      </c>
      <c r="P44" s="120" t="b">
        <f ca="1"/>
        <v>0</v>
      </c>
      <c r="Q44" s="120" t="e">
        <f ca="1"/>
        <v>#N/A</v>
      </c>
      <c r="R44" s="122"/>
      <c r="S44" s="122"/>
      <c r="T44" s="139"/>
      <c r="U44" s="139"/>
    </row>
    <row r="45" spans="1:21">
      <c r="A45" s="82"/>
      <c r="B45" s="120" t="e">
        <f ca="1"/>
        <v>#N/A</v>
      </c>
      <c r="C45" s="120" t="e">
        <f ca="1"/>
        <v>#N/A</v>
      </c>
      <c r="D45" s="121" t="e">
        <f ca="1"/>
        <v>#N/A</v>
      </c>
      <c r="E45" s="122" t="e">
        <f ca="1"/>
        <v>#N/A</v>
      </c>
      <c r="F45" s="139" t="e">
        <f ca="1"/>
        <v>#N/A</v>
      </c>
      <c r="G45" s="122" t="e">
        <f ca="1"/>
        <v>#N/A</v>
      </c>
      <c r="H45" s="122" t="e">
        <f ca="1"/>
        <v>#N/A</v>
      </c>
      <c r="I45" s="125" t="e">
        <f ca="1"/>
        <v>#N/A</v>
      </c>
      <c r="J45" s="125" t="e">
        <f ca="1"/>
        <v>#N/A</v>
      </c>
      <c r="K45" s="125" t="e">
        <f ca="1"/>
        <v>#N/A</v>
      </c>
      <c r="L45" s="151" t="e">
        <f ca="1"/>
        <v>#N/A</v>
      </c>
      <c r="M45" s="122" t="e">
        <f ca="1"/>
        <v>#N/A</v>
      </c>
      <c r="N45" s="151" t="e">
        <f ca="1"/>
        <v>#N/A</v>
      </c>
      <c r="O45" s="132" t="e">
        <f ca="1"/>
        <v>#N/A</v>
      </c>
      <c r="P45" s="120" t="e">
        <f ca="1"/>
        <v>#N/A</v>
      </c>
      <c r="Q45" s="120" t="e">
        <f ca="1"/>
        <v>#N/A</v>
      </c>
      <c r="R45" s="122"/>
      <c r="S45" s="122"/>
      <c r="T45" s="139"/>
      <c r="U45" s="139"/>
    </row>
    <row r="46" spans="1:21">
      <c r="A46" s="82"/>
      <c r="B46" s="120" t="e">
        <f ca="1"/>
        <v>#N/A</v>
      </c>
      <c r="C46" s="120" t="e">
        <f ca="1"/>
        <v>#N/A</v>
      </c>
      <c r="D46" s="121" t="e">
        <f ca="1"/>
        <v>#N/A</v>
      </c>
      <c r="E46" s="122" t="e">
        <f ca="1"/>
        <v>#N/A</v>
      </c>
      <c r="F46" s="139" t="e">
        <f ca="1"/>
        <v>#N/A</v>
      </c>
      <c r="G46" s="122" t="e">
        <f ca="1"/>
        <v>#N/A</v>
      </c>
      <c r="H46" s="122" t="e">
        <f ca="1"/>
        <v>#N/A</v>
      </c>
      <c r="I46" s="125" t="e">
        <f ca="1"/>
        <v>#N/A</v>
      </c>
      <c r="J46" s="125" t="e">
        <f ca="1"/>
        <v>#N/A</v>
      </c>
      <c r="K46" s="125" t="e">
        <f ca="1"/>
        <v>#N/A</v>
      </c>
      <c r="L46" s="151" t="e">
        <f ca="1"/>
        <v>#N/A</v>
      </c>
      <c r="M46" s="122" t="e">
        <f ca="1"/>
        <v>#N/A</v>
      </c>
      <c r="N46" s="151" t="e">
        <f ca="1"/>
        <v>#N/A</v>
      </c>
      <c r="O46" s="132" t="e">
        <f ca="1"/>
        <v>#N/A</v>
      </c>
      <c r="P46" s="120" t="e">
        <f ca="1"/>
        <v>#N/A</v>
      </c>
      <c r="Q46" s="120" t="e">
        <f ca="1"/>
        <v>#N/A</v>
      </c>
      <c r="R46" s="122"/>
      <c r="S46" s="122"/>
      <c r="T46" s="139"/>
      <c r="U46" s="139"/>
    </row>
    <row r="47" spans="1:21">
      <c r="A47" s="82"/>
      <c r="B47" s="120" t="e">
        <f ca="1"/>
        <v>#N/A</v>
      </c>
      <c r="C47" s="120" t="e">
        <f ca="1"/>
        <v>#N/A</v>
      </c>
      <c r="D47" s="121" t="e">
        <f ca="1"/>
        <v>#N/A</v>
      </c>
      <c r="E47" s="122" t="e">
        <f ca="1"/>
        <v>#N/A</v>
      </c>
      <c r="F47" s="139" t="e">
        <f ca="1"/>
        <v>#N/A</v>
      </c>
      <c r="G47" s="122" t="e">
        <f ca="1"/>
        <v>#N/A</v>
      </c>
      <c r="H47" s="122" t="e">
        <f ca="1"/>
        <v>#N/A</v>
      </c>
      <c r="I47" s="125" t="e">
        <f ca="1"/>
        <v>#N/A</v>
      </c>
      <c r="J47" s="125" t="e">
        <f ca="1"/>
        <v>#N/A</v>
      </c>
      <c r="K47" s="125" t="e">
        <f ca="1"/>
        <v>#N/A</v>
      </c>
      <c r="L47" s="151" t="e">
        <f ca="1"/>
        <v>#N/A</v>
      </c>
      <c r="M47" s="122" t="e">
        <f ca="1"/>
        <v>#N/A</v>
      </c>
      <c r="N47" s="151" t="e">
        <f ca="1"/>
        <v>#N/A</v>
      </c>
      <c r="O47" s="132" t="e">
        <f ca="1"/>
        <v>#N/A</v>
      </c>
      <c r="P47" s="120" t="e">
        <f ca="1"/>
        <v>#N/A</v>
      </c>
      <c r="Q47" s="120" t="e">
        <f ca="1"/>
        <v>#N/A</v>
      </c>
      <c r="R47" s="122"/>
      <c r="S47" s="122"/>
      <c r="T47" s="139"/>
      <c r="U47" s="139"/>
    </row>
    <row r="48" spans="1:21">
      <c r="A48" s="82"/>
      <c r="B48" s="120" t="e">
        <f ca="1"/>
        <v>#N/A</v>
      </c>
      <c r="C48" s="120" t="e">
        <f ca="1"/>
        <v>#N/A</v>
      </c>
      <c r="D48" s="121" t="e">
        <f ca="1"/>
        <v>#N/A</v>
      </c>
      <c r="E48" s="122" t="e">
        <f ca="1"/>
        <v>#N/A</v>
      </c>
      <c r="F48" s="139" t="e">
        <f ca="1"/>
        <v>#N/A</v>
      </c>
      <c r="G48" s="122" t="e">
        <f ca="1"/>
        <v>#N/A</v>
      </c>
      <c r="H48" s="122" t="e">
        <f ca="1"/>
        <v>#N/A</v>
      </c>
      <c r="I48" s="125" t="e">
        <f ca="1"/>
        <v>#N/A</v>
      </c>
      <c r="J48" s="125" t="e">
        <f ca="1"/>
        <v>#N/A</v>
      </c>
      <c r="K48" s="125" t="e">
        <f ca="1"/>
        <v>#N/A</v>
      </c>
      <c r="L48" s="151" t="e">
        <f ca="1"/>
        <v>#N/A</v>
      </c>
      <c r="M48" s="122" t="e">
        <f ca="1"/>
        <v>#N/A</v>
      </c>
      <c r="N48" s="151" t="e">
        <f ca="1"/>
        <v>#N/A</v>
      </c>
      <c r="O48" s="132" t="e">
        <f ca="1"/>
        <v>#N/A</v>
      </c>
      <c r="P48" s="120" t="e">
        <f ca="1"/>
        <v>#N/A</v>
      </c>
      <c r="Q48" s="120" t="e">
        <f ca="1"/>
        <v>#N/A</v>
      </c>
      <c r="R48" s="122"/>
      <c r="S48" s="122"/>
      <c r="T48" s="139"/>
      <c r="U48" s="139"/>
    </row>
    <row r="49" spans="1:21">
      <c r="A49" s="82"/>
      <c r="B49" s="120" t="e">
        <f ca="1"/>
        <v>#N/A</v>
      </c>
      <c r="C49" s="120" t="e">
        <f ca="1"/>
        <v>#N/A</v>
      </c>
      <c r="D49" s="121" t="e">
        <f ca="1"/>
        <v>#N/A</v>
      </c>
      <c r="E49" s="122" t="e">
        <f ca="1"/>
        <v>#N/A</v>
      </c>
      <c r="F49" s="139" t="e">
        <f ca="1"/>
        <v>#N/A</v>
      </c>
      <c r="G49" s="122" t="e">
        <f ca="1"/>
        <v>#N/A</v>
      </c>
      <c r="H49" s="122" t="e">
        <f ca="1"/>
        <v>#N/A</v>
      </c>
      <c r="I49" s="125" t="e">
        <f ca="1"/>
        <v>#N/A</v>
      </c>
      <c r="J49" s="125" t="e">
        <f ca="1"/>
        <v>#N/A</v>
      </c>
      <c r="K49" s="125" t="e">
        <f ca="1"/>
        <v>#N/A</v>
      </c>
      <c r="L49" s="151" t="e">
        <f ca="1"/>
        <v>#N/A</v>
      </c>
      <c r="M49" s="122" t="e">
        <f ca="1"/>
        <v>#N/A</v>
      </c>
      <c r="N49" s="151" t="e">
        <f ca="1"/>
        <v>#N/A</v>
      </c>
      <c r="O49" s="132" t="e">
        <f ca="1"/>
        <v>#N/A</v>
      </c>
      <c r="P49" s="120" t="e">
        <f ca="1"/>
        <v>#N/A</v>
      </c>
      <c r="Q49" s="120" t="e">
        <f ca="1"/>
        <v>#N/A</v>
      </c>
      <c r="R49" s="122"/>
      <c r="S49" s="122"/>
      <c r="T49" s="139"/>
      <c r="U49" s="139"/>
    </row>
    <row r="50" spans="1:21">
      <c r="A50" s="82"/>
      <c r="B50" s="120" t="e">
        <f ca="1"/>
        <v>#N/A</v>
      </c>
      <c r="C50" s="120" t="e">
        <f ca="1"/>
        <v>#N/A</v>
      </c>
      <c r="D50" s="121" t="e">
        <f ca="1"/>
        <v>#N/A</v>
      </c>
      <c r="E50" s="122" t="e">
        <f ca="1"/>
        <v>#N/A</v>
      </c>
      <c r="F50" s="139" t="e">
        <f ca="1"/>
        <v>#N/A</v>
      </c>
      <c r="G50" s="122" t="e">
        <f ca="1"/>
        <v>#N/A</v>
      </c>
      <c r="H50" s="122" t="e">
        <f ca="1"/>
        <v>#N/A</v>
      </c>
      <c r="I50" s="125" t="e">
        <f ca="1"/>
        <v>#N/A</v>
      </c>
      <c r="J50" s="125" t="e">
        <f ca="1"/>
        <v>#N/A</v>
      </c>
      <c r="K50" s="125" t="e">
        <f ca="1"/>
        <v>#N/A</v>
      </c>
      <c r="L50" s="151" t="e">
        <f ca="1"/>
        <v>#N/A</v>
      </c>
      <c r="M50" s="122" t="e">
        <f ca="1"/>
        <v>#N/A</v>
      </c>
      <c r="N50" s="151" t="e">
        <f ca="1"/>
        <v>#N/A</v>
      </c>
      <c r="O50" s="132" t="e">
        <f ca="1"/>
        <v>#N/A</v>
      </c>
      <c r="P50" s="120" t="e">
        <f ca="1"/>
        <v>#N/A</v>
      </c>
      <c r="Q50" s="120" t="e">
        <f ca="1"/>
        <v>#N/A</v>
      </c>
      <c r="R50" s="122"/>
      <c r="S50" s="122"/>
      <c r="T50" s="139"/>
      <c r="U50" s="139"/>
    </row>
    <row r="51" spans="1:21">
      <c r="A51" s="82"/>
      <c r="B51" s="120" t="e">
        <f ca="1"/>
        <v>#N/A</v>
      </c>
      <c r="C51" s="120" t="e">
        <f ca="1"/>
        <v>#N/A</v>
      </c>
      <c r="D51" s="121" t="e">
        <f ca="1"/>
        <v>#N/A</v>
      </c>
      <c r="E51" s="122" t="e">
        <f ca="1"/>
        <v>#N/A</v>
      </c>
      <c r="F51" s="139" t="e">
        <f ca="1"/>
        <v>#N/A</v>
      </c>
      <c r="G51" s="122" t="e">
        <f ca="1"/>
        <v>#N/A</v>
      </c>
      <c r="H51" s="122" t="e">
        <f ca="1"/>
        <v>#N/A</v>
      </c>
      <c r="I51" s="125" t="e">
        <f ca="1"/>
        <v>#N/A</v>
      </c>
      <c r="J51" s="125" t="e">
        <f ca="1"/>
        <v>#N/A</v>
      </c>
      <c r="K51" s="125" t="e">
        <f ca="1"/>
        <v>#N/A</v>
      </c>
      <c r="L51" s="151" t="e">
        <f ca="1"/>
        <v>#N/A</v>
      </c>
      <c r="M51" s="122" t="e">
        <f ca="1"/>
        <v>#N/A</v>
      </c>
      <c r="N51" s="151" t="e">
        <f ca="1"/>
        <v>#N/A</v>
      </c>
      <c r="O51" s="132" t="e">
        <f ca="1"/>
        <v>#N/A</v>
      </c>
      <c r="P51" s="120" t="e">
        <f ca="1"/>
        <v>#N/A</v>
      </c>
      <c r="Q51" s="120" t="e">
        <f ca="1"/>
        <v>#N/A</v>
      </c>
      <c r="R51" s="122"/>
      <c r="S51" s="122"/>
      <c r="T51" s="139"/>
      <c r="U51" s="139"/>
    </row>
    <row r="52" spans="1:21">
      <c r="A52" s="82"/>
      <c r="B52" s="120" t="e">
        <f ca="1"/>
        <v>#N/A</v>
      </c>
      <c r="C52" s="120" t="e">
        <f ca="1"/>
        <v>#N/A</v>
      </c>
      <c r="D52" s="121" t="e">
        <f ca="1"/>
        <v>#N/A</v>
      </c>
      <c r="E52" s="122" t="e">
        <f ca="1"/>
        <v>#N/A</v>
      </c>
      <c r="F52" s="139" t="e">
        <f ca="1"/>
        <v>#N/A</v>
      </c>
      <c r="G52" s="122" t="e">
        <f ca="1"/>
        <v>#N/A</v>
      </c>
      <c r="H52" s="122" t="e">
        <f ca="1"/>
        <v>#N/A</v>
      </c>
      <c r="I52" s="125" t="e">
        <f ca="1"/>
        <v>#N/A</v>
      </c>
      <c r="J52" s="125" t="e">
        <f ca="1"/>
        <v>#N/A</v>
      </c>
      <c r="K52" s="125" t="e">
        <f ca="1"/>
        <v>#N/A</v>
      </c>
      <c r="L52" s="151" t="e">
        <f ca="1"/>
        <v>#N/A</v>
      </c>
      <c r="M52" s="122" t="e">
        <f ca="1"/>
        <v>#N/A</v>
      </c>
      <c r="N52" s="151" t="e">
        <f ca="1"/>
        <v>#N/A</v>
      </c>
      <c r="O52" s="132" t="e">
        <f ca="1"/>
        <v>#N/A</v>
      </c>
      <c r="P52" s="120" t="e">
        <f ca="1"/>
        <v>#N/A</v>
      </c>
      <c r="Q52" s="120" t="e">
        <f ca="1"/>
        <v>#N/A</v>
      </c>
      <c r="R52" s="122"/>
      <c r="S52" s="122"/>
      <c r="T52" s="139"/>
      <c r="U52" s="139"/>
    </row>
    <row r="53" spans="1:21">
      <c r="A53" s="82"/>
      <c r="B53" s="120" t="e">
        <f ca="1"/>
        <v>#N/A</v>
      </c>
      <c r="C53" s="120" t="e">
        <f ca="1"/>
        <v>#N/A</v>
      </c>
      <c r="D53" s="121" t="e">
        <f ca="1"/>
        <v>#N/A</v>
      </c>
      <c r="E53" s="122" t="e">
        <f ca="1"/>
        <v>#N/A</v>
      </c>
      <c r="F53" s="139" t="e">
        <f ca="1"/>
        <v>#N/A</v>
      </c>
      <c r="G53" s="122" t="e">
        <f ca="1"/>
        <v>#N/A</v>
      </c>
      <c r="H53" s="122" t="e">
        <f ca="1"/>
        <v>#N/A</v>
      </c>
      <c r="I53" s="125" t="e">
        <f ca="1"/>
        <v>#N/A</v>
      </c>
      <c r="J53" s="125" t="e">
        <f ca="1"/>
        <v>#N/A</v>
      </c>
      <c r="K53" s="125" t="e">
        <f ca="1"/>
        <v>#N/A</v>
      </c>
      <c r="L53" s="151" t="e">
        <f ca="1"/>
        <v>#N/A</v>
      </c>
      <c r="M53" s="122" t="e">
        <f ca="1"/>
        <v>#N/A</v>
      </c>
      <c r="N53" s="151" t="e">
        <f ca="1"/>
        <v>#N/A</v>
      </c>
      <c r="O53" s="132" t="e">
        <f ca="1"/>
        <v>#N/A</v>
      </c>
      <c r="P53" s="120" t="e">
        <f ca="1"/>
        <v>#N/A</v>
      </c>
      <c r="Q53" s="120" t="e">
        <f ca="1"/>
        <v>#N/A</v>
      </c>
      <c r="R53" s="122"/>
      <c r="S53" s="122"/>
      <c r="T53" s="139"/>
      <c r="U53"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250"/>
  <sheetViews>
    <sheetView workbookViewId="0">
      <selection activeCell="I2" sqref="I2"/>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43" t="s">
        <v>125</v>
      </c>
      <c r="B1" s="43" t="s">
        <v>126</v>
      </c>
      <c r="C1" s="62" t="s">
        <v>127</v>
      </c>
      <c r="D1" s="62" t="s">
        <v>128</v>
      </c>
      <c r="E1" s="62" t="s">
        <v>129</v>
      </c>
      <c r="F1" s="62" t="s">
        <v>130</v>
      </c>
      <c r="G1" s="62" t="s">
        <v>166</v>
      </c>
      <c r="H1" s="62" t="s">
        <v>131</v>
      </c>
      <c r="I1" s="62" t="s">
        <v>132</v>
      </c>
      <c r="J1" s="62" t="s">
        <v>161</v>
      </c>
      <c r="K1" s="62" t="s">
        <v>224</v>
      </c>
      <c r="L1" s="62" t="s">
        <v>225</v>
      </c>
    </row>
    <row r="2" spans="1:12">
      <c r="A2" t="s">
        <v>133</v>
      </c>
      <c r="B2" t="s">
        <v>134</v>
      </c>
      <c r="C2" t="s">
        <v>36</v>
      </c>
      <c r="D2" s="63" t="s">
        <v>101</v>
      </c>
      <c r="E2" t="s">
        <v>87</v>
      </c>
      <c r="F2" t="s">
        <v>135</v>
      </c>
      <c r="G2" t="s">
        <v>213</v>
      </c>
      <c r="H2" t="s">
        <v>136</v>
      </c>
      <c r="I2" s="64">
        <v>1</v>
      </c>
      <c r="J2" t="s">
        <v>226</v>
      </c>
      <c r="K2" t="str">
        <f t="array" ref="K2:K250">_xll.HLV5r3.Financial.Cache.SupportedFloatingRates()</f>
        <v>AUD-AONIA-OIS-COMPOUND</v>
      </c>
      <c r="L2" t="s">
        <v>186</v>
      </c>
    </row>
    <row r="3" spans="1:12">
      <c r="A3" t="s">
        <v>137</v>
      </c>
      <c r="B3" t="s">
        <v>138</v>
      </c>
      <c r="C3" t="s">
        <v>37</v>
      </c>
      <c r="D3" s="63" t="s">
        <v>121</v>
      </c>
      <c r="E3" t="s">
        <v>139</v>
      </c>
      <c r="F3" t="s">
        <v>140</v>
      </c>
      <c r="G3" t="s">
        <v>214</v>
      </c>
      <c r="H3" t="s">
        <v>120</v>
      </c>
      <c r="I3" s="64">
        <v>2</v>
      </c>
      <c r="J3" t="s">
        <v>162</v>
      </c>
      <c r="K3" t="str">
        <v>AUD-AONIA-OIS-COMPOUND-SwapMarker</v>
      </c>
      <c r="L3" t="s">
        <v>227</v>
      </c>
    </row>
    <row r="4" spans="1:12">
      <c r="A4" t="s">
        <v>141</v>
      </c>
      <c r="C4" t="s">
        <v>20</v>
      </c>
      <c r="D4" s="63" t="s">
        <v>142</v>
      </c>
      <c r="E4" t="s">
        <v>143</v>
      </c>
      <c r="H4" t="s">
        <v>144</v>
      </c>
      <c r="I4" s="64">
        <v>3</v>
      </c>
      <c r="J4" t="s">
        <v>216</v>
      </c>
      <c r="K4" t="str">
        <v>AUD-BBR-AUBBSW</v>
      </c>
      <c r="L4" t="s">
        <v>228</v>
      </c>
    </row>
    <row r="5" spans="1:12">
      <c r="C5" t="s">
        <v>229</v>
      </c>
      <c r="D5" s="63" t="s">
        <v>145</v>
      </c>
      <c r="E5" t="s">
        <v>146</v>
      </c>
      <c r="I5" s="64">
        <v>4</v>
      </c>
      <c r="K5" t="str">
        <v>AUD-BBR-BBSW</v>
      </c>
      <c r="L5" t="s">
        <v>230</v>
      </c>
    </row>
    <row r="6" spans="1:12">
      <c r="B6" s="43" t="s">
        <v>126</v>
      </c>
      <c r="C6" t="s">
        <v>231</v>
      </c>
      <c r="D6" s="63" t="s">
        <v>147</v>
      </c>
      <c r="E6" t="s">
        <v>95</v>
      </c>
      <c r="I6" s="64">
        <v>5</v>
      </c>
      <c r="K6" t="str">
        <v>AUD-BBR-BBSW-Bloomberg</v>
      </c>
    </row>
    <row r="7" spans="1:12">
      <c r="B7" t="s">
        <v>148</v>
      </c>
      <c r="C7" t="s">
        <v>232</v>
      </c>
      <c r="D7" s="63" t="s">
        <v>149</v>
      </c>
      <c r="I7" s="64">
        <v>6</v>
      </c>
      <c r="K7" t="str">
        <v>AUD-BBR-BBSY-BID</v>
      </c>
    </row>
    <row r="8" spans="1:12">
      <c r="B8" t="s">
        <v>150</v>
      </c>
      <c r="C8" t="s">
        <v>233</v>
      </c>
      <c r="D8" s="63" t="s">
        <v>151</v>
      </c>
      <c r="I8" s="64">
        <v>7</v>
      </c>
      <c r="K8" t="str">
        <v>AUD-BBR-ISDC</v>
      </c>
    </row>
    <row r="9" spans="1:12">
      <c r="D9" s="63" t="s">
        <v>152</v>
      </c>
      <c r="I9" s="64">
        <v>8</v>
      </c>
      <c r="K9" t="str">
        <v>AUD-LIBOR-BBA</v>
      </c>
    </row>
    <row r="10" spans="1:12">
      <c r="I10" s="64">
        <v>9</v>
      </c>
      <c r="K10" t="str">
        <v>AUD-LIBOR-BBA-Bloomberg</v>
      </c>
    </row>
    <row r="11" spans="1:12">
      <c r="I11" s="64">
        <v>10</v>
      </c>
      <c r="K11" t="str">
        <v>AUD-LIBOR-Reference Banks</v>
      </c>
    </row>
    <row r="12" spans="1:12">
      <c r="I12" s="64">
        <v>11</v>
      </c>
      <c r="K12" t="str">
        <v>AUD-Swap Rate-Reuters</v>
      </c>
    </row>
    <row r="13" spans="1:12">
      <c r="I13" s="64">
        <v>12</v>
      </c>
      <c r="K13" t="str">
        <v>CAD-BA-ISDD</v>
      </c>
    </row>
    <row r="14" spans="1:12">
      <c r="I14" s="64">
        <v>13</v>
      </c>
      <c r="K14" t="str">
        <v>CAD-BA-CDOR</v>
      </c>
    </row>
    <row r="15" spans="1:12">
      <c r="I15" s="64">
        <v>14</v>
      </c>
      <c r="K15" t="str">
        <v>CAD-BA-CDOR-Bloomberg</v>
      </c>
    </row>
    <row r="16" spans="1:12">
      <c r="I16" s="64">
        <v>15</v>
      </c>
      <c r="K16" t="str">
        <v>CAD-BA-Reuters</v>
      </c>
    </row>
    <row r="17" spans="1:11">
      <c r="I17" s="64">
        <v>16</v>
      </c>
      <c r="K17" t="str">
        <v>CAD-BA-Telerate</v>
      </c>
    </row>
    <row r="18" spans="1:11">
      <c r="I18" s="64">
        <v>17</v>
      </c>
      <c r="K18" t="str">
        <v>CAD-BA-Reference Banks</v>
      </c>
    </row>
    <row r="19" spans="1:11">
      <c r="I19" s="64">
        <v>18</v>
      </c>
      <c r="K19" t="str">
        <v>CAD-TBILL-ISDD</v>
      </c>
    </row>
    <row r="20" spans="1:11">
      <c r="I20" s="64">
        <v>19</v>
      </c>
      <c r="K20" t="str">
        <v>CAD-TBILL-Reuters</v>
      </c>
    </row>
    <row r="21" spans="1:11">
      <c r="I21" s="64">
        <v>20</v>
      </c>
      <c r="K21" t="str">
        <v>CAD-TBILL-Telerate</v>
      </c>
    </row>
    <row r="22" spans="1:11">
      <c r="I22" s="64">
        <v>21</v>
      </c>
      <c r="K22" t="str">
        <v>CAD-TBILL-Reference Banks</v>
      </c>
    </row>
    <row r="23" spans="1:11">
      <c r="I23" s="64">
        <v>22</v>
      </c>
      <c r="K23" t="str">
        <v>CAD-LIBOR-BBA</v>
      </c>
    </row>
    <row r="24" spans="1:11">
      <c r="I24" s="64">
        <v>23</v>
      </c>
      <c r="K24" t="str">
        <v>CAD-LIBOR-BBA-Bloomberg</v>
      </c>
    </row>
    <row r="25" spans="1:11">
      <c r="I25" s="64">
        <v>24</v>
      </c>
      <c r="K25" t="str">
        <v>CAD-LIBOR-BBA-SwapMarker</v>
      </c>
    </row>
    <row r="26" spans="1:11">
      <c r="I26" s="64">
        <v>25</v>
      </c>
      <c r="K26" t="str">
        <v>CAD-LIBOR-Reference Banks</v>
      </c>
    </row>
    <row r="27" spans="1:11">
      <c r="I27" s="64">
        <v>26</v>
      </c>
      <c r="K27" t="str">
        <v>CAD-REPO-CORRA</v>
      </c>
    </row>
    <row r="28" spans="1:11">
      <c r="I28" s="64">
        <v>27</v>
      </c>
      <c r="K28" t="str">
        <v>CAD-CORRA-OIS-COMPOUND</v>
      </c>
    </row>
    <row r="29" spans="1:11">
      <c r="A29" s="1"/>
      <c r="B29" s="1"/>
      <c r="C29" s="1"/>
      <c r="I29" s="64">
        <v>28</v>
      </c>
      <c r="K29" t="str">
        <v>CAD-ISDA-Swap Rate</v>
      </c>
    </row>
    <row r="30" spans="1:11">
      <c r="I30" s="64">
        <v>29</v>
      </c>
      <c r="K30" t="str">
        <v>CL-CLICP-Bloomberg</v>
      </c>
    </row>
    <row r="31" spans="1:11">
      <c r="I31" s="64">
        <v>30</v>
      </c>
      <c r="K31" t="str">
        <v>CZK-PRIBOR-PRBO</v>
      </c>
    </row>
    <row r="32" spans="1:11">
      <c r="I32" s="64">
        <v>31</v>
      </c>
      <c r="K32" t="str">
        <v>CZK-PRIBOR-Reference Banks</v>
      </c>
    </row>
    <row r="33" spans="9:11">
      <c r="I33" s="64" t="s">
        <v>153</v>
      </c>
      <c r="K33" t="str">
        <v>DKK-CIBOR-DKNA13</v>
      </c>
    </row>
    <row r="34" spans="9:11">
      <c r="K34" t="str">
        <v>DKK-CIBOR-DKNA13-Bloomberg</v>
      </c>
    </row>
    <row r="35" spans="9:11">
      <c r="K35" t="str">
        <v>DKK-CIBOR2-DKNA13</v>
      </c>
    </row>
    <row r="36" spans="9:11">
      <c r="K36" t="str">
        <v>DKK-CITA-DKNA14-COMPOUND</v>
      </c>
    </row>
    <row r="37" spans="9:11">
      <c r="K37" t="str">
        <v>DKK-CIBOR-Reference Banks</v>
      </c>
    </row>
    <row r="38" spans="9:11">
      <c r="K38" t="str">
        <v>DKK-DKKOIS-OIS-COMPOUND</v>
      </c>
    </row>
    <row r="39" spans="9:11">
      <c r="K39" t="str">
        <v>EUR-EURIBOR-Reuters</v>
      </c>
    </row>
    <row r="40" spans="9:11">
      <c r="K40" t="str">
        <v>EUR-EURIBOR-Telerate</v>
      </c>
    </row>
    <row r="41" spans="9:11">
      <c r="K41" t="str">
        <v>EUR-EURIBOR-Act/365</v>
      </c>
    </row>
    <row r="42" spans="9:11">
      <c r="K42" t="str">
        <v>EUR-EURIBOR-Act/365-Bloomberg</v>
      </c>
    </row>
    <row r="43" spans="9:11">
      <c r="K43" t="str">
        <v>EUR-EURIBOR-Reference Banks</v>
      </c>
    </row>
    <row r="44" spans="9:11">
      <c r="K44" t="str">
        <v>EUR-LIBOR-BBA</v>
      </c>
    </row>
    <row r="45" spans="9:11">
      <c r="K45" t="str">
        <v>EUR-LIBOR-BBA-Bloomberg</v>
      </c>
    </row>
    <row r="46" spans="9:11">
      <c r="K46" t="str">
        <v>EUR-LIBOR-Reference Banks</v>
      </c>
    </row>
    <row r="47" spans="9:11">
      <c r="K47" t="str">
        <v>EUR-EONIA-OIS-COMPOUND</v>
      </c>
    </row>
    <row r="48" spans="9:11">
      <c r="K48" t="str">
        <v>EUR-EONIA-OIS-COMPOUND-Bloomberg</v>
      </c>
    </row>
    <row r="49" spans="1:11">
      <c r="K49" t="str">
        <v>EUR-EURONIA-OIS-COMPOUND</v>
      </c>
    </row>
    <row r="50" spans="1:11">
      <c r="K50" t="str">
        <v>EUR-TAM-CDC</v>
      </c>
    </row>
    <row r="51" spans="1:11">
      <c r="A51" s="54"/>
      <c r="K51" t="str">
        <v>EUR-TMM-CDC-COMPOUND</v>
      </c>
    </row>
    <row r="52" spans="1:11">
      <c r="A52" s="54"/>
      <c r="K52" t="str">
        <v>EUR-EONIA-AVERAGE</v>
      </c>
    </row>
    <row r="53" spans="1:11">
      <c r="A53" s="54"/>
      <c r="K53" t="str">
        <v>EUR-TEC10-CNO</v>
      </c>
    </row>
    <row r="54" spans="1:11">
      <c r="A54" s="54"/>
      <c r="K54" t="str">
        <v>EUR-TEC10-CNO-SwapMarker</v>
      </c>
    </row>
    <row r="55" spans="1:11">
      <c r="A55" s="54"/>
      <c r="K55" t="str">
        <v>EUR-TEC10-Reference Banks</v>
      </c>
    </row>
    <row r="56" spans="1:11">
      <c r="A56" s="54"/>
      <c r="K56" t="str">
        <v>EUR-TEC5-CNO</v>
      </c>
    </row>
    <row r="57" spans="1:11">
      <c r="A57" s="153"/>
      <c r="B57" s="153"/>
      <c r="C57" s="153"/>
      <c r="D57" s="153"/>
      <c r="E57" s="153"/>
      <c r="F57" s="153"/>
      <c r="G57" s="153"/>
      <c r="H57" s="153"/>
      <c r="I57" s="153"/>
      <c r="K57" t="str">
        <v>EUR-TEC5-CNO-SwapMarker</v>
      </c>
    </row>
    <row r="58" spans="1:11">
      <c r="A58" s="153"/>
      <c r="B58" s="153"/>
      <c r="C58" s="153"/>
      <c r="D58" s="153"/>
      <c r="E58" s="153"/>
      <c r="F58" s="153"/>
      <c r="G58" s="153"/>
      <c r="H58" s="153"/>
      <c r="I58" s="153"/>
      <c r="K58" t="str">
        <v>EUR-TEC5-Reference Banks</v>
      </c>
    </row>
    <row r="59" spans="1:11">
      <c r="A59" s="153"/>
      <c r="B59" s="153"/>
      <c r="C59" s="153"/>
      <c r="D59" s="153"/>
      <c r="E59" s="153"/>
      <c r="F59" s="153"/>
      <c r="G59" s="153"/>
      <c r="H59" s="153"/>
      <c r="I59" s="153"/>
      <c r="K59" t="str">
        <v>EUR-Annual Swap Rate-10:00</v>
      </c>
    </row>
    <row r="60" spans="1:11">
      <c r="A60" s="153"/>
      <c r="B60" s="153"/>
      <c r="C60" s="153"/>
      <c r="D60" s="153"/>
      <c r="E60" s="153"/>
      <c r="F60" s="153"/>
      <c r="G60" s="153"/>
      <c r="H60" s="153"/>
      <c r="I60" s="153"/>
      <c r="K60" t="str">
        <v>EUR-Annual Swap Rate-10:00-Bloomberg</v>
      </c>
    </row>
    <row r="61" spans="1:11">
      <c r="K61" t="str">
        <v>EUR-Annual Swap Rate-10:00-SwapMarker</v>
      </c>
    </row>
    <row r="62" spans="1:11">
      <c r="K62" t="str">
        <v>EUR-Annual Swap Rate-11:00</v>
      </c>
    </row>
    <row r="63" spans="1:11">
      <c r="K63" t="str">
        <v>EUR-Annual Swap Rate-11:00-Bloomberg</v>
      </c>
    </row>
    <row r="64" spans="1:11">
      <c r="K64" t="str">
        <v>EUR-Annual Swap Rate-11:00-SwapMarker</v>
      </c>
    </row>
    <row r="65" spans="11:11">
      <c r="K65" t="str">
        <v>EUR-Annual Swap Rate-3 Month</v>
      </c>
    </row>
    <row r="66" spans="11:11">
      <c r="K66" t="str">
        <v>EUR-Annual Swap Rate-3 Month-SwapMarker</v>
      </c>
    </row>
    <row r="67" spans="11:11">
      <c r="K67" t="str">
        <v>EUR-ISDA-EURIBOR Swap Rate-11:00</v>
      </c>
    </row>
    <row r="68" spans="11:11">
      <c r="K68" t="str">
        <v>EUR-ISDA-EURIBOR Swap Rate-12:00</v>
      </c>
    </row>
    <row r="69" spans="11:11">
      <c r="K69" t="str">
        <v>EUR-ISDA-LIBOR Swap Rate-10:00</v>
      </c>
    </row>
    <row r="70" spans="11:11">
      <c r="K70" t="str">
        <v>EUR-ISDA-LIBOR Swap Rate-11:00</v>
      </c>
    </row>
    <row r="71" spans="11:11">
      <c r="K71" t="str">
        <v>EUR-EONIA-Swap-Index</v>
      </c>
    </row>
    <row r="72" spans="11:11">
      <c r="K72" t="str">
        <v>EUR-Annual Swap Rate-Reference Banks</v>
      </c>
    </row>
    <row r="73" spans="11:11">
      <c r="K73" t="str">
        <v>GRD-ATHIBOR-ATHIBOR</v>
      </c>
    </row>
    <row r="74" spans="11:11">
      <c r="K74" t="str">
        <v>GRD-ATHIBOR-Telerate</v>
      </c>
    </row>
    <row r="75" spans="11:11">
      <c r="K75" t="str">
        <v>GRD-ATHIBOR-Reference Banks</v>
      </c>
    </row>
    <row r="76" spans="11:11">
      <c r="K76" t="str">
        <v>GRD-ATHIMID-Reuters</v>
      </c>
    </row>
    <row r="77" spans="11:11">
      <c r="K77" t="str">
        <v>GRD-ATHIMID-Reference Banks</v>
      </c>
    </row>
    <row r="78" spans="11:11">
      <c r="K78" t="str">
        <v>HKD-HIBOR-ISDC</v>
      </c>
    </row>
    <row r="79" spans="11:11">
      <c r="K79" t="str">
        <v>HKD-HIBOR-HIBOR=</v>
      </c>
    </row>
    <row r="80" spans="11:11">
      <c r="K80" t="str">
        <v>HKD-HIBOR-HIBOR-Bloomberg</v>
      </c>
    </row>
    <row r="81" spans="11:11">
      <c r="K81" t="str">
        <v>HKD-HIBOR-HKAB</v>
      </c>
    </row>
    <row r="82" spans="11:11">
      <c r="K82" t="str">
        <v>HKD-HIBOR-HKAB-Bloomberg</v>
      </c>
    </row>
    <row r="83" spans="11:11">
      <c r="K83" t="str">
        <v>HKD-HIBOR-Reference Banks</v>
      </c>
    </row>
    <row r="84" spans="11:11">
      <c r="K84" t="str">
        <v>HKD-HONIX-OIS-COMPOUND</v>
      </c>
    </row>
    <row r="85" spans="11:11">
      <c r="K85" t="str">
        <v>HKD-ISDA-Swap Rate-11:00</v>
      </c>
    </row>
    <row r="86" spans="11:11">
      <c r="K86" t="str">
        <v>HKD-ISDA-Swap Rate-4:00</v>
      </c>
    </row>
    <row r="87" spans="11:11">
      <c r="K87" t="str">
        <v>HUF-BUBOR-Reuters</v>
      </c>
    </row>
    <row r="88" spans="11:11">
      <c r="K88" t="str">
        <v>HUF-BUBOR-Reference Banks</v>
      </c>
    </row>
    <row r="89" spans="11:11">
      <c r="K89" t="str">
        <v>INR-MIBOR-OIS-COMPOUND</v>
      </c>
    </row>
    <row r="90" spans="11:11">
      <c r="K90" t="str">
        <v>INR-MITOR-OIS-COMPOUND</v>
      </c>
    </row>
    <row r="91" spans="11:11">
      <c r="K91" t="str">
        <v>INR-MIFOR</v>
      </c>
    </row>
    <row r="92" spans="11:11">
      <c r="K92" t="str">
        <v>INR-MIOIS</v>
      </c>
    </row>
    <row r="93" spans="11:11">
      <c r="K93" t="str">
        <v>INR-BMK</v>
      </c>
    </row>
    <row r="94" spans="11:11">
      <c r="K94" t="str">
        <v>INR-INBMK-REUTERS</v>
      </c>
    </row>
    <row r="95" spans="11:11">
      <c r="K95" t="str">
        <v>INR-CMT</v>
      </c>
    </row>
    <row r="96" spans="11:11">
      <c r="K96" t="str">
        <v>INR-Reference Banks</v>
      </c>
    </row>
    <row r="97" spans="11:11">
      <c r="K97" t="str">
        <v>IDR-IDRFIX</v>
      </c>
    </row>
    <row r="98" spans="11:11">
      <c r="K98" t="str">
        <v>IDR-IDMA-Bloomberg</v>
      </c>
    </row>
    <row r="99" spans="11:11">
      <c r="K99" t="str">
        <v>IDR-SBI-Reuters</v>
      </c>
    </row>
    <row r="100" spans="11:11">
      <c r="K100" t="str">
        <v>IDR-SOR-Reuters</v>
      </c>
    </row>
    <row r="101" spans="11:11">
      <c r="K101" t="str">
        <v>IDR-SOR-Telerate</v>
      </c>
    </row>
    <row r="102" spans="11:11">
      <c r="K102" t="str">
        <v>IDR-SOR-Reference Banks</v>
      </c>
    </row>
    <row r="103" spans="11:11">
      <c r="K103" t="str">
        <v>ILS-TELBOR01-Reuters</v>
      </c>
    </row>
    <row r="104" spans="11:11">
      <c r="K104" t="str">
        <v>ILS-TELBOR-Reference Banks</v>
      </c>
    </row>
    <row r="105" spans="11:11">
      <c r="K105" t="str">
        <v>JPY-BBSF-Bloomberg-10:00</v>
      </c>
    </row>
    <row r="106" spans="11:11">
      <c r="K106" t="str">
        <v>JPY-BBSF-Bloomberg-15:00</v>
      </c>
    </row>
    <row r="107" spans="11:11">
      <c r="K107" t="str">
        <v>JPY-LIBOR-FRASETT</v>
      </c>
    </row>
    <row r="108" spans="11:11">
      <c r="K108" t="str">
        <v>JPY-LIBOR-ISDA</v>
      </c>
    </row>
    <row r="109" spans="11:11">
      <c r="K109" t="str">
        <v>JPY-LIBOR-BBA</v>
      </c>
    </row>
    <row r="110" spans="11:11">
      <c r="K110" t="str">
        <v>JPY-LIBOR-BBA-Bloomberg</v>
      </c>
    </row>
    <row r="111" spans="11:11">
      <c r="K111" t="str">
        <v>JPY-LIBOR-Reference Banks</v>
      </c>
    </row>
    <row r="112" spans="11:11">
      <c r="K112" t="str">
        <v>JPY-MUTANCALL-TONAR</v>
      </c>
    </row>
    <row r="113" spans="11:11">
      <c r="K113" t="str">
        <v>JPY-TIBOR-TIBM (10 Banks)</v>
      </c>
    </row>
    <row r="114" spans="11:11">
      <c r="K114" t="str">
        <v>JPY-TIBOR-TIBM (5 Banks)</v>
      </c>
    </row>
    <row r="115" spans="11:11">
      <c r="K115" t="str">
        <v>JPY-TIBOR-TIBM (All Banks)</v>
      </c>
    </row>
    <row r="116" spans="11:11">
      <c r="K116" t="str">
        <v>JPY-TIBOR-TIBM (All Banks)-Bloomberg</v>
      </c>
    </row>
    <row r="117" spans="11:11">
      <c r="K117" t="str">
        <v>JPY-TIBOR-ZTIBOR</v>
      </c>
    </row>
    <row r="118" spans="11:11">
      <c r="K118" t="str">
        <v>JPY-TIBOR-TIBM-Reference Banks</v>
      </c>
    </row>
    <row r="119" spans="11:11">
      <c r="K119" t="str">
        <v>JPY-TSR-Reuters-10:00</v>
      </c>
    </row>
    <row r="120" spans="11:11">
      <c r="K120" t="str">
        <v>JPY-TSR-Telerate-10:00</v>
      </c>
    </row>
    <row r="121" spans="11:11">
      <c r="K121" t="str">
        <v>JPY-ISDA-Swap Rate-10:00</v>
      </c>
    </row>
    <row r="122" spans="11:11">
      <c r="K122" t="str">
        <v>JPY-TSR-Reuters-15:00</v>
      </c>
    </row>
    <row r="123" spans="11:11">
      <c r="K123" t="str">
        <v>JPY-TSR-Telerate-15:00</v>
      </c>
    </row>
    <row r="124" spans="11:11">
      <c r="K124" t="str">
        <v>JPY-ISDA-Swap Rate-15:00</v>
      </c>
    </row>
    <row r="125" spans="11:11">
      <c r="K125" t="str">
        <v>JPY-TSR-Reference Banks</v>
      </c>
    </row>
    <row r="126" spans="11:11">
      <c r="K126" t="str">
        <v>JPY-TONA-OIS-COMPOUND</v>
      </c>
    </row>
    <row r="127" spans="11:11">
      <c r="K127" t="str">
        <v>JPY-TIBOR-17096</v>
      </c>
    </row>
    <row r="128" spans="11:11">
      <c r="K128" t="str">
        <v>JPY-TIBOR-17097</v>
      </c>
    </row>
    <row r="129" spans="11:11">
      <c r="K129" t="str">
        <v>KRW-CD-KSDA-Bloomberg</v>
      </c>
    </row>
    <row r="130" spans="11:11">
      <c r="K130" t="str">
        <v>KRW-CD-3220</v>
      </c>
    </row>
    <row r="131" spans="11:11">
      <c r="K131" t="str">
        <v>MYR-KLIBOR-BNM</v>
      </c>
    </row>
    <row r="132" spans="11:11">
      <c r="K132" t="str">
        <v>MYR-KLIBOR-Reference Banks</v>
      </c>
    </row>
    <row r="133" spans="11:11">
      <c r="K133" t="str">
        <v>MXN-TIIE-Banxico</v>
      </c>
    </row>
    <row r="134" spans="11:11">
      <c r="K134" t="str">
        <v>MXN-TIIE-Banxico-Bloomberg</v>
      </c>
    </row>
    <row r="135" spans="11:11">
      <c r="K135" t="str">
        <v>MXN-TIIE-Banxico-Reference Banks</v>
      </c>
    </row>
    <row r="136" spans="11:11">
      <c r="K136" t="str">
        <v>NZD-BBR-BID</v>
      </c>
    </row>
    <row r="137" spans="11:11">
      <c r="K137" t="str">
        <v>NZD-BBR-ISDC</v>
      </c>
    </row>
    <row r="138" spans="11:11">
      <c r="K138" t="str">
        <v>NZD-BBR-FRA</v>
      </c>
    </row>
    <row r="139" spans="11:11">
      <c r="K139" t="str">
        <v>NZD-BBR-Telerate</v>
      </c>
    </row>
    <row r="140" spans="11:11">
      <c r="K140" t="str">
        <v>NZD-BBR-Reference Banks</v>
      </c>
    </row>
    <row r="141" spans="11:11">
      <c r="K141" t="str">
        <v>NZD-NZIONA-OIS-COMPOUND</v>
      </c>
    </row>
    <row r="142" spans="11:11">
      <c r="K142" t="str">
        <v>NOK-NIBOR-NIBR</v>
      </c>
    </row>
    <row r="143" spans="11:11">
      <c r="K143" t="str">
        <v>NOK-NIBOR-NIBR-Reference Banks</v>
      </c>
    </row>
    <row r="144" spans="11:11">
      <c r="K144" t="str">
        <v>NOK-NIBOR-Reference Banks</v>
      </c>
    </row>
    <row r="145" spans="11:11">
      <c r="K145" t="str">
        <v>PLN-WIBOR-WIBO</v>
      </c>
    </row>
    <row r="146" spans="11:11">
      <c r="K146" t="str">
        <v>PLN-WIBOR-Reference Banks</v>
      </c>
    </row>
    <row r="147" spans="11:11">
      <c r="K147" t="str">
        <v>PLZ-WIBOR-WIBO</v>
      </c>
    </row>
    <row r="148" spans="11:11">
      <c r="K148" t="str">
        <v>PLZ-WIBOR-Reference Banks</v>
      </c>
    </row>
    <row r="149" spans="11:11">
      <c r="K149" t="str">
        <v>SAR-SRIOR-SUAA</v>
      </c>
    </row>
    <row r="150" spans="11:11">
      <c r="K150" t="str">
        <v>SAR-SRIOR-Reference Banks</v>
      </c>
    </row>
    <row r="151" spans="11:11">
      <c r="K151" t="str">
        <v>SGD-SIBOR-Reuters</v>
      </c>
    </row>
    <row r="152" spans="11:11">
      <c r="K152" t="str">
        <v>SGD-SIBOR-Telerate</v>
      </c>
    </row>
    <row r="153" spans="11:11">
      <c r="K153" t="str">
        <v>SGD-SIBOR-Reference Banks</v>
      </c>
    </row>
    <row r="154" spans="11:11">
      <c r="K154" t="str">
        <v>SGD-SOR-Reuters</v>
      </c>
    </row>
    <row r="155" spans="11:11">
      <c r="K155" t="str">
        <v>SGD-SOR-Telerate</v>
      </c>
    </row>
    <row r="156" spans="11:11">
      <c r="K156" t="str">
        <v>SGD-SOR-Reference Banks</v>
      </c>
    </row>
    <row r="157" spans="11:11">
      <c r="K157" t="str">
        <v>SGD-SONAR-OIS-COMPOUND</v>
      </c>
    </row>
    <row r="158" spans="11:11">
      <c r="K158" t="str">
        <v>SKK-BRIBOR-NBSK07</v>
      </c>
    </row>
    <row r="159" spans="11:11">
      <c r="K159" t="str">
        <v>SKK-BRIBOR-BRBO</v>
      </c>
    </row>
    <row r="160" spans="11:11">
      <c r="K160" t="str">
        <v>SKK-BRIBOR-Bloomberg</v>
      </c>
    </row>
    <row r="161" spans="11:11">
      <c r="K161" t="str">
        <v>SKK-BRIBOR-Reference Banks</v>
      </c>
    </row>
    <row r="162" spans="11:11">
      <c r="K162" t="str">
        <v>ZAR-JIBAR-SAFEX</v>
      </c>
    </row>
    <row r="163" spans="11:11">
      <c r="K163" t="str">
        <v>ZAR-JIBAR-Reference Banks</v>
      </c>
    </row>
    <row r="164" spans="11:11">
      <c r="K164" t="str">
        <v>ZAR-PRIME-AVERAGE</v>
      </c>
    </row>
    <row r="165" spans="11:11">
      <c r="K165" t="str">
        <v>ZAR-PRIME-AVERAGE-Reference Banks</v>
      </c>
    </row>
    <row r="166" spans="11:11">
      <c r="K166" t="str">
        <v>ZAR-DEPOSIT-SAFEX</v>
      </c>
    </row>
    <row r="167" spans="11:11">
      <c r="K167" t="str">
        <v>ZAR-DEPOSIT-Reference Banks</v>
      </c>
    </row>
    <row r="168" spans="11:11">
      <c r="K168" t="str">
        <v>GBP-LIBOR-ISDA</v>
      </c>
    </row>
    <row r="169" spans="11:11">
      <c r="K169" t="str">
        <v>GBP-LIBOR-BBA</v>
      </c>
    </row>
    <row r="170" spans="11:11">
      <c r="K170" t="str">
        <v>GBP-LIBOR-BBA-Bloomberg</v>
      </c>
    </row>
    <row r="171" spans="11:11">
      <c r="K171" t="str">
        <v>GBP-LIBOR-Reference Banks</v>
      </c>
    </row>
    <row r="172" spans="11:11">
      <c r="K172" t="str">
        <v>GBP-ISDA-Swap Rate</v>
      </c>
    </row>
    <row r="173" spans="11:11">
      <c r="K173" t="str">
        <v>GBP-Semi-Annual Swap Rate</v>
      </c>
    </row>
    <row r="174" spans="11:11">
      <c r="K174" t="str">
        <v>GBP-Semi-Annual Swap Rate-Reference Banks</v>
      </c>
    </row>
    <row r="175" spans="11:11">
      <c r="K175" t="str">
        <v>GBP-WMBA-SONIA-COMPOUND</v>
      </c>
    </row>
    <row r="176" spans="11:11">
      <c r="K176" t="str">
        <v>SEK-Annual Swap Rate</v>
      </c>
    </row>
    <row r="177" spans="11:11">
      <c r="K177" t="str">
        <v>SEK-STIBOR-SIDE</v>
      </c>
    </row>
    <row r="178" spans="11:11">
      <c r="K178" t="str">
        <v>SEK-STIBOR-Bloomberg</v>
      </c>
    </row>
    <row r="179" spans="11:11">
      <c r="K179" t="str">
        <v>SEK-STIBOR-Reference Banks</v>
      </c>
    </row>
    <row r="180" spans="11:11">
      <c r="K180" t="str">
        <v>SEK-SIOR-OIS-COMPOUND</v>
      </c>
    </row>
    <row r="181" spans="11:11">
      <c r="K181" t="str">
        <v>CHF-LIBOR-ISDA</v>
      </c>
    </row>
    <row r="182" spans="11:11">
      <c r="K182" t="str">
        <v>CHF-LIBOR-BBA</v>
      </c>
    </row>
    <row r="183" spans="11:11">
      <c r="K183" t="str">
        <v>CHF-LIBOR-BBA-Bloomberg</v>
      </c>
    </row>
    <row r="184" spans="11:11">
      <c r="K184" t="str">
        <v>CHF-LIBOR-Reference Banks</v>
      </c>
    </row>
    <row r="185" spans="11:11">
      <c r="K185" t="str">
        <v>CHF-TOIS-OIS-COMPOUND</v>
      </c>
    </row>
    <row r="186" spans="11:11">
      <c r="K186" t="str">
        <v>CHF-Annual Swap Rate</v>
      </c>
    </row>
    <row r="187" spans="11:11">
      <c r="K187" t="str">
        <v>CHF-ISDAFIX-Swap Rate</v>
      </c>
    </row>
    <row r="188" spans="11:11">
      <c r="K188" t="str">
        <v>CHF-Annual Swap Rate-Reference Banks</v>
      </c>
    </row>
    <row r="189" spans="11:11">
      <c r="K189" t="str">
        <v>TWD-Reuters-6165</v>
      </c>
    </row>
    <row r="190" spans="11:11">
      <c r="K190" t="str">
        <v>TWD-Telerate-6165</v>
      </c>
    </row>
    <row r="191" spans="11:11">
      <c r="K191" t="str">
        <v>TWD-TWCPBA</v>
      </c>
    </row>
    <row r="192" spans="11:11">
      <c r="K192" t="str">
        <v>TWD-Reference Dealers</v>
      </c>
    </row>
    <row r="193" spans="11:11">
      <c r="K193" t="str">
        <v>THB-SOR-Reuters</v>
      </c>
    </row>
    <row r="194" spans="11:11">
      <c r="K194" t="str">
        <v>THB-SOR-Telerate</v>
      </c>
    </row>
    <row r="195" spans="11:11">
      <c r="K195" t="str">
        <v>THB-SOR-Reference Banks</v>
      </c>
    </row>
    <row r="196" spans="11:11">
      <c r="K196" t="str">
        <v>THB-THBFIX-Reuters</v>
      </c>
    </row>
    <row r="197" spans="11:11">
      <c r="K197" t="str">
        <v>USD-BA-H.15</v>
      </c>
    </row>
    <row r="198" spans="11:11">
      <c r="K198" t="str">
        <v>USD-BA-Reference Dealers</v>
      </c>
    </row>
    <row r="199" spans="11:11">
      <c r="K199" t="str">
        <v>USD-CD-H.15</v>
      </c>
    </row>
    <row r="200" spans="11:11">
      <c r="K200" t="str">
        <v>USD-CD-Reference Dealers</v>
      </c>
    </row>
    <row r="201" spans="11:11">
      <c r="K201" t="str">
        <v>USD-CMS-Reuters</v>
      </c>
    </row>
    <row r="202" spans="11:11">
      <c r="K202" t="str">
        <v>USD-CMS-Telerate</v>
      </c>
    </row>
    <row r="203" spans="11:11">
      <c r="K203" t="str">
        <v>USD-ISDA-Swap Rate</v>
      </c>
    </row>
    <row r="204" spans="11:11">
      <c r="K204" t="str">
        <v>USD-ISDA-Swap Rate-3:00</v>
      </c>
    </row>
    <row r="205" spans="11:11">
      <c r="K205" t="str">
        <v>USD-ISDAFIX3-Swap Rate</v>
      </c>
    </row>
    <row r="206" spans="11:11">
      <c r="K206" t="str">
        <v>USD-ISDAFIX3-Swap Rate-3:00</v>
      </c>
    </row>
    <row r="207" spans="11:11">
      <c r="K207" t="str">
        <v>USD-CMS-Reference Banks</v>
      </c>
    </row>
    <row r="208" spans="11:11">
      <c r="K208" t="str">
        <v>USD-CMS-Reference Banks-ICAP SwapPX</v>
      </c>
    </row>
    <row r="209" spans="11:11">
      <c r="K209" t="str">
        <v>USD-CMT-T7051</v>
      </c>
    </row>
    <row r="210" spans="11:11">
      <c r="K210" t="str">
        <v>USD-CMT-T7052</v>
      </c>
    </row>
    <row r="211" spans="11:11">
      <c r="K211" t="str">
        <v>USD-COF11-Reuters</v>
      </c>
    </row>
    <row r="212" spans="11:11">
      <c r="K212" t="str">
        <v>USD-COF11-Telerate</v>
      </c>
    </row>
    <row r="213" spans="11:11">
      <c r="K213" t="str">
        <v>USD-COF11-FHLBSF</v>
      </c>
    </row>
    <row r="214" spans="11:11">
      <c r="K214" t="str">
        <v>USD-CP-H.15</v>
      </c>
    </row>
    <row r="215" spans="11:11">
      <c r="K215" t="str">
        <v>USD-CP-Reference Dealers</v>
      </c>
    </row>
    <row r="216" spans="11:11">
      <c r="K216" t="str">
        <v>USD-Federal Funds-H.15</v>
      </c>
    </row>
    <row r="217" spans="11:11">
      <c r="K217" t="str">
        <v>USD-Federal Funds-H.15-Bloomberg</v>
      </c>
    </row>
    <row r="218" spans="11:11">
      <c r="K218" t="str">
        <v>USD-Federal Funds-Reference Dealers</v>
      </c>
    </row>
    <row r="219" spans="11:11">
      <c r="K219" t="str">
        <v>USD-FFCB-DISCO</v>
      </c>
    </row>
    <row r="220" spans="11:11">
      <c r="K220" t="str">
        <v>USD-LIBOR-BBA</v>
      </c>
    </row>
    <row r="221" spans="11:11">
      <c r="K221" t="str">
        <v>USD-LIBOR-BBA-Bloomberg</v>
      </c>
    </row>
    <row r="222" spans="11:11">
      <c r="K222" t="str">
        <v>USD-LIBOR-ISDA</v>
      </c>
    </row>
    <row r="223" spans="11:11">
      <c r="K223" t="str">
        <v>USD-LIBOR-LIBO</v>
      </c>
    </row>
    <row r="224" spans="11:11">
      <c r="K224" t="str">
        <v>USD-LIBOR-Reference Banks</v>
      </c>
    </row>
    <row r="225" spans="11:11">
      <c r="K225" t="str">
        <v>USD-Prime-H.15</v>
      </c>
    </row>
    <row r="226" spans="11:11">
      <c r="K226" t="str">
        <v>USD-Prime-Reference Banks</v>
      </c>
    </row>
    <row r="227" spans="11:11">
      <c r="K227" t="str">
        <v>USD-SIBOR-SIBO</v>
      </c>
    </row>
    <row r="228" spans="11:11">
      <c r="K228" t="str">
        <v>USD-SIBOR-Reference Banks</v>
      </c>
    </row>
    <row r="229" spans="11:11">
      <c r="K229" t="str">
        <v>USD-TBILL-H.15</v>
      </c>
    </row>
    <row r="230" spans="11:11">
      <c r="K230" t="str">
        <v>USD-TBILL-H.15-Bloomberg</v>
      </c>
    </row>
    <row r="231" spans="11:11">
      <c r="K231" t="str">
        <v>USD-TBILL-Secondary Market</v>
      </c>
    </row>
    <row r="232" spans="11:11">
      <c r="K232" t="str">
        <v>USD-TIBOR-ISDC</v>
      </c>
    </row>
    <row r="233" spans="11:11">
      <c r="K233" t="str">
        <v>USD-TIBOR-Reference Banks</v>
      </c>
    </row>
    <row r="234" spans="11:11">
      <c r="K234" t="str">
        <v>USD-Treasury Rate-T500</v>
      </c>
    </row>
    <row r="235" spans="11:11">
      <c r="K235" t="str">
        <v>USD-Treasury Rate-ICAP BrokerTec</v>
      </c>
    </row>
    <row r="236" spans="11:11">
      <c r="K236" t="str">
        <v>USD-Treasury Rate-SwapMarker99</v>
      </c>
    </row>
    <row r="237" spans="11:11">
      <c r="K237" t="str">
        <v>USD-Treasury Rate-T19901</v>
      </c>
    </row>
    <row r="238" spans="11:11">
      <c r="K238" t="str">
        <v>USD-Treasury Rate-SwapMarker100</v>
      </c>
    </row>
    <row r="239" spans="11:11">
      <c r="K239" t="str">
        <v>USD-Federal Funds-H.15-OIS-COMPOUND</v>
      </c>
    </row>
    <row r="240" spans="11:11">
      <c r="K240" t="str">
        <v>USD-SIFMA Municipal Swap Index</v>
      </c>
    </row>
    <row r="241" spans="11:11">
      <c r="K241" t="str">
        <v>USD-BMA Municipal Swap Index</v>
      </c>
    </row>
    <row r="242" spans="11:11">
      <c r="K242" t="str">
        <v>USD-S&amp;P Index-High Grade</v>
      </c>
    </row>
    <row r="243" spans="11:11">
      <c r="K243" t="e">
        <v>#N/A</v>
      </c>
    </row>
    <row r="244" spans="11:11">
      <c r="K244" t="e">
        <v>#N/A</v>
      </c>
    </row>
    <row r="245" spans="11:11">
      <c r="K245" t="e">
        <v>#N/A</v>
      </c>
    </row>
    <row r="246" spans="11:11">
      <c r="K246" t="e">
        <v>#N/A</v>
      </c>
    </row>
    <row r="247" spans="11:11">
      <c r="K247" t="e">
        <v>#N/A</v>
      </c>
    </row>
    <row r="248" spans="11:11">
      <c r="K248" t="e">
        <v>#N/A</v>
      </c>
    </row>
    <row r="249" spans="11:11">
      <c r="K249" t="e">
        <v>#N/A</v>
      </c>
    </row>
    <row r="250" spans="11:11">
      <c r="K250" t="e">
        <v>#N/A</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GetInfo &amp; GetInstrumentInfo</vt:lpstr>
      <vt:lpstr>Calendars</vt:lpstr>
      <vt:lpstr>AUDCurve3M</vt:lpstr>
      <vt:lpstr>TermDeposit</vt:lpstr>
      <vt:lpstr>TermDeposit1</vt:lpstr>
      <vt:lpstr>TermDeposit2</vt:lpstr>
      <vt:lpstr>BulletPayment1</vt:lpstr>
      <vt:lpstr>FRA1</vt:lpstr>
      <vt:lpstr>FRA2</vt:lpstr>
      <vt:lpstr>IRSwapPricer1</vt:lpstr>
      <vt:lpstr>IRSwapPricer2</vt:lpstr>
      <vt:lpstr>SwapCashflows (2)</vt:lpstr>
      <vt:lpstr>Config (2)</vt:lpstr>
      <vt:lpstr>CurveList</vt:lpstr>
      <vt:lpstr>DiscountingType</vt:lpstr>
      <vt:lpstr>FirstCouponType</vt:lpstr>
      <vt:lpstr>ForecastIndex</vt:lpstr>
      <vt:lpstr>HLInstruments</vt:lpstr>
      <vt:lpstr>Rates</vt:lpstr>
      <vt:lpstr>Spreads</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2011-06-12T23:00:04Z</dcterms:created>
  <dcterms:modified xsi:type="dcterms:W3CDTF">2018-04-26T23:25:34Z</dcterms:modified>
</cp:coreProperties>
</file>