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xr:revisionPtr revIDLastSave="0" documentId="13_ncr:1_{22E43ACF-2206-45B9-9A9F-D0B422B11FCD}" xr6:coauthVersionLast="31" xr6:coauthVersionMax="31" xr10:uidLastSave="{00000000-0000-0000-0000-000000000000}"/>
  <bookViews>
    <workbookView xWindow="120" yWindow="135" windowWidth="18960" windowHeight="11835" activeTab="3" xr2:uid="{00000000-000D-0000-FFFF-FFFF00000000}"/>
  </bookViews>
  <sheets>
    <sheet name="AUD Zero Curve" sheetId="5" r:id="rId1"/>
    <sheet name="USD Zero Curve" sheetId="6" r:id="rId2"/>
    <sheet name="AUDUSD FX Forward Curve" sheetId="7" r:id="rId3"/>
    <sheet name="Xccy Spread Curve" sheetId="3" r:id="rId4"/>
    <sheet name="Checks" sheetId="4" r:id="rId5"/>
  </sheets>
  <definedNames>
    <definedName name="AUD_Curve" localSheetId="2">'AUDUSD FX Forward Curve'!$C$10</definedName>
    <definedName name="AUD_Curve" localSheetId="1">'USD Zero Curve'!$C$10</definedName>
    <definedName name="AUD_Curve">'AUD Zero Curve'!$C$10</definedName>
    <definedName name="BaseDate">'Xccy Spread Curve'!$J$8</definedName>
    <definedName name="BusCal">'Xccy Spread Curve'!$C$12:$C$12</definedName>
    <definedName name="CalcDate">'Xccy Spread Curve'!$C$13</definedName>
    <definedName name="CurveOut">'Xccy Spread Curve'!$D$16</definedName>
    <definedName name="MarketName">'Xccy Spread Curve'!$J$3</definedName>
    <definedName name="PmtConv">'Xccy Spread Curve'!$C$11</definedName>
  </definedNames>
  <calcPr calcId="179017"/>
</workbook>
</file>

<file path=xl/calcChain.xml><?xml version="1.0" encoding="utf-8"?>
<calcChain xmlns="http://schemas.openxmlformats.org/spreadsheetml/2006/main">
  <c r="J3" i="7" l="1"/>
  <c r="J4" i="7"/>
  <c r="J6" i="7"/>
  <c r="J9" i="3"/>
  <c r="J8" i="7"/>
  <c r="C10" i="7"/>
  <c r="C8" i="6" l="1"/>
  <c r="C8" i="5"/>
  <c r="C15" i="3"/>
  <c r="C10" i="6"/>
  <c r="C10" i="5"/>
  <c r="D16" i="3"/>
  <c r="D21" i="3" s="1" a="1"/>
  <c r="B21" i="3" a="1"/>
  <c r="B41" i="3" l="1"/>
  <c r="B73" i="3"/>
  <c r="C65" i="3"/>
  <c r="C43" i="3"/>
  <c r="C44" i="3"/>
  <c r="B35" i="3"/>
  <c r="B48" i="3"/>
  <c r="B38" i="3"/>
  <c r="B70" i="3"/>
  <c r="C50" i="3"/>
  <c r="B39" i="3"/>
  <c r="B32" i="3"/>
  <c r="C48" i="3"/>
  <c r="C40" i="3"/>
  <c r="B49" i="3"/>
  <c r="C29" i="3"/>
  <c r="B27" i="3"/>
  <c r="C67" i="3"/>
  <c r="C72" i="3"/>
  <c r="B71" i="3"/>
  <c r="C36" i="3"/>
  <c r="B46" i="3"/>
  <c r="C26" i="3"/>
  <c r="C58" i="3"/>
  <c r="B59" i="3"/>
  <c r="B56" i="3"/>
  <c r="C68" i="3"/>
  <c r="B25" i="3"/>
  <c r="B57" i="3"/>
  <c r="C41" i="3"/>
  <c r="B55" i="3"/>
  <c r="B40" i="3"/>
  <c r="C33" i="3"/>
  <c r="C51" i="3"/>
  <c r="B22" i="3"/>
  <c r="B54" i="3"/>
  <c r="C34" i="3"/>
  <c r="C66" i="3"/>
  <c r="C23" i="3"/>
  <c r="C32" i="3"/>
  <c r="B29" i="3"/>
  <c r="B61" i="3"/>
  <c r="C45" i="3"/>
  <c r="B63" i="3"/>
  <c r="B52" i="3"/>
  <c r="C49" i="3"/>
  <c r="C63" i="3"/>
  <c r="B26" i="3"/>
  <c r="B58" i="3"/>
  <c r="C38" i="3"/>
  <c r="C70" i="3"/>
  <c r="C39" i="3"/>
  <c r="C52" i="3"/>
  <c r="B33" i="3"/>
  <c r="B65" i="3"/>
  <c r="C53" i="3"/>
  <c r="C27" i="3"/>
  <c r="B64" i="3"/>
  <c r="C61" i="3"/>
  <c r="B24" i="3"/>
  <c r="B30" i="3"/>
  <c r="B62" i="3"/>
  <c r="C42" i="3"/>
  <c r="B23" i="3"/>
  <c r="C59" i="3"/>
  <c r="C47" i="3"/>
  <c r="B21" i="3"/>
  <c r="C69" i="3"/>
  <c r="C73" i="3"/>
  <c r="B50" i="3"/>
  <c r="B47" i="3"/>
  <c r="B37" i="3"/>
  <c r="B43" i="3"/>
  <c r="B51" i="3"/>
  <c r="B66" i="3"/>
  <c r="B67" i="3"/>
  <c r="B45" i="3"/>
  <c r="C35" i="3"/>
  <c r="C31" i="3"/>
  <c r="C22" i="3"/>
  <c r="C71" i="3"/>
  <c r="B53" i="3"/>
  <c r="C55" i="3"/>
  <c r="B36" i="3"/>
  <c r="C30" i="3"/>
  <c r="C37" i="3"/>
  <c r="B34" i="3"/>
  <c r="C64" i="3"/>
  <c r="B42" i="3"/>
  <c r="B68" i="3"/>
  <c r="B44" i="3"/>
  <c r="C57" i="3"/>
  <c r="B69" i="3"/>
  <c r="B28" i="3"/>
  <c r="B60" i="3"/>
  <c r="C46" i="3"/>
  <c r="B72" i="3"/>
  <c r="C25" i="3"/>
  <c r="C28" i="3"/>
  <c r="C56" i="3"/>
  <c r="C54" i="3"/>
  <c r="C24" i="3"/>
  <c r="C60" i="3"/>
  <c r="C62" i="3"/>
  <c r="C21" i="3"/>
  <c r="B31" i="3"/>
  <c r="E29" i="3"/>
  <c r="E30" i="3"/>
  <c r="D33" i="3"/>
  <c r="E24" i="3"/>
  <c r="D32" i="3"/>
  <c r="E37" i="3"/>
  <c r="D23" i="3"/>
  <c r="E26" i="3"/>
  <c r="E36" i="3"/>
  <c r="D26" i="3"/>
  <c r="E27" i="3"/>
  <c r="D27" i="3"/>
  <c r="D29" i="3"/>
  <c r="D30" i="3"/>
  <c r="E35" i="3"/>
  <c r="D35" i="3"/>
  <c r="D37" i="3"/>
  <c r="E21" i="3"/>
  <c r="D34" i="3"/>
  <c r="E32" i="3"/>
  <c r="E23" i="3"/>
  <c r="D24" i="3"/>
  <c r="D21" i="3"/>
  <c r="E22" i="3"/>
  <c r="E25" i="3"/>
  <c r="E34" i="3"/>
  <c r="E33" i="3"/>
  <c r="D36" i="3"/>
  <c r="E31" i="3"/>
  <c r="D22" i="3"/>
  <c r="E28" i="3"/>
  <c r="D38" i="3"/>
  <c r="D25" i="3"/>
  <c r="E38" i="3"/>
  <c r="D28" i="3"/>
  <c r="D31" i="3"/>
  <c r="I19" i="3"/>
  <c r="C13" i="3"/>
  <c r="G11" i="3"/>
  <c r="G10" i="3"/>
  <c r="G9" i="3"/>
  <c r="G8" i="3"/>
  <c r="K44" i="4" s="1"/>
  <c r="G7" i="3"/>
  <c r="K32" i="4" s="1"/>
  <c r="G6" i="3"/>
  <c r="K24" i="4" s="1"/>
  <c r="G5" i="3"/>
  <c r="K20" i="4" s="1"/>
  <c r="G4" i="3"/>
  <c r="K16" i="4" s="1"/>
  <c r="G3" i="3"/>
  <c r="K12" i="4" s="1"/>
  <c r="G2" i="3"/>
  <c r="K8" i="4" s="1"/>
  <c r="F27" i="3" l="1"/>
  <c r="F31" i="3"/>
  <c r="F26" i="3"/>
  <c r="F32" i="3"/>
  <c r="F38" i="3"/>
  <c r="F30" i="3"/>
  <c r="F33" i="3"/>
  <c r="F25" i="3"/>
  <c r="F21" i="3"/>
  <c r="F24" i="3"/>
  <c r="F23" i="3"/>
  <c r="F36" i="3"/>
  <c r="F35" i="3"/>
  <c r="F22" i="3"/>
  <c r="F37" i="3"/>
  <c r="F34" i="3"/>
  <c r="F28" i="3"/>
  <c r="F29" i="3"/>
  <c r="J19" i="3"/>
  <c r="B4" i="4"/>
  <c r="H20" i="3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J20" i="3" a="1"/>
  <c r="I20" i="3" a="1"/>
  <c r="I22" i="3" l="1"/>
  <c r="I86" i="3"/>
  <c r="I150" i="3"/>
  <c r="I47" i="3"/>
  <c r="I111" i="3"/>
  <c r="I175" i="3"/>
  <c r="I72" i="3"/>
  <c r="I136" i="3"/>
  <c r="I33" i="3"/>
  <c r="I97" i="3"/>
  <c r="I161" i="3"/>
  <c r="I50" i="3"/>
  <c r="I114" i="3"/>
  <c r="I178" i="3"/>
  <c r="I180" i="3"/>
  <c r="I181" i="3"/>
  <c r="I37" i="3"/>
  <c r="I91" i="3"/>
  <c r="I61" i="3"/>
  <c r="I67" i="3"/>
  <c r="I109" i="3"/>
  <c r="I30" i="3"/>
  <c r="I38" i="3"/>
  <c r="I102" i="3"/>
  <c r="I166" i="3"/>
  <c r="I63" i="3"/>
  <c r="I127" i="3"/>
  <c r="I24" i="3"/>
  <c r="I88" i="3"/>
  <c r="I152" i="3"/>
  <c r="I49" i="3"/>
  <c r="I113" i="3"/>
  <c r="I177" i="3"/>
  <c r="I66" i="3"/>
  <c r="I130" i="3"/>
  <c r="I52" i="3"/>
  <c r="I53" i="3"/>
  <c r="I59" i="3"/>
  <c r="I83" i="3"/>
  <c r="K83" i="3" s="1"/>
  <c r="I155" i="3"/>
  <c r="I107" i="3"/>
  <c r="I108" i="3"/>
  <c r="I69" i="3"/>
  <c r="I54" i="3"/>
  <c r="I118" i="3"/>
  <c r="I182" i="3"/>
  <c r="I79" i="3"/>
  <c r="I143" i="3"/>
  <c r="I40" i="3"/>
  <c r="I104" i="3"/>
  <c r="I168" i="3"/>
  <c r="I65" i="3"/>
  <c r="I129" i="3"/>
  <c r="I27" i="3"/>
  <c r="I82" i="3"/>
  <c r="I146" i="3"/>
  <c r="I93" i="3"/>
  <c r="I99" i="3"/>
  <c r="I100" i="3"/>
  <c r="I124" i="3"/>
  <c r="I115" i="3"/>
  <c r="I148" i="3"/>
  <c r="I149" i="3"/>
  <c r="I133" i="3"/>
  <c r="I62" i="3"/>
  <c r="I126" i="3"/>
  <c r="I23" i="3"/>
  <c r="I87" i="3"/>
  <c r="I151" i="3"/>
  <c r="I48" i="3"/>
  <c r="I112" i="3"/>
  <c r="I176" i="3"/>
  <c r="I73" i="3"/>
  <c r="I137" i="3"/>
  <c r="I26" i="3"/>
  <c r="I90" i="3"/>
  <c r="I154" i="3"/>
  <c r="I116" i="3"/>
  <c r="I117" i="3"/>
  <c r="I123" i="3"/>
  <c r="I147" i="3"/>
  <c r="I156" i="3"/>
  <c r="I171" i="3"/>
  <c r="I172" i="3"/>
  <c r="I179" i="3"/>
  <c r="I70" i="3"/>
  <c r="I134" i="3"/>
  <c r="I31" i="3"/>
  <c r="I95" i="3"/>
  <c r="I159" i="3"/>
  <c r="I56" i="3"/>
  <c r="I120" i="3"/>
  <c r="I184" i="3"/>
  <c r="I81" i="3"/>
  <c r="I145" i="3"/>
  <c r="I34" i="3"/>
  <c r="I98" i="3"/>
  <c r="I162" i="3"/>
  <c r="I139" i="3"/>
  <c r="I140" i="3"/>
  <c r="I141" i="3"/>
  <c r="I165" i="3"/>
  <c r="I28" i="3"/>
  <c r="I20" i="3"/>
  <c r="I21" i="3"/>
  <c r="I110" i="3"/>
  <c r="I119" i="3"/>
  <c r="I128" i="3"/>
  <c r="I121" i="3"/>
  <c r="I122" i="3"/>
  <c r="I163" i="3"/>
  <c r="I51" i="3"/>
  <c r="I173" i="3"/>
  <c r="I142" i="3"/>
  <c r="I135" i="3"/>
  <c r="I144" i="3"/>
  <c r="I153" i="3"/>
  <c r="I138" i="3"/>
  <c r="I36" i="3"/>
  <c r="I43" i="3"/>
  <c r="I92" i="3"/>
  <c r="I158" i="3"/>
  <c r="I167" i="3"/>
  <c r="I160" i="3"/>
  <c r="I169" i="3"/>
  <c r="I170" i="3"/>
  <c r="I77" i="3"/>
  <c r="I84" i="3"/>
  <c r="I89" i="3"/>
  <c r="I131" i="3"/>
  <c r="I94" i="3"/>
  <c r="I105" i="3"/>
  <c r="I76" i="3"/>
  <c r="I68" i="3"/>
  <c r="I174" i="3"/>
  <c r="I183" i="3"/>
  <c r="I25" i="3"/>
  <c r="I185" i="3"/>
  <c r="I29" i="3"/>
  <c r="I164" i="3"/>
  <c r="I125" i="3"/>
  <c r="I103" i="3"/>
  <c r="I39" i="3"/>
  <c r="I32" i="3"/>
  <c r="I41" i="3"/>
  <c r="I42" i="3"/>
  <c r="I75" i="3"/>
  <c r="I60" i="3"/>
  <c r="I44" i="3"/>
  <c r="I46" i="3"/>
  <c r="I55" i="3"/>
  <c r="I64" i="3"/>
  <c r="I57" i="3"/>
  <c r="I58" i="3"/>
  <c r="I157" i="3"/>
  <c r="I101" i="3"/>
  <c r="I85" i="3"/>
  <c r="I78" i="3"/>
  <c r="I71" i="3"/>
  <c r="I80" i="3"/>
  <c r="I74" i="3"/>
  <c r="I35" i="3"/>
  <c r="I45" i="3"/>
  <c r="I96" i="3"/>
  <c r="I106" i="3"/>
  <c r="I132" i="3"/>
  <c r="J69" i="3"/>
  <c r="J133" i="3"/>
  <c r="J111" i="3"/>
  <c r="J104" i="3"/>
  <c r="J97" i="3"/>
  <c r="J171" i="3"/>
  <c r="J30" i="3"/>
  <c r="J94" i="3"/>
  <c r="J158" i="3"/>
  <c r="J167" i="3"/>
  <c r="J160" i="3"/>
  <c r="J59" i="3"/>
  <c r="J68" i="3"/>
  <c r="J39" i="3"/>
  <c r="J40" i="3"/>
  <c r="J105" i="3"/>
  <c r="J91" i="3"/>
  <c r="J100" i="3"/>
  <c r="J58" i="3"/>
  <c r="J122" i="3"/>
  <c r="J141" i="3"/>
  <c r="J128" i="3"/>
  <c r="J20" i="3"/>
  <c r="J38" i="3"/>
  <c r="J166" i="3"/>
  <c r="J175" i="3"/>
  <c r="J25" i="3"/>
  <c r="J84" i="3"/>
  <c r="J47" i="3"/>
  <c r="J80" i="3"/>
  <c r="J107" i="3"/>
  <c r="J116" i="3"/>
  <c r="J66" i="3"/>
  <c r="J77" i="3"/>
  <c r="J135" i="3"/>
  <c r="J129" i="3"/>
  <c r="J102" i="3"/>
  <c r="J83" i="3"/>
  <c r="J121" i="3"/>
  <c r="J130" i="3"/>
  <c r="J21" i="3"/>
  <c r="J85" i="3"/>
  <c r="J149" i="3"/>
  <c r="J159" i="3"/>
  <c r="J144" i="3"/>
  <c r="J161" i="3"/>
  <c r="J60" i="3"/>
  <c r="J46" i="3"/>
  <c r="J110" i="3"/>
  <c r="J174" i="3"/>
  <c r="J24" i="3"/>
  <c r="J49" i="3"/>
  <c r="J99" i="3"/>
  <c r="J108" i="3"/>
  <c r="J55" i="3"/>
  <c r="J120" i="3"/>
  <c r="J145" i="3"/>
  <c r="J131" i="3"/>
  <c r="J140" i="3"/>
  <c r="J74" i="3"/>
  <c r="J138" i="3"/>
  <c r="J93" i="3"/>
  <c r="J183" i="3"/>
  <c r="J185" i="3"/>
  <c r="J92" i="3"/>
  <c r="J118" i="3"/>
  <c r="J182" i="3"/>
  <c r="J89" i="3"/>
  <c r="J123" i="3"/>
  <c r="J63" i="3"/>
  <c r="J152" i="3"/>
  <c r="J155" i="3"/>
  <c r="J164" i="3"/>
  <c r="J82" i="3"/>
  <c r="J29" i="3"/>
  <c r="J157" i="3"/>
  <c r="J168" i="3"/>
  <c r="J54" i="3"/>
  <c r="J56" i="3"/>
  <c r="J132" i="3"/>
  <c r="J153" i="3"/>
  <c r="J146" i="3"/>
  <c r="J37" i="3"/>
  <c r="J101" i="3"/>
  <c r="J165" i="3"/>
  <c r="J32" i="3"/>
  <c r="J184" i="3"/>
  <c r="J43" i="3"/>
  <c r="J124" i="3"/>
  <c r="J62" i="3"/>
  <c r="J126" i="3"/>
  <c r="J71" i="3"/>
  <c r="J72" i="3"/>
  <c r="J113" i="3"/>
  <c r="J147" i="3"/>
  <c r="J148" i="3"/>
  <c r="J87" i="3"/>
  <c r="J176" i="3"/>
  <c r="J177" i="3"/>
  <c r="J179" i="3"/>
  <c r="J26" i="3"/>
  <c r="J90" i="3"/>
  <c r="J154" i="3"/>
  <c r="J45" i="3"/>
  <c r="J109" i="3"/>
  <c r="J173" i="3"/>
  <c r="J48" i="3"/>
  <c r="J33" i="3"/>
  <c r="J75" i="3"/>
  <c r="J156" i="3"/>
  <c r="J70" i="3"/>
  <c r="J134" i="3"/>
  <c r="J103" i="3"/>
  <c r="J96" i="3"/>
  <c r="J137" i="3"/>
  <c r="J163" i="3"/>
  <c r="J172" i="3"/>
  <c r="J95" i="3"/>
  <c r="J41" i="3"/>
  <c r="J27" i="3"/>
  <c r="J28" i="3"/>
  <c r="J34" i="3"/>
  <c r="J98" i="3"/>
  <c r="J162" i="3"/>
  <c r="J53" i="3"/>
  <c r="J117" i="3"/>
  <c r="J181" i="3"/>
  <c r="J64" i="3"/>
  <c r="J57" i="3"/>
  <c r="J115" i="3"/>
  <c r="J180" i="3"/>
  <c r="J78" i="3"/>
  <c r="J142" i="3"/>
  <c r="J127" i="3"/>
  <c r="J112" i="3"/>
  <c r="J169" i="3"/>
  <c r="J36" i="3"/>
  <c r="J23" i="3"/>
  <c r="J119" i="3"/>
  <c r="J65" i="3"/>
  <c r="J51" i="3"/>
  <c r="J52" i="3"/>
  <c r="J42" i="3"/>
  <c r="J106" i="3"/>
  <c r="J170" i="3"/>
  <c r="J61" i="3"/>
  <c r="J150" i="3"/>
  <c r="J67" i="3"/>
  <c r="J125" i="3"/>
  <c r="J143" i="3"/>
  <c r="J76" i="3"/>
  <c r="J79" i="3"/>
  <c r="J136" i="3"/>
  <c r="J50" i="3"/>
  <c r="J86" i="3"/>
  <c r="J88" i="3"/>
  <c r="J35" i="3"/>
  <c r="J114" i="3"/>
  <c r="J73" i="3"/>
  <c r="J44" i="3"/>
  <c r="J178" i="3"/>
  <c r="J139" i="3"/>
  <c r="J31" i="3"/>
  <c r="J22" i="3"/>
  <c r="J151" i="3"/>
  <c r="J81" i="3"/>
  <c r="K27" i="3"/>
  <c r="K35" i="3"/>
  <c r="K43" i="3"/>
  <c r="K51" i="3"/>
  <c r="K59" i="3"/>
  <c r="K67" i="3"/>
  <c r="K75" i="3"/>
  <c r="K91" i="3"/>
  <c r="K99" i="3"/>
  <c r="K107" i="3"/>
  <c r="K115" i="3"/>
  <c r="K123" i="3"/>
  <c r="K131" i="3"/>
  <c r="K139" i="3"/>
  <c r="K147" i="3"/>
  <c r="K155" i="3"/>
  <c r="K163" i="3"/>
  <c r="K171" i="3"/>
  <c r="K179" i="3"/>
  <c r="K26" i="3"/>
  <c r="K34" i="3"/>
  <c r="K42" i="3"/>
  <c r="K50" i="3"/>
  <c r="K58" i="3"/>
  <c r="K66" i="3"/>
  <c r="K74" i="3"/>
  <c r="K82" i="3"/>
  <c r="K98" i="3"/>
  <c r="K106" i="3"/>
  <c r="K114" i="3"/>
  <c r="K122" i="3"/>
  <c r="K130" i="3"/>
  <c r="K138" i="3"/>
  <c r="K146" i="3"/>
  <c r="K154" i="3"/>
  <c r="K162" i="3"/>
  <c r="K170" i="3"/>
  <c r="K178" i="3"/>
  <c r="K25" i="3"/>
  <c r="K33" i="3"/>
  <c r="K41" i="3"/>
  <c r="K49" i="3"/>
  <c r="K57" i="3"/>
  <c r="K65" i="3"/>
  <c r="K73" i="3"/>
  <c r="K81" i="3"/>
  <c r="K89" i="3"/>
  <c r="K97" i="3"/>
  <c r="K105" i="3"/>
  <c r="K113" i="3"/>
  <c r="K121" i="3"/>
  <c r="K129" i="3"/>
  <c r="K137" i="3"/>
  <c r="K145" i="3"/>
  <c r="K153" i="3"/>
  <c r="K161" i="3"/>
  <c r="K169" i="3"/>
  <c r="K177" i="3"/>
  <c r="K185" i="3"/>
  <c r="K40" i="3"/>
  <c r="K48" i="3"/>
  <c r="K64" i="3"/>
  <c r="K72" i="3"/>
  <c r="K80" i="3"/>
  <c r="K96" i="3"/>
  <c r="K112" i="3"/>
  <c r="K120" i="3"/>
  <c r="K136" i="3"/>
  <c r="K152" i="3"/>
  <c r="K168" i="3"/>
  <c r="K184" i="3"/>
  <c r="K23" i="3"/>
  <c r="K47" i="3"/>
  <c r="K71" i="3"/>
  <c r="K95" i="3"/>
  <c r="K127" i="3"/>
  <c r="K151" i="3"/>
  <c r="K175" i="3"/>
  <c r="K30" i="3"/>
  <c r="K54" i="3"/>
  <c r="K78" i="3"/>
  <c r="K110" i="3"/>
  <c r="K134" i="3"/>
  <c r="K158" i="3"/>
  <c r="K182" i="3"/>
  <c r="K29" i="3"/>
  <c r="K53" i="3"/>
  <c r="K85" i="3"/>
  <c r="K117" i="3"/>
  <c r="K149" i="3"/>
  <c r="K181" i="3"/>
  <c r="K28" i="3"/>
  <c r="K52" i="3"/>
  <c r="K76" i="3"/>
  <c r="K100" i="3"/>
  <c r="K124" i="3"/>
  <c r="K148" i="3"/>
  <c r="K172" i="3"/>
  <c r="K90" i="3"/>
  <c r="K32" i="3"/>
  <c r="K104" i="3"/>
  <c r="K144" i="3"/>
  <c r="K160" i="3"/>
  <c r="K176" i="3"/>
  <c r="K39" i="3"/>
  <c r="K63" i="3"/>
  <c r="K87" i="3"/>
  <c r="K111" i="3"/>
  <c r="K143" i="3"/>
  <c r="K167" i="3"/>
  <c r="K22" i="3"/>
  <c r="K46" i="3"/>
  <c r="K70" i="3"/>
  <c r="K94" i="3"/>
  <c r="K126" i="3"/>
  <c r="K150" i="3"/>
  <c r="K174" i="3"/>
  <c r="K37" i="3"/>
  <c r="K61" i="3"/>
  <c r="K93" i="3"/>
  <c r="K125" i="3"/>
  <c r="K157" i="3"/>
  <c r="K36" i="3"/>
  <c r="K60" i="3"/>
  <c r="K84" i="3"/>
  <c r="K108" i="3"/>
  <c r="K132" i="3"/>
  <c r="K156" i="3"/>
  <c r="K180" i="3"/>
  <c r="K119" i="3"/>
  <c r="K102" i="3"/>
  <c r="K21" i="3"/>
  <c r="K69" i="3"/>
  <c r="K109" i="3"/>
  <c r="K141" i="3"/>
  <c r="K173" i="3"/>
  <c r="K44" i="3"/>
  <c r="K68" i="3"/>
  <c r="K92" i="3"/>
  <c r="K116" i="3"/>
  <c r="K140" i="3"/>
  <c r="K164" i="3"/>
  <c r="K24" i="3"/>
  <c r="K56" i="3"/>
  <c r="K88" i="3"/>
  <c r="K128" i="3"/>
  <c r="K31" i="3"/>
  <c r="K55" i="3"/>
  <c r="K79" i="3"/>
  <c r="K103" i="3"/>
  <c r="K135" i="3"/>
  <c r="K159" i="3"/>
  <c r="K183" i="3"/>
  <c r="K38" i="3"/>
  <c r="K62" i="3"/>
  <c r="K86" i="3"/>
  <c r="K118" i="3"/>
  <c r="K142" i="3"/>
  <c r="K166" i="3"/>
  <c r="K45" i="3"/>
  <c r="K77" i="3"/>
  <c r="K101" i="3"/>
  <c r="K133" i="3"/>
  <c r="K165" i="3"/>
  <c r="L26" i="3"/>
  <c r="L34" i="3"/>
  <c r="L42" i="3"/>
  <c r="L50" i="3"/>
  <c r="M50" i="3" s="1"/>
  <c r="L58" i="3"/>
  <c r="L66" i="3"/>
  <c r="L74" i="3"/>
  <c r="L82" i="3"/>
  <c r="L90" i="3"/>
  <c r="L98" i="3"/>
  <c r="L106" i="3"/>
  <c r="L114" i="3"/>
  <c r="L122" i="3"/>
  <c r="M122" i="3" s="1"/>
  <c r="L130" i="3"/>
  <c r="L138" i="3"/>
  <c r="L146" i="3"/>
  <c r="L154" i="3"/>
  <c r="L162" i="3"/>
  <c r="L170" i="3"/>
  <c r="L178" i="3"/>
  <c r="L25" i="3"/>
  <c r="M25" i="3" s="1"/>
  <c r="L41" i="3"/>
  <c r="L49" i="3"/>
  <c r="L57" i="3"/>
  <c r="L65" i="3"/>
  <c r="L73" i="3"/>
  <c r="L89" i="3"/>
  <c r="M89" i="3" s="1"/>
  <c r="L97" i="3"/>
  <c r="L105" i="3"/>
  <c r="L113" i="3"/>
  <c r="L121" i="3"/>
  <c r="L129" i="3"/>
  <c r="L137" i="3"/>
  <c r="L145" i="3"/>
  <c r="L153" i="3"/>
  <c r="M153" i="3" s="1"/>
  <c r="L161" i="3"/>
  <c r="L177" i="3"/>
  <c r="M177" i="3" s="1"/>
  <c r="L185" i="3"/>
  <c r="M185" i="3" s="1"/>
  <c r="L24" i="3"/>
  <c r="L32" i="3"/>
  <c r="L40" i="3"/>
  <c r="L48" i="3"/>
  <c r="L56" i="3"/>
  <c r="L64" i="3"/>
  <c r="L72" i="3"/>
  <c r="M72" i="3" s="1"/>
  <c r="L80" i="3"/>
  <c r="L88" i="3"/>
  <c r="L96" i="3"/>
  <c r="L104" i="3"/>
  <c r="L112" i="3"/>
  <c r="L120" i="3"/>
  <c r="L128" i="3"/>
  <c r="L136" i="3"/>
  <c r="L144" i="3"/>
  <c r="L152" i="3"/>
  <c r="L160" i="3"/>
  <c r="M160" i="3" s="1"/>
  <c r="L168" i="3"/>
  <c r="M168" i="3" s="1"/>
  <c r="L176" i="3"/>
  <c r="L184" i="3"/>
  <c r="M184" i="3" s="1"/>
  <c r="L31" i="3"/>
  <c r="L71" i="3"/>
  <c r="M71" i="3" s="1"/>
  <c r="L87" i="3"/>
  <c r="M87" i="3" s="1"/>
  <c r="L103" i="3"/>
  <c r="L111" i="3"/>
  <c r="L127" i="3"/>
  <c r="L135" i="3"/>
  <c r="L143" i="3"/>
  <c r="L159" i="3"/>
  <c r="M159" i="3" s="1"/>
  <c r="L175" i="3"/>
  <c r="L183" i="3"/>
  <c r="L22" i="3"/>
  <c r="M22" i="3" s="1"/>
  <c r="L46" i="3"/>
  <c r="L54" i="3"/>
  <c r="L62" i="3"/>
  <c r="L70" i="3"/>
  <c r="L78" i="3"/>
  <c r="M78" i="3" s="1"/>
  <c r="L86" i="3"/>
  <c r="M86" i="3" s="1"/>
  <c r="L94" i="3"/>
  <c r="L102" i="3"/>
  <c r="L118" i="3"/>
  <c r="L134" i="3"/>
  <c r="L142" i="3"/>
  <c r="M142" i="3" s="1"/>
  <c r="L158" i="3"/>
  <c r="L174" i="3"/>
  <c r="L29" i="3"/>
  <c r="L45" i="3"/>
  <c r="L69" i="3"/>
  <c r="L93" i="3"/>
  <c r="L125" i="3"/>
  <c r="L149" i="3"/>
  <c r="L173" i="3"/>
  <c r="L36" i="3"/>
  <c r="L60" i="3"/>
  <c r="L84" i="3"/>
  <c r="M84" i="3" s="1"/>
  <c r="L108" i="3"/>
  <c r="L140" i="3"/>
  <c r="L164" i="3"/>
  <c r="M164" i="3" s="1"/>
  <c r="L35" i="3"/>
  <c r="L51" i="3"/>
  <c r="L75" i="3"/>
  <c r="L99" i="3"/>
  <c r="L123" i="3"/>
  <c r="L147" i="3"/>
  <c r="M147" i="3" s="1"/>
  <c r="L171" i="3"/>
  <c r="L33" i="3"/>
  <c r="L81" i="3"/>
  <c r="L169" i="3"/>
  <c r="L30" i="3"/>
  <c r="M30" i="3" s="1"/>
  <c r="L110" i="3"/>
  <c r="M110" i="3" s="1"/>
  <c r="L150" i="3"/>
  <c r="L182" i="3"/>
  <c r="L37" i="3"/>
  <c r="L61" i="3"/>
  <c r="M61" i="3" s="1"/>
  <c r="L85" i="3"/>
  <c r="L109" i="3"/>
  <c r="L141" i="3"/>
  <c r="M141" i="3" s="1"/>
  <c r="L165" i="3"/>
  <c r="M165" i="3" s="1"/>
  <c r="L28" i="3"/>
  <c r="L68" i="3"/>
  <c r="L92" i="3"/>
  <c r="L116" i="3"/>
  <c r="L148" i="3"/>
  <c r="L172" i="3"/>
  <c r="L27" i="3"/>
  <c r="L59" i="3"/>
  <c r="M59" i="3" s="1"/>
  <c r="L83" i="3"/>
  <c r="L107" i="3"/>
  <c r="L131" i="3"/>
  <c r="M131" i="3" s="1"/>
  <c r="L155" i="3"/>
  <c r="L179" i="3"/>
  <c r="L117" i="3"/>
  <c r="L44" i="3"/>
  <c r="L124" i="3"/>
  <c r="L43" i="3"/>
  <c r="L67" i="3"/>
  <c r="L91" i="3"/>
  <c r="L115" i="3"/>
  <c r="L139" i="3"/>
  <c r="L163" i="3"/>
  <c r="L23" i="3"/>
  <c r="L39" i="3"/>
  <c r="L47" i="3"/>
  <c r="L55" i="3"/>
  <c r="L63" i="3"/>
  <c r="L79" i="3"/>
  <c r="M79" i="3" s="1"/>
  <c r="L95" i="3"/>
  <c r="L119" i="3"/>
  <c r="L151" i="3"/>
  <c r="L167" i="3"/>
  <c r="L38" i="3"/>
  <c r="M38" i="3" s="1"/>
  <c r="L126" i="3"/>
  <c r="L166" i="3"/>
  <c r="L21" i="3"/>
  <c r="L53" i="3"/>
  <c r="M53" i="3" s="1"/>
  <c r="L77" i="3"/>
  <c r="L101" i="3"/>
  <c r="L133" i="3"/>
  <c r="L157" i="3"/>
  <c r="L181" i="3"/>
  <c r="L52" i="3"/>
  <c r="L76" i="3"/>
  <c r="L100" i="3"/>
  <c r="M100" i="3" s="1"/>
  <c r="L132" i="3"/>
  <c r="M132" i="3" s="1"/>
  <c r="L156" i="3"/>
  <c r="L180" i="3"/>
  <c r="B18" i="4"/>
  <c r="B11" i="4"/>
  <c r="B40" i="4"/>
  <c r="B32" i="4"/>
  <c r="B13" i="4"/>
  <c r="B30" i="4"/>
  <c r="B22" i="4"/>
  <c r="B9" i="4"/>
  <c r="B15" i="4"/>
  <c r="B27" i="4"/>
  <c r="B35" i="4"/>
  <c r="B12" i="4"/>
  <c r="B33" i="4"/>
  <c r="B39" i="4"/>
  <c r="B24" i="4"/>
  <c r="B7" i="4"/>
  <c r="B20" i="4"/>
  <c r="B26" i="4"/>
  <c r="B36" i="4"/>
  <c r="B38" i="4"/>
  <c r="B37" i="4"/>
  <c r="B23" i="4"/>
  <c r="B34" i="4"/>
  <c r="B31" i="4"/>
  <c r="B44" i="4"/>
  <c r="B5" i="4"/>
  <c r="B10" i="4"/>
  <c r="B42" i="4"/>
  <c r="B17" i="4"/>
  <c r="B25" i="4"/>
  <c r="B21" i="4"/>
  <c r="B19" i="4"/>
  <c r="B43" i="4"/>
  <c r="B14" i="4"/>
  <c r="B6" i="4"/>
  <c r="B8" i="4"/>
  <c r="B28" i="4"/>
  <c r="B16" i="4"/>
  <c r="B29" i="4"/>
  <c r="B41" i="4"/>
  <c r="H4" i="4" a="1"/>
  <c r="E4" i="4" a="1"/>
  <c r="E9" i="4" l="1"/>
  <c r="E4" i="4"/>
  <c r="E7" i="4"/>
  <c r="E17" i="4"/>
  <c r="E27" i="4"/>
  <c r="E5" i="4"/>
  <c r="E25" i="4"/>
  <c r="E20" i="4"/>
  <c r="E15" i="4"/>
  <c r="E41" i="4"/>
  <c r="E44" i="4"/>
  <c r="E13" i="4"/>
  <c r="E33" i="4"/>
  <c r="E28" i="4"/>
  <c r="E23" i="4"/>
  <c r="E26" i="4"/>
  <c r="E21" i="4"/>
  <c r="E10" i="4"/>
  <c r="E6" i="4"/>
  <c r="E31" i="4"/>
  <c r="E11" i="4"/>
  <c r="E29" i="4"/>
  <c r="E18" i="4"/>
  <c r="E14" i="4"/>
  <c r="E39" i="4"/>
  <c r="E43" i="4"/>
  <c r="E37" i="4"/>
  <c r="E34" i="4"/>
  <c r="E22" i="4"/>
  <c r="E16" i="4"/>
  <c r="E12" i="4"/>
  <c r="E8" i="4"/>
  <c r="E19" i="4"/>
  <c r="E30" i="4"/>
  <c r="E24" i="4"/>
  <c r="E36" i="4"/>
  <c r="E42" i="4"/>
  <c r="E32" i="4"/>
  <c r="E35" i="4"/>
  <c r="E38" i="4"/>
  <c r="E40" i="4"/>
  <c r="H6" i="4"/>
  <c r="H31" i="4"/>
  <c r="H17" i="4"/>
  <c r="H43" i="4"/>
  <c r="H13" i="4"/>
  <c r="H42" i="4"/>
  <c r="H39" i="4"/>
  <c r="H14" i="4"/>
  <c r="H25" i="4"/>
  <c r="H4" i="4"/>
  <c r="H21" i="4"/>
  <c r="H22" i="4"/>
  <c r="H8" i="4"/>
  <c r="H33" i="4"/>
  <c r="H12" i="4"/>
  <c r="H29" i="4"/>
  <c r="H16" i="4"/>
  <c r="H30" i="4"/>
  <c r="H41" i="4"/>
  <c r="H20" i="4"/>
  <c r="H37" i="4"/>
  <c r="H38" i="4"/>
  <c r="H24" i="4"/>
  <c r="H11" i="4"/>
  <c r="H28" i="4"/>
  <c r="H10" i="4"/>
  <c r="H7" i="4"/>
  <c r="H32" i="4"/>
  <c r="H19" i="4"/>
  <c r="H36" i="4"/>
  <c r="H18" i="4"/>
  <c r="H15" i="4"/>
  <c r="H40" i="4"/>
  <c r="H27" i="4"/>
  <c r="H44" i="4"/>
  <c r="H26" i="4"/>
  <c r="H35" i="4"/>
  <c r="H5" i="4"/>
  <c r="H34" i="4"/>
  <c r="H23" i="4"/>
  <c r="H9" i="4"/>
  <c r="M83" i="3"/>
  <c r="M119" i="3"/>
  <c r="M163" i="3"/>
  <c r="M117" i="3"/>
  <c r="M172" i="3"/>
  <c r="M169" i="3"/>
  <c r="M173" i="3"/>
  <c r="M158" i="3"/>
  <c r="M143" i="3"/>
  <c r="M170" i="3"/>
  <c r="M106" i="3"/>
  <c r="M103" i="3"/>
  <c r="M51" i="3"/>
  <c r="M120" i="3"/>
  <c r="M67" i="3"/>
  <c r="M182" i="3"/>
  <c r="M101" i="3"/>
  <c r="M151" i="3"/>
  <c r="M36" i="3"/>
  <c r="M174" i="3"/>
  <c r="M128" i="3"/>
  <c r="M77" i="3"/>
  <c r="M70" i="3"/>
  <c r="M56" i="3"/>
  <c r="M133" i="3"/>
  <c r="M60" i="3"/>
  <c r="M136" i="3"/>
  <c r="M28" i="3"/>
  <c r="M150" i="3"/>
  <c r="M123" i="3"/>
  <c r="M44" i="3"/>
  <c r="M31" i="3"/>
  <c r="M167" i="3"/>
  <c r="M75" i="3"/>
  <c r="M109" i="3"/>
  <c r="M37" i="3"/>
  <c r="M140" i="3"/>
  <c r="M118" i="3"/>
  <c r="M144" i="3"/>
  <c r="M29" i="3"/>
  <c r="M175" i="3"/>
  <c r="M64" i="3"/>
  <c r="M178" i="3"/>
  <c r="M114" i="3"/>
  <c r="M42" i="3"/>
  <c r="M55" i="3"/>
  <c r="M108" i="3"/>
  <c r="M69" i="3"/>
  <c r="M152" i="3"/>
  <c r="M92" i="3"/>
  <c r="M111" i="3"/>
  <c r="M32" i="3"/>
  <c r="M129" i="3"/>
  <c r="M45" i="3"/>
  <c r="M113" i="3"/>
  <c r="M102" i="3"/>
  <c r="M24" i="3"/>
  <c r="M138" i="3"/>
  <c r="M74" i="3"/>
  <c r="M23" i="3"/>
  <c r="M39" i="3"/>
  <c r="M99" i="3"/>
  <c r="M58" i="3"/>
  <c r="M47" i="3"/>
  <c r="M94" i="3"/>
  <c r="M80" i="3"/>
  <c r="M130" i="3"/>
  <c r="M126" i="3"/>
  <c r="M88" i="3"/>
  <c r="M57" i="3"/>
  <c r="M27" i="3"/>
  <c r="M97" i="3"/>
  <c r="M105" i="3"/>
  <c r="M157" i="3"/>
  <c r="M41" i="3"/>
  <c r="M181" i="3"/>
  <c r="M107" i="3"/>
  <c r="M49" i="3"/>
  <c r="M63" i="3"/>
  <c r="M82" i="3"/>
  <c r="M155" i="3"/>
  <c r="M161" i="3"/>
  <c r="M156" i="3"/>
  <c r="M124" i="3"/>
  <c r="M180" i="3"/>
  <c r="M43" i="3"/>
  <c r="M183" i="3"/>
  <c r="M66" i="3"/>
  <c r="M68" i="3"/>
  <c r="M121" i="3"/>
  <c r="M166" i="3"/>
  <c r="M91" i="3"/>
  <c r="M171" i="3"/>
  <c r="M93" i="3"/>
  <c r="M46" i="3"/>
  <c r="M96" i="3"/>
  <c r="M146" i="3"/>
  <c r="M52" i="3"/>
  <c r="M21" i="3"/>
  <c r="M115" i="3"/>
  <c r="M116" i="3"/>
  <c r="M33" i="3"/>
  <c r="M125" i="3"/>
  <c r="M134" i="3"/>
  <c r="M54" i="3"/>
  <c r="M127" i="3"/>
  <c r="M104" i="3"/>
  <c r="M40" i="3"/>
  <c r="M137" i="3"/>
  <c r="M65" i="3"/>
  <c r="M154" i="3"/>
  <c r="M90" i="3"/>
  <c r="M26" i="3"/>
  <c r="M76" i="3"/>
  <c r="M95" i="3"/>
  <c r="M139" i="3"/>
  <c r="M179" i="3"/>
  <c r="M148" i="3"/>
  <c r="M85" i="3"/>
  <c r="M81" i="3"/>
  <c r="M35" i="3"/>
  <c r="M149" i="3"/>
  <c r="M62" i="3"/>
  <c r="M135" i="3"/>
  <c r="M176" i="3"/>
  <c r="M112" i="3"/>
  <c r="M48" i="3"/>
  <c r="M145" i="3"/>
  <c r="M73" i="3"/>
  <c r="M162" i="3"/>
  <c r="M98" i="3"/>
  <c r="M34" i="3"/>
  <c r="C36" i="4"/>
  <c r="C10" i="4"/>
  <c r="C19" i="4"/>
  <c r="C23" i="4"/>
  <c r="C40" i="4"/>
  <c r="C5" i="4"/>
  <c r="C28" i="4"/>
  <c r="C39" i="4"/>
  <c r="C35" i="4"/>
  <c r="C44" i="4"/>
  <c r="C21" i="4"/>
  <c r="C13" i="4"/>
  <c r="C18" i="4"/>
  <c r="C8" i="4"/>
  <c r="C16" i="4"/>
  <c r="C14" i="4"/>
  <c r="C9" i="4"/>
  <c r="C34" i="4"/>
  <c r="C25" i="4"/>
  <c r="C20" i="4"/>
  <c r="C33" i="4"/>
  <c r="C22" i="4"/>
  <c r="C42" i="4"/>
  <c r="C43" i="4"/>
  <c r="C11" i="4"/>
  <c r="C30" i="4"/>
  <c r="C38" i="4"/>
  <c r="C32" i="4"/>
  <c r="C41" i="4"/>
  <c r="C26" i="4"/>
  <c r="C7" i="4"/>
  <c r="C31" i="4"/>
  <c r="C15" i="4"/>
  <c r="C29" i="4"/>
  <c r="C12" i="4"/>
  <c r="C6" i="4"/>
  <c r="C37" i="4"/>
  <c r="C27" i="4"/>
  <c r="C24" i="4"/>
  <c r="C17" i="4"/>
  <c r="G28" i="4"/>
  <c r="G43" i="4"/>
  <c r="G17" i="4"/>
  <c r="G44" i="4"/>
  <c r="G37" i="4"/>
  <c r="G20" i="4"/>
  <c r="D33" i="4"/>
  <c r="G15" i="4"/>
  <c r="D13" i="4"/>
  <c r="G18" i="4"/>
  <c r="D28" i="4"/>
  <c r="D43" i="4"/>
  <c r="D17" i="4"/>
  <c r="D44" i="4"/>
  <c r="D37" i="4"/>
  <c r="D20" i="4"/>
  <c r="G33" i="4"/>
  <c r="D15" i="4"/>
  <c r="G13" i="4"/>
  <c r="D18" i="4"/>
  <c r="D41" i="4"/>
  <c r="G8" i="4"/>
  <c r="D19" i="4"/>
  <c r="D42" i="4"/>
  <c r="G31" i="4"/>
  <c r="D38" i="4"/>
  <c r="D7" i="4"/>
  <c r="G12" i="4"/>
  <c r="D9" i="4"/>
  <c r="D32" i="4"/>
  <c r="G41" i="4"/>
  <c r="D8" i="4"/>
  <c r="G19" i="4"/>
  <c r="G42" i="4"/>
  <c r="D31" i="4"/>
  <c r="G38" i="4"/>
  <c r="G7" i="4"/>
  <c r="D12" i="4"/>
  <c r="G9" i="4"/>
  <c r="G32" i="4"/>
  <c r="D29" i="4"/>
  <c r="D6" i="4"/>
  <c r="D21" i="4"/>
  <c r="G10" i="4"/>
  <c r="G34" i="4"/>
  <c r="G36" i="4"/>
  <c r="D24" i="4"/>
  <c r="D35" i="4"/>
  <c r="D22" i="4"/>
  <c r="D40" i="4"/>
  <c r="G4" i="4"/>
  <c r="G29" i="4"/>
  <c r="G6" i="4"/>
  <c r="G21" i="4"/>
  <c r="D10" i="4"/>
  <c r="D34" i="4"/>
  <c r="D36" i="4"/>
  <c r="G24" i="4"/>
  <c r="G35" i="4"/>
  <c r="G22" i="4"/>
  <c r="G40" i="4"/>
  <c r="D16" i="4"/>
  <c r="G14" i="4"/>
  <c r="D25" i="4"/>
  <c r="G5" i="4"/>
  <c r="D23" i="4"/>
  <c r="G26" i="4"/>
  <c r="G39" i="4"/>
  <c r="G27" i="4"/>
  <c r="D30" i="4"/>
  <c r="G11" i="4"/>
  <c r="G16" i="4"/>
  <c r="D14" i="4"/>
  <c r="G25" i="4"/>
  <c r="D5" i="4"/>
  <c r="G23" i="4"/>
  <c r="D26" i="4"/>
  <c r="D39" i="4"/>
  <c r="D27" i="4"/>
  <c r="G30" i="4"/>
  <c r="D11" i="4"/>
  <c r="D4" i="4"/>
  <c r="I36" i="4" l="1"/>
  <c r="I41" i="4"/>
  <c r="I10" i="4"/>
  <c r="I33" i="4"/>
  <c r="I11" i="4"/>
  <c r="I15" i="4"/>
  <c r="I37" i="4"/>
  <c r="I23" i="4"/>
  <c r="I7" i="4"/>
  <c r="I17" i="4"/>
  <c r="I30" i="4"/>
  <c r="I43" i="4"/>
  <c r="I25" i="4"/>
  <c r="I26" i="4"/>
  <c r="I39" i="4"/>
  <c r="I8" i="4"/>
  <c r="I38" i="4"/>
  <c r="I31" i="4"/>
  <c r="I5" i="4"/>
  <c r="I19" i="4"/>
  <c r="I9" i="4"/>
  <c r="I35" i="4"/>
  <c r="I32" i="4"/>
  <c r="I14" i="4"/>
  <c r="I12" i="4"/>
  <c r="I20" i="4"/>
  <c r="I22" i="4"/>
  <c r="I29" i="4"/>
  <c r="I42" i="4"/>
  <c r="I13" i="4"/>
  <c r="I24" i="4"/>
  <c r="I21" i="4"/>
  <c r="I6" i="4"/>
  <c r="F42" i="4"/>
  <c r="F44" i="4"/>
  <c r="F38" i="4"/>
  <c r="F19" i="4"/>
  <c r="F18" i="4"/>
  <c r="F26" i="4"/>
  <c r="F8" i="4"/>
  <c r="J8" i="4" s="1"/>
  <c r="F41" i="4"/>
  <c r="F7" i="4"/>
  <c r="F21" i="4"/>
  <c r="F43" i="4"/>
  <c r="F6" i="4"/>
  <c r="F37" i="4"/>
  <c r="F9" i="4"/>
  <c r="F27" i="4"/>
  <c r="F35" i="4"/>
  <c r="F15" i="4"/>
  <c r="F11" i="4"/>
  <c r="F34" i="4"/>
  <c r="F28" i="4"/>
  <c r="F31" i="4"/>
  <c r="F25" i="4"/>
  <c r="F5" i="4"/>
  <c r="F14" i="4"/>
  <c r="F32" i="4"/>
  <c r="F22" i="4"/>
  <c r="F17" i="4"/>
  <c r="F16" i="4"/>
  <c r="F40" i="4"/>
  <c r="F33" i="4"/>
  <c r="F12" i="4"/>
  <c r="F23" i="4"/>
  <c r="F10" i="4"/>
  <c r="F24" i="4"/>
  <c r="F36" i="4"/>
  <c r="F13" i="4"/>
  <c r="F30" i="4"/>
  <c r="F39" i="4"/>
  <c r="F20" i="4"/>
  <c r="F29" i="4"/>
  <c r="I27" i="4"/>
  <c r="I16" i="4"/>
  <c r="I44" i="4"/>
  <c r="I28" i="4"/>
  <c r="I34" i="4"/>
  <c r="I18" i="4"/>
  <c r="I40" i="4"/>
  <c r="J19" i="4" l="1"/>
  <c r="J5" i="4"/>
  <c r="J14" i="4"/>
  <c r="J17" i="4"/>
  <c r="J23" i="4"/>
  <c r="J16" i="4"/>
  <c r="J33" i="4"/>
  <c r="J24" i="4"/>
  <c r="J42" i="4"/>
  <c r="J10" i="4"/>
  <c r="J11" i="4"/>
  <c r="J28" i="4"/>
  <c r="J39" i="4"/>
  <c r="J22" i="4"/>
  <c r="J6" i="4"/>
  <c r="J37" i="4"/>
  <c r="J18" i="4"/>
  <c r="J30" i="4"/>
  <c r="J40" i="4"/>
  <c r="J9" i="4"/>
  <c r="J26" i="4"/>
  <c r="J32" i="4"/>
  <c r="J43" i="4"/>
  <c r="J27" i="4"/>
  <c r="J20" i="4"/>
  <c r="J29" i="4"/>
  <c r="J15" i="4"/>
  <c r="J7" i="4"/>
  <c r="J36" i="4"/>
  <c r="J35" i="4"/>
  <c r="J31" i="4"/>
  <c r="J34" i="4"/>
  <c r="J41" i="4"/>
  <c r="J44" i="4"/>
  <c r="J12" i="4"/>
  <c r="J13" i="4"/>
  <c r="J38" i="4"/>
  <c r="J21" i="4"/>
  <c r="J2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H36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Object '' not found!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N4" authorId="0" shapeId="0" xr:uid="{00000000-0006-0000-0400-000001000000}">
      <text>
        <r>
          <rPr>
            <b/>
            <sz val="9"/>
            <color indexed="16"/>
            <rFont val="Tahoma"/>
            <family val="2"/>
          </rPr>
          <t>ExcelApi:
Attempted to divide by zero.</t>
        </r>
      </text>
    </comment>
  </commentList>
</comments>
</file>

<file path=xl/sharedStrings.xml><?xml version="1.0" encoding="utf-8"?>
<sst xmlns="http://schemas.openxmlformats.org/spreadsheetml/2006/main" count="229" uniqueCount="177">
  <si>
    <t>AUD-XccySwap-1Y</t>
  </si>
  <si>
    <t>AUD-XccySwap-2Y</t>
  </si>
  <si>
    <t>AUD-XccySwap-3Y</t>
  </si>
  <si>
    <t>PricingStructureType</t>
  </si>
  <si>
    <t>RateCurve</t>
  </si>
  <si>
    <t>MarketName</t>
  </si>
  <si>
    <t>IndexTenor</t>
  </si>
  <si>
    <t>Currency</t>
  </si>
  <si>
    <t>Algorithm</t>
  </si>
  <si>
    <t>BaseDate</t>
  </si>
  <si>
    <t>TEST</t>
  </si>
  <si>
    <t>3M</t>
  </si>
  <si>
    <t>AUD</t>
  </si>
  <si>
    <t>FastLinearZero</t>
  </si>
  <si>
    <t>Days</t>
  </si>
  <si>
    <t>Zero Rates</t>
  </si>
  <si>
    <t>Date</t>
  </si>
  <si>
    <t>Create Rate Curve</t>
  </si>
  <si>
    <t>New Curve</t>
  </si>
  <si>
    <t>Compounding</t>
  </si>
  <si>
    <t>AUD-XccySwap-4Y</t>
  </si>
  <si>
    <t>Strip Calcs</t>
  </si>
  <si>
    <t>A/365</t>
  </si>
  <si>
    <t>Basis Zero</t>
  </si>
  <si>
    <t>DF</t>
  </si>
  <si>
    <t>BPV</t>
  </si>
  <si>
    <t>IR Zero</t>
  </si>
  <si>
    <t>IR DF</t>
  </si>
  <si>
    <t>AUD FRA</t>
  </si>
  <si>
    <t>Implied Basis</t>
  </si>
  <si>
    <t>PmtConv</t>
  </si>
  <si>
    <t>MODFOLLOWING</t>
  </si>
  <si>
    <t>BusCal</t>
  </si>
  <si>
    <t>Sydney</t>
  </si>
  <si>
    <t>Basis</t>
  </si>
  <si>
    <t>CalcDate</t>
  </si>
  <si>
    <t>AUD-XccySwap-5Y</t>
  </si>
  <si>
    <t>AUD-XccySwap-7Y</t>
  </si>
  <si>
    <t>AUD-XccySwap-10Y</t>
  </si>
  <si>
    <t>Continuous</t>
  </si>
  <si>
    <t>Usage</t>
  </si>
  <si>
    <t>Adjusted</t>
  </si>
  <si>
    <t>Create Xccy Spread Curve</t>
  </si>
  <si>
    <t>USD</t>
  </si>
  <si>
    <t>BaseCurrency</t>
  </si>
  <si>
    <t>QuoteCurrency</t>
  </si>
  <si>
    <t>Default</t>
  </si>
  <si>
    <t>FX Spot</t>
  </si>
  <si>
    <t>Base Curve</t>
  </si>
  <si>
    <t>AUD-DEPOSIT-1W</t>
  </si>
  <si>
    <t>AUD-DEPOSIT-9M</t>
  </si>
  <si>
    <t>AUD-DEPOSIT-1D</t>
  </si>
  <si>
    <t>AUD-DEPOSIT-2D</t>
  </si>
  <si>
    <t>AUD-DEPOSIT-1Y</t>
  </si>
  <si>
    <t>AUD-DEPOSIT-1M</t>
  </si>
  <si>
    <t>AUD-DEPOSIT-2M</t>
  </si>
  <si>
    <t>AUD-DEPOSIT-3M</t>
  </si>
  <si>
    <t>AUD-DEPOSIT-4M</t>
  </si>
  <si>
    <t>AUD-DEPOSIT-5M</t>
  </si>
  <si>
    <t>AUD-DEPOSIT-6M</t>
  </si>
  <si>
    <t>AUD-IRFUTURE-IR-H0</t>
  </si>
  <si>
    <t>AUD-IRFUTURE-IR-M0</t>
  </si>
  <si>
    <t>AUD-IRFUTURE-IR-U0</t>
  </si>
  <si>
    <t>AUD-IRFUTURE-IR-Z0</t>
  </si>
  <si>
    <t>AUD-IRFUTURE-IR-H1</t>
  </si>
  <si>
    <t>AUD-IRFUTURE-IR-M1</t>
  </si>
  <si>
    <t>AUD-IRFUTURE-IR-U1</t>
  </si>
  <si>
    <t>AUD-IRFUTURE-IR-Z1</t>
  </si>
  <si>
    <t>AUD-IRSWAP-10Y</t>
  </si>
  <si>
    <t>AUD-IRSWAP-15Y</t>
  </si>
  <si>
    <t>AUD-IRSWAP-20Y</t>
  </si>
  <si>
    <t>AUD-IRSWAP-25Y</t>
  </si>
  <si>
    <t>AUD-IRSWAP-2Y</t>
  </si>
  <si>
    <t>AUD-IRSWAP-30Y</t>
  </si>
  <si>
    <t>AUD-IRSWAP-3Y</t>
  </si>
  <si>
    <t>AUD-IRSWAP-4Y</t>
  </si>
  <si>
    <t>AUD-IRSWAP-5Y</t>
  </si>
  <si>
    <t>AUD-IRSWAP-7Y</t>
  </si>
  <si>
    <t>AUD-IRSWAP-9Y</t>
  </si>
  <si>
    <t>AUD-IRSWAP-8Y</t>
  </si>
  <si>
    <t>AUD-IRSWAP-40Y</t>
  </si>
  <si>
    <t>AUD-IRSWAP-6Y</t>
  </si>
  <si>
    <t>AUD-IRSWAP-12Y</t>
  </si>
  <si>
    <t>Actual Data from EOD curve 22/02/2010</t>
  </si>
  <si>
    <t>USD-DEPOSIT-10M</t>
  </si>
  <si>
    <t>USD-DEPOSIT-11M</t>
  </si>
  <si>
    <t>USD-DEPOSIT-1M</t>
  </si>
  <si>
    <t>USD-DEPOSIT-1W</t>
  </si>
  <si>
    <t>USD-DEPOSIT-1Y</t>
  </si>
  <si>
    <t>USD-DEPOSIT-2M</t>
  </si>
  <si>
    <t>USD-DEPOSIT-2W</t>
  </si>
  <si>
    <t>USD-DEPOSIT-3M</t>
  </si>
  <si>
    <t>USD-DEPOSIT-3W</t>
  </si>
  <si>
    <t>USD-DEPOSIT-4M</t>
  </si>
  <si>
    <t>USD-DEPOSIT-5M</t>
  </si>
  <si>
    <t>USD-DEPOSIT-6M</t>
  </si>
  <si>
    <t>USD-DEPOSIT-7M</t>
  </si>
  <si>
    <t>USD-DEPOSIT-8M</t>
  </si>
  <si>
    <t>USD-DEPOSIT-9M</t>
  </si>
  <si>
    <t>USD-DEPOSIT-1D</t>
  </si>
  <si>
    <t>USD-DEPOSIT-2D</t>
  </si>
  <si>
    <t>USD-IRFUTURE-ED-H0</t>
  </si>
  <si>
    <t>USD-IRFUTURE-ED-M0</t>
  </si>
  <si>
    <t>USD-IRFUTURE-ED-U0</t>
  </si>
  <si>
    <t>USD-IRFUTURE-ED-Z0</t>
  </si>
  <si>
    <t>USD-IRFUTURE-ED-H1</t>
  </si>
  <si>
    <t>USD-IRFUTURE-ED-M1</t>
  </si>
  <si>
    <t>USD-IRFUTURE-ED-U1</t>
  </si>
  <si>
    <t>USD-IRFUTURE-ED-Z1</t>
  </si>
  <si>
    <t>USD-IRFUTURE-ED-H2</t>
  </si>
  <si>
    <t>USD-IRFUTURE-ED-M2</t>
  </si>
  <si>
    <t>USD-IRFUTURE-ED-U2</t>
  </si>
  <si>
    <t>USD-IRFUTURE-ED-Z2</t>
  </si>
  <si>
    <t>USD-IRSWAP-10Y</t>
  </si>
  <si>
    <t>USD-IRSWAP-15Y</t>
  </si>
  <si>
    <t>USD-IRSWAP-20Y</t>
  </si>
  <si>
    <t>USD-IRSWAP-25Y</t>
  </si>
  <si>
    <t>USD-IRSWAP-2Y</t>
  </si>
  <si>
    <t>USD-IRSWAP-30Y</t>
  </si>
  <si>
    <t>USD-IRSWAP-3Y</t>
  </si>
  <si>
    <t>USD-IRSWAP-4Y</t>
  </si>
  <si>
    <t>USD-IRSWAP-5Y</t>
  </si>
  <si>
    <t>USD-IRSWAP-7Y</t>
  </si>
  <si>
    <t>USD-IRSWAP-12Y</t>
  </si>
  <si>
    <t>USD-IRSWAP-9Y</t>
  </si>
  <si>
    <t>USD-IRSWAP-6Y</t>
  </si>
  <si>
    <t>USD-IRSWAP-8Y</t>
  </si>
  <si>
    <t>USD-IRSWAP-11Y</t>
  </si>
  <si>
    <t>USD-IRSWAP-13Y</t>
  </si>
  <si>
    <t>USD-IRSWAP-14Y</t>
  </si>
  <si>
    <t>USD-IRSWAP-50Y</t>
  </si>
  <si>
    <t>USD-IRSWAP-40Y</t>
  </si>
  <si>
    <t>USD-IRSWAP-35Y</t>
  </si>
  <si>
    <t>AUDUSD-FxForward-15Y</t>
  </si>
  <si>
    <t>AUDUSD-FxForward-10Y</t>
  </si>
  <si>
    <t>AUDUSD-FxForward-15M</t>
  </si>
  <si>
    <t>AUDUSD-FxForward-18M</t>
  </si>
  <si>
    <t>AUDUSD-FxForward-1M</t>
  </si>
  <si>
    <t>AUDUSD-FxForward-1W</t>
  </si>
  <si>
    <t>AUDUSD-FxForward-1Y</t>
  </si>
  <si>
    <t>AUDUSD-FxForward-21M</t>
  </si>
  <si>
    <t>AUDUSD-FxForward-2M</t>
  </si>
  <si>
    <t>AUDUSD-FxForward-2W</t>
  </si>
  <si>
    <t>AUDUSD-FxForward-2Y</t>
  </si>
  <si>
    <t>AUDUSD-FxForward-3M</t>
  </si>
  <si>
    <t>AUDUSD-FxForward-3W</t>
  </si>
  <si>
    <t>AUDUSD-FxForward-3Y</t>
  </si>
  <si>
    <t>AUDUSD-FxForward-4M</t>
  </si>
  <si>
    <t>AUDUSD-FxForward-4Y</t>
  </si>
  <si>
    <t>AUDUSD-FxForward-5M</t>
  </si>
  <si>
    <t>AUDUSD-FxForward-5Y</t>
  </si>
  <si>
    <t>AUDUSD-FxForward-6M</t>
  </si>
  <si>
    <t>AUDUSD-FxForward-7Y</t>
  </si>
  <si>
    <t>AUDUSD-FxForward-9M</t>
  </si>
  <si>
    <t>AUDUSD-FxForward-1D</t>
  </si>
  <si>
    <t>AUD-XccySwap-20Y</t>
  </si>
  <si>
    <t>AUD-XccySwap-15Y</t>
  </si>
  <si>
    <t>AUD-XccySwap-30Y</t>
  </si>
  <si>
    <t>Input Basis</t>
  </si>
  <si>
    <t>CurveName</t>
  </si>
  <si>
    <t>AUD-LIBOR-BBA</t>
  </si>
  <si>
    <t>IndexName</t>
  </si>
  <si>
    <t>FxCurve</t>
  </si>
  <si>
    <t>USD-LIBOR-BBA</t>
  </si>
  <si>
    <t>BuildDateTime</t>
  </si>
  <si>
    <t>MarketDate</t>
  </si>
  <si>
    <t>CurrencyPair</t>
  </si>
  <si>
    <t>AUD-USD</t>
  </si>
  <si>
    <t>QuoteBasis</t>
  </si>
  <si>
    <t>Currency1PerCurrency2</t>
  </si>
  <si>
    <t>LinearForward</t>
  </si>
  <si>
    <t>AUDUSD-FxSpot-SP</t>
  </si>
  <si>
    <t>Difference</t>
  </si>
  <si>
    <t>Same name.</t>
  </si>
  <si>
    <t>1M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</si>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</sst>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00"/>
    <numFmt numFmtId="165" formatCode="0.000%"/>
    <numFmt numFmtId="166" formatCode="#,##0.000"/>
    <numFmt numFmtId="167" formatCode="#,##0.0000"/>
    <numFmt numFmtId="168" formatCode="_-* #,##0.0000_-;\-* #,##0.0000_-;_-* &quot;-&quot;??_-;_-@_-"/>
    <numFmt numFmtId="169" formatCode="_-* #,##0.000000_-;\-* #,##0.000000_-;_-* &quot;-&quot;??_-;_-@_-"/>
    <numFmt numFmtId="170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16"/>
      <name val="Tahoma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/>
  </cellStyleXfs>
  <cellXfs count="7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14" fontId="0" fillId="2" borderId="0" xfId="0" applyNumberFormat="1" applyFill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right"/>
    </xf>
    <xf numFmtId="165" fontId="1" fillId="3" borderId="0" xfId="1" applyNumberFormat="1" applyFont="1" applyFill="1"/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5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0" xfId="0" applyFont="1" applyAlignment="1">
      <alignment horizontal="center"/>
    </xf>
    <xf numFmtId="0" fontId="3" fillId="0" borderId="6" xfId="0" applyFont="1" applyBorder="1" applyAlignment="1"/>
    <xf numFmtId="0" fontId="6" fillId="0" borderId="8" xfId="0" applyFont="1" applyBorder="1" applyAlignment="1">
      <alignment horizontal="center"/>
    </xf>
    <xf numFmtId="0" fontId="3" fillId="0" borderId="5" xfId="0" applyFont="1" applyBorder="1" applyAlignment="1"/>
    <xf numFmtId="0" fontId="3" fillId="0" borderId="7" xfId="0" applyFont="1" applyFill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165" fontId="1" fillId="3" borderId="0" xfId="1" applyNumberFormat="1" applyFont="1" applyFill="1" applyBorder="1"/>
    <xf numFmtId="10" fontId="1" fillId="0" borderId="1" xfId="1" applyNumberFormat="1" applyFont="1" applyFill="1" applyBorder="1"/>
    <xf numFmtId="0" fontId="0" fillId="2" borderId="0" xfId="0" applyFill="1" applyBorder="1"/>
    <xf numFmtId="14" fontId="0" fillId="2" borderId="0" xfId="0" applyNumberFormat="1" applyFill="1" applyBorder="1" applyAlignment="1">
      <alignment horizontal="left"/>
    </xf>
    <xf numFmtId="168" fontId="0" fillId="2" borderId="0" xfId="2" applyNumberFormat="1" applyFont="1" applyFill="1" applyAlignment="1">
      <alignment horizontal="left"/>
    </xf>
    <xf numFmtId="0" fontId="2" fillId="0" borderId="0" xfId="0" applyFont="1" applyBorder="1"/>
    <xf numFmtId="0" fontId="2" fillId="4" borderId="0" xfId="0" applyFont="1" applyFill="1" applyBorder="1" applyAlignment="1">
      <alignment horizontal="right"/>
    </xf>
    <xf numFmtId="169" fontId="1" fillId="2" borderId="1" xfId="2" applyNumberFormat="1" applyFont="1" applyFill="1" applyBorder="1"/>
    <xf numFmtId="0" fontId="0" fillId="0" borderId="0" xfId="0"/>
    <xf numFmtId="1" fontId="1" fillId="2" borderId="0" xfId="2" applyNumberFormat="1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64" fontId="0" fillId="0" borderId="0" xfId="0" applyNumberFormat="1" applyFill="1"/>
    <xf numFmtId="0" fontId="0" fillId="0" borderId="0" xfId="0" applyFill="1" applyBorder="1"/>
    <xf numFmtId="169" fontId="1" fillId="0" borderId="0" xfId="2" applyNumberFormat="1" applyFont="1" applyFill="1" applyBorder="1"/>
    <xf numFmtId="0" fontId="6" fillId="0" borderId="0" xfId="0" applyFont="1" applyFill="1" applyBorder="1" applyAlignment="1">
      <alignment horizontal="center"/>
    </xf>
    <xf numFmtId="1" fontId="0" fillId="0" borderId="0" xfId="0" applyNumberFormat="1"/>
    <xf numFmtId="0" fontId="8" fillId="6" borderId="12" xfId="7" applyFont="1" applyFill="1" applyBorder="1" applyAlignment="1">
      <alignment horizontal="center"/>
    </xf>
    <xf numFmtId="0" fontId="8" fillId="6" borderId="13" xfId="7" applyFont="1" applyFill="1" applyBorder="1" applyAlignment="1">
      <alignment horizontal="center"/>
    </xf>
    <xf numFmtId="0" fontId="9" fillId="7" borderId="14" xfId="7" applyFont="1" applyFill="1" applyBorder="1" applyAlignment="1">
      <alignment horizontal="center"/>
    </xf>
    <xf numFmtId="170" fontId="9" fillId="8" borderId="13" xfId="7" applyNumberFormat="1" applyFont="1" applyFill="1" applyBorder="1" applyAlignment="1">
      <alignment horizontal="center"/>
    </xf>
    <xf numFmtId="0" fontId="9" fillId="7" borderId="15" xfId="7" applyFont="1" applyFill="1" applyBorder="1" applyAlignment="1">
      <alignment horizontal="center"/>
    </xf>
    <xf numFmtId="14" fontId="9" fillId="7" borderId="15" xfId="7" applyNumberFormat="1" applyFont="1" applyFill="1" applyBorder="1" applyAlignment="1">
      <alignment horizontal="center"/>
    </xf>
    <xf numFmtId="0" fontId="9" fillId="8" borderId="13" xfId="7" applyFont="1" applyFill="1" applyBorder="1" applyAlignment="1">
      <alignment horizontal="center"/>
    </xf>
    <xf numFmtId="14" fontId="9" fillId="7" borderId="16" xfId="7" applyNumberFormat="1" applyFont="1" applyFill="1" applyBorder="1" applyAlignment="1">
      <alignment horizontal="center"/>
    </xf>
    <xf numFmtId="22" fontId="9" fillId="8" borderId="13" xfId="7" applyNumberFormat="1" applyFont="1" applyFill="1" applyBorder="1" applyAlignment="1">
      <alignment horizontal="center"/>
    </xf>
    <xf numFmtId="0" fontId="9" fillId="7" borderId="16" xfId="7" applyFont="1" applyFill="1" applyBorder="1" applyAlignment="1">
      <alignment horizontal="center"/>
    </xf>
    <xf numFmtId="22" fontId="10" fillId="8" borderId="13" xfId="7" applyNumberFormat="1" applyFont="1" applyFill="1" applyBorder="1" applyAlignment="1">
      <alignment horizontal="center"/>
    </xf>
    <xf numFmtId="0" fontId="9" fillId="7" borderId="17" xfId="7" applyFont="1" applyFill="1" applyBorder="1" applyAlignment="1">
      <alignment horizontal="center"/>
    </xf>
    <xf numFmtId="0" fontId="9" fillId="8" borderId="18" xfId="7" applyFont="1" applyFill="1" applyBorder="1" applyAlignment="1">
      <alignment horizontal="center"/>
    </xf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0" fillId="0" borderId="0" xfId="0" applyNumberFormat="1" applyFill="1"/>
    <xf numFmtId="165" fontId="0" fillId="0" borderId="0" xfId="1" applyNumberFormat="1" applyFont="1" applyBorder="1"/>
    <xf numFmtId="10" fontId="0" fillId="0" borderId="0" xfId="1" applyNumberFormat="1" applyFont="1"/>
    <xf numFmtId="43" fontId="0" fillId="0" borderId="0" xfId="2" applyFont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11" xfId="0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8">
    <cellStyle name="Comma" xfId="2" builtinId="3"/>
    <cellStyle name="Comma 15" xfId="5" xr:uid="{00000000-0005-0000-0000-000001000000}"/>
    <cellStyle name="Normal" xfId="0" builtinId="0"/>
    <cellStyle name="Normal 15" xfId="4" xr:uid="{00000000-0005-0000-0000-000003000000}"/>
    <cellStyle name="Normal 16" xfId="3" xr:uid="{00000000-0005-0000-0000-000004000000}"/>
    <cellStyle name="Normal_Sheet1" xfId="7" xr:uid="{00000000-0005-0000-0000-000005000000}"/>
    <cellStyle name="Percent" xfId="1" builtinId="5"/>
    <cellStyle name="Percent 15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733607623469"/>
          <c:y val="0.18091449095178977"/>
          <c:w val="0.81603991392968012"/>
          <c:h val="0.65482210557013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'Xccy Spread Curve'!$D$19</c:f>
              <c:strCache>
                <c:ptCount val="1"/>
                <c:pt idx="0">
                  <c:v>New Curve</c:v>
                </c:pt>
              </c:strCache>
            </c:strRef>
          </c:tx>
          <c:spPr>
            <a:ln w="12700"/>
          </c:spPr>
          <c:marker>
            <c:symbol val="diamond"/>
            <c:size val="3"/>
            <c:spPr>
              <a:ln w="6350"/>
            </c:spPr>
          </c:marker>
          <c:xVal>
            <c:numRef>
              <c:f>'Xccy Spread Curve'!$D$21:$D$37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  <c:pt idx="4">
                  <c:v>29</c:v>
                </c:pt>
                <c:pt idx="5">
                  <c:v>30</c:v>
                </c:pt>
                <c:pt idx="6">
                  <c:v>60</c:v>
                </c:pt>
                <c:pt idx="7">
                  <c:v>64</c:v>
                </c:pt>
                <c:pt idx="8">
                  <c:v>91</c:v>
                </c:pt>
                <c:pt idx="9">
                  <c:v>108</c:v>
                </c:pt>
                <c:pt idx="10">
                  <c:v>121</c:v>
                </c:pt>
                <c:pt idx="11">
                  <c:v>151</c:v>
                </c:pt>
                <c:pt idx="12">
                  <c:v>182</c:v>
                </c:pt>
                <c:pt idx="13">
                  <c:v>183</c:v>
                </c:pt>
                <c:pt idx="14">
                  <c:v>199</c:v>
                </c:pt>
                <c:pt idx="15">
                  <c:v>274</c:v>
                </c:pt>
                <c:pt idx="16">
                  <c:v>275</c:v>
                </c:pt>
              </c:numCache>
            </c:numRef>
          </c:xVal>
          <c:yVal>
            <c:numRef>
              <c:f>'Xccy Spread Curve'!$E$21:$E$37</c:f>
              <c:numCache>
                <c:formatCode>0.000%</c:formatCode>
                <c:ptCount val="17"/>
                <c:pt idx="0">
                  <c:v>3.6702465572794156E-2</c:v>
                </c:pt>
                <c:pt idx="1">
                  <c:v>3.6702465572794156E-2</c:v>
                </c:pt>
                <c:pt idx="2">
                  <c:v>3.6701823453808971E-2</c:v>
                </c:pt>
                <c:pt idx="3">
                  <c:v>3.7086541312049019E-2</c:v>
                </c:pt>
                <c:pt idx="4">
                  <c:v>3.8289868691634532E-2</c:v>
                </c:pt>
                <c:pt idx="5">
                  <c:v>3.8336048446631132E-2</c:v>
                </c:pt>
                <c:pt idx="6">
                  <c:v>3.9681284129987296E-2</c:v>
                </c:pt>
                <c:pt idx="7">
                  <c:v>3.9783063930959796E-2</c:v>
                </c:pt>
                <c:pt idx="8">
                  <c:v>4.0596378354880551E-2</c:v>
                </c:pt>
                <c:pt idx="9">
                  <c:v>4.1115109613532215E-2</c:v>
                </c:pt>
                <c:pt idx="10">
                  <c:v>4.1373713756473411E-2</c:v>
                </c:pt>
                <c:pt idx="11">
                  <c:v>4.2535134994113183E-2</c:v>
                </c:pt>
                <c:pt idx="12">
                  <c:v>4.3500418392773937E-2</c:v>
                </c:pt>
                <c:pt idx="13">
                  <c:v>4.3493134386950932E-2</c:v>
                </c:pt>
                <c:pt idx="14">
                  <c:v>4.3649394974057107E-2</c:v>
                </c:pt>
                <c:pt idx="15">
                  <c:v>4.684425102190265E-2</c:v>
                </c:pt>
                <c:pt idx="16">
                  <c:v>4.6879827676840534E-2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C-44CA-BA52-53D287A5827E}"/>
            </c:ext>
          </c:extLst>
        </c:ser>
        <c:ser>
          <c:idx val="1"/>
          <c:order val="1"/>
          <c:tx>
            <c:strRef>
              <c:f>'Xccy Spread Curve'!$B$19</c:f>
              <c:strCache>
                <c:ptCount val="1"/>
                <c:pt idx="0">
                  <c:v>Base Curve</c:v>
                </c:pt>
              </c:strCache>
            </c:strRef>
          </c:tx>
          <c:spPr>
            <a:ln w="12700"/>
          </c:spPr>
          <c:marker>
            <c:symbol val="square"/>
            <c:size val="2"/>
          </c:marker>
          <c:xVal>
            <c:numRef>
              <c:f>'Xccy Spread Curve'!$B$21:$B$54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29</c:v>
                </c:pt>
                <c:pt idx="5">
                  <c:v>60</c:v>
                </c:pt>
                <c:pt idx="6">
                  <c:v>91</c:v>
                </c:pt>
                <c:pt idx="7">
                  <c:v>108</c:v>
                </c:pt>
                <c:pt idx="8">
                  <c:v>121</c:v>
                </c:pt>
                <c:pt idx="9">
                  <c:v>151</c:v>
                </c:pt>
                <c:pt idx="10">
                  <c:v>182</c:v>
                </c:pt>
                <c:pt idx="11">
                  <c:v>199</c:v>
                </c:pt>
                <c:pt idx="12">
                  <c:v>274</c:v>
                </c:pt>
                <c:pt idx="13">
                  <c:v>290</c:v>
                </c:pt>
                <c:pt idx="14">
                  <c:v>366</c:v>
                </c:pt>
                <c:pt idx="15">
                  <c:v>381</c:v>
                </c:pt>
                <c:pt idx="16">
                  <c:v>472</c:v>
                </c:pt>
                <c:pt idx="17">
                  <c:v>563</c:v>
                </c:pt>
                <c:pt idx="18">
                  <c:v>654</c:v>
                </c:pt>
                <c:pt idx="19">
                  <c:v>731</c:v>
                </c:pt>
                <c:pt idx="20">
                  <c:v>745</c:v>
                </c:pt>
                <c:pt idx="21">
                  <c:v>1099</c:v>
                </c:pt>
                <c:pt idx="22">
                  <c:v>1463</c:v>
                </c:pt>
                <c:pt idx="23">
                  <c:v>1827</c:v>
                </c:pt>
                <c:pt idx="24">
                  <c:v>2192</c:v>
                </c:pt>
                <c:pt idx="25">
                  <c:v>2558</c:v>
                </c:pt>
                <c:pt idx="26">
                  <c:v>2923</c:v>
                </c:pt>
                <c:pt idx="27">
                  <c:v>3290</c:v>
                </c:pt>
                <c:pt idx="28">
                  <c:v>3654</c:v>
                </c:pt>
                <c:pt idx="29">
                  <c:v>4384</c:v>
                </c:pt>
                <c:pt idx="30">
                  <c:v>5481</c:v>
                </c:pt>
                <c:pt idx="31">
                  <c:v>7308</c:v>
                </c:pt>
                <c:pt idx="32">
                  <c:v>9132</c:v>
                </c:pt>
                <c:pt idx="33">
                  <c:v>10958</c:v>
                </c:pt>
              </c:numCache>
            </c:numRef>
          </c:xVal>
          <c:yVal>
            <c:numRef>
              <c:f>'Xccy Spread Curve'!$C$21:$C$54</c:f>
              <c:numCache>
                <c:formatCode>0.000%</c:formatCode>
                <c:ptCount val="34"/>
                <c:pt idx="0">
                  <c:v>3.7498073761902694E-2</c:v>
                </c:pt>
                <c:pt idx="1">
                  <c:v>3.7498073761902694E-2</c:v>
                </c:pt>
                <c:pt idx="2">
                  <c:v>3.749678977925746E-2</c:v>
                </c:pt>
                <c:pt idx="3">
                  <c:v>3.7881431189353269E-2</c:v>
                </c:pt>
                <c:pt idx="4">
                  <c:v>3.9084519500466521E-2</c:v>
                </c:pt>
                <c:pt idx="5">
                  <c:v>4.0515559780585665E-2</c:v>
                </c:pt>
                <c:pt idx="6">
                  <c:v>4.1345343719830598E-2</c:v>
                </c:pt>
                <c:pt idx="7">
                  <c:v>4.1722838726118296E-2</c:v>
                </c:pt>
                <c:pt idx="8">
                  <c:v>4.1873477269006837E-2</c:v>
                </c:pt>
                <c:pt idx="9">
                  <c:v>4.2785753890744557E-2</c:v>
                </c:pt>
                <c:pt idx="10">
                  <c:v>4.3493723098863575E-2</c:v>
                </c:pt>
                <c:pt idx="11">
                  <c:v>4.3228806975645358E-2</c:v>
                </c:pt>
                <c:pt idx="12">
                  <c:v>4.4523745181324043E-2</c:v>
                </c:pt>
                <c:pt idx="13">
                  <c:v>4.4687817393299856E-2</c:v>
                </c:pt>
                <c:pt idx="14">
                  <c:v>4.5905896756907059E-2</c:v>
                </c:pt>
                <c:pt idx="15">
                  <c:v>4.6059197571655441E-2</c:v>
                </c:pt>
                <c:pt idx="16">
                  <c:v>4.727746436736293E-2</c:v>
                </c:pt>
                <c:pt idx="17">
                  <c:v>4.8351429758702665E-2</c:v>
                </c:pt>
                <c:pt idx="18">
                  <c:v>4.9284840170043108E-2</c:v>
                </c:pt>
                <c:pt idx="19">
                  <c:v>5.015978660574881E-2</c:v>
                </c:pt>
                <c:pt idx="20">
                  <c:v>5.011746527467148E-2</c:v>
                </c:pt>
                <c:pt idx="21">
                  <c:v>5.272294166855665E-2</c:v>
                </c:pt>
                <c:pt idx="22">
                  <c:v>5.5299381330762079E-2</c:v>
                </c:pt>
                <c:pt idx="23">
                  <c:v>5.6818114969956438E-2</c:v>
                </c:pt>
                <c:pt idx="24">
                  <c:v>5.8318991387679452E-2</c:v>
                </c:pt>
                <c:pt idx="25">
                  <c:v>5.959701014609424E-2</c:v>
                </c:pt>
                <c:pt idx="26">
                  <c:v>6.0478617380513328E-2</c:v>
                </c:pt>
                <c:pt idx="27">
                  <c:v>6.1115370459598431E-2</c:v>
                </c:pt>
                <c:pt idx="28">
                  <c:v>6.1612543711131548E-2</c:v>
                </c:pt>
                <c:pt idx="29">
                  <c:v>6.1962215929019036E-2</c:v>
                </c:pt>
                <c:pt idx="30">
                  <c:v>6.2367329464325306E-2</c:v>
                </c:pt>
                <c:pt idx="31">
                  <c:v>6.1302965614649423E-2</c:v>
                </c:pt>
                <c:pt idx="32">
                  <c:v>5.8710702197365426E-2</c:v>
                </c:pt>
                <c:pt idx="33">
                  <c:v>5.5571906091798066E-2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BC-44CA-BA52-53D287A58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18912"/>
        <c:axId val="154920448"/>
      </c:scatterChart>
      <c:valAx>
        <c:axId val="15491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920448"/>
        <c:crosses val="autoZero"/>
        <c:crossBetween val="midCat"/>
      </c:valAx>
      <c:valAx>
        <c:axId val="154920448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154918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5252843394575808"/>
          <c:y val="2.4871943638624345E-2"/>
          <c:w val="0.41696096096096336"/>
          <c:h val="0.1224132246627066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Spread Curve'!$M$19</c:f>
              <c:strCache>
                <c:ptCount val="1"/>
                <c:pt idx="0">
                  <c:v>Difference</c:v>
                </c:pt>
              </c:strCache>
            </c:strRef>
          </c:tx>
          <c:marker>
            <c:symbol val="none"/>
          </c:marker>
          <c:cat>
            <c:numRef>
              <c:f>'Xccy Spread Curve'!$H$20:$H$185</c:f>
              <c:numCache>
                <c:formatCode>m/d/yyyy</c:formatCode>
                <c:ptCount val="166"/>
                <c:pt idx="0">
                  <c:v>40231</c:v>
                </c:pt>
                <c:pt idx="1">
                  <c:v>40232</c:v>
                </c:pt>
                <c:pt idx="2">
                  <c:v>40233</c:v>
                </c:pt>
                <c:pt idx="3">
                  <c:v>40234</c:v>
                </c:pt>
                <c:pt idx="4">
                  <c:v>40235</c:v>
                </c:pt>
                <c:pt idx="5">
                  <c:v>40236</c:v>
                </c:pt>
                <c:pt idx="6">
                  <c:v>40237</c:v>
                </c:pt>
                <c:pt idx="7">
                  <c:v>40244</c:v>
                </c:pt>
                <c:pt idx="8">
                  <c:v>40251</c:v>
                </c:pt>
                <c:pt idx="9">
                  <c:v>40258</c:v>
                </c:pt>
                <c:pt idx="10">
                  <c:v>40265</c:v>
                </c:pt>
                <c:pt idx="11">
                  <c:v>40272</c:v>
                </c:pt>
                <c:pt idx="12">
                  <c:v>40279</c:v>
                </c:pt>
                <c:pt idx="13">
                  <c:v>40286</c:v>
                </c:pt>
                <c:pt idx="14">
                  <c:v>40293</c:v>
                </c:pt>
                <c:pt idx="15">
                  <c:v>40300</c:v>
                </c:pt>
                <c:pt idx="16">
                  <c:v>40307</c:v>
                </c:pt>
                <c:pt idx="17">
                  <c:v>40337</c:v>
                </c:pt>
                <c:pt idx="18">
                  <c:v>40367</c:v>
                </c:pt>
                <c:pt idx="19">
                  <c:v>40397</c:v>
                </c:pt>
                <c:pt idx="20">
                  <c:v>40427</c:v>
                </c:pt>
                <c:pt idx="21">
                  <c:v>40457</c:v>
                </c:pt>
                <c:pt idx="22">
                  <c:v>40487</c:v>
                </c:pt>
                <c:pt idx="23">
                  <c:v>40517</c:v>
                </c:pt>
                <c:pt idx="24">
                  <c:v>40547</c:v>
                </c:pt>
                <c:pt idx="25">
                  <c:v>40577</c:v>
                </c:pt>
                <c:pt idx="26">
                  <c:v>40607</c:v>
                </c:pt>
                <c:pt idx="27">
                  <c:v>40637</c:v>
                </c:pt>
                <c:pt idx="28">
                  <c:v>40667</c:v>
                </c:pt>
                <c:pt idx="29">
                  <c:v>40697</c:v>
                </c:pt>
                <c:pt idx="30">
                  <c:v>40727</c:v>
                </c:pt>
                <c:pt idx="31">
                  <c:v>40757</c:v>
                </c:pt>
                <c:pt idx="32">
                  <c:v>40787</c:v>
                </c:pt>
                <c:pt idx="33">
                  <c:v>40817</c:v>
                </c:pt>
                <c:pt idx="34">
                  <c:v>40847</c:v>
                </c:pt>
                <c:pt idx="35">
                  <c:v>40877</c:v>
                </c:pt>
                <c:pt idx="36">
                  <c:v>40907</c:v>
                </c:pt>
                <c:pt idx="37">
                  <c:v>40937</c:v>
                </c:pt>
                <c:pt idx="38">
                  <c:v>40967</c:v>
                </c:pt>
                <c:pt idx="39">
                  <c:v>40997</c:v>
                </c:pt>
                <c:pt idx="40">
                  <c:v>41027</c:v>
                </c:pt>
                <c:pt idx="41">
                  <c:v>41057</c:v>
                </c:pt>
                <c:pt idx="42">
                  <c:v>41087</c:v>
                </c:pt>
                <c:pt idx="43">
                  <c:v>41117</c:v>
                </c:pt>
                <c:pt idx="44">
                  <c:v>41147</c:v>
                </c:pt>
                <c:pt idx="45">
                  <c:v>41177</c:v>
                </c:pt>
                <c:pt idx="46">
                  <c:v>41207</c:v>
                </c:pt>
                <c:pt idx="47">
                  <c:v>41237</c:v>
                </c:pt>
                <c:pt idx="48">
                  <c:v>41267</c:v>
                </c:pt>
                <c:pt idx="49">
                  <c:v>41297</c:v>
                </c:pt>
                <c:pt idx="50">
                  <c:v>41327</c:v>
                </c:pt>
                <c:pt idx="51">
                  <c:v>41357</c:v>
                </c:pt>
                <c:pt idx="52">
                  <c:v>41387</c:v>
                </c:pt>
                <c:pt idx="53">
                  <c:v>41417</c:v>
                </c:pt>
                <c:pt idx="54">
                  <c:v>41447</c:v>
                </c:pt>
                <c:pt idx="55">
                  <c:v>41477</c:v>
                </c:pt>
                <c:pt idx="56">
                  <c:v>41507</c:v>
                </c:pt>
                <c:pt idx="57">
                  <c:v>41537</c:v>
                </c:pt>
                <c:pt idx="58">
                  <c:v>41567</c:v>
                </c:pt>
                <c:pt idx="59">
                  <c:v>41597</c:v>
                </c:pt>
                <c:pt idx="60">
                  <c:v>41627</c:v>
                </c:pt>
                <c:pt idx="61">
                  <c:v>41657</c:v>
                </c:pt>
                <c:pt idx="62">
                  <c:v>41687</c:v>
                </c:pt>
                <c:pt idx="63">
                  <c:v>41717</c:v>
                </c:pt>
                <c:pt idx="64">
                  <c:v>41747</c:v>
                </c:pt>
                <c:pt idx="65">
                  <c:v>41777</c:v>
                </c:pt>
                <c:pt idx="66">
                  <c:v>41807</c:v>
                </c:pt>
                <c:pt idx="67">
                  <c:v>41837</c:v>
                </c:pt>
                <c:pt idx="68">
                  <c:v>41867</c:v>
                </c:pt>
                <c:pt idx="69">
                  <c:v>41897</c:v>
                </c:pt>
                <c:pt idx="70">
                  <c:v>41927</c:v>
                </c:pt>
                <c:pt idx="71">
                  <c:v>41957</c:v>
                </c:pt>
                <c:pt idx="72">
                  <c:v>41987</c:v>
                </c:pt>
                <c:pt idx="73">
                  <c:v>42017</c:v>
                </c:pt>
                <c:pt idx="74">
                  <c:v>42047</c:v>
                </c:pt>
                <c:pt idx="75">
                  <c:v>42077</c:v>
                </c:pt>
                <c:pt idx="76">
                  <c:v>42107</c:v>
                </c:pt>
                <c:pt idx="77">
                  <c:v>42137</c:v>
                </c:pt>
                <c:pt idx="78">
                  <c:v>42167</c:v>
                </c:pt>
                <c:pt idx="79">
                  <c:v>42197</c:v>
                </c:pt>
                <c:pt idx="80">
                  <c:v>42227</c:v>
                </c:pt>
                <c:pt idx="81">
                  <c:v>42257</c:v>
                </c:pt>
                <c:pt idx="82">
                  <c:v>42287</c:v>
                </c:pt>
                <c:pt idx="83">
                  <c:v>42317</c:v>
                </c:pt>
                <c:pt idx="84">
                  <c:v>42347</c:v>
                </c:pt>
                <c:pt idx="85">
                  <c:v>42377</c:v>
                </c:pt>
                <c:pt idx="86">
                  <c:v>42407</c:v>
                </c:pt>
                <c:pt idx="87">
                  <c:v>42437</c:v>
                </c:pt>
                <c:pt idx="88">
                  <c:v>42467</c:v>
                </c:pt>
                <c:pt idx="89">
                  <c:v>42497</c:v>
                </c:pt>
                <c:pt idx="90">
                  <c:v>42527</c:v>
                </c:pt>
                <c:pt idx="91">
                  <c:v>42557</c:v>
                </c:pt>
                <c:pt idx="92">
                  <c:v>42587</c:v>
                </c:pt>
                <c:pt idx="93">
                  <c:v>42617</c:v>
                </c:pt>
                <c:pt idx="94">
                  <c:v>42647</c:v>
                </c:pt>
                <c:pt idx="95">
                  <c:v>42677</c:v>
                </c:pt>
                <c:pt idx="96">
                  <c:v>42707</c:v>
                </c:pt>
                <c:pt idx="97">
                  <c:v>42737</c:v>
                </c:pt>
                <c:pt idx="98">
                  <c:v>42767</c:v>
                </c:pt>
                <c:pt idx="99">
                  <c:v>42797</c:v>
                </c:pt>
                <c:pt idx="100">
                  <c:v>42827</c:v>
                </c:pt>
                <c:pt idx="101">
                  <c:v>42857</c:v>
                </c:pt>
                <c:pt idx="102">
                  <c:v>42887</c:v>
                </c:pt>
                <c:pt idx="103">
                  <c:v>42917</c:v>
                </c:pt>
                <c:pt idx="104">
                  <c:v>42947</c:v>
                </c:pt>
                <c:pt idx="105">
                  <c:v>42977</c:v>
                </c:pt>
                <c:pt idx="106">
                  <c:v>43007</c:v>
                </c:pt>
                <c:pt idx="107">
                  <c:v>43037</c:v>
                </c:pt>
                <c:pt idx="108">
                  <c:v>43067</c:v>
                </c:pt>
                <c:pt idx="109">
                  <c:v>43097</c:v>
                </c:pt>
                <c:pt idx="110">
                  <c:v>43127</c:v>
                </c:pt>
                <c:pt idx="111">
                  <c:v>43157</c:v>
                </c:pt>
                <c:pt idx="112">
                  <c:v>43187</c:v>
                </c:pt>
                <c:pt idx="113">
                  <c:v>43217</c:v>
                </c:pt>
                <c:pt idx="114">
                  <c:v>43247</c:v>
                </c:pt>
                <c:pt idx="115">
                  <c:v>43277</c:v>
                </c:pt>
                <c:pt idx="116">
                  <c:v>43307</c:v>
                </c:pt>
                <c:pt idx="117">
                  <c:v>43337</c:v>
                </c:pt>
                <c:pt idx="118">
                  <c:v>43367</c:v>
                </c:pt>
                <c:pt idx="119">
                  <c:v>43397</c:v>
                </c:pt>
                <c:pt idx="120">
                  <c:v>43427</c:v>
                </c:pt>
                <c:pt idx="121">
                  <c:v>43457</c:v>
                </c:pt>
                <c:pt idx="122">
                  <c:v>43487</c:v>
                </c:pt>
                <c:pt idx="123">
                  <c:v>43517</c:v>
                </c:pt>
                <c:pt idx="124">
                  <c:v>43547</c:v>
                </c:pt>
                <c:pt idx="125">
                  <c:v>43577</c:v>
                </c:pt>
                <c:pt idx="126">
                  <c:v>43607</c:v>
                </c:pt>
                <c:pt idx="127">
                  <c:v>43637</c:v>
                </c:pt>
                <c:pt idx="128">
                  <c:v>43667</c:v>
                </c:pt>
                <c:pt idx="129">
                  <c:v>43697</c:v>
                </c:pt>
                <c:pt idx="130">
                  <c:v>43727</c:v>
                </c:pt>
                <c:pt idx="131">
                  <c:v>43757</c:v>
                </c:pt>
                <c:pt idx="132">
                  <c:v>43787</c:v>
                </c:pt>
                <c:pt idx="133">
                  <c:v>43817</c:v>
                </c:pt>
                <c:pt idx="134">
                  <c:v>43847</c:v>
                </c:pt>
                <c:pt idx="135">
                  <c:v>43877</c:v>
                </c:pt>
                <c:pt idx="136">
                  <c:v>43907</c:v>
                </c:pt>
                <c:pt idx="137">
                  <c:v>43937</c:v>
                </c:pt>
                <c:pt idx="138">
                  <c:v>43967</c:v>
                </c:pt>
                <c:pt idx="139">
                  <c:v>43997</c:v>
                </c:pt>
                <c:pt idx="140">
                  <c:v>44027</c:v>
                </c:pt>
                <c:pt idx="141">
                  <c:v>44057</c:v>
                </c:pt>
                <c:pt idx="142">
                  <c:v>44087</c:v>
                </c:pt>
                <c:pt idx="143">
                  <c:v>44117</c:v>
                </c:pt>
                <c:pt idx="144">
                  <c:v>44147</c:v>
                </c:pt>
                <c:pt idx="145">
                  <c:v>44177</c:v>
                </c:pt>
                <c:pt idx="146">
                  <c:v>44207</c:v>
                </c:pt>
                <c:pt idx="147">
                  <c:v>44237</c:v>
                </c:pt>
                <c:pt idx="148">
                  <c:v>44267</c:v>
                </c:pt>
                <c:pt idx="149">
                  <c:v>44297</c:v>
                </c:pt>
                <c:pt idx="150">
                  <c:v>44327</c:v>
                </c:pt>
                <c:pt idx="151">
                  <c:v>44357</c:v>
                </c:pt>
                <c:pt idx="152">
                  <c:v>44387</c:v>
                </c:pt>
                <c:pt idx="153">
                  <c:v>44417</c:v>
                </c:pt>
                <c:pt idx="154">
                  <c:v>44447</c:v>
                </c:pt>
                <c:pt idx="155">
                  <c:v>44477</c:v>
                </c:pt>
                <c:pt idx="156">
                  <c:v>44507</c:v>
                </c:pt>
                <c:pt idx="157">
                  <c:v>44537</c:v>
                </c:pt>
                <c:pt idx="158">
                  <c:v>44567</c:v>
                </c:pt>
                <c:pt idx="159">
                  <c:v>44597</c:v>
                </c:pt>
                <c:pt idx="160">
                  <c:v>44627</c:v>
                </c:pt>
                <c:pt idx="161">
                  <c:v>44657</c:v>
                </c:pt>
                <c:pt idx="162">
                  <c:v>44687</c:v>
                </c:pt>
                <c:pt idx="163">
                  <c:v>44717</c:v>
                </c:pt>
                <c:pt idx="164">
                  <c:v>44747</c:v>
                </c:pt>
                <c:pt idx="165">
                  <c:v>44777</c:v>
                </c:pt>
              </c:numCache>
            </c:numRef>
          </c:cat>
          <c:val>
            <c:numRef>
              <c:f>'Xccy Spread Curve'!$M$20:$M$185</c:f>
              <c:numCache>
                <c:formatCode>_(* #,##0.00_);_(* \(#,##0.00\);_(* "-"??_);_(@_)</c:formatCode>
                <c:ptCount val="166"/>
                <c:pt idx="1">
                  <c:v>-7.9560818910152928</c:v>
                </c:pt>
                <c:pt idx="2">
                  <c:v>-7.9496619784407558</c:v>
                </c:pt>
                <c:pt idx="3">
                  <c:v>-7.9496632544849568</c:v>
                </c:pt>
                <c:pt idx="4">
                  <c:v>-7.9495103465100634</c:v>
                </c:pt>
                <c:pt idx="5">
                  <c:v>-7.9493574442909134</c:v>
                </c:pt>
                <c:pt idx="6">
                  <c:v>-7.9492045480114566</c:v>
                </c:pt>
                <c:pt idx="7">
                  <c:v>-7.9483294319354636</c:v>
                </c:pt>
                <c:pt idx="8">
                  <c:v>-7.94753249136651</c:v>
                </c:pt>
                <c:pt idx="9">
                  <c:v>-7.9467357106226268</c:v>
                </c:pt>
                <c:pt idx="10">
                  <c:v>-7.999277340896283</c:v>
                </c:pt>
                <c:pt idx="11">
                  <c:v>-8.0917724886133549</c:v>
                </c:pt>
                <c:pt idx="12">
                  <c:v>-8.1842529063972513</c:v>
                </c:pt>
                <c:pt idx="13">
                  <c:v>-8.2767185977876405</c:v>
                </c:pt>
                <c:pt idx="14">
                  <c:v>-8.3692506890797187</c:v>
                </c:pt>
                <c:pt idx="15">
                  <c:v>-8.2279233852430167</c:v>
                </c:pt>
                <c:pt idx="16">
                  <c:v>-7.9929943213977168</c:v>
                </c:pt>
                <c:pt idx="17">
                  <c:v>-6.2434349987725017</c:v>
                </c:pt>
                <c:pt idx="18">
                  <c:v>-3.7517505925004775</c:v>
                </c:pt>
                <c:pt idx="19">
                  <c:v>-1.2609858945687724</c:v>
                </c:pt>
                <c:pt idx="20">
                  <c:v>3.4453842428315564</c:v>
                </c:pt>
                <c:pt idx="21">
                  <c:v>11.0480411295949</c:v>
                </c:pt>
                <c:pt idx="22">
                  <c:v>18.647200178614419</c:v>
                </c:pt>
                <c:pt idx="23">
                  <c:v>21.591896224137514</c:v>
                </c:pt>
                <c:pt idx="24">
                  <c:v>16.501237602258715</c:v>
                </c:pt>
                <c:pt idx="25">
                  <c:v>11.411030346373598</c:v>
                </c:pt>
                <c:pt idx="26">
                  <c:v>8.0668839062511548</c:v>
                </c:pt>
                <c:pt idx="27">
                  <c:v>8.7954437203063147</c:v>
                </c:pt>
                <c:pt idx="28">
                  <c:v>9.5238120168227027</c:v>
                </c:pt>
                <c:pt idx="29">
                  <c:v>10.252020807924797</c:v>
                </c:pt>
                <c:pt idx="30">
                  <c:v>10.980174354299141</c:v>
                </c:pt>
                <c:pt idx="31">
                  <c:v>11.708210071247684</c:v>
                </c:pt>
                <c:pt idx="32">
                  <c:v>12.436103673541949</c:v>
                </c:pt>
                <c:pt idx="33">
                  <c:v>13.163971877397513</c:v>
                </c:pt>
                <c:pt idx="34">
                  <c:v>13.891748395962466</c:v>
                </c:pt>
                <c:pt idx="35">
                  <c:v>14.619399712260048</c:v>
                </c:pt>
                <c:pt idx="36">
                  <c:v>15.346832347955253</c:v>
                </c:pt>
                <c:pt idx="37">
                  <c:v>16.074095388161417</c:v>
                </c:pt>
                <c:pt idx="38">
                  <c:v>16.792198846968461</c:v>
                </c:pt>
                <c:pt idx="39">
                  <c:v>17.450206232934516</c:v>
                </c:pt>
                <c:pt idx="40">
                  <c:v>18.107737878311283</c:v>
                </c:pt>
                <c:pt idx="41">
                  <c:v>18.765186111628989</c:v>
                </c:pt>
                <c:pt idx="42">
                  <c:v>19.422550948846872</c:v>
                </c:pt>
                <c:pt idx="43">
                  <c:v>20.079832405930503</c:v>
                </c:pt>
                <c:pt idx="44">
                  <c:v>20.737030498804639</c:v>
                </c:pt>
                <c:pt idx="45">
                  <c:v>21.394145243451497</c:v>
                </c:pt>
                <c:pt idx="46">
                  <c:v>22.051176655789316</c:v>
                </c:pt>
                <c:pt idx="47">
                  <c:v>22.708124751773806</c:v>
                </c:pt>
                <c:pt idx="48">
                  <c:v>23.364989547314462</c:v>
                </c:pt>
                <c:pt idx="49">
                  <c:v>24.021771058377468</c:v>
                </c:pt>
                <c:pt idx="50">
                  <c:v>24.678469300864204</c:v>
                </c:pt>
                <c:pt idx="51">
                  <c:v>25.275047911251097</c:v>
                </c:pt>
                <c:pt idx="52">
                  <c:v>25.8648838743418</c:v>
                </c:pt>
                <c:pt idx="53">
                  <c:v>26.454648506714015</c:v>
                </c:pt>
                <c:pt idx="54">
                  <c:v>27.044341821371233</c:v>
                </c:pt>
                <c:pt idx="55">
                  <c:v>27.633963831313473</c:v>
                </c:pt>
                <c:pt idx="56">
                  <c:v>28.223514549535548</c:v>
                </c:pt>
                <c:pt idx="57">
                  <c:v>28.812993989014991</c:v>
                </c:pt>
                <c:pt idx="58">
                  <c:v>29.402402162774997</c:v>
                </c:pt>
                <c:pt idx="59">
                  <c:v>29.991739083785884</c:v>
                </c:pt>
                <c:pt idx="60">
                  <c:v>30.581004765031921</c:v>
                </c:pt>
                <c:pt idx="61">
                  <c:v>31.170199219491892</c:v>
                </c:pt>
                <c:pt idx="62">
                  <c:v>31.759322460144304</c:v>
                </c:pt>
                <c:pt idx="63">
                  <c:v>32.177667151428309</c:v>
                </c:pt>
                <c:pt idx="64">
                  <c:v>32.544025904407626</c:v>
                </c:pt>
                <c:pt idx="65">
                  <c:v>32.910358371286627</c:v>
                </c:pt>
                <c:pt idx="66">
                  <c:v>33.276664554874465</c:v>
                </c:pt>
                <c:pt idx="67">
                  <c:v>33.642944458041335</c:v>
                </c:pt>
                <c:pt idx="68">
                  <c:v>34.009198083621847</c:v>
                </c:pt>
                <c:pt idx="69">
                  <c:v>34.375425434459153</c:v>
                </c:pt>
                <c:pt idx="70">
                  <c:v>34.741626513396099</c:v>
                </c:pt>
                <c:pt idx="71">
                  <c:v>35.107801323274387</c:v>
                </c:pt>
                <c:pt idx="72">
                  <c:v>35.47394986693611</c:v>
                </c:pt>
                <c:pt idx="73">
                  <c:v>35.840072147223097</c:v>
                </c:pt>
                <c:pt idx="74">
                  <c:v>36.206168166967103</c:v>
                </c:pt>
                <c:pt idx="75">
                  <c:v>36.41421107183254</c:v>
                </c:pt>
                <c:pt idx="76">
                  <c:v>36.516891318707984</c:v>
                </c:pt>
                <c:pt idx="77">
                  <c:v>36.619564968059585</c:v>
                </c:pt>
                <c:pt idx="78">
                  <c:v>36.722232020506702</c:v>
                </c:pt>
                <c:pt idx="79">
                  <c:v>36.824892476702772</c:v>
                </c:pt>
                <c:pt idx="80">
                  <c:v>36.927546337266122</c:v>
                </c:pt>
                <c:pt idx="81">
                  <c:v>37.030193602850673</c:v>
                </c:pt>
                <c:pt idx="82">
                  <c:v>37.132834274073922</c:v>
                </c:pt>
                <c:pt idx="83">
                  <c:v>37.235468351581453</c:v>
                </c:pt>
                <c:pt idx="84">
                  <c:v>37.33809583600825</c:v>
                </c:pt>
                <c:pt idx="85">
                  <c:v>37.440716728007544</c:v>
                </c:pt>
                <c:pt idx="86">
                  <c:v>37.543331028180447</c:v>
                </c:pt>
                <c:pt idx="87">
                  <c:v>37.64602023224532</c:v>
                </c:pt>
                <c:pt idx="88">
                  <c:v>37.748796673998591</c:v>
                </c:pt>
                <c:pt idx="89">
                  <c:v>37.85156746797157</c:v>
                </c:pt>
                <c:pt idx="90">
                  <c:v>37.954332614638858</c:v>
                </c:pt>
                <c:pt idx="91">
                  <c:v>38.057092114466286</c:v>
                </c:pt>
                <c:pt idx="92">
                  <c:v>38.159845967919715</c:v>
                </c:pt>
                <c:pt idx="93">
                  <c:v>38.26259417547363</c:v>
                </c:pt>
                <c:pt idx="94">
                  <c:v>38.365336737575802</c:v>
                </c:pt>
                <c:pt idx="95">
                  <c:v>38.468073654701271</c:v>
                </c:pt>
                <c:pt idx="96">
                  <c:v>38.570804927315073</c:v>
                </c:pt>
                <c:pt idx="97">
                  <c:v>38.673530555891411</c:v>
                </c:pt>
                <c:pt idx="98">
                  <c:v>38.776250540887155</c:v>
                </c:pt>
                <c:pt idx="99">
                  <c:v>38.874533638458693</c:v>
                </c:pt>
                <c:pt idx="100">
                  <c:v>38.95820803396677</c:v>
                </c:pt>
                <c:pt idx="101">
                  <c:v>39.041879222680087</c:v>
                </c:pt>
                <c:pt idx="102">
                  <c:v>39.125547204774676</c:v>
                </c:pt>
                <c:pt idx="103">
                  <c:v>39.209211980444081</c:v>
                </c:pt>
                <c:pt idx="104">
                  <c:v>39.292873549880497</c:v>
                </c:pt>
                <c:pt idx="105">
                  <c:v>39.376531913261068</c:v>
                </c:pt>
                <c:pt idx="106">
                  <c:v>39.460187070769621</c:v>
                </c:pt>
                <c:pt idx="107">
                  <c:v>39.543839022581487</c:v>
                </c:pt>
                <c:pt idx="108">
                  <c:v>39.627487768899435</c:v>
                </c:pt>
                <c:pt idx="109">
                  <c:v>39.71113330988964</c:v>
                </c:pt>
                <c:pt idx="110">
                  <c:v>39.794775645754441</c:v>
                </c:pt>
                <c:pt idx="111">
                  <c:v>39.878435102577711</c:v>
                </c:pt>
                <c:pt idx="112">
                  <c:v>39.962274753670634</c:v>
                </c:pt>
                <c:pt idx="113">
                  <c:v>40.046112046966051</c:v>
                </c:pt>
                <c:pt idx="114">
                  <c:v>40.129946982581657</c:v>
                </c:pt>
                <c:pt idx="115">
                  <c:v>40.213779560607577</c:v>
                </c:pt>
                <c:pt idx="116">
                  <c:v>40.29760978113535</c:v>
                </c:pt>
                <c:pt idx="117">
                  <c:v>40.38143764428154</c:v>
                </c:pt>
                <c:pt idx="118">
                  <c:v>40.465263150137318</c:v>
                </c:pt>
                <c:pt idx="119">
                  <c:v>40.549086298793739</c:v>
                </c:pt>
                <c:pt idx="120">
                  <c:v>40.632907090367503</c:v>
                </c:pt>
                <c:pt idx="121">
                  <c:v>40.716725524940905</c:v>
                </c:pt>
                <c:pt idx="122">
                  <c:v>40.800541602631149</c:v>
                </c:pt>
                <c:pt idx="123">
                  <c:v>40.88435532353725</c:v>
                </c:pt>
                <c:pt idx="124">
                  <c:v>40.96826488232584</c:v>
                </c:pt>
                <c:pt idx="125">
                  <c:v>41.052187621647832</c:v>
                </c:pt>
                <c:pt idx="126">
                  <c:v>41.136108465450874</c:v>
                </c:pt>
                <c:pt idx="127">
                  <c:v>41.220027413790483</c:v>
                </c:pt>
                <c:pt idx="128">
                  <c:v>41.303944466731174</c:v>
                </c:pt>
                <c:pt idx="129">
                  <c:v>41.387859624328961</c:v>
                </c:pt>
                <c:pt idx="130">
                  <c:v>41.471772886665093</c:v>
                </c:pt>
                <c:pt idx="131">
                  <c:v>41.555684253795491</c:v>
                </c:pt>
                <c:pt idx="132">
                  <c:v>41.639593725776301</c:v>
                </c:pt>
                <c:pt idx="133">
                  <c:v>41.723501302688703</c:v>
                </c:pt>
                <c:pt idx="134">
                  <c:v>41.807406984588482</c:v>
                </c:pt>
                <c:pt idx="135">
                  <c:v>41.891310771531579</c:v>
                </c:pt>
                <c:pt idx="136">
                  <c:v>41.686482250948359</c:v>
                </c:pt>
                <c:pt idx="137">
                  <c:v>41.376660449960745</c:v>
                </c:pt>
                <c:pt idx="138">
                  <c:v>41.06683847540954</c:v>
                </c:pt>
                <c:pt idx="139">
                  <c:v>40.757016327268303</c:v>
                </c:pt>
                <c:pt idx="140">
                  <c:v>40.447194005544318</c:v>
                </c:pt>
                <c:pt idx="141">
                  <c:v>40.137371510211153</c:v>
                </c:pt>
                <c:pt idx="142">
                  <c:v>39.827548841276716</c:v>
                </c:pt>
                <c:pt idx="143">
                  <c:v>39.51772599871402</c:v>
                </c:pt>
                <c:pt idx="144">
                  <c:v>39.207902982531451</c:v>
                </c:pt>
                <c:pt idx="145">
                  <c:v>38.89807979270153</c:v>
                </c:pt>
                <c:pt idx="146">
                  <c:v>38.588256429223989</c:v>
                </c:pt>
                <c:pt idx="147">
                  <c:v>38.278432892098131</c:v>
                </c:pt>
                <c:pt idx="148">
                  <c:v>37.968609181296891</c:v>
                </c:pt>
                <c:pt idx="149">
                  <c:v>37.658785296828121</c:v>
                </c:pt>
                <c:pt idx="150">
                  <c:v>37.348961238665296</c:v>
                </c:pt>
                <c:pt idx="151">
                  <c:v>37.039137006807458</c:v>
                </c:pt>
                <c:pt idx="152">
                  <c:v>36.729312601245233</c:v>
                </c:pt>
                <c:pt idx="153">
                  <c:v>36.419488021977934</c:v>
                </c:pt>
                <c:pt idx="154">
                  <c:v>36.109663268978494</c:v>
                </c:pt>
                <c:pt idx="155">
                  <c:v>35.7998383422551</c:v>
                </c:pt>
                <c:pt idx="156">
                  <c:v>35.490013241781043</c:v>
                </c:pt>
                <c:pt idx="157">
                  <c:v>35.180187967564088</c:v>
                </c:pt>
                <c:pt idx="158">
                  <c:v>34.870362519577178</c:v>
                </c:pt>
                <c:pt idx="159">
                  <c:v>34.560536897828634</c:v>
                </c:pt>
                <c:pt idx="160">
                  <c:v>34.250722366406528</c:v>
                </c:pt>
                <c:pt idx="161">
                  <c:v>33.940924200792644</c:v>
                </c:pt>
                <c:pt idx="162">
                  <c:v>33.631125351965068</c:v>
                </c:pt>
                <c:pt idx="163">
                  <c:v>33.321325819920744</c:v>
                </c:pt>
                <c:pt idx="164">
                  <c:v>33.011525604657031</c:v>
                </c:pt>
                <c:pt idx="165">
                  <c:v>32.701724706144731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C-4A42-81F8-D18D4AABF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75712"/>
        <c:axId val="197077248"/>
      </c:lineChart>
      <c:dateAx>
        <c:axId val="197075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7077248"/>
        <c:crosses val="autoZero"/>
        <c:auto val="1"/>
        <c:lblOffset val="100"/>
        <c:baseTimeUnit val="days"/>
      </c:dateAx>
      <c:valAx>
        <c:axId val="19707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07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1895474</xdr:colOff>
      <xdr:row>0</xdr:row>
      <xdr:rowOff>133350</xdr:rowOff>
    </xdr:from>
    <xdr:to>
      <xdr:col>20</xdr:col>
      <xdr:colOff>19049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15</xdr:row>
      <xdr:rowOff>0</xdr:rowOff>
    </xdr:from>
    <xdr:to>
      <xdr:col>20</xdr:col>
      <xdr:colOff>19050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C11" sqref="C11"/>
    </sheetView>
  </sheetViews>
  <sheetFormatPr defaultRowHeight="15" x14ac:dyDescent="0.25"/>
  <cols>
    <col min="1" max="1" width="9.140625" style="34"/>
    <col min="2" max="2" width="19.7109375" style="34" bestFit="1" customWidth="1"/>
    <col min="3" max="3" width="51.28515625" style="34" bestFit="1" customWidth="1"/>
    <col min="4" max="4" width="9.140625" style="34"/>
    <col min="5" max="5" width="19.28515625" style="34" bestFit="1" customWidth="1"/>
    <col min="6" max="6" width="8.140625" style="69" bestFit="1" customWidth="1"/>
    <col min="7" max="16384" width="9.140625" style="34"/>
  </cols>
  <sheetData>
    <row r="1" spans="1:6" x14ac:dyDescent="0.25">
      <c r="A1" s="41" t="s">
        <v>83</v>
      </c>
    </row>
    <row r="2" spans="1:6" x14ac:dyDescent="0.25">
      <c r="B2" s="38" t="s">
        <v>3</v>
      </c>
      <c r="C2" s="38" t="s">
        <v>4</v>
      </c>
      <c r="E2" s="34" t="s">
        <v>49</v>
      </c>
      <c r="F2" s="69">
        <v>3.7949999999999998E-2</v>
      </c>
    </row>
    <row r="3" spans="1:6" x14ac:dyDescent="0.25">
      <c r="B3" s="38" t="s">
        <v>5</v>
      </c>
      <c r="C3" s="38" t="s">
        <v>10</v>
      </c>
      <c r="E3" s="34" t="s">
        <v>50</v>
      </c>
      <c r="F3" s="69">
        <v>4.53E-2</v>
      </c>
    </row>
    <row r="4" spans="1:6" x14ac:dyDescent="0.25">
      <c r="B4" s="38" t="s">
        <v>6</v>
      </c>
      <c r="C4" s="38" t="s">
        <v>11</v>
      </c>
      <c r="E4" s="34" t="s">
        <v>51</v>
      </c>
      <c r="F4" s="69">
        <v>3.7499999999999999E-2</v>
      </c>
    </row>
    <row r="5" spans="1:6" x14ac:dyDescent="0.25">
      <c r="B5" s="38" t="s">
        <v>7</v>
      </c>
      <c r="C5" s="38" t="s">
        <v>12</v>
      </c>
      <c r="E5" s="34" t="s">
        <v>52</v>
      </c>
      <c r="F5" s="69">
        <v>3.7499999999999999E-2</v>
      </c>
    </row>
    <row r="6" spans="1:6" x14ac:dyDescent="0.25">
      <c r="B6" s="38" t="s">
        <v>161</v>
      </c>
      <c r="C6" s="38" t="s">
        <v>160</v>
      </c>
      <c r="E6" s="34" t="s">
        <v>53</v>
      </c>
      <c r="F6" s="69">
        <v>4.7E-2</v>
      </c>
    </row>
    <row r="7" spans="1:6" x14ac:dyDescent="0.25">
      <c r="B7" s="38" t="s">
        <v>8</v>
      </c>
      <c r="C7" s="38" t="s">
        <v>13</v>
      </c>
      <c r="E7" s="34" t="s">
        <v>54</v>
      </c>
      <c r="F7" s="69">
        <v>3.9199999999999999E-2</v>
      </c>
    </row>
    <row r="8" spans="1:6" x14ac:dyDescent="0.25">
      <c r="B8" s="38" t="s">
        <v>159</v>
      </c>
      <c r="C8" s="38" t="str">
        <f>C6&amp;"-"&amp;C4</f>
        <v>AUD-LIBOR-BBA-3M</v>
      </c>
      <c r="E8" s="34" t="s">
        <v>55</v>
      </c>
      <c r="F8" s="69">
        <v>4.07E-2</v>
      </c>
    </row>
    <row r="9" spans="1:6" x14ac:dyDescent="0.25">
      <c r="B9" s="38" t="s">
        <v>9</v>
      </c>
      <c r="C9" s="39">
        <v>40231</v>
      </c>
      <c r="E9" s="34" t="s">
        <v>56</v>
      </c>
      <c r="F9" s="69">
        <v>4.1599999999999998E-2</v>
      </c>
    </row>
    <row r="10" spans="1:6" x14ac:dyDescent="0.25">
      <c r="B10" s="42" t="s">
        <v>17</v>
      </c>
      <c r="C10" s="35" t="str">
        <f>_xll.HLV5r3.Financial.Cache.CreatePricingStructure(B2:C9,E2:F35)</f>
        <v>Market.TEST.RateCurve.AUD-LIBOR-BBA-3M</v>
      </c>
      <c r="E10" s="34" t="s">
        <v>57</v>
      </c>
      <c r="F10" s="69">
        <v>4.2200000000000001E-2</v>
      </c>
    </row>
    <row r="11" spans="1:6" x14ac:dyDescent="0.25">
      <c r="E11" s="34" t="s">
        <v>58</v>
      </c>
      <c r="F11" s="69">
        <v>4.3200000000000002E-2</v>
      </c>
    </row>
    <row r="12" spans="1:6" x14ac:dyDescent="0.25">
      <c r="E12" s="34" t="s">
        <v>59</v>
      </c>
      <c r="F12" s="69">
        <v>4.3999999999999997E-2</v>
      </c>
    </row>
    <row r="13" spans="1:6" x14ac:dyDescent="0.25">
      <c r="E13" s="34" t="s">
        <v>60</v>
      </c>
      <c r="F13" s="69">
        <v>4.2598709999999998E-2</v>
      </c>
    </row>
    <row r="14" spans="1:6" x14ac:dyDescent="0.25">
      <c r="E14" s="34" t="s">
        <v>61</v>
      </c>
      <c r="F14" s="69">
        <v>4.5289683999999997E-2</v>
      </c>
    </row>
    <row r="15" spans="1:6" x14ac:dyDescent="0.25">
      <c r="E15" s="34" t="s">
        <v>62</v>
      </c>
      <c r="F15" s="69">
        <v>4.8175574999999901E-2</v>
      </c>
    </row>
    <row r="16" spans="1:6" x14ac:dyDescent="0.25">
      <c r="E16" s="34" t="s">
        <v>63</v>
      </c>
      <c r="F16" s="69">
        <v>5.0756495999999901E-2</v>
      </c>
    </row>
    <row r="17" spans="5:6" x14ac:dyDescent="0.25">
      <c r="E17" s="34" t="s">
        <v>64</v>
      </c>
      <c r="F17" s="69">
        <v>5.2731378000000002E-2</v>
      </c>
    </row>
    <row r="18" spans="5:6" x14ac:dyDescent="0.25">
      <c r="E18" s="34" t="s">
        <v>65</v>
      </c>
      <c r="F18" s="69">
        <v>5.4293909000000001E-2</v>
      </c>
    </row>
    <row r="19" spans="5:6" x14ac:dyDescent="0.25">
      <c r="E19" s="34" t="s">
        <v>66</v>
      </c>
      <c r="F19" s="69">
        <v>5.5445526000000099E-2</v>
      </c>
    </row>
    <row r="20" spans="5:6" x14ac:dyDescent="0.25">
      <c r="E20" s="34" t="s">
        <v>67</v>
      </c>
      <c r="F20" s="69">
        <v>5.6484161000000102E-2</v>
      </c>
    </row>
    <row r="21" spans="5:6" x14ac:dyDescent="0.25">
      <c r="E21" s="34" t="s">
        <v>68</v>
      </c>
      <c r="F21" s="69">
        <v>6.1499999999999999E-2</v>
      </c>
    </row>
    <row r="22" spans="5:6" x14ac:dyDescent="0.25">
      <c r="E22" s="34" t="s">
        <v>69</v>
      </c>
      <c r="F22" s="69">
        <v>6.2289999999999998E-2</v>
      </c>
    </row>
    <row r="23" spans="5:6" x14ac:dyDescent="0.25">
      <c r="E23" s="34" t="s">
        <v>70</v>
      </c>
      <c r="F23" s="69">
        <v>6.1809999999999997E-2</v>
      </c>
    </row>
    <row r="24" spans="5:6" x14ac:dyDescent="0.25">
      <c r="E24" s="34" t="s">
        <v>71</v>
      </c>
      <c r="F24" s="69">
        <v>6.0519999999999997E-2</v>
      </c>
    </row>
    <row r="25" spans="5:6" x14ac:dyDescent="0.25">
      <c r="E25" s="34" t="s">
        <v>72</v>
      </c>
      <c r="F25" s="69">
        <v>5.0349999999999999E-2</v>
      </c>
    </row>
    <row r="26" spans="5:6" x14ac:dyDescent="0.25">
      <c r="E26" s="34" t="s">
        <v>73</v>
      </c>
      <c r="F26" s="69">
        <v>5.901E-2</v>
      </c>
    </row>
    <row r="27" spans="5:6" x14ac:dyDescent="0.25">
      <c r="E27" s="34" t="s">
        <v>74</v>
      </c>
      <c r="F27" s="69">
        <v>5.2839999999999998E-2</v>
      </c>
    </row>
    <row r="28" spans="5:6" x14ac:dyDescent="0.25">
      <c r="E28" s="34" t="s">
        <v>75</v>
      </c>
      <c r="F28" s="69">
        <v>5.5669999999999997E-2</v>
      </c>
    </row>
    <row r="29" spans="5:6" x14ac:dyDescent="0.25">
      <c r="E29" s="34" t="s">
        <v>76</v>
      </c>
      <c r="F29" s="69">
        <v>5.7119999999999997E-2</v>
      </c>
    </row>
    <row r="30" spans="5:6" x14ac:dyDescent="0.25">
      <c r="E30" s="34" t="s">
        <v>77</v>
      </c>
      <c r="F30" s="69">
        <v>5.9670000000000001E-2</v>
      </c>
    </row>
    <row r="31" spans="5:6" x14ac:dyDescent="0.25">
      <c r="E31" s="34" t="s">
        <v>78</v>
      </c>
      <c r="F31" s="69">
        <v>6.105E-2</v>
      </c>
    </row>
    <row r="32" spans="5:6" x14ac:dyDescent="0.25">
      <c r="E32" s="34" t="s">
        <v>79</v>
      </c>
      <c r="F32" s="69">
        <v>6.0470000000000003E-2</v>
      </c>
    </row>
    <row r="33" spans="5:6" x14ac:dyDescent="0.25">
      <c r="E33" s="34" t="s">
        <v>80</v>
      </c>
      <c r="F33" s="69">
        <v>5.6819000000000001E-2</v>
      </c>
    </row>
    <row r="34" spans="5:6" x14ac:dyDescent="0.25">
      <c r="E34" s="34" t="s">
        <v>81</v>
      </c>
      <c r="F34" s="69">
        <v>5.851E-2</v>
      </c>
    </row>
    <row r="35" spans="5:6" x14ac:dyDescent="0.25">
      <c r="E35" s="34" t="s">
        <v>82</v>
      </c>
      <c r="F35" s="69">
        <v>6.1879999999999998E-2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C11" sqref="C11"/>
    </sheetView>
  </sheetViews>
  <sheetFormatPr defaultRowHeight="15" x14ac:dyDescent="0.25"/>
  <cols>
    <col min="1" max="1" width="9.140625" style="34"/>
    <col min="2" max="2" width="19.7109375" style="34" bestFit="1" customWidth="1"/>
    <col min="3" max="3" width="46" style="34" bestFit="1" customWidth="1"/>
    <col min="4" max="4" width="9" style="34" customWidth="1"/>
    <col min="5" max="5" width="19.28515625" style="34" bestFit="1" customWidth="1"/>
    <col min="6" max="6" width="8.140625" style="69" bestFit="1" customWidth="1"/>
    <col min="7" max="16384" width="9.140625" style="34"/>
  </cols>
  <sheetData>
    <row r="1" spans="1:6" x14ac:dyDescent="0.25">
      <c r="A1" s="41" t="s">
        <v>83</v>
      </c>
    </row>
    <row r="2" spans="1:6" x14ac:dyDescent="0.25">
      <c r="B2" s="38" t="s">
        <v>3</v>
      </c>
      <c r="C2" s="38" t="s">
        <v>4</v>
      </c>
      <c r="E2" s="34" t="s">
        <v>84</v>
      </c>
      <c r="F2" s="69">
        <v>7.1000000000000002E-4</v>
      </c>
    </row>
    <row r="3" spans="1:6" x14ac:dyDescent="0.25">
      <c r="B3" s="38" t="s">
        <v>5</v>
      </c>
      <c r="C3" s="38" t="s">
        <v>10</v>
      </c>
      <c r="E3" s="34" t="s">
        <v>85</v>
      </c>
      <c r="F3" s="69">
        <v>7.9188000000000001E-4</v>
      </c>
    </row>
    <row r="4" spans="1:6" x14ac:dyDescent="0.25">
      <c r="B4" s="38" t="s">
        <v>6</v>
      </c>
      <c r="C4" s="38" t="s">
        <v>11</v>
      </c>
      <c r="E4" s="34" t="s">
        <v>86</v>
      </c>
      <c r="F4" s="69">
        <v>2.2875E-3</v>
      </c>
    </row>
    <row r="5" spans="1:6" x14ac:dyDescent="0.25">
      <c r="B5" s="38" t="s">
        <v>7</v>
      </c>
      <c r="C5" s="38" t="s">
        <v>43</v>
      </c>
      <c r="E5" s="34" t="s">
        <v>87</v>
      </c>
      <c r="F5" s="69">
        <v>2.0874999999999999E-3</v>
      </c>
    </row>
    <row r="6" spans="1:6" x14ac:dyDescent="0.25">
      <c r="B6" s="38" t="s">
        <v>161</v>
      </c>
      <c r="C6" s="38" t="s">
        <v>163</v>
      </c>
      <c r="E6" s="34" t="s">
        <v>88</v>
      </c>
      <c r="F6" s="69">
        <v>8.7749999999999998E-3</v>
      </c>
    </row>
    <row r="7" spans="1:6" x14ac:dyDescent="0.25">
      <c r="B7" s="38" t="s">
        <v>8</v>
      </c>
      <c r="C7" s="38" t="s">
        <v>13</v>
      </c>
      <c r="E7" s="34" t="s">
        <v>89</v>
      </c>
      <c r="F7" s="69">
        <v>2.3999999999999998E-3</v>
      </c>
    </row>
    <row r="8" spans="1:6" x14ac:dyDescent="0.25">
      <c r="B8" s="38" t="s">
        <v>159</v>
      </c>
      <c r="C8" s="38" t="str">
        <f>C6&amp;"-"&amp;C4</f>
        <v>USD-LIBOR-BBA-3M</v>
      </c>
      <c r="E8" s="34" t="s">
        <v>90</v>
      </c>
      <c r="F8" s="69">
        <v>2.2000000000000001E-3</v>
      </c>
    </row>
    <row r="9" spans="1:6" x14ac:dyDescent="0.25">
      <c r="B9" s="38" t="s">
        <v>9</v>
      </c>
      <c r="C9" s="39">
        <v>40231</v>
      </c>
      <c r="E9" s="34" t="s">
        <v>91</v>
      </c>
      <c r="F9" s="69">
        <v>2.5194000000000002E-3</v>
      </c>
    </row>
    <row r="10" spans="1:6" x14ac:dyDescent="0.25">
      <c r="B10" s="42" t="s">
        <v>17</v>
      </c>
      <c r="C10" s="35" t="str">
        <f>_xll.HLV5r3.Financial.Cache.CreatePricingStructure( B2:C9,E2:F50)</f>
        <v>Market.TEST.RateCurve.USD-LIBOR-BBA-3M</v>
      </c>
      <c r="E10" s="34" t="s">
        <v>92</v>
      </c>
      <c r="F10" s="69">
        <v>2.3999999999999998E-3</v>
      </c>
    </row>
    <row r="11" spans="1:6" x14ac:dyDescent="0.25">
      <c r="E11" s="34" t="s">
        <v>93</v>
      </c>
      <c r="F11" s="69">
        <v>2.8438000000000001E-3</v>
      </c>
    </row>
    <row r="12" spans="1:6" x14ac:dyDescent="0.25">
      <c r="E12" s="34" t="s">
        <v>94</v>
      </c>
      <c r="F12" s="69">
        <v>3.3313000000000001E-3</v>
      </c>
    </row>
    <row r="13" spans="1:6" x14ac:dyDescent="0.25">
      <c r="E13" s="34" t="s">
        <v>95</v>
      </c>
      <c r="F13" s="69">
        <v>3.9531000000000002E-3</v>
      </c>
    </row>
    <row r="14" spans="1:6" x14ac:dyDescent="0.25">
      <c r="E14" s="34" t="s">
        <v>96</v>
      </c>
      <c r="F14" s="69">
        <v>4.6937999999999997E-3</v>
      </c>
    </row>
    <row r="15" spans="1:6" x14ac:dyDescent="0.25">
      <c r="E15" s="34" t="s">
        <v>97</v>
      </c>
      <c r="F15" s="69">
        <v>5.4562999999999999E-3</v>
      </c>
    </row>
    <row r="16" spans="1:6" x14ac:dyDescent="0.25">
      <c r="E16" s="34" t="s">
        <v>98</v>
      </c>
      <c r="F16" s="69">
        <v>6.3219000000000001E-3</v>
      </c>
    </row>
    <row r="17" spans="5:6" x14ac:dyDescent="0.25">
      <c r="E17" s="34" t="s">
        <v>99</v>
      </c>
      <c r="F17" s="69">
        <v>1.725E-3</v>
      </c>
    </row>
    <row r="18" spans="5:6" x14ac:dyDescent="0.25">
      <c r="E18" s="34" t="s">
        <v>100</v>
      </c>
      <c r="F18" s="69">
        <v>1.725E-3</v>
      </c>
    </row>
    <row r="19" spans="5:6" x14ac:dyDescent="0.25">
      <c r="E19" s="34" t="s">
        <v>101</v>
      </c>
      <c r="F19" s="69">
        <v>2.8369320000000099E-3</v>
      </c>
    </row>
    <row r="20" spans="5:6" x14ac:dyDescent="0.25">
      <c r="E20" s="34" t="s">
        <v>102</v>
      </c>
      <c r="F20" s="69">
        <v>4.1210880000000002E-3</v>
      </c>
    </row>
    <row r="21" spans="5:6" x14ac:dyDescent="0.25">
      <c r="E21" s="34" t="s">
        <v>103</v>
      </c>
      <c r="F21" s="69">
        <v>6.5158910000000497E-3</v>
      </c>
    </row>
    <row r="22" spans="5:6" x14ac:dyDescent="0.25">
      <c r="E22" s="34" t="s">
        <v>104</v>
      </c>
      <c r="F22" s="69">
        <v>9.9088730000000992E-3</v>
      </c>
    </row>
    <row r="23" spans="5:6" x14ac:dyDescent="0.25">
      <c r="E23" s="34" t="s">
        <v>105</v>
      </c>
      <c r="F23" s="69">
        <v>1.3747798E-2</v>
      </c>
    </row>
    <row r="24" spans="5:6" x14ac:dyDescent="0.25">
      <c r="E24" s="34" t="s">
        <v>106</v>
      </c>
      <c r="F24" s="69">
        <v>1.7672102000000099E-2</v>
      </c>
    </row>
    <row r="25" spans="5:6" x14ac:dyDescent="0.25">
      <c r="E25" s="34" t="s">
        <v>107</v>
      </c>
      <c r="F25" s="69">
        <v>2.1427932E-2</v>
      </c>
    </row>
    <row r="26" spans="5:6" x14ac:dyDescent="0.25">
      <c r="E26" s="34" t="s">
        <v>108</v>
      </c>
      <c r="F26" s="69">
        <v>2.4966697E-2</v>
      </c>
    </row>
    <row r="27" spans="5:6" x14ac:dyDescent="0.25">
      <c r="E27" s="34" t="s">
        <v>109</v>
      </c>
      <c r="F27" s="69">
        <v>2.7990585999999901E-2</v>
      </c>
    </row>
    <row r="28" spans="5:6" x14ac:dyDescent="0.25">
      <c r="E28" s="34" t="s">
        <v>110</v>
      </c>
      <c r="F28" s="69">
        <v>3.09425170000001E-2</v>
      </c>
    </row>
    <row r="29" spans="5:6" x14ac:dyDescent="0.25">
      <c r="E29" s="34" t="s">
        <v>111</v>
      </c>
      <c r="F29" s="69">
        <v>3.3555444000000101E-2</v>
      </c>
    </row>
    <row r="30" spans="5:6" x14ac:dyDescent="0.25">
      <c r="E30" s="34" t="s">
        <v>112</v>
      </c>
      <c r="F30" s="69">
        <v>3.6052935000000098E-2</v>
      </c>
    </row>
    <row r="31" spans="5:6" x14ac:dyDescent="0.25">
      <c r="E31" s="34" t="s">
        <v>113</v>
      </c>
      <c r="F31" s="69">
        <v>3.8920000000000003E-2</v>
      </c>
    </row>
    <row r="32" spans="5:6" x14ac:dyDescent="0.25">
      <c r="E32" s="34" t="s">
        <v>114</v>
      </c>
      <c r="F32" s="69">
        <v>4.3360000000000003E-2</v>
      </c>
    </row>
    <row r="33" spans="5:6" x14ac:dyDescent="0.25">
      <c r="E33" s="34" t="s">
        <v>115</v>
      </c>
      <c r="F33" s="69">
        <v>4.4880000000000003E-2</v>
      </c>
    </row>
    <row r="34" spans="5:6" x14ac:dyDescent="0.25">
      <c r="E34" s="34" t="s">
        <v>116</v>
      </c>
      <c r="F34" s="69">
        <v>4.5510000000000002E-2</v>
      </c>
    </row>
    <row r="35" spans="5:6" x14ac:dyDescent="0.25">
      <c r="E35" s="34" t="s">
        <v>117</v>
      </c>
      <c r="F35" s="69">
        <v>1.204E-2</v>
      </c>
    </row>
    <row r="36" spans="5:6" x14ac:dyDescent="0.25">
      <c r="E36" s="34" t="s">
        <v>118</v>
      </c>
      <c r="F36" s="69">
        <v>4.5850000000000002E-2</v>
      </c>
    </row>
    <row r="37" spans="5:6" x14ac:dyDescent="0.25">
      <c r="E37" s="34" t="s">
        <v>119</v>
      </c>
      <c r="F37" s="69">
        <v>1.8499999999999999E-2</v>
      </c>
    </row>
    <row r="38" spans="5:6" x14ac:dyDescent="0.25">
      <c r="E38" s="34" t="s">
        <v>120</v>
      </c>
      <c r="F38" s="69">
        <v>2.3720000000000001E-2</v>
      </c>
    </row>
    <row r="39" spans="5:6" x14ac:dyDescent="0.25">
      <c r="E39" s="34" t="s">
        <v>121</v>
      </c>
      <c r="F39" s="69">
        <v>2.7959999999999999E-2</v>
      </c>
    </row>
    <row r="40" spans="5:6" x14ac:dyDescent="0.25">
      <c r="E40" s="34" t="s">
        <v>122</v>
      </c>
      <c r="F40" s="69">
        <v>3.39E-2</v>
      </c>
    </row>
    <row r="41" spans="5:6" x14ac:dyDescent="0.25">
      <c r="E41" s="34" t="s">
        <v>123</v>
      </c>
      <c r="F41" s="69">
        <v>4.1169999999999998E-2</v>
      </c>
    </row>
    <row r="42" spans="5:6" x14ac:dyDescent="0.25">
      <c r="E42" s="34" t="s">
        <v>124</v>
      </c>
      <c r="F42" s="69">
        <v>3.755E-2</v>
      </c>
    </row>
    <row r="43" spans="5:6" x14ac:dyDescent="0.25">
      <c r="E43" s="34" t="s">
        <v>125</v>
      </c>
      <c r="F43" s="69">
        <v>3.1289999999999998E-2</v>
      </c>
    </row>
    <row r="44" spans="5:6" x14ac:dyDescent="0.25">
      <c r="E44" s="34" t="s">
        <v>126</v>
      </c>
      <c r="F44" s="69">
        <v>3.5909999999999997E-2</v>
      </c>
    </row>
    <row r="45" spans="5:6" x14ac:dyDescent="0.25">
      <c r="E45" s="34" t="s">
        <v>127</v>
      </c>
      <c r="F45" s="69">
        <v>4.0050000000000002E-2</v>
      </c>
    </row>
    <row r="46" spans="5:6" x14ac:dyDescent="0.25">
      <c r="E46" s="34" t="s">
        <v>128</v>
      </c>
      <c r="F46" s="69">
        <v>4.1893E-2</v>
      </c>
    </row>
    <row r="47" spans="5:6" x14ac:dyDescent="0.25">
      <c r="E47" s="34" t="s">
        <v>129</v>
      </c>
      <c r="F47" s="69">
        <v>4.2637000000000001E-2</v>
      </c>
    </row>
    <row r="48" spans="5:6" x14ac:dyDescent="0.25">
      <c r="E48" s="34" t="s">
        <v>130</v>
      </c>
      <c r="F48" s="69">
        <v>4.5530000000000001E-2</v>
      </c>
    </row>
    <row r="49" spans="5:6" x14ac:dyDescent="0.25">
      <c r="E49" s="34" t="s">
        <v>131</v>
      </c>
      <c r="F49" s="69">
        <v>4.5990000000000003E-2</v>
      </c>
    </row>
    <row r="50" spans="5:6" x14ac:dyDescent="0.25">
      <c r="E50" s="34" t="s">
        <v>132</v>
      </c>
      <c r="F50" s="69">
        <v>4.5920000000000002E-2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C11" sqref="C11"/>
    </sheetView>
  </sheetViews>
  <sheetFormatPr defaultRowHeight="15" x14ac:dyDescent="0.25"/>
  <cols>
    <col min="1" max="1" width="9.140625" style="34"/>
    <col min="2" max="2" width="19.7109375" style="34" bestFit="1" customWidth="1"/>
    <col min="3" max="3" width="45.28515625" style="34" bestFit="1" customWidth="1"/>
    <col min="4" max="4" width="9.140625" style="34"/>
    <col min="5" max="5" width="24.42578125" style="34" customWidth="1"/>
    <col min="6" max="6" width="10" style="34" customWidth="1"/>
    <col min="7" max="8" width="9.140625" style="34"/>
    <col min="9" max="9" width="21" style="34" bestFit="1" customWidth="1"/>
    <col min="10" max="10" width="26.85546875" style="34" bestFit="1" customWidth="1"/>
    <col min="11" max="16384" width="9.140625" style="34"/>
  </cols>
  <sheetData>
    <row r="1" spans="1:10" x14ac:dyDescent="0.25">
      <c r="A1" s="41" t="s">
        <v>83</v>
      </c>
    </row>
    <row r="2" spans="1:10" ht="15.75" thickBot="1" x14ac:dyDescent="0.3">
      <c r="B2" s="38" t="s">
        <v>3</v>
      </c>
      <c r="C2" s="38" t="s">
        <v>162</v>
      </c>
      <c r="E2" s="44" t="s">
        <v>154</v>
      </c>
      <c r="F2" s="44">
        <v>0.90081149999999999</v>
      </c>
      <c r="I2" s="53" t="s">
        <v>3</v>
      </c>
      <c r="J2" s="54" t="s">
        <v>162</v>
      </c>
    </row>
    <row r="3" spans="1:10" x14ac:dyDescent="0.25">
      <c r="B3" s="38" t="s">
        <v>5</v>
      </c>
      <c r="C3" s="38" t="s">
        <v>10</v>
      </c>
      <c r="E3" s="44" t="s">
        <v>171</v>
      </c>
      <c r="F3" s="44">
        <v>0.90081149999999999</v>
      </c>
      <c r="I3" s="55" t="s">
        <v>164</v>
      </c>
      <c r="J3" s="56">
        <f>C8</f>
        <v>40231</v>
      </c>
    </row>
    <row r="4" spans="1:10" x14ac:dyDescent="0.25">
      <c r="B4" s="38" t="s">
        <v>6</v>
      </c>
      <c r="C4" s="38" t="s">
        <v>11</v>
      </c>
      <c r="E4" s="44" t="s">
        <v>138</v>
      </c>
      <c r="F4" s="44">
        <v>0.90027199999999996</v>
      </c>
      <c r="I4" s="57" t="s">
        <v>9</v>
      </c>
      <c r="J4" s="56">
        <f>C8</f>
        <v>40231</v>
      </c>
    </row>
    <row r="5" spans="1:10" x14ac:dyDescent="0.25">
      <c r="B5" s="38" t="s">
        <v>44</v>
      </c>
      <c r="C5" s="38" t="s">
        <v>12</v>
      </c>
      <c r="E5" s="44" t="s">
        <v>142</v>
      </c>
      <c r="F5" s="44">
        <v>0.89962500000000001</v>
      </c>
      <c r="I5" s="58" t="s">
        <v>5</v>
      </c>
      <c r="J5" s="59" t="s">
        <v>10</v>
      </c>
    </row>
    <row r="6" spans="1:10" x14ac:dyDescent="0.25">
      <c r="B6" s="38" t="s">
        <v>45</v>
      </c>
      <c r="C6" s="38" t="s">
        <v>43</v>
      </c>
      <c r="E6" s="44" t="s">
        <v>145</v>
      </c>
      <c r="F6" s="44">
        <v>0.89897499999999997</v>
      </c>
      <c r="I6" s="58" t="s">
        <v>165</v>
      </c>
      <c r="J6" s="56">
        <f>C8</f>
        <v>40231</v>
      </c>
    </row>
    <row r="7" spans="1:10" x14ac:dyDescent="0.25">
      <c r="B7" s="38" t="s">
        <v>8</v>
      </c>
      <c r="C7" s="38" t="s">
        <v>46</v>
      </c>
      <c r="E7" s="44" t="s">
        <v>137</v>
      </c>
      <c r="F7" s="44">
        <v>0.89831799999999995</v>
      </c>
      <c r="I7" s="60" t="s">
        <v>7</v>
      </c>
      <c r="J7" s="59" t="s">
        <v>12</v>
      </c>
    </row>
    <row r="8" spans="1:10" x14ac:dyDescent="0.25">
      <c r="B8" s="38" t="s">
        <v>9</v>
      </c>
      <c r="C8" s="39">
        <v>40231</v>
      </c>
      <c r="E8" s="44" t="s">
        <v>141</v>
      </c>
      <c r="F8" s="44">
        <v>0.89510000000000001</v>
      </c>
      <c r="I8" s="60" t="s">
        <v>159</v>
      </c>
      <c r="J8" s="61" t="str">
        <f>J9</f>
        <v>AUD-USD</v>
      </c>
    </row>
    <row r="9" spans="1:10" x14ac:dyDescent="0.25">
      <c r="E9" s="44" t="s">
        <v>144</v>
      </c>
      <c r="F9" s="44">
        <v>0.89247500000000002</v>
      </c>
      <c r="I9" s="62" t="s">
        <v>166</v>
      </c>
      <c r="J9" s="63" t="s">
        <v>167</v>
      </c>
    </row>
    <row r="10" spans="1:10" x14ac:dyDescent="0.25">
      <c r="B10" s="42" t="s">
        <v>17</v>
      </c>
      <c r="C10" s="35" t="str">
        <f>_xll.HLV5r3.Financial.Cache.CreatePricingStructure( I2:J11,E2:F24)</f>
        <v>Market.TEST.FxCurve.AUD-USD</v>
      </c>
      <c r="E10" s="44" t="s">
        <v>147</v>
      </c>
      <c r="F10" s="44">
        <v>0.88941499999999996</v>
      </c>
      <c r="I10" s="62" t="s">
        <v>168</v>
      </c>
      <c r="J10" s="63" t="s">
        <v>169</v>
      </c>
    </row>
    <row r="11" spans="1:10" ht="15.75" thickBot="1" x14ac:dyDescent="0.3">
      <c r="E11" s="44" t="s">
        <v>149</v>
      </c>
      <c r="F11" s="44">
        <v>0.88627999999999996</v>
      </c>
      <c r="I11" s="64" t="s">
        <v>8</v>
      </c>
      <c r="J11" s="65" t="s">
        <v>170</v>
      </c>
    </row>
    <row r="12" spans="1:10" x14ac:dyDescent="0.25">
      <c r="E12" s="44" t="s">
        <v>151</v>
      </c>
      <c r="F12" s="44">
        <v>0.88331000000000004</v>
      </c>
    </row>
    <row r="13" spans="1:10" x14ac:dyDescent="0.25">
      <c r="E13" s="44" t="s">
        <v>153</v>
      </c>
      <c r="F13" s="44">
        <v>0.87389499999999998</v>
      </c>
    </row>
    <row r="14" spans="1:10" x14ac:dyDescent="0.25">
      <c r="E14" s="44" t="s">
        <v>139</v>
      </c>
      <c r="F14" s="44">
        <v>0.86463500000000004</v>
      </c>
    </row>
    <row r="15" spans="1:10" x14ac:dyDescent="0.25">
      <c r="E15" s="44" t="s">
        <v>135</v>
      </c>
      <c r="F15" s="44">
        <v>0.85590599999999994</v>
      </c>
    </row>
    <row r="16" spans="1:10" x14ac:dyDescent="0.25">
      <c r="E16" s="44" t="s">
        <v>136</v>
      </c>
      <c r="F16" s="44">
        <v>0.84749600000000003</v>
      </c>
    </row>
    <row r="17" spans="5:6" x14ac:dyDescent="0.25">
      <c r="E17" s="44" t="s">
        <v>140</v>
      </c>
      <c r="F17" s="44">
        <v>0.83952400000000005</v>
      </c>
    </row>
    <row r="18" spans="5:6" x14ac:dyDescent="0.25">
      <c r="E18" s="44" t="s">
        <v>143</v>
      </c>
      <c r="F18" s="44">
        <v>0.83221149999999999</v>
      </c>
    </row>
    <row r="19" spans="5:6" x14ac:dyDescent="0.25">
      <c r="E19" s="44" t="s">
        <v>146</v>
      </c>
      <c r="F19" s="44">
        <v>0.80710899999999997</v>
      </c>
    </row>
    <row r="20" spans="5:6" x14ac:dyDescent="0.25">
      <c r="E20" s="44" t="s">
        <v>148</v>
      </c>
      <c r="F20" s="44">
        <v>0.78438600000000003</v>
      </c>
    </row>
    <row r="21" spans="5:6" x14ac:dyDescent="0.25">
      <c r="E21" s="44" t="s">
        <v>150</v>
      </c>
      <c r="F21" s="44">
        <v>0.76708549999999998</v>
      </c>
    </row>
    <row r="22" spans="5:6" x14ac:dyDescent="0.25">
      <c r="E22" s="44" t="s">
        <v>152</v>
      </c>
      <c r="F22" s="44">
        <v>0.73606300000000002</v>
      </c>
    </row>
    <row r="23" spans="5:6" x14ac:dyDescent="0.25">
      <c r="E23" s="44" t="s">
        <v>134</v>
      </c>
      <c r="F23" s="44">
        <v>0.697156</v>
      </c>
    </row>
    <row r="24" spans="5:6" x14ac:dyDescent="0.25">
      <c r="E24" s="44" t="s">
        <v>133</v>
      </c>
      <c r="F24" s="44">
        <v>0.67410950000000003</v>
      </c>
    </row>
  </sheetData>
  <protectedRanges>
    <protectedRange sqref="J11" name="Range2_1"/>
  </protectedRanges>
  <dataValidations disablePrompts="1" count="1">
    <dataValidation type="list" allowBlank="1" showInputMessage="1" showErrorMessage="1" sqref="J9:J10" xr:uid="{00000000-0002-0000-0200-000000000000}">
      <formula1>"AUD-USD"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N185"/>
  <sheetViews>
    <sheetView tabSelected="1" zoomScaleNormal="100" workbookViewId="0">
      <selection activeCell="J20" sqref="J20"/>
    </sheetView>
  </sheetViews>
  <sheetFormatPr defaultRowHeight="15" x14ac:dyDescent="0.25"/>
  <cols>
    <col min="1" max="1" width="2.42578125" customWidth="1"/>
    <col min="2" max="2" width="19.28515625" bestFit="1" customWidth="1"/>
    <col min="3" max="3" width="14.5703125" customWidth="1"/>
    <col min="4" max="4" width="7.140625" customWidth="1"/>
    <col min="5" max="5" width="18.5703125" customWidth="1"/>
    <col min="6" max="6" width="12" bestFit="1" customWidth="1"/>
    <col min="7" max="7" width="5.42578125" bestFit="1" customWidth="1"/>
    <col min="8" max="8" width="10.7109375" bestFit="1" customWidth="1"/>
    <col min="9" max="9" width="17.140625" customWidth="1"/>
    <col min="10" max="10" width="20.42578125" customWidth="1"/>
    <col min="11" max="11" width="11.85546875" bestFit="1" customWidth="1"/>
    <col min="12" max="12" width="6.140625" bestFit="1" customWidth="1"/>
    <col min="13" max="13" width="6.85546875" customWidth="1"/>
    <col min="14" max="14" width="14.5703125" bestFit="1" customWidth="1"/>
  </cols>
  <sheetData>
    <row r="1" spans="1:14" x14ac:dyDescent="0.25">
      <c r="A1" s="41" t="s">
        <v>83</v>
      </c>
      <c r="B1" s="8"/>
      <c r="C1" s="8"/>
      <c r="D1" s="8"/>
      <c r="E1" s="8"/>
      <c r="F1" s="8"/>
      <c r="G1" s="16" t="s">
        <v>34</v>
      </c>
      <c r="H1" s="34"/>
      <c r="I1" s="49"/>
      <c r="J1" s="50"/>
      <c r="K1" s="34"/>
      <c r="L1" s="34"/>
    </row>
    <row r="2" spans="1:14" x14ac:dyDescent="0.25">
      <c r="A2" s="6"/>
      <c r="E2" s="2" t="s">
        <v>0</v>
      </c>
      <c r="F2" s="43">
        <v>8.0833499999999998E-4</v>
      </c>
      <c r="G2" s="45">
        <f t="shared" ref="G2:G10" si="0">F2*10000</f>
        <v>8.0833499999999994</v>
      </c>
      <c r="H2" s="34"/>
      <c r="I2" s="2" t="s">
        <v>3</v>
      </c>
      <c r="J2" s="2" t="s">
        <v>4</v>
      </c>
      <c r="K2" s="34"/>
      <c r="L2" s="34"/>
      <c r="N2" s="34"/>
    </row>
    <row r="3" spans="1:14" x14ac:dyDescent="0.25">
      <c r="A3" s="6"/>
      <c r="E3" s="2" t="s">
        <v>1</v>
      </c>
      <c r="F3" s="43">
        <v>1.6750000000000001E-3</v>
      </c>
      <c r="G3" s="45">
        <f t="shared" si="0"/>
        <v>16.75</v>
      </c>
      <c r="I3" s="2" t="s">
        <v>5</v>
      </c>
      <c r="J3" s="2" t="s">
        <v>10</v>
      </c>
      <c r="N3" s="34"/>
    </row>
    <row r="4" spans="1:14" x14ac:dyDescent="0.25">
      <c r="A4" s="6"/>
      <c r="E4" s="2" t="s">
        <v>2</v>
      </c>
      <c r="F4" s="43">
        <v>2.4499999999999999E-3</v>
      </c>
      <c r="G4" s="45">
        <f t="shared" si="0"/>
        <v>24.5</v>
      </c>
      <c r="I4" s="2" t="s">
        <v>6</v>
      </c>
      <c r="J4" s="2" t="s">
        <v>174</v>
      </c>
      <c r="N4" s="34"/>
    </row>
    <row r="5" spans="1:14" x14ac:dyDescent="0.25">
      <c r="A5" s="6"/>
      <c r="E5" s="2" t="s">
        <v>20</v>
      </c>
      <c r="F5" s="43">
        <v>3.1250000000000002E-3</v>
      </c>
      <c r="G5" s="45">
        <f t="shared" si="0"/>
        <v>31.25</v>
      </c>
      <c r="I5" s="2" t="s">
        <v>7</v>
      </c>
      <c r="J5" s="2" t="s">
        <v>12</v>
      </c>
      <c r="N5" s="34"/>
    </row>
    <row r="6" spans="1:14" x14ac:dyDescent="0.25">
      <c r="A6" s="6"/>
      <c r="E6" s="2" t="s">
        <v>36</v>
      </c>
      <c r="F6" s="43">
        <v>3.5416699999999998E-3</v>
      </c>
      <c r="G6" s="45">
        <f t="shared" si="0"/>
        <v>35.416699999999999</v>
      </c>
      <c r="I6" s="2" t="s">
        <v>161</v>
      </c>
      <c r="J6" s="2" t="s">
        <v>160</v>
      </c>
      <c r="K6" s="44" t="s">
        <v>173</v>
      </c>
      <c r="N6" s="34"/>
    </row>
    <row r="7" spans="1:14" x14ac:dyDescent="0.25">
      <c r="A7" s="6"/>
      <c r="E7" s="2" t="s">
        <v>37</v>
      </c>
      <c r="F7" s="43">
        <v>3.79167E-3</v>
      </c>
      <c r="G7" s="45">
        <f t="shared" si="0"/>
        <v>37.916699999999999</v>
      </c>
      <c r="I7" s="2" t="s">
        <v>8</v>
      </c>
      <c r="J7" s="2" t="s">
        <v>13</v>
      </c>
      <c r="N7" s="34"/>
    </row>
    <row r="8" spans="1:14" x14ac:dyDescent="0.25">
      <c r="A8" s="6"/>
      <c r="E8" s="2" t="s">
        <v>38</v>
      </c>
      <c r="F8" s="43">
        <v>4.0666699999999997E-3</v>
      </c>
      <c r="G8" s="45">
        <f t="shared" si="0"/>
        <v>40.666699999999999</v>
      </c>
      <c r="I8" s="2" t="s">
        <v>9</v>
      </c>
      <c r="J8" s="5">
        <v>40231</v>
      </c>
      <c r="N8" s="34"/>
    </row>
    <row r="9" spans="1:14" x14ac:dyDescent="0.25">
      <c r="A9" s="6"/>
      <c r="E9" s="2" t="s">
        <v>156</v>
      </c>
      <c r="F9" s="43">
        <v>2.8166649999999999E-3</v>
      </c>
      <c r="G9" s="45">
        <f t="shared" si="0"/>
        <v>28.166649999999997</v>
      </c>
      <c r="I9" s="2" t="s">
        <v>159</v>
      </c>
      <c r="J9" s="2" t="str">
        <f>J6&amp;"-"&amp;J4</f>
        <v>AUD-LIBOR-BBA-1M</v>
      </c>
      <c r="N9" s="34"/>
    </row>
    <row r="10" spans="1:14" x14ac:dyDescent="0.25">
      <c r="A10" s="6"/>
      <c r="E10" s="2" t="s">
        <v>155</v>
      </c>
      <c r="F10" s="43">
        <v>1.3500000000000001E-3</v>
      </c>
      <c r="G10" s="45">
        <f t="shared" si="0"/>
        <v>13.5</v>
      </c>
      <c r="I10" s="2" t="s">
        <v>40</v>
      </c>
      <c r="J10" s="2" t="s">
        <v>41</v>
      </c>
      <c r="N10" s="34"/>
    </row>
    <row r="11" spans="1:14" x14ac:dyDescent="0.25">
      <c r="A11" s="6"/>
      <c r="B11" s="2" t="s">
        <v>30</v>
      </c>
      <c r="C11" s="5" t="s">
        <v>31</v>
      </c>
      <c r="E11" s="2" t="s">
        <v>157</v>
      </c>
      <c r="F11" s="43">
        <v>-8.1666499999999995E-4</v>
      </c>
      <c r="G11" s="45">
        <f>F11*10000</f>
        <v>-8.1666499999999989</v>
      </c>
      <c r="N11" s="34"/>
    </row>
    <row r="12" spans="1:14" x14ac:dyDescent="0.25">
      <c r="A12" s="6"/>
      <c r="B12" s="2" t="s">
        <v>32</v>
      </c>
      <c r="C12" s="5" t="s">
        <v>33</v>
      </c>
      <c r="F12" s="37"/>
      <c r="N12" s="34"/>
    </row>
    <row r="13" spans="1:14" x14ac:dyDescent="0.25">
      <c r="A13" s="6"/>
      <c r="B13" s="2" t="s">
        <v>35</v>
      </c>
      <c r="C13" s="5">
        <f>J8-1</f>
        <v>40230</v>
      </c>
      <c r="F13" s="6"/>
    </row>
    <row r="14" spans="1:14" x14ac:dyDescent="0.25">
      <c r="A14" s="6"/>
      <c r="B14" s="2" t="s">
        <v>19</v>
      </c>
      <c r="C14" s="5" t="s">
        <v>39</v>
      </c>
      <c r="F14" s="6"/>
    </row>
    <row r="15" spans="1:14" x14ac:dyDescent="0.25">
      <c r="A15" s="6"/>
      <c r="B15" s="2" t="s">
        <v>47</v>
      </c>
      <c r="C15" s="40">
        <f>'AUDUSD FX Forward Curve'!F2</f>
        <v>0.90081149999999999</v>
      </c>
      <c r="F15" s="6"/>
    </row>
    <row r="16" spans="1:14" x14ac:dyDescent="0.25">
      <c r="A16" s="7"/>
      <c r="B16" s="9"/>
      <c r="C16" s="10" t="s">
        <v>42</v>
      </c>
      <c r="D16" s="75" t="str">
        <f>_xll.HLV5r3.Financial.Cache.CreateXccySpreadCurve( 'AUD Zero Curve'!C10, 'USD Zero Curve'!C10,'AUDUSD FX Forward Curve'!C10,I2:J10,E2:F11)</f>
        <v>Market.TEST.RateCurve.AUD-LIBOR-BBA-1M.Adjusted</v>
      </c>
      <c r="E16" s="75"/>
      <c r="F16" s="76"/>
    </row>
    <row r="17" spans="1:13" x14ac:dyDescent="0.25">
      <c r="A17" s="1"/>
    </row>
    <row r="18" spans="1:13" x14ac:dyDescent="0.25">
      <c r="A18" s="1"/>
    </row>
    <row r="19" spans="1:13" x14ac:dyDescent="0.25">
      <c r="A19" s="1"/>
      <c r="B19" s="72" t="s">
        <v>48</v>
      </c>
      <c r="C19" s="74"/>
      <c r="D19" s="72" t="s">
        <v>18</v>
      </c>
      <c r="E19" s="73"/>
      <c r="F19" s="66" t="s">
        <v>172</v>
      </c>
      <c r="G19" s="67"/>
      <c r="H19" s="67" t="s">
        <v>16</v>
      </c>
      <c r="I19" s="66" t="str">
        <f>'AUD Zero Curve'!C10</f>
        <v>Market.TEST.RateCurve.AUD-LIBOR-BBA-3M</v>
      </c>
      <c r="J19" s="66" t="str">
        <f>CurveOut</f>
        <v>Market.TEST.RateCurve.AUD-LIBOR-BBA-1M.Adjusted</v>
      </c>
      <c r="K19" s="67" t="s">
        <v>175</v>
      </c>
      <c r="L19" s="67" t="s">
        <v>176</v>
      </c>
      <c r="M19" s="66" t="s">
        <v>172</v>
      </c>
    </row>
    <row r="20" spans="1:13" x14ac:dyDescent="0.25">
      <c r="A20" s="1"/>
      <c r="B20" s="4" t="s">
        <v>14</v>
      </c>
      <c r="C20" s="4" t="s">
        <v>15</v>
      </c>
      <c r="D20" s="4" t="s">
        <v>14</v>
      </c>
      <c r="E20" s="4" t="s">
        <v>15</v>
      </c>
      <c r="F20" s="46"/>
      <c r="G20" s="47"/>
      <c r="H20" s="5">
        <f>CalcDate+1</f>
        <v>40231</v>
      </c>
      <c r="I20">
        <f t="array" ref="I20:I185">_xll.HLV5r3.Financial.Cache.GetValues(I19,$H$20:$H$185)</f>
        <v>1</v>
      </c>
      <c r="J20" s="44">
        <f t="array" ref="J20:J185">_xll.HLV5r3.Financial.Cache.GetValues(J19,$H$20:$H$185)</f>
        <v>1</v>
      </c>
    </row>
    <row r="21" spans="1:13" x14ac:dyDescent="0.25">
      <c r="A21" s="1"/>
      <c r="B21" s="3">
        <f t="array" ref="B21:C73">_xll.HLV5r3.Financial.Cache.GetDaysAndRates('AUD Zero Curve'!C10, 'AUD Zero Curve'!C9, C14)</f>
        <v>0</v>
      </c>
      <c r="C21" s="11">
        <v>3.7498073761902694E-2</v>
      </c>
      <c r="D21" s="3">
        <f t="array" ref="D21:E38">_xll.HLV5r3.Financial.Cache.GetDaysAndRates( D16, 'AUD Zero Curve'!C9, C14)</f>
        <v>0</v>
      </c>
      <c r="E21" s="11">
        <v>3.6702465572794156E-2</v>
      </c>
      <c r="F21" s="68">
        <f>(E21-C21)</f>
        <v>-7.9560818910853759E-4</v>
      </c>
      <c r="G21" s="48"/>
      <c r="H21" s="5">
        <f>H20+1</f>
        <v>40232</v>
      </c>
      <c r="I21">
        <v>0.99989727082834001</v>
      </c>
      <c r="J21" s="44">
        <v>0.99989945035525496</v>
      </c>
      <c r="K21" s="70">
        <f>-LN(I21)*365/($H21-$H$20)</f>
        <v>3.7498073761902694E-2</v>
      </c>
      <c r="L21" s="70">
        <f>-LN(J21)*365/($H21-$H$20)</f>
        <v>3.6702465572801164E-2</v>
      </c>
      <c r="M21" s="71">
        <f>(L21-K21)*10000</f>
        <v>-7.9560818910152928</v>
      </c>
    </row>
    <row r="22" spans="1:13" x14ac:dyDescent="0.25">
      <c r="A22" s="1"/>
      <c r="B22" s="3">
        <v>1</v>
      </c>
      <c r="C22" s="11">
        <v>3.7498073761902694E-2</v>
      </c>
      <c r="D22" s="3">
        <v>2</v>
      </c>
      <c r="E22" s="11">
        <v>3.6702465572794156E-2</v>
      </c>
      <c r="F22" s="68">
        <f t="shared" ref="F22:F38" si="1">(E22-C22)</f>
        <v>-7.9560818910853759E-4</v>
      </c>
      <c r="G22" s="48"/>
      <c r="H22" s="5">
        <f t="shared" ref="H22:H26" si="2">H21+1</f>
        <v>40233</v>
      </c>
      <c r="I22">
        <v>0.99979455572700038</v>
      </c>
      <c r="J22" s="44">
        <v>0.99979891082074102</v>
      </c>
      <c r="K22" s="70">
        <f t="shared" ref="K22:L85" si="3">-LN(I22)*365/($H22-$H$20)</f>
        <v>3.7497431770638232E-2</v>
      </c>
      <c r="L22" s="70">
        <f t="shared" si="3"/>
        <v>3.6702465572794156E-2</v>
      </c>
      <c r="M22" s="71">
        <f t="shared" ref="M22:M85" si="4">(L22-K22)*10000</f>
        <v>-7.9496619784407558</v>
      </c>
    </row>
    <row r="23" spans="1:13" x14ac:dyDescent="0.25">
      <c r="A23" s="1"/>
      <c r="B23" s="3">
        <v>3</v>
      </c>
      <c r="C23" s="11">
        <v>3.749678977925746E-2</v>
      </c>
      <c r="D23" s="3">
        <v>3</v>
      </c>
      <c r="E23" s="11">
        <v>3.6701823453808971E-2</v>
      </c>
      <c r="F23" s="68">
        <f t="shared" si="1"/>
        <v>-7.9496632544848872E-4</v>
      </c>
      <c r="G23" s="48"/>
      <c r="H23" s="5">
        <f t="shared" si="2"/>
        <v>40234</v>
      </c>
      <c r="I23">
        <v>0.99969185469381405</v>
      </c>
      <c r="J23" s="44">
        <v>0.99969838667153998</v>
      </c>
      <c r="K23" s="70">
        <f t="shared" si="3"/>
        <v>3.749678977925746E-2</v>
      </c>
      <c r="L23" s="70">
        <f t="shared" si="3"/>
        <v>3.6701823453808964E-2</v>
      </c>
      <c r="M23" s="71">
        <f t="shared" si="4"/>
        <v>-7.9496632544849568</v>
      </c>
    </row>
    <row r="24" spans="1:13" x14ac:dyDescent="0.25">
      <c r="A24" s="1"/>
      <c r="B24" s="3">
        <v>8</v>
      </c>
      <c r="C24" s="11">
        <v>3.7881431189353269E-2</v>
      </c>
      <c r="D24" s="3">
        <v>8</v>
      </c>
      <c r="E24" s="11">
        <v>3.7086541312049019E-2</v>
      </c>
      <c r="F24" s="68">
        <f t="shared" si="1"/>
        <v>-7.9488987730425009E-4</v>
      </c>
      <c r="G24" s="48"/>
      <c r="H24" s="5">
        <f t="shared" si="2"/>
        <v>40235</v>
      </c>
      <c r="I24">
        <v>0.99958831795861425</v>
      </c>
      <c r="J24" s="44">
        <v>0.99959702620221857</v>
      </c>
      <c r="K24" s="70">
        <f t="shared" si="3"/>
        <v>3.7573721020318002E-2</v>
      </c>
      <c r="L24" s="70">
        <f t="shared" si="3"/>
        <v>3.6778769985666995E-2</v>
      </c>
      <c r="M24" s="71">
        <f t="shared" si="4"/>
        <v>-7.9495103465100634</v>
      </c>
    </row>
    <row r="25" spans="1:13" x14ac:dyDescent="0.25">
      <c r="A25" s="1"/>
      <c r="B25" s="3">
        <v>29</v>
      </c>
      <c r="C25" s="11">
        <v>3.9084519500466521E-2</v>
      </c>
      <c r="D25" s="3">
        <v>29</v>
      </c>
      <c r="E25" s="11">
        <v>3.8289868691634532E-2</v>
      </c>
      <c r="F25" s="68">
        <f t="shared" si="1"/>
        <v>-7.9465080883198841E-4</v>
      </c>
      <c r="G25" s="48"/>
      <c r="H25" s="5">
        <f t="shared" si="2"/>
        <v>40236</v>
      </c>
      <c r="I25">
        <v>0.99948437064305529</v>
      </c>
      <c r="J25" s="44">
        <v>0.99949525461809974</v>
      </c>
      <c r="K25" s="70">
        <f t="shared" si="3"/>
        <v>3.7650650781797745E-2</v>
      </c>
      <c r="L25" s="70">
        <f t="shared" si="3"/>
        <v>3.6855715037368654E-2</v>
      </c>
      <c r="M25" s="71">
        <f t="shared" si="4"/>
        <v>-7.9493574442909134</v>
      </c>
    </row>
    <row r="26" spans="1:13" x14ac:dyDescent="0.25">
      <c r="A26" s="1"/>
      <c r="B26" s="3">
        <v>60</v>
      </c>
      <c r="C26" s="11">
        <v>4.0515559780585665E-2</v>
      </c>
      <c r="D26" s="35">
        <v>30</v>
      </c>
      <c r="E26" s="36">
        <v>3.8336048446631132E-2</v>
      </c>
      <c r="F26" s="68">
        <f t="shared" si="1"/>
        <v>-2.1795113339545327E-3</v>
      </c>
      <c r="G26" s="48"/>
      <c r="H26" s="5">
        <f t="shared" si="2"/>
        <v>40237</v>
      </c>
      <c r="I26">
        <v>0.9993800128896132</v>
      </c>
      <c r="J26" s="44">
        <v>0.99939307205900807</v>
      </c>
      <c r="K26" s="70">
        <f t="shared" si="3"/>
        <v>3.7727579063757739E-2</v>
      </c>
      <c r="L26" s="70">
        <f t="shared" si="3"/>
        <v>3.6932658608956594E-2</v>
      </c>
      <c r="M26" s="71">
        <f t="shared" si="4"/>
        <v>-7.9492045480114566</v>
      </c>
    </row>
    <row r="27" spans="1:13" x14ac:dyDescent="0.25">
      <c r="A27" s="1"/>
      <c r="B27" s="3">
        <v>91</v>
      </c>
      <c r="C27" s="11">
        <v>4.1345343719830598E-2</v>
      </c>
      <c r="D27" s="35">
        <v>60</v>
      </c>
      <c r="E27" s="36">
        <v>3.9681284129987296E-2</v>
      </c>
      <c r="F27" s="68">
        <f t="shared" si="1"/>
        <v>-1.6640595898433017E-3</v>
      </c>
      <c r="G27" s="48"/>
      <c r="H27" s="5">
        <f>H26+7</f>
        <v>40244</v>
      </c>
      <c r="I27">
        <v>0.99864151843033488</v>
      </c>
      <c r="J27" s="44">
        <v>0.99866978949160634</v>
      </c>
      <c r="K27" s="70">
        <f t="shared" si="3"/>
        <v>3.8167913610310251E-2</v>
      </c>
      <c r="L27" s="70">
        <f t="shared" si="3"/>
        <v>3.7373080667116705E-2</v>
      </c>
      <c r="M27" s="71">
        <f t="shared" si="4"/>
        <v>-7.9483294319354636</v>
      </c>
    </row>
    <row r="28" spans="1:13" x14ac:dyDescent="0.25">
      <c r="A28" s="1"/>
      <c r="B28" s="3">
        <v>108</v>
      </c>
      <c r="C28" s="11">
        <v>4.1722838726118296E-2</v>
      </c>
      <c r="D28" s="35">
        <v>64</v>
      </c>
      <c r="E28" s="36">
        <v>3.9783063930959796E-2</v>
      </c>
      <c r="F28" s="68">
        <f t="shared" si="1"/>
        <v>-1.9397747951584998E-3</v>
      </c>
      <c r="G28" s="48"/>
      <c r="H28" s="5">
        <f t="shared" ref="H28:H36" si="5">H27+7</f>
        <v>40251</v>
      </c>
      <c r="I28">
        <v>0.99788886421684986</v>
      </c>
      <c r="J28" s="44">
        <v>0.99793232135032039</v>
      </c>
      <c r="K28" s="70">
        <f t="shared" si="3"/>
        <v>3.8568954532460023E-2</v>
      </c>
      <c r="L28" s="70">
        <f t="shared" si="3"/>
        <v>3.7774201283323372E-2</v>
      </c>
      <c r="M28" s="71">
        <f t="shared" si="4"/>
        <v>-7.94753249136651</v>
      </c>
    </row>
    <row r="29" spans="1:13" x14ac:dyDescent="0.25">
      <c r="B29" s="3">
        <v>121</v>
      </c>
      <c r="C29" s="11">
        <v>4.1873477269006837E-2</v>
      </c>
      <c r="D29" s="35">
        <v>91</v>
      </c>
      <c r="E29" s="36">
        <v>4.0596378354880551E-2</v>
      </c>
      <c r="F29" s="68">
        <f t="shared" si="1"/>
        <v>-1.2770989141262859E-3</v>
      </c>
      <c r="G29" s="48"/>
      <c r="H29" s="5">
        <f t="shared" si="5"/>
        <v>40258</v>
      </c>
      <c r="I29">
        <v>0.99712144199745389</v>
      </c>
      <c r="J29" s="44">
        <v>0.99718005857931569</v>
      </c>
      <c r="K29" s="70">
        <f t="shared" si="3"/>
        <v>3.8969955250188183E-2</v>
      </c>
      <c r="L29" s="70">
        <f t="shared" si="3"/>
        <v>3.8175281679125921E-2</v>
      </c>
      <c r="M29" s="71">
        <f t="shared" si="4"/>
        <v>-7.9467357106226268</v>
      </c>
    </row>
    <row r="30" spans="1:13" x14ac:dyDescent="0.25">
      <c r="B30" s="3">
        <v>151</v>
      </c>
      <c r="C30" s="11">
        <v>4.2785753890744557E-2</v>
      </c>
      <c r="D30" s="35">
        <v>108</v>
      </c>
      <c r="E30" s="36">
        <v>4.1115109613532215E-2</v>
      </c>
      <c r="F30" s="68">
        <f t="shared" si="1"/>
        <v>-1.6706442772123423E-3</v>
      </c>
      <c r="G30" s="48"/>
      <c r="H30" s="5">
        <f t="shared" si="5"/>
        <v>40265</v>
      </c>
      <c r="I30">
        <v>0.99634444449910009</v>
      </c>
      <c r="J30" s="44">
        <v>0.99641868869210981</v>
      </c>
      <c r="K30" s="70">
        <f t="shared" si="3"/>
        <v>3.9315367080170499E-2</v>
      </c>
      <c r="L30" s="70">
        <f t="shared" si="3"/>
        <v>3.8515439346080871E-2</v>
      </c>
      <c r="M30" s="71">
        <f t="shared" si="4"/>
        <v>-7.999277340896283</v>
      </c>
    </row>
    <row r="31" spans="1:13" x14ac:dyDescent="0.25">
      <c r="B31" s="3">
        <v>182</v>
      </c>
      <c r="C31" s="11">
        <v>4.3493723098863575E-2</v>
      </c>
      <c r="D31" s="35">
        <v>121</v>
      </c>
      <c r="E31" s="36">
        <v>4.1373713756473411E-2</v>
      </c>
      <c r="F31" s="68">
        <f t="shared" si="1"/>
        <v>-2.1200093423901639E-3</v>
      </c>
      <c r="G31" s="48"/>
      <c r="H31" s="5">
        <f t="shared" si="5"/>
        <v>40272</v>
      </c>
      <c r="I31">
        <v>0.99555735054045513</v>
      </c>
      <c r="J31" s="44">
        <v>0.99564784472616652</v>
      </c>
      <c r="K31" s="70">
        <f t="shared" si="3"/>
        <v>3.963853131134E-2</v>
      </c>
      <c r="L31" s="70">
        <f t="shared" si="3"/>
        <v>3.8829354062478665E-2</v>
      </c>
      <c r="M31" s="71">
        <f t="shared" si="4"/>
        <v>-8.0917724886133549</v>
      </c>
    </row>
    <row r="32" spans="1:13" x14ac:dyDescent="0.25">
      <c r="B32" s="3">
        <v>199</v>
      </c>
      <c r="C32" s="11">
        <v>4.3228806975645358E-2</v>
      </c>
      <c r="D32" s="35">
        <v>151</v>
      </c>
      <c r="E32" s="36">
        <v>4.2535134994113183E-2</v>
      </c>
      <c r="F32" s="68">
        <f t="shared" si="1"/>
        <v>-6.9367198153217485E-4</v>
      </c>
      <c r="G32" s="48"/>
      <c r="H32" s="5">
        <f t="shared" si="5"/>
        <v>40279</v>
      </c>
      <c r="I32">
        <v>0.99475855133969737</v>
      </c>
      <c r="J32" s="44">
        <v>0.99486562150344648</v>
      </c>
      <c r="K32" s="70">
        <f t="shared" si="3"/>
        <v>3.9961669435839016E-2</v>
      </c>
      <c r="L32" s="70">
        <f t="shared" si="3"/>
        <v>3.9143244145199291E-2</v>
      </c>
      <c r="M32" s="71">
        <f t="shared" si="4"/>
        <v>-8.1842529063972513</v>
      </c>
    </row>
    <row r="33" spans="2:14" x14ac:dyDescent="0.25">
      <c r="B33" s="3">
        <v>274</v>
      </c>
      <c r="C33" s="11">
        <v>4.4523745181324043E-2</v>
      </c>
      <c r="D33" s="35">
        <v>182</v>
      </c>
      <c r="E33" s="36">
        <v>4.3500418392773937E-2</v>
      </c>
      <c r="F33" s="68">
        <f t="shared" si="1"/>
        <v>-1.0233267885501052E-3</v>
      </c>
      <c r="G33" s="48"/>
      <c r="H33" s="5">
        <f t="shared" si="5"/>
        <v>40286</v>
      </c>
      <c r="I33">
        <v>0.99394807757022174</v>
      </c>
      <c r="J33" s="44">
        <v>0.9940720481965164</v>
      </c>
      <c r="K33" s="70">
        <f t="shared" si="3"/>
        <v>4.0284781457883785E-2</v>
      </c>
      <c r="L33" s="70">
        <f t="shared" si="3"/>
        <v>3.9457109598105021E-2</v>
      </c>
      <c r="M33" s="71">
        <f t="shared" si="4"/>
        <v>-8.2767185977876405</v>
      </c>
    </row>
    <row r="34" spans="2:14" x14ac:dyDescent="0.25">
      <c r="B34" s="3">
        <v>290</v>
      </c>
      <c r="C34" s="11">
        <v>4.4687817393299856E-2</v>
      </c>
      <c r="D34" s="35">
        <v>183</v>
      </c>
      <c r="E34" s="36">
        <v>4.3493134386950932E-2</v>
      </c>
      <c r="F34" s="68">
        <f t="shared" si="1"/>
        <v>-1.1946830063489233E-3</v>
      </c>
      <c r="G34" s="48"/>
      <c r="H34" s="5">
        <f t="shared" si="5"/>
        <v>40293</v>
      </c>
      <c r="I34" s="44">
        <v>0.99313250030705502</v>
      </c>
      <c r="J34" s="44">
        <v>0.99327369665597187</v>
      </c>
      <c r="K34" s="70">
        <f t="shared" si="3"/>
        <v>4.056909942310357E-2</v>
      </c>
      <c r="L34" s="70">
        <f t="shared" si="3"/>
        <v>3.9732174354195599E-2</v>
      </c>
      <c r="M34" s="71">
        <f t="shared" si="4"/>
        <v>-8.3692506890797187</v>
      </c>
    </row>
    <row r="35" spans="2:14" x14ac:dyDescent="0.25">
      <c r="B35" s="3">
        <v>366</v>
      </c>
      <c r="C35" s="11">
        <v>4.5905896756907059E-2</v>
      </c>
      <c r="D35" s="35">
        <v>199</v>
      </c>
      <c r="E35" s="36">
        <v>4.3649394974057107E-2</v>
      </c>
      <c r="F35" s="68">
        <f t="shared" si="1"/>
        <v>-2.2565017828499526E-3</v>
      </c>
      <c r="G35" s="48"/>
      <c r="H35" s="5">
        <f t="shared" si="5"/>
        <v>40300</v>
      </c>
      <c r="I35" s="44">
        <v>0.99232495461471504</v>
      </c>
      <c r="J35" s="44">
        <v>0.99247931439587622</v>
      </c>
      <c r="K35" s="70">
        <f t="shared" si="3"/>
        <v>4.0756482528705444E-2</v>
      </c>
      <c r="L35" s="70">
        <f t="shared" si="3"/>
        <v>3.9933690190181143E-2</v>
      </c>
      <c r="M35" s="71">
        <f t="shared" si="4"/>
        <v>-8.2279233852430167</v>
      </c>
    </row>
    <row r="36" spans="2:14" x14ac:dyDescent="0.25">
      <c r="B36" s="3">
        <v>381</v>
      </c>
      <c r="C36" s="11">
        <v>4.6059197571655441E-2</v>
      </c>
      <c r="D36" s="3">
        <v>274</v>
      </c>
      <c r="E36" s="11">
        <v>4.684425102190265E-2</v>
      </c>
      <c r="F36" s="68">
        <f t="shared" si="1"/>
        <v>7.8505345024720841E-4</v>
      </c>
      <c r="G36" s="48"/>
      <c r="H36" s="5">
        <f t="shared" si="5"/>
        <v>40307</v>
      </c>
      <c r="I36" s="44">
        <v>0.99151094106465321</v>
      </c>
      <c r="J36" s="44">
        <v>0.99167597143844666</v>
      </c>
      <c r="K36" s="70">
        <f t="shared" si="3"/>
        <v>4.0943856856611463E-2</v>
      </c>
      <c r="L36" s="70">
        <f t="shared" si="3"/>
        <v>4.0144557424471691E-2</v>
      </c>
      <c r="M36" s="71">
        <f t="shared" si="4"/>
        <v>-7.9929943213977168</v>
      </c>
    </row>
    <row r="37" spans="2:14" x14ac:dyDescent="0.25">
      <c r="B37" s="3">
        <v>472</v>
      </c>
      <c r="C37" s="11">
        <v>4.727746436736293E-2</v>
      </c>
      <c r="D37" s="3">
        <v>275</v>
      </c>
      <c r="E37" s="11">
        <v>4.6879827676840534E-2</v>
      </c>
      <c r="F37" s="68">
        <f t="shared" si="1"/>
        <v>-3.9763669052239603E-4</v>
      </c>
      <c r="G37" s="48"/>
      <c r="H37" s="5">
        <f>H36+30</f>
        <v>40337</v>
      </c>
      <c r="I37" s="44">
        <v>0.98796908456784505</v>
      </c>
      <c r="J37" s="44">
        <v>0.98814823560352882</v>
      </c>
      <c r="K37" s="70">
        <f t="shared" si="3"/>
        <v>4.1678429397944E-2</v>
      </c>
      <c r="L37" s="70">
        <f t="shared" si="3"/>
        <v>4.105408589806675E-2</v>
      </c>
      <c r="M37" s="71">
        <f t="shared" si="4"/>
        <v>-6.2434349987725017</v>
      </c>
    </row>
    <row r="38" spans="2:14" x14ac:dyDescent="0.25">
      <c r="B38" s="3">
        <v>563</v>
      </c>
      <c r="C38" s="11">
        <v>4.8351429758702665E-2</v>
      </c>
      <c r="D38" s="3">
        <v>290</v>
      </c>
      <c r="E38" s="11">
        <v>4.6779139043633212E-2</v>
      </c>
      <c r="F38" s="68">
        <f t="shared" si="1"/>
        <v>-1.5722907150694521E-3</v>
      </c>
      <c r="G38" s="48"/>
      <c r="H38" s="5">
        <f t="shared" ref="H38:H101" si="6">H37+30</f>
        <v>40367</v>
      </c>
      <c r="I38" s="44">
        <v>0.98435158843591408</v>
      </c>
      <c r="J38" s="44">
        <v>0.98448920179812516</v>
      </c>
      <c r="K38" s="70">
        <f t="shared" si="3"/>
        <v>4.2329641587645905E-2</v>
      </c>
      <c r="L38" s="70">
        <f t="shared" si="3"/>
        <v>4.1954466528395858E-2</v>
      </c>
      <c r="M38" s="71">
        <f t="shared" si="4"/>
        <v>-3.7517505925004775</v>
      </c>
    </row>
    <row r="39" spans="2:14" x14ac:dyDescent="0.25">
      <c r="B39" s="3">
        <v>654</v>
      </c>
      <c r="C39" s="11">
        <v>4.9284840170043108E-2</v>
      </c>
      <c r="H39" s="5">
        <f t="shared" si="6"/>
        <v>40397</v>
      </c>
      <c r="I39" s="44">
        <v>0.98057658276490067</v>
      </c>
      <c r="J39" s="44">
        <v>0.9806328194124394</v>
      </c>
      <c r="K39" s="70">
        <f t="shared" si="3"/>
        <v>4.3128335283476989E-2</v>
      </c>
      <c r="L39" s="70">
        <f t="shared" si="3"/>
        <v>4.3002236694020111E-2</v>
      </c>
      <c r="M39" s="71">
        <f t="shared" si="4"/>
        <v>-1.2609858945687724</v>
      </c>
    </row>
    <row r="40" spans="2:14" x14ac:dyDescent="0.25">
      <c r="B40" s="3">
        <v>731</v>
      </c>
      <c r="C40" s="11">
        <v>5.015978660574881E-2</v>
      </c>
      <c r="E40" s="14"/>
      <c r="F40" s="15"/>
      <c r="G40" s="13"/>
      <c r="H40" s="5">
        <f t="shared" si="6"/>
        <v>40427</v>
      </c>
      <c r="I40" s="44">
        <v>0.97702954983742729</v>
      </c>
      <c r="J40" s="44">
        <v>0.97684880396236096</v>
      </c>
      <c r="K40" s="70">
        <f t="shared" si="3"/>
        <v>4.3275558154666556E-2</v>
      </c>
      <c r="L40" s="70">
        <f t="shared" si="3"/>
        <v>4.3620096578949712E-2</v>
      </c>
      <c r="M40" s="71">
        <f t="shared" si="4"/>
        <v>3.4453842428315564</v>
      </c>
      <c r="N40" s="12"/>
    </row>
    <row r="41" spans="2:14" x14ac:dyDescent="0.25">
      <c r="B41" s="3">
        <v>745</v>
      </c>
      <c r="C41" s="11">
        <v>5.011746527467148E-2</v>
      </c>
      <c r="H41" s="5">
        <f t="shared" si="6"/>
        <v>40457</v>
      </c>
      <c r="I41" s="44">
        <v>0.97330770155875945</v>
      </c>
      <c r="J41" s="44">
        <v>0.97264211815955992</v>
      </c>
      <c r="K41" s="70">
        <f t="shared" si="3"/>
        <v>4.3695033024859019E-2</v>
      </c>
      <c r="L41" s="70">
        <f t="shared" si="3"/>
        <v>4.4799837137818509E-2</v>
      </c>
      <c r="M41" s="71">
        <f t="shared" si="4"/>
        <v>11.0480411295949</v>
      </c>
    </row>
    <row r="42" spans="2:14" x14ac:dyDescent="0.25">
      <c r="B42" s="3">
        <v>1099</v>
      </c>
      <c r="C42" s="11">
        <v>5.272294166855665E-2</v>
      </c>
      <c r="H42" s="5">
        <f t="shared" si="6"/>
        <v>40487</v>
      </c>
      <c r="I42" s="44">
        <v>0.96946620360460378</v>
      </c>
      <c r="J42" s="44">
        <v>0.96819910783548491</v>
      </c>
      <c r="K42" s="70">
        <f t="shared" si="3"/>
        <v>4.421299824233639E-2</v>
      </c>
      <c r="L42" s="70">
        <f t="shared" si="3"/>
        <v>4.6077718260197832E-2</v>
      </c>
      <c r="M42" s="71">
        <f t="shared" si="4"/>
        <v>18.647200178614419</v>
      </c>
    </row>
    <row r="43" spans="2:14" x14ac:dyDescent="0.25">
      <c r="B43" s="3">
        <v>1463</v>
      </c>
      <c r="C43" s="11">
        <v>5.5299381330762079E-2</v>
      </c>
      <c r="H43" s="5">
        <f t="shared" si="6"/>
        <v>40517</v>
      </c>
      <c r="I43" s="44">
        <v>0.9656213295877184</v>
      </c>
      <c r="J43" s="44">
        <v>0.96398901646274116</v>
      </c>
      <c r="K43" s="70">
        <f t="shared" si="3"/>
        <v>4.4646799971231811E-2</v>
      </c>
      <c r="L43" s="70">
        <f t="shared" si="3"/>
        <v>4.6805989593645562E-2</v>
      </c>
      <c r="M43" s="71">
        <f t="shared" si="4"/>
        <v>21.591896224137514</v>
      </c>
    </row>
    <row r="44" spans="2:14" x14ac:dyDescent="0.25">
      <c r="B44" s="3">
        <v>1827</v>
      </c>
      <c r="C44" s="11">
        <v>5.6818114969956438E-2</v>
      </c>
      <c r="H44" s="5">
        <f t="shared" si="6"/>
        <v>40547</v>
      </c>
      <c r="I44" s="44">
        <v>0.96170316485135121</v>
      </c>
      <c r="J44" s="44">
        <v>0.96033025632713587</v>
      </c>
      <c r="K44" s="70">
        <f t="shared" si="3"/>
        <v>4.5104570498265578E-2</v>
      </c>
      <c r="L44" s="70">
        <f t="shared" si="3"/>
        <v>4.675469425849145E-2</v>
      </c>
      <c r="M44" s="71">
        <f t="shared" si="4"/>
        <v>16.501237602258715</v>
      </c>
    </row>
    <row r="45" spans="2:14" x14ac:dyDescent="0.25">
      <c r="B45" s="3">
        <v>2192</v>
      </c>
      <c r="C45" s="11">
        <v>5.8318991387679452E-2</v>
      </c>
      <c r="H45" s="5">
        <f t="shared" si="6"/>
        <v>40577</v>
      </c>
      <c r="I45" s="44">
        <v>0.95770790566788211</v>
      </c>
      <c r="J45" s="44">
        <v>0.95667251010520515</v>
      </c>
      <c r="K45" s="70">
        <f t="shared" si="3"/>
        <v>4.5585385516906628E-2</v>
      </c>
      <c r="L45" s="70">
        <f t="shared" si="3"/>
        <v>4.6726488551543988E-2</v>
      </c>
      <c r="M45" s="71">
        <f t="shared" si="4"/>
        <v>11.411030346373598</v>
      </c>
    </row>
    <row r="46" spans="2:14" x14ac:dyDescent="0.25">
      <c r="B46" s="3">
        <v>2558</v>
      </c>
      <c r="C46" s="11">
        <v>5.959701014609424E-2</v>
      </c>
      <c r="H46" s="5">
        <f t="shared" si="6"/>
        <v>40607</v>
      </c>
      <c r="I46" s="44">
        <v>0.9537109476105341</v>
      </c>
      <c r="J46" s="44">
        <v>0.95291874345076377</v>
      </c>
      <c r="K46" s="70">
        <f t="shared" si="3"/>
        <v>4.6008097952878954E-2</v>
      </c>
      <c r="L46" s="70">
        <f t="shared" si="3"/>
        <v>4.681478634350407E-2</v>
      </c>
      <c r="M46" s="71">
        <f t="shared" si="4"/>
        <v>8.0668839062511548</v>
      </c>
    </row>
    <row r="47" spans="2:14" x14ac:dyDescent="0.25">
      <c r="B47" s="3">
        <v>2923</v>
      </c>
      <c r="C47" s="11">
        <v>6.0478617380513328E-2</v>
      </c>
      <c r="H47" s="5">
        <f t="shared" si="6"/>
        <v>40637</v>
      </c>
      <c r="I47" s="44">
        <v>0.94970364525674589</v>
      </c>
      <c r="J47" s="44">
        <v>0.94877496416973151</v>
      </c>
      <c r="K47" s="70">
        <f t="shared" si="3"/>
        <v>4.6393923218934631E-2</v>
      </c>
      <c r="L47" s="70">
        <f t="shared" si="3"/>
        <v>4.7273467590965262E-2</v>
      </c>
      <c r="M47" s="71">
        <f t="shared" si="4"/>
        <v>8.7954437203063147</v>
      </c>
    </row>
    <row r="48" spans="2:14" x14ac:dyDescent="0.25">
      <c r="B48" s="3">
        <v>3290</v>
      </c>
      <c r="C48" s="11">
        <v>6.1115370459598431E-2</v>
      </c>
      <c r="H48" s="5">
        <f t="shared" si="6"/>
        <v>40667</v>
      </c>
      <c r="I48" s="44">
        <v>0.94563534521294679</v>
      </c>
      <c r="J48" s="44">
        <v>0.94456016534413045</v>
      </c>
      <c r="K48" s="70">
        <f t="shared" si="3"/>
        <v>4.6795557025560652E-2</v>
      </c>
      <c r="L48" s="70">
        <f t="shared" si="3"/>
        <v>4.7747938227242923E-2</v>
      </c>
      <c r="M48" s="71">
        <f t="shared" si="4"/>
        <v>9.5238120168227027</v>
      </c>
    </row>
    <row r="49" spans="2:13" x14ac:dyDescent="0.25">
      <c r="B49" s="3">
        <v>3654</v>
      </c>
      <c r="C49" s="11">
        <v>6.1612543711131548E-2</v>
      </c>
      <c r="H49" s="5">
        <f t="shared" si="6"/>
        <v>40697</v>
      </c>
      <c r="I49" s="44">
        <v>0.94152235801668693</v>
      </c>
      <c r="J49" s="44">
        <v>0.94029081672319204</v>
      </c>
      <c r="K49" s="70">
        <f t="shared" si="3"/>
        <v>4.7197150508806886E-2</v>
      </c>
      <c r="L49" s="70">
        <f t="shared" si="3"/>
        <v>4.8222352589599365E-2</v>
      </c>
      <c r="M49" s="71">
        <f t="shared" si="4"/>
        <v>10.252020807924797</v>
      </c>
    </row>
    <row r="50" spans="2:13" x14ac:dyDescent="0.25">
      <c r="B50" s="3">
        <v>4384</v>
      </c>
      <c r="C50" s="11">
        <v>6.1962215929019036E-2</v>
      </c>
      <c r="H50" s="5">
        <f t="shared" si="6"/>
        <v>40727</v>
      </c>
      <c r="I50" s="44">
        <v>0.93741379292038396</v>
      </c>
      <c r="J50" s="44">
        <v>0.93601612041310212</v>
      </c>
      <c r="K50" s="70">
        <f t="shared" si="3"/>
        <v>4.7560735984102744E-2</v>
      </c>
      <c r="L50" s="70">
        <f t="shared" si="3"/>
        <v>4.8658753419532658E-2</v>
      </c>
      <c r="M50" s="71">
        <f t="shared" si="4"/>
        <v>10.980174354299141</v>
      </c>
    </row>
    <row r="51" spans="2:13" x14ac:dyDescent="0.25">
      <c r="B51" s="3">
        <v>5481</v>
      </c>
      <c r="C51" s="11">
        <v>6.2367329464325306E-2</v>
      </c>
      <c r="H51" s="5">
        <f t="shared" si="6"/>
        <v>40757</v>
      </c>
      <c r="I51" s="44">
        <v>0.93328018525818335</v>
      </c>
      <c r="J51" s="44">
        <v>0.93170682166162844</v>
      </c>
      <c r="K51" s="70">
        <f t="shared" si="3"/>
        <v>4.7914797296996346E-2</v>
      </c>
      <c r="L51" s="70">
        <f t="shared" si="3"/>
        <v>4.9085618304121115E-2</v>
      </c>
      <c r="M51" s="71">
        <f t="shared" si="4"/>
        <v>11.708210071247684</v>
      </c>
    </row>
    <row r="52" spans="2:13" x14ac:dyDescent="0.25">
      <c r="B52" s="3">
        <v>7308</v>
      </c>
      <c r="C52" s="11">
        <v>6.1302965614649423E-2</v>
      </c>
      <c r="H52" s="5">
        <f t="shared" si="6"/>
        <v>40787</v>
      </c>
      <c r="I52" s="44">
        <v>0.92911077190414004</v>
      </c>
      <c r="J52" s="44">
        <v>0.92735235252012971</v>
      </c>
      <c r="K52" s="70">
        <f t="shared" si="3"/>
        <v>4.8268827272809581E-2</v>
      </c>
      <c r="L52" s="70">
        <f t="shared" si="3"/>
        <v>4.9512437640163776E-2</v>
      </c>
      <c r="M52" s="71">
        <f t="shared" si="4"/>
        <v>12.436103673541949</v>
      </c>
    </row>
    <row r="53" spans="2:13" x14ac:dyDescent="0.25">
      <c r="B53" s="3">
        <v>9132</v>
      </c>
      <c r="C53" s="11">
        <v>5.8710702197365426E-2</v>
      </c>
      <c r="H53" s="5">
        <f t="shared" si="6"/>
        <v>40817</v>
      </c>
      <c r="I53" s="44">
        <v>0.92495885851306625</v>
      </c>
      <c r="J53" s="44">
        <v>0.92300606976173338</v>
      </c>
      <c r="K53" s="70">
        <f t="shared" si="3"/>
        <v>4.858736724546061E-2</v>
      </c>
      <c r="L53" s="70">
        <f t="shared" si="3"/>
        <v>4.9903764433200361E-2</v>
      </c>
      <c r="M53" s="71">
        <f t="shared" si="4"/>
        <v>13.163971877397513</v>
      </c>
    </row>
    <row r="54" spans="2:13" x14ac:dyDescent="0.25">
      <c r="B54" s="3">
        <v>10958</v>
      </c>
      <c r="C54" s="11">
        <v>5.5571906091798066E-2</v>
      </c>
      <c r="H54" s="5">
        <f t="shared" si="6"/>
        <v>40847</v>
      </c>
      <c r="I54" s="44">
        <v>0.92079409149081171</v>
      </c>
      <c r="J54" s="44">
        <v>0.91863784560072581</v>
      </c>
      <c r="K54" s="70">
        <f t="shared" si="3"/>
        <v>4.8895090880490932E-2</v>
      </c>
      <c r="L54" s="70">
        <f t="shared" si="3"/>
        <v>5.0284265720087179E-2</v>
      </c>
      <c r="M54" s="71">
        <f t="shared" si="4"/>
        <v>13.891748395962466</v>
      </c>
    </row>
    <row r="55" spans="2:13" x14ac:dyDescent="0.25">
      <c r="B55" s="3">
        <v>14611</v>
      </c>
      <c r="C55" s="11">
        <v>5.0872450856807971E-2</v>
      </c>
      <c r="H55" s="5">
        <f t="shared" si="6"/>
        <v>40877</v>
      </c>
      <c r="I55">
        <v>0.91660174816114559</v>
      </c>
      <c r="J55" s="44">
        <v>0.91423316770071217</v>
      </c>
      <c r="K55" s="70">
        <f t="shared" si="3"/>
        <v>4.9202790843883411E-2</v>
      </c>
      <c r="L55" s="70">
        <f t="shared" si="3"/>
        <v>5.0664730815109416E-2</v>
      </c>
      <c r="M55" s="71">
        <f t="shared" si="4"/>
        <v>14.619399712260048</v>
      </c>
    </row>
    <row r="56" spans="2:13" x14ac:dyDescent="0.25">
      <c r="B56" t="e">
        <v>#N/A</v>
      </c>
      <c r="C56" t="e">
        <v>#N/A</v>
      </c>
      <c r="H56" s="5">
        <f t="shared" si="6"/>
        <v>40907</v>
      </c>
      <c r="I56">
        <v>0.91234119088470245</v>
      </c>
      <c r="J56" s="44">
        <v>0.90975170941131489</v>
      </c>
      <c r="K56" s="70">
        <f t="shared" si="3"/>
        <v>4.9534844395427768E-2</v>
      </c>
      <c r="L56" s="70">
        <f t="shared" si="3"/>
        <v>5.1069527630223294E-2</v>
      </c>
      <c r="M56" s="71">
        <f t="shared" si="4"/>
        <v>15.346832347955253</v>
      </c>
    </row>
    <row r="57" spans="2:13" x14ac:dyDescent="0.25">
      <c r="B57" t="e">
        <v>#N/A</v>
      </c>
      <c r="C57" t="e">
        <v>#N/A</v>
      </c>
      <c r="H57" s="5">
        <f t="shared" si="6"/>
        <v>40937</v>
      </c>
      <c r="I57">
        <v>0.90803535145814807</v>
      </c>
      <c r="J57" s="44">
        <v>0.90521653907147381</v>
      </c>
      <c r="K57" s="70">
        <f t="shared" si="3"/>
        <v>4.9875734068544793E-2</v>
      </c>
      <c r="L57" s="70">
        <f t="shared" si="3"/>
        <v>5.1483143607360934E-2</v>
      </c>
      <c r="M57" s="71">
        <f t="shared" si="4"/>
        <v>16.074095388161417</v>
      </c>
    </row>
    <row r="58" spans="2:13" x14ac:dyDescent="0.25">
      <c r="B58" t="e">
        <v>#N/A</v>
      </c>
      <c r="C58" t="e">
        <v>#N/A</v>
      </c>
      <c r="H58" s="5">
        <f t="shared" si="6"/>
        <v>40967</v>
      </c>
      <c r="I58">
        <v>0.90383031598176045</v>
      </c>
      <c r="J58" s="44">
        <v>0.90077508281524787</v>
      </c>
      <c r="K58" s="70">
        <f t="shared" si="3"/>
        <v>5.0144671896052276E-2</v>
      </c>
      <c r="L58" s="70">
        <f t="shared" si="3"/>
        <v>5.1823891780749122E-2</v>
      </c>
      <c r="M58" s="71">
        <f t="shared" si="4"/>
        <v>16.792198846968461</v>
      </c>
    </row>
    <row r="59" spans="2:13" x14ac:dyDescent="0.25">
      <c r="B59" t="e">
        <v>#N/A</v>
      </c>
      <c r="C59" t="e">
        <v>#N/A</v>
      </c>
      <c r="H59" s="5">
        <f t="shared" si="6"/>
        <v>40997</v>
      </c>
      <c r="I59">
        <v>0.8998722310700018</v>
      </c>
      <c r="J59" s="44">
        <v>0.89658278829409588</v>
      </c>
      <c r="K59" s="70">
        <f t="shared" si="3"/>
        <v>5.0272074795018058E-2</v>
      </c>
      <c r="L59" s="70">
        <f t="shared" si="3"/>
        <v>5.201709541831151E-2</v>
      </c>
      <c r="M59" s="71">
        <f t="shared" si="4"/>
        <v>17.450206232934516</v>
      </c>
    </row>
    <row r="60" spans="2:13" x14ac:dyDescent="0.25">
      <c r="B60" t="e">
        <v>#N/A</v>
      </c>
      <c r="C60" t="e">
        <v>#N/A</v>
      </c>
      <c r="H60" s="5">
        <f t="shared" si="6"/>
        <v>41027</v>
      </c>
      <c r="I60">
        <v>0.89573013524313461</v>
      </c>
      <c r="J60" s="44">
        <v>0.8921998941895799</v>
      </c>
      <c r="K60" s="70">
        <f t="shared" si="3"/>
        <v>5.0492935172309163E-2</v>
      </c>
      <c r="L60" s="70">
        <f t="shared" si="3"/>
        <v>5.2303708960140291E-2</v>
      </c>
      <c r="M60" s="71">
        <f t="shared" si="4"/>
        <v>18.107737878311283</v>
      </c>
    </row>
    <row r="61" spans="2:13" x14ac:dyDescent="0.25">
      <c r="B61" t="e">
        <v>#N/A</v>
      </c>
      <c r="C61" t="e">
        <v>#N/A</v>
      </c>
      <c r="H61" s="5">
        <f t="shared" si="6"/>
        <v>41057</v>
      </c>
      <c r="I61">
        <v>0.89157476007754255</v>
      </c>
      <c r="J61" s="44">
        <v>0.88779663774500328</v>
      </c>
      <c r="K61" s="70">
        <f t="shared" si="3"/>
        <v>5.0713783355447899E-2</v>
      </c>
      <c r="L61" s="70">
        <f t="shared" si="3"/>
        <v>5.2590301966610797E-2</v>
      </c>
      <c r="M61" s="71">
        <f t="shared" si="4"/>
        <v>18.765186111628989</v>
      </c>
    </row>
    <row r="62" spans="2:13" x14ac:dyDescent="0.25">
      <c r="B62" t="e">
        <v>#N/A</v>
      </c>
      <c r="C62" t="e">
        <v>#N/A</v>
      </c>
      <c r="H62" s="5">
        <f t="shared" si="6"/>
        <v>41087</v>
      </c>
      <c r="I62">
        <v>0.88740647063717504</v>
      </c>
      <c r="J62" s="44">
        <v>0.88337353739419855</v>
      </c>
      <c r="K62" s="70">
        <f t="shared" si="3"/>
        <v>5.0934619345778996E-2</v>
      </c>
      <c r="L62" s="70">
        <f t="shared" si="3"/>
        <v>5.2876874440663683E-2</v>
      </c>
      <c r="M62" s="71">
        <f t="shared" si="4"/>
        <v>19.422550948846872</v>
      </c>
    </row>
    <row r="63" spans="2:13" x14ac:dyDescent="0.25">
      <c r="B63" t="e">
        <v>#N/A</v>
      </c>
      <c r="C63" t="e">
        <v>#N/A</v>
      </c>
      <c r="H63" s="5">
        <f t="shared" si="6"/>
        <v>41117</v>
      </c>
      <c r="I63">
        <v>0.88322563165013246</v>
      </c>
      <c r="J63" s="44">
        <v>0.87893111172735416</v>
      </c>
      <c r="K63" s="70">
        <f t="shared" si="3"/>
        <v>5.1155443144649447E-2</v>
      </c>
      <c r="L63" s="70">
        <f t="shared" si="3"/>
        <v>5.3163426385242497E-2</v>
      </c>
      <c r="M63" s="71">
        <f t="shared" si="4"/>
        <v>20.079832405930503</v>
      </c>
    </row>
    <row r="64" spans="2:13" x14ac:dyDescent="0.25">
      <c r="B64" t="e">
        <v>#N/A</v>
      </c>
      <c r="C64" t="e">
        <v>#N/A</v>
      </c>
      <c r="H64" s="5">
        <f t="shared" si="6"/>
        <v>41147</v>
      </c>
      <c r="I64">
        <v>0.87903260745722411</v>
      </c>
      <c r="J64" s="44">
        <v>0.87446987939230081</v>
      </c>
      <c r="K64" s="70">
        <f t="shared" si="3"/>
        <v>5.1376254753406209E-2</v>
      </c>
      <c r="L64" s="70">
        <f t="shared" si="3"/>
        <v>5.3449957803286673E-2</v>
      </c>
      <c r="M64" s="71">
        <f t="shared" si="4"/>
        <v>20.737030498804639</v>
      </c>
    </row>
    <row r="65" spans="2:13" x14ac:dyDescent="0.25">
      <c r="B65" t="e">
        <v>#N/A</v>
      </c>
      <c r="C65" t="e">
        <v>#N/A</v>
      </c>
      <c r="H65" s="5">
        <f t="shared" si="6"/>
        <v>41177</v>
      </c>
      <c r="I65">
        <v>0.87482776196085099</v>
      </c>
      <c r="J65" s="44">
        <v>0.86999035899627586</v>
      </c>
      <c r="K65" s="70">
        <f t="shared" si="3"/>
        <v>5.1597054173393324E-2</v>
      </c>
      <c r="L65" s="70">
        <f t="shared" si="3"/>
        <v>5.3736468697738474E-2</v>
      </c>
      <c r="M65" s="71">
        <f t="shared" si="4"/>
        <v>21.394145243451497</v>
      </c>
    </row>
    <row r="66" spans="2:13" x14ac:dyDescent="0.25">
      <c r="B66" t="e">
        <v>#N/A</v>
      </c>
      <c r="C66" t="e">
        <v>#N/A</v>
      </c>
      <c r="H66" s="5">
        <f t="shared" si="6"/>
        <v>41207</v>
      </c>
      <c r="I66">
        <v>0.87061145857420263</v>
      </c>
      <c r="J66" s="44">
        <v>0.86549306900824929</v>
      </c>
      <c r="K66" s="70">
        <f t="shared" si="3"/>
        <v>5.1817841405957216E-2</v>
      </c>
      <c r="L66" s="70">
        <f t="shared" si="3"/>
        <v>5.4022959071536147E-2</v>
      </c>
      <c r="M66" s="71">
        <f t="shared" si="4"/>
        <v>22.051176655789316</v>
      </c>
    </row>
    <row r="67" spans="2:13" x14ac:dyDescent="0.25">
      <c r="B67" t="e">
        <v>#N/A</v>
      </c>
      <c r="C67" t="e">
        <v>#N/A</v>
      </c>
      <c r="H67" s="5">
        <f t="shared" si="6"/>
        <v>41237</v>
      </c>
      <c r="I67">
        <v>0.86638406017081426</v>
      </c>
      <c r="J67" s="44">
        <v>0.86097852766177685</v>
      </c>
      <c r="K67" s="70">
        <f t="shared" si="3"/>
        <v>5.2038616452443204E-2</v>
      </c>
      <c r="L67" s="70">
        <f t="shared" si="3"/>
        <v>5.4309428927620584E-2</v>
      </c>
      <c r="M67" s="71">
        <f t="shared" si="4"/>
        <v>22.708124751773806</v>
      </c>
    </row>
    <row r="68" spans="2:13" x14ac:dyDescent="0.25">
      <c r="B68" t="e">
        <v>#N/A</v>
      </c>
      <c r="C68" t="e">
        <v>#N/A</v>
      </c>
      <c r="H68" s="5">
        <f t="shared" si="6"/>
        <v>41267</v>
      </c>
      <c r="I68">
        <v>0.8621459290344633</v>
      </c>
      <c r="J68" s="44">
        <v>0.85644725285846446</v>
      </c>
      <c r="K68" s="70">
        <f t="shared" si="3"/>
        <v>5.2259379314197316E-2</v>
      </c>
      <c r="L68" s="70">
        <f t="shared" si="3"/>
        <v>5.4595878268928762E-2</v>
      </c>
      <c r="M68" s="71">
        <f t="shared" si="4"/>
        <v>23.364989547314462</v>
      </c>
    </row>
    <row r="69" spans="2:13" x14ac:dyDescent="0.25">
      <c r="B69" t="e">
        <v>#N/A</v>
      </c>
      <c r="C69" t="e">
        <v>#N/A</v>
      </c>
      <c r="H69" s="5">
        <f t="shared" si="6"/>
        <v>41297</v>
      </c>
      <c r="I69">
        <v>0.85789742680943848</v>
      </c>
      <c r="J69" s="44">
        <v>0.85189976207200713</v>
      </c>
      <c r="K69" s="70">
        <f t="shared" si="3"/>
        <v>5.2480129992562685E-2</v>
      </c>
      <c r="L69" s="70">
        <f t="shared" si="3"/>
        <v>5.4882307098400432E-2</v>
      </c>
      <c r="M69" s="71">
        <f t="shared" si="4"/>
        <v>24.021771058377468</v>
      </c>
    </row>
    <row r="70" spans="2:13" x14ac:dyDescent="0.25">
      <c r="B70" t="e">
        <v>#N/A</v>
      </c>
      <c r="C70" t="e">
        <v>#N/A</v>
      </c>
      <c r="H70" s="5">
        <f t="shared" si="6"/>
        <v>41327</v>
      </c>
      <c r="I70">
        <v>0.85363891445115647</v>
      </c>
      <c r="J70" s="44">
        <v>0.84733657225288983</v>
      </c>
      <c r="K70" s="70">
        <f t="shared" si="3"/>
        <v>5.2700868488884826E-2</v>
      </c>
      <c r="L70" s="70">
        <f t="shared" si="3"/>
        <v>5.5168715418971247E-2</v>
      </c>
      <c r="M70" s="71">
        <f t="shared" si="4"/>
        <v>24.678469300864204</v>
      </c>
    </row>
    <row r="71" spans="2:13" x14ac:dyDescent="0.25">
      <c r="B71" t="e">
        <v>#N/A</v>
      </c>
      <c r="C71" t="e">
        <v>#N/A</v>
      </c>
      <c r="H71" s="5">
        <f t="shared" si="6"/>
        <v>41357</v>
      </c>
      <c r="I71">
        <v>0.84939036919206812</v>
      </c>
      <c r="J71" s="44">
        <v>0.84279327309658947</v>
      </c>
      <c r="K71" s="70">
        <f t="shared" si="3"/>
        <v>5.2914108196777068E-2</v>
      </c>
      <c r="L71" s="70">
        <f t="shared" si="3"/>
        <v>5.5441612987902178E-2</v>
      </c>
      <c r="M71" s="71">
        <f t="shared" si="4"/>
        <v>25.275047911251097</v>
      </c>
    </row>
    <row r="72" spans="2:13" x14ac:dyDescent="0.25">
      <c r="B72" t="e">
        <v>#N/A</v>
      </c>
      <c r="C72" t="e">
        <v>#N/A</v>
      </c>
      <c r="H72" s="5">
        <f t="shared" si="6"/>
        <v>41387</v>
      </c>
      <c r="I72">
        <v>0.8451356006640961</v>
      </c>
      <c r="J72" s="44">
        <v>0.83824075892290906</v>
      </c>
      <c r="K72" s="70">
        <f t="shared" si="3"/>
        <v>5.312650473565534E-2</v>
      </c>
      <c r="L72" s="70">
        <f t="shared" si="3"/>
        <v>5.571299312308952E-2</v>
      </c>
      <c r="M72" s="71">
        <f t="shared" si="4"/>
        <v>25.8648838743418</v>
      </c>
    </row>
    <row r="73" spans="2:13" x14ac:dyDescent="0.25">
      <c r="B73" t="e">
        <v>#N/A</v>
      </c>
      <c r="C73" t="e">
        <v>#N/A</v>
      </c>
      <c r="H73" s="5">
        <f t="shared" si="6"/>
        <v>41417</v>
      </c>
      <c r="I73">
        <v>0.84087281678207848</v>
      </c>
      <c r="J73" s="44">
        <v>0.83367569446355816</v>
      </c>
      <c r="K73" s="70">
        <f t="shared" si="3"/>
        <v>5.3338889997060011E-2</v>
      </c>
      <c r="L73" s="70">
        <f t="shared" si="3"/>
        <v>5.5984354847731413E-2</v>
      </c>
      <c r="M73" s="71">
        <f t="shared" si="4"/>
        <v>26.454648506714015</v>
      </c>
    </row>
    <row r="74" spans="2:13" x14ac:dyDescent="0.25">
      <c r="H74" s="5">
        <f t="shared" si="6"/>
        <v>41447</v>
      </c>
      <c r="I74">
        <v>0.83660235689617968</v>
      </c>
      <c r="J74" s="44">
        <v>0.8290985574605384</v>
      </c>
      <c r="K74" s="70">
        <f t="shared" si="3"/>
        <v>5.355126398218861E-2</v>
      </c>
      <c r="L74" s="70">
        <f t="shared" si="3"/>
        <v>5.6255698164325733E-2</v>
      </c>
      <c r="M74" s="71">
        <f t="shared" si="4"/>
        <v>27.044341821371233</v>
      </c>
    </row>
    <row r="75" spans="2:13" x14ac:dyDescent="0.25">
      <c r="H75" s="5">
        <f t="shared" si="6"/>
        <v>41477</v>
      </c>
      <c r="I75">
        <v>0.83232455940431738</v>
      </c>
      <c r="J75" s="44">
        <v>0.82450982458976818</v>
      </c>
      <c r="K75" s="70">
        <f t="shared" si="3"/>
        <v>5.3763626692238414E-2</v>
      </c>
      <c r="L75" s="70">
        <f t="shared" si="3"/>
        <v>5.6527023075369762E-2</v>
      </c>
      <c r="M75" s="71">
        <f t="shared" si="4"/>
        <v>27.633963831313473</v>
      </c>
    </row>
    <row r="76" spans="2:13" x14ac:dyDescent="0.25">
      <c r="H76" s="5">
        <f t="shared" si="6"/>
        <v>41507</v>
      </c>
      <c r="I76">
        <v>0.82803976170979643</v>
      </c>
      <c r="J76" s="44">
        <v>0.81990997138193411</v>
      </c>
      <c r="K76" s="70">
        <f t="shared" si="3"/>
        <v>5.3975978128406633E-2</v>
      </c>
      <c r="L76" s="70">
        <f t="shared" si="3"/>
        <v>5.6798329583360188E-2</v>
      </c>
      <c r="M76" s="71">
        <f t="shared" si="4"/>
        <v>28.223514549535548</v>
      </c>
    </row>
    <row r="77" spans="2:13" x14ac:dyDescent="0.25">
      <c r="H77" s="5">
        <f t="shared" si="6"/>
        <v>41537</v>
      </c>
      <c r="I77">
        <v>0.82374830017933987</v>
      </c>
      <c r="J77" s="44">
        <v>0.81529947214405707</v>
      </c>
      <c r="K77" s="70">
        <f t="shared" si="3"/>
        <v>5.4188318291891038E-2</v>
      </c>
      <c r="L77" s="70">
        <f t="shared" si="3"/>
        <v>5.7069617690792537E-2</v>
      </c>
      <c r="M77" s="71">
        <f t="shared" si="4"/>
        <v>28.812993989014991</v>
      </c>
    </row>
    <row r="78" spans="2:13" x14ac:dyDescent="0.25">
      <c r="H78" s="5">
        <f t="shared" si="6"/>
        <v>41567</v>
      </c>
      <c r="I78">
        <v>0.81945051010153613</v>
      </c>
      <c r="J78" s="44">
        <v>0.81067879988177605</v>
      </c>
      <c r="K78" s="70">
        <f t="shared" si="3"/>
        <v>5.4400647183886659E-2</v>
      </c>
      <c r="L78" s="70">
        <f t="shared" si="3"/>
        <v>5.7340887400164159E-2</v>
      </c>
      <c r="M78" s="71">
        <f t="shared" si="4"/>
        <v>29.402402162774997</v>
      </c>
    </row>
    <row r="79" spans="2:13" x14ac:dyDescent="0.25">
      <c r="H79" s="5">
        <f t="shared" si="6"/>
        <v>41597</v>
      </c>
      <c r="I79">
        <v>0.81514672564567336</v>
      </c>
      <c r="J79" s="44">
        <v>0.8060484262224008</v>
      </c>
      <c r="K79" s="70">
        <f t="shared" si="3"/>
        <v>5.4612964805590969E-2</v>
      </c>
      <c r="L79" s="70">
        <f t="shared" si="3"/>
        <v>5.7612138713969557E-2</v>
      </c>
      <c r="M79" s="71">
        <f t="shared" si="4"/>
        <v>29.991739083785884</v>
      </c>
    </row>
    <row r="80" spans="2:13" x14ac:dyDescent="0.25">
      <c r="H80" s="5">
        <f t="shared" si="6"/>
        <v>41627</v>
      </c>
      <c r="I80">
        <v>0.81083727982101661</v>
      </c>
      <c r="J80" s="44">
        <v>0.80140882133870339</v>
      </c>
      <c r="K80" s="70">
        <f t="shared" si="3"/>
        <v>5.4825271158200233E-2</v>
      </c>
      <c r="L80" s="70">
        <f t="shared" si="3"/>
        <v>5.7883371634703425E-2</v>
      </c>
      <c r="M80" s="71">
        <f t="shared" si="4"/>
        <v>30.581004765031921</v>
      </c>
    </row>
    <row r="81" spans="8:13" x14ac:dyDescent="0.25">
      <c r="H81" s="5">
        <f t="shared" si="6"/>
        <v>41657</v>
      </c>
      <c r="I81">
        <v>0.80652250443649587</v>
      </c>
      <c r="J81" s="44">
        <v>0.79676045387349848</v>
      </c>
      <c r="K81" s="70">
        <f t="shared" si="3"/>
        <v>5.5037566242910771E-2</v>
      </c>
      <c r="L81" s="70">
        <f t="shared" si="3"/>
        <v>5.815458616485996E-2</v>
      </c>
      <c r="M81" s="71">
        <f t="shared" si="4"/>
        <v>31.170199219491892</v>
      </c>
    </row>
    <row r="82" spans="8:13" x14ac:dyDescent="0.25">
      <c r="H82" s="5">
        <f t="shared" si="6"/>
        <v>41687</v>
      </c>
      <c r="I82">
        <v>0.80220273006082832</v>
      </c>
      <c r="J82" s="44">
        <v>0.7921037908650147</v>
      </c>
      <c r="K82" s="70">
        <f t="shared" si="3"/>
        <v>5.524985006091853E-2</v>
      </c>
      <c r="L82" s="70">
        <f t="shared" si="3"/>
        <v>5.8425782306932961E-2</v>
      </c>
      <c r="M82" s="71">
        <f t="shared" si="4"/>
        <v>31.759322460144304</v>
      </c>
    </row>
    <row r="83" spans="8:13" x14ac:dyDescent="0.25">
      <c r="H83" s="5">
        <f t="shared" si="6"/>
        <v>41717</v>
      </c>
      <c r="I83">
        <v>0.79809517608385117</v>
      </c>
      <c r="J83" s="44">
        <v>0.78770809307921563</v>
      </c>
      <c r="K83" s="70">
        <f t="shared" si="3"/>
        <v>5.5395362338212059E-2</v>
      </c>
      <c r="L83" s="70">
        <f t="shared" si="3"/>
        <v>5.861312905335489E-2</v>
      </c>
      <c r="M83" s="71">
        <f t="shared" si="4"/>
        <v>32.177667151428309</v>
      </c>
    </row>
    <row r="84" spans="8:13" x14ac:dyDescent="0.25">
      <c r="H84" s="5">
        <f t="shared" si="6"/>
        <v>41747</v>
      </c>
      <c r="I84">
        <v>0.7940566858052035</v>
      </c>
      <c r="J84" s="44">
        <v>0.78339570243932266</v>
      </c>
      <c r="K84" s="70">
        <f t="shared" si="3"/>
        <v>5.5520551495563016E-2</v>
      </c>
      <c r="L84" s="70">
        <f t="shared" si="3"/>
        <v>5.8774954086003778E-2</v>
      </c>
      <c r="M84" s="71">
        <f t="shared" si="4"/>
        <v>32.544025904407626</v>
      </c>
    </row>
    <row r="85" spans="8:13" x14ac:dyDescent="0.25">
      <c r="H85" s="5">
        <f t="shared" si="6"/>
        <v>41777</v>
      </c>
      <c r="I85">
        <v>0.79002238597999164</v>
      </c>
      <c r="J85" s="44">
        <v>0.77908621699786829</v>
      </c>
      <c r="K85" s="70">
        <f t="shared" si="3"/>
        <v>5.5645736734954411E-2</v>
      </c>
      <c r="L85" s="70">
        <f t="shared" si="3"/>
        <v>5.8936772572083074E-2</v>
      </c>
      <c r="M85" s="71">
        <f t="shared" si="4"/>
        <v>32.910358371286627</v>
      </c>
    </row>
    <row r="86" spans="8:13" x14ac:dyDescent="0.25">
      <c r="H86" s="5">
        <f t="shared" si="6"/>
        <v>41807</v>
      </c>
      <c r="I86">
        <v>0.78599242156357219</v>
      </c>
      <c r="J86" s="44">
        <v>0.77477985042664077</v>
      </c>
      <c r="K86" s="70">
        <f t="shared" ref="K86:L149" si="7">-LN(I86)*365/($H86-$H$20)</f>
        <v>5.577091805663327E-2</v>
      </c>
      <c r="L86" s="70">
        <f t="shared" si="7"/>
        <v>5.9098584512120717E-2</v>
      </c>
      <c r="M86" s="71">
        <f t="shared" ref="M86:M149" si="8">(L86-K86)*10000</f>
        <v>33.276664554874465</v>
      </c>
    </row>
    <row r="87" spans="8:13" x14ac:dyDescent="0.25">
      <c r="H87" s="5">
        <f t="shared" si="6"/>
        <v>41837</v>
      </c>
      <c r="I87">
        <v>0.78196693649492288</v>
      </c>
      <c r="J87" s="44">
        <v>0.7704768149503467</v>
      </c>
      <c r="K87" s="70">
        <f t="shared" si="7"/>
        <v>5.5896095460843044E-2</v>
      </c>
      <c r="L87" s="70">
        <f t="shared" si="7"/>
        <v>5.9260389906647178E-2</v>
      </c>
      <c r="M87" s="71">
        <f t="shared" si="8"/>
        <v>33.642944458041335</v>
      </c>
    </row>
    <row r="88" spans="8:13" x14ac:dyDescent="0.25">
      <c r="H88" s="5">
        <f t="shared" si="6"/>
        <v>41867</v>
      </c>
      <c r="I88">
        <v>0.77794607369002255</v>
      </c>
      <c r="J88" s="44">
        <v>0.76617732133215855</v>
      </c>
      <c r="K88" s="70">
        <f t="shared" si="7"/>
        <v>5.6021268947830639E-2</v>
      </c>
      <c r="L88" s="70">
        <f t="shared" si="7"/>
        <v>5.9422188756192824E-2</v>
      </c>
      <c r="M88" s="71">
        <f t="shared" si="8"/>
        <v>34.009198083621847</v>
      </c>
    </row>
    <row r="89" spans="8:13" x14ac:dyDescent="0.25">
      <c r="H89" s="5">
        <f t="shared" si="6"/>
        <v>41897</v>
      </c>
      <c r="I89">
        <v>0.77392997503541849</v>
      </c>
      <c r="J89" s="44">
        <v>0.76188157885954011</v>
      </c>
      <c r="K89" s="70">
        <f t="shared" si="7"/>
        <v>5.6146438517839473E-2</v>
      </c>
      <c r="L89" s="70">
        <f t="shared" si="7"/>
        <v>5.9583981061285388E-2</v>
      </c>
      <c r="M89" s="71">
        <f t="shared" si="8"/>
        <v>34.375425434459153</v>
      </c>
    </row>
    <row r="90" spans="8:13" x14ac:dyDescent="0.25">
      <c r="H90" s="5">
        <f t="shared" si="6"/>
        <v>41927</v>
      </c>
      <c r="I90">
        <v>0.76991878138188619</v>
      </c>
      <c r="J90" s="44">
        <v>0.75758979533031978</v>
      </c>
      <c r="K90" s="70">
        <f t="shared" si="7"/>
        <v>5.6271604171116416E-2</v>
      </c>
      <c r="L90" s="70">
        <f t="shared" si="7"/>
        <v>5.9745766822456026E-2</v>
      </c>
      <c r="M90" s="71">
        <f t="shared" si="8"/>
        <v>34.741626513396099</v>
      </c>
    </row>
    <row r="91" spans="8:13" x14ac:dyDescent="0.25">
      <c r="H91" s="5">
        <f t="shared" si="6"/>
        <v>41957</v>
      </c>
      <c r="I91">
        <v>0.76591263253827735</v>
      </c>
      <c r="J91" s="44">
        <v>0.75330217703908742</v>
      </c>
      <c r="K91" s="70">
        <f t="shared" si="7"/>
        <v>5.6396765907904871E-2</v>
      </c>
      <c r="L91" s="70">
        <f t="shared" si="7"/>
        <v>5.990754604023231E-2</v>
      </c>
      <c r="M91" s="71">
        <f t="shared" si="8"/>
        <v>35.107801323274387</v>
      </c>
    </row>
    <row r="92" spans="8:13" x14ac:dyDescent="0.25">
      <c r="H92" s="5">
        <f t="shared" si="6"/>
        <v>41987</v>
      </c>
      <c r="I92">
        <v>0.76191166726545945</v>
      </c>
      <c r="J92" s="44">
        <v>0.74901892876382126</v>
      </c>
      <c r="K92" s="70">
        <f t="shared" si="7"/>
        <v>5.6521923728451662E-2</v>
      </c>
      <c r="L92" s="70">
        <f t="shared" si="7"/>
        <v>6.0069318715145273E-2</v>
      </c>
      <c r="M92" s="71">
        <f t="shared" si="8"/>
        <v>35.47394986693611</v>
      </c>
    </row>
    <row r="93" spans="8:13" x14ac:dyDescent="0.25">
      <c r="H93" s="5">
        <f t="shared" si="6"/>
        <v>42017</v>
      </c>
      <c r="I93">
        <v>0.75791602327044483</v>
      </c>
      <c r="J93" s="44">
        <v>0.74474025375284425</v>
      </c>
      <c r="K93" s="70">
        <f t="shared" si="7"/>
        <v>5.6647077633000045E-2</v>
      </c>
      <c r="L93" s="70">
        <f t="shared" si="7"/>
        <v>6.0231084847722355E-2</v>
      </c>
      <c r="M93" s="71">
        <f t="shared" si="8"/>
        <v>35.840072147223097</v>
      </c>
    </row>
    <row r="94" spans="8:13" x14ac:dyDescent="0.25">
      <c r="H94" s="5">
        <f t="shared" si="6"/>
        <v>42047</v>
      </c>
      <c r="I94">
        <v>0.75392583720060879</v>
      </c>
      <c r="J94" s="44">
        <v>0.74046635371201286</v>
      </c>
      <c r="K94" s="70">
        <f t="shared" si="7"/>
        <v>5.6772227621796893E-2</v>
      </c>
      <c r="L94" s="70">
        <f t="shared" si="7"/>
        <v>6.0392844438493604E-2</v>
      </c>
      <c r="M94" s="71">
        <f t="shared" si="8"/>
        <v>36.206168166967103</v>
      </c>
    </row>
    <row r="95" spans="8:13" x14ac:dyDescent="0.25">
      <c r="H95" s="5">
        <f t="shared" si="6"/>
        <v>42077</v>
      </c>
      <c r="I95">
        <v>0.74994548132631067</v>
      </c>
      <c r="J95" s="44">
        <v>0.73626042935086877</v>
      </c>
      <c r="K95" s="70">
        <f t="shared" si="7"/>
        <v>5.689625667956872E-2</v>
      </c>
      <c r="L95" s="70">
        <f t="shared" si="7"/>
        <v>6.0537677786751974E-2</v>
      </c>
      <c r="M95" s="71">
        <f t="shared" si="8"/>
        <v>36.41421107183254</v>
      </c>
    </row>
    <row r="96" spans="8:13" x14ac:dyDescent="0.25">
      <c r="H96" s="5">
        <f t="shared" si="6"/>
        <v>42107</v>
      </c>
      <c r="I96">
        <v>0.74597342465142724</v>
      </c>
      <c r="J96" s="44">
        <v>0.73210305831748101</v>
      </c>
      <c r="K96" s="70">
        <f t="shared" si="7"/>
        <v>5.701963521837336E-2</v>
      </c>
      <c r="L96" s="70">
        <f t="shared" si="7"/>
        <v>6.0671324350244159E-2</v>
      </c>
      <c r="M96" s="71">
        <f t="shared" si="8"/>
        <v>36.516891318707984</v>
      </c>
    </row>
    <row r="97" spans="8:13" x14ac:dyDescent="0.25">
      <c r="H97" s="5">
        <f t="shared" si="6"/>
        <v>42137</v>
      </c>
      <c r="I97">
        <v>0.74200737145978657</v>
      </c>
      <c r="J97" s="44">
        <v>0.72795318648946195</v>
      </c>
      <c r="K97" s="70">
        <f t="shared" si="7"/>
        <v>5.7143009951729433E-2</v>
      </c>
      <c r="L97" s="70">
        <f t="shared" si="7"/>
        <v>6.0804966448535391E-2</v>
      </c>
      <c r="M97" s="71">
        <f t="shared" si="8"/>
        <v>36.619564968059585</v>
      </c>
    </row>
    <row r="98" spans="8:13" x14ac:dyDescent="0.25">
      <c r="H98" s="5">
        <f t="shared" si="6"/>
        <v>42167</v>
      </c>
      <c r="I98">
        <v>0.73804745081256362</v>
      </c>
      <c r="J98" s="44">
        <v>0.72381095378169047</v>
      </c>
      <c r="K98" s="70">
        <f t="shared" si="7"/>
        <v>5.7266380879871646E-2</v>
      </c>
      <c r="L98" s="70">
        <f t="shared" si="7"/>
        <v>6.0938604081922317E-2</v>
      </c>
      <c r="M98" s="71">
        <f t="shared" si="8"/>
        <v>36.722232020506702</v>
      </c>
    </row>
    <row r="99" spans="8:13" x14ac:dyDescent="0.25">
      <c r="H99" s="5">
        <f t="shared" si="6"/>
        <v>42197</v>
      </c>
      <c r="I99">
        <v>0.73409379070055469</v>
      </c>
      <c r="J99" s="44">
        <v>0.71967649879922757</v>
      </c>
      <c r="K99" s="70">
        <f t="shared" si="7"/>
        <v>5.7389748003033855E-2</v>
      </c>
      <c r="L99" s="70">
        <f t="shared" si="7"/>
        <v>6.1072237250704133E-2</v>
      </c>
      <c r="M99" s="71">
        <f t="shared" si="8"/>
        <v>36.824892476702772</v>
      </c>
    </row>
    <row r="100" spans="8:13" x14ac:dyDescent="0.25">
      <c r="H100" s="5">
        <f t="shared" si="6"/>
        <v>42227</v>
      </c>
      <c r="I100">
        <v>0.7301465180395672</v>
      </c>
      <c r="J100" s="44">
        <v>0.71554995883270311</v>
      </c>
      <c r="K100" s="70">
        <f t="shared" si="7"/>
        <v>5.7513111321452537E-2</v>
      </c>
      <c r="L100" s="70">
        <f t="shared" si="7"/>
        <v>6.1205865955179149E-2</v>
      </c>
      <c r="M100" s="71">
        <f t="shared" si="8"/>
        <v>36.927546337266122</v>
      </c>
    </row>
    <row r="101" spans="8:13" x14ac:dyDescent="0.25">
      <c r="H101" s="5">
        <f t="shared" si="6"/>
        <v>42257</v>
      </c>
      <c r="I101">
        <v>0.72620575866597903</v>
      </c>
      <c r="J101" s="44">
        <v>0.71143146985385464</v>
      </c>
      <c r="K101" s="70">
        <f t="shared" si="7"/>
        <v>5.7636470835361456E-2</v>
      </c>
      <c r="L101" s="70">
        <f t="shared" si="7"/>
        <v>6.1339490195646523E-2</v>
      </c>
      <c r="M101" s="71">
        <f t="shared" si="8"/>
        <v>37.030193602850673</v>
      </c>
    </row>
    <row r="102" spans="8:13" x14ac:dyDescent="0.25">
      <c r="H102" s="5">
        <f t="shared" ref="H102:H165" si="9">H101+30</f>
        <v>42287</v>
      </c>
      <c r="I102">
        <v>0.7222716373323963</v>
      </c>
      <c r="J102" s="44">
        <v>0.70732116651125843</v>
      </c>
      <c r="K102" s="70">
        <f t="shared" si="7"/>
        <v>5.7759826544995306E-2</v>
      </c>
      <c r="L102" s="70">
        <f t="shared" si="7"/>
        <v>6.1473109972402698E-2</v>
      </c>
      <c r="M102" s="71">
        <f t="shared" si="8"/>
        <v>37.132834274073922</v>
      </c>
    </row>
    <row r="103" spans="8:13" x14ac:dyDescent="0.25">
      <c r="H103" s="5">
        <f t="shared" si="9"/>
        <v>42317</v>
      </c>
      <c r="I103">
        <v>0.71834427770346365</v>
      </c>
      <c r="J103" s="44">
        <v>0.70321918212619561</v>
      </c>
      <c r="K103" s="70">
        <f t="shared" si="7"/>
        <v>5.7883178450588664E-2</v>
      </c>
      <c r="L103" s="70">
        <f t="shared" si="7"/>
        <v>6.1606725285746809E-2</v>
      </c>
      <c r="M103" s="71">
        <f t="shared" si="8"/>
        <v>37.235468351581453</v>
      </c>
    </row>
    <row r="104" spans="8:13" x14ac:dyDescent="0.25">
      <c r="H104" s="5">
        <f t="shared" si="9"/>
        <v>42347</v>
      </c>
      <c r="I104">
        <v>0.71442380235180369</v>
      </c>
      <c r="J104" s="44">
        <v>0.69912564868872484</v>
      </c>
      <c r="K104" s="70">
        <f t="shared" si="7"/>
        <v>5.8006526552376182E-2</v>
      </c>
      <c r="L104" s="70">
        <f t="shared" si="7"/>
        <v>6.1740336135977007E-2</v>
      </c>
      <c r="M104" s="71">
        <f t="shared" si="8"/>
        <v>37.33809583600825</v>
      </c>
    </row>
    <row r="105" spans="8:13" x14ac:dyDescent="0.25">
      <c r="H105" s="5">
        <f t="shared" si="9"/>
        <v>42377</v>
      </c>
      <c r="I105">
        <v>0.71051033275409436</v>
      </c>
      <c r="J105" s="44">
        <v>0.69504069685390246</v>
      </c>
      <c r="K105" s="70">
        <f t="shared" si="7"/>
        <v>5.8129870850591563E-2</v>
      </c>
      <c r="L105" s="70">
        <f t="shared" si="7"/>
        <v>6.1873942523392317E-2</v>
      </c>
      <c r="M105" s="71">
        <f t="shared" si="8"/>
        <v>37.440716728007544</v>
      </c>
    </row>
    <row r="106" spans="8:13" x14ac:dyDescent="0.25">
      <c r="H106" s="5">
        <f t="shared" si="9"/>
        <v>42407</v>
      </c>
      <c r="I106">
        <v>0.70660398928726087</v>
      </c>
      <c r="J106" s="44">
        <v>0.69096445593819422</v>
      </c>
      <c r="K106" s="70">
        <f t="shared" si="7"/>
        <v>5.8253211345471116E-2</v>
      </c>
      <c r="L106" s="70">
        <f t="shared" si="7"/>
        <v>6.2007544448289161E-2</v>
      </c>
      <c r="M106" s="71">
        <f t="shared" si="8"/>
        <v>37.543331028180447</v>
      </c>
    </row>
    <row r="107" spans="8:13" x14ac:dyDescent="0.25">
      <c r="H107" s="5">
        <f t="shared" si="9"/>
        <v>42437</v>
      </c>
      <c r="I107">
        <v>0.70274168497464651</v>
      </c>
      <c r="J107" s="44">
        <v>0.68693298613034104</v>
      </c>
      <c r="K107" s="70">
        <f t="shared" si="7"/>
        <v>5.8367884862772619E-2</v>
      </c>
      <c r="L107" s="70">
        <f t="shared" si="7"/>
        <v>6.2132486885997151E-2</v>
      </c>
      <c r="M107" s="71">
        <f t="shared" si="8"/>
        <v>37.64602023224532</v>
      </c>
    </row>
    <row r="108" spans="8:13" x14ac:dyDescent="0.25">
      <c r="H108" s="5">
        <f t="shared" si="9"/>
        <v>42467</v>
      </c>
      <c r="I108">
        <v>0.69892972102943052</v>
      </c>
      <c r="J108" s="44">
        <v>0.68295240966036364</v>
      </c>
      <c r="K108" s="70">
        <f t="shared" si="7"/>
        <v>5.8472654582686218E-2</v>
      </c>
      <c r="L108" s="70">
        <f t="shared" si="7"/>
        <v>6.2247534250086077E-2</v>
      </c>
      <c r="M108" s="71">
        <f t="shared" si="8"/>
        <v>37.748796673998591</v>
      </c>
    </row>
    <row r="109" spans="8:13" x14ac:dyDescent="0.25">
      <c r="H109" s="5">
        <f t="shared" si="9"/>
        <v>42497</v>
      </c>
      <c r="I109">
        <v>0.69512647474562794</v>
      </c>
      <c r="J109" s="44">
        <v>0.67898207245969666</v>
      </c>
      <c r="K109" s="70">
        <f t="shared" si="7"/>
        <v>5.8577421558499009E-2</v>
      </c>
      <c r="L109" s="70">
        <f t="shared" si="7"/>
        <v>6.2362578305296165E-2</v>
      </c>
      <c r="M109" s="71">
        <f t="shared" si="8"/>
        <v>37.85156746797157</v>
      </c>
    </row>
    <row r="110" spans="8:13" x14ac:dyDescent="0.25">
      <c r="H110" s="5">
        <f t="shared" si="9"/>
        <v>42527</v>
      </c>
      <c r="I110">
        <v>0.69133202966841212</v>
      </c>
      <c r="J110" s="44">
        <v>0.67502206512501262</v>
      </c>
      <c r="K110" s="70">
        <f t="shared" si="7"/>
        <v>5.868218579035387E-2</v>
      </c>
      <c r="L110" s="70">
        <f t="shared" si="7"/>
        <v>6.2477619051817757E-2</v>
      </c>
      <c r="M110" s="71">
        <f t="shared" si="8"/>
        <v>37.954332614638858</v>
      </c>
    </row>
    <row r="111" spans="8:13" x14ac:dyDescent="0.25">
      <c r="H111" s="5">
        <f t="shared" si="9"/>
        <v>42557</v>
      </c>
      <c r="I111">
        <v>0.68754646842689149</v>
      </c>
      <c r="J111" s="44">
        <v>0.67107247713205043</v>
      </c>
      <c r="K111" s="70">
        <f t="shared" si="7"/>
        <v>5.878694727839455E-2</v>
      </c>
      <c r="L111" s="70">
        <f t="shared" si="7"/>
        <v>6.2592656489841178E-2</v>
      </c>
      <c r="M111" s="71">
        <f t="shared" si="8"/>
        <v>38.057092114466286</v>
      </c>
    </row>
    <row r="112" spans="8:13" x14ac:dyDescent="0.25">
      <c r="H112" s="5">
        <f t="shared" si="9"/>
        <v>42587</v>
      </c>
      <c r="I112">
        <v>0.68376987273347911</v>
      </c>
      <c r="J112" s="44">
        <v>0.66713339683546391</v>
      </c>
      <c r="K112" s="70">
        <f t="shared" si="7"/>
        <v>5.8891706022764723E-2</v>
      </c>
      <c r="L112" s="70">
        <f t="shared" si="7"/>
        <v>6.2707690619556694E-2</v>
      </c>
      <c r="M112" s="71">
        <f t="shared" si="8"/>
        <v>38.159845967919715</v>
      </c>
    </row>
    <row r="113" spans="8:13" x14ac:dyDescent="0.25">
      <c r="H113" s="5">
        <f t="shared" si="9"/>
        <v>42617</v>
      </c>
      <c r="I113">
        <v>0.68000232338334543</v>
      </c>
      <c r="J113" s="44">
        <v>0.66320491146877647</v>
      </c>
      <c r="K113" s="70">
        <f t="shared" si="7"/>
        <v>5.8996462023607234E-2</v>
      </c>
      <c r="L113" s="70">
        <f t="shared" si="7"/>
        <v>6.2822721441154597E-2</v>
      </c>
      <c r="M113" s="71">
        <f t="shared" si="8"/>
        <v>38.26259417547363</v>
      </c>
    </row>
    <row r="114" spans="8:13" x14ac:dyDescent="0.25">
      <c r="H114" s="5">
        <f t="shared" si="9"/>
        <v>42647</v>
      </c>
      <c r="I114">
        <v>0.67624390025393377</v>
      </c>
      <c r="J114" s="44">
        <v>0.65928710714444339</v>
      </c>
      <c r="K114" s="70">
        <f t="shared" si="7"/>
        <v>5.9101215281067543E-2</v>
      </c>
      <c r="L114" s="70">
        <f t="shared" si="7"/>
        <v>6.2937748954825123E-2</v>
      </c>
      <c r="M114" s="71">
        <f t="shared" si="8"/>
        <v>38.365336737575802</v>
      </c>
    </row>
    <row r="115" spans="8:13" x14ac:dyDescent="0.25">
      <c r="H115" s="5">
        <f t="shared" si="9"/>
        <v>42677</v>
      </c>
      <c r="I115">
        <v>0.67249468230459652</v>
      </c>
      <c r="J115" s="44">
        <v>0.65538006885401912</v>
      </c>
      <c r="K115" s="70">
        <f t="shared" si="7"/>
        <v>5.9205965795288466E-2</v>
      </c>
      <c r="L115" s="70">
        <f t="shared" si="7"/>
        <v>6.3052773160758593E-2</v>
      </c>
      <c r="M115" s="71">
        <f t="shared" si="8"/>
        <v>38.468073654701271</v>
      </c>
    </row>
    <row r="116" spans="8:13" x14ac:dyDescent="0.25">
      <c r="H116" s="5">
        <f t="shared" si="9"/>
        <v>42707</v>
      </c>
      <c r="I116">
        <v>0.66875474757627418</v>
      </c>
      <c r="J116" s="44">
        <v>0.65148388046843064</v>
      </c>
      <c r="K116" s="70">
        <f t="shared" si="7"/>
        <v>5.9310713566413653E-2</v>
      </c>
      <c r="L116" s="70">
        <f t="shared" si="7"/>
        <v>6.316779405914516E-2</v>
      </c>
      <c r="M116" s="71">
        <f t="shared" si="8"/>
        <v>38.570804927315073</v>
      </c>
    </row>
    <row r="117" spans="8:13" x14ac:dyDescent="0.25">
      <c r="H117" s="5">
        <f t="shared" si="9"/>
        <v>42737</v>
      </c>
      <c r="I117">
        <v>0.66502417319127405</v>
      </c>
      <c r="J117" s="44">
        <v>0.64759862473835095</v>
      </c>
      <c r="K117" s="70">
        <f t="shared" si="7"/>
        <v>5.9415458594586808E-2</v>
      </c>
      <c r="L117" s="70">
        <f t="shared" si="7"/>
        <v>6.3282811650175949E-2</v>
      </c>
      <c r="M117" s="71">
        <f t="shared" si="8"/>
        <v>38.673530555891411</v>
      </c>
    </row>
    <row r="118" spans="8:13" x14ac:dyDescent="0.25">
      <c r="H118" s="5">
        <f t="shared" si="9"/>
        <v>42767</v>
      </c>
      <c r="I118">
        <v>0.66130303535313073</v>
      </c>
      <c r="J118" s="44">
        <v>0.64372438329469572</v>
      </c>
      <c r="K118" s="70">
        <f t="shared" si="7"/>
        <v>5.9520200879950649E-2</v>
      </c>
      <c r="L118" s="70">
        <f t="shared" si="7"/>
        <v>6.3397825934039365E-2</v>
      </c>
      <c r="M118" s="71">
        <f t="shared" si="8"/>
        <v>38.776250540887155</v>
      </c>
    </row>
    <row r="119" spans="8:13" x14ac:dyDescent="0.25">
      <c r="H119" s="5">
        <f t="shared" si="9"/>
        <v>42797</v>
      </c>
      <c r="I119">
        <v>0.65763119246637736</v>
      </c>
      <c r="J119" s="44">
        <v>0.6399019405605787</v>
      </c>
      <c r="K119" s="70">
        <f t="shared" si="7"/>
        <v>5.9616335127258613E-2</v>
      </c>
      <c r="L119" s="70">
        <f t="shared" si="7"/>
        <v>6.3503788491104482E-2</v>
      </c>
      <c r="M119" s="71">
        <f t="shared" si="8"/>
        <v>38.874533638458693</v>
      </c>
    </row>
    <row r="120" spans="8:13" x14ac:dyDescent="0.25">
      <c r="H120" s="5">
        <f t="shared" si="9"/>
        <v>42827</v>
      </c>
      <c r="I120">
        <v>0.65407949006101729</v>
      </c>
      <c r="J120" s="44">
        <v>0.63620480385012534</v>
      </c>
      <c r="K120" s="70">
        <f t="shared" si="7"/>
        <v>5.9688802975114169E-2</v>
      </c>
      <c r="L120" s="70">
        <f t="shared" si="7"/>
        <v>6.3584623778510846E-2</v>
      </c>
      <c r="M120" s="71">
        <f t="shared" si="8"/>
        <v>38.95820803396677</v>
      </c>
    </row>
    <row r="121" spans="8:13" x14ac:dyDescent="0.25">
      <c r="H121" s="5">
        <f t="shared" si="9"/>
        <v>42857</v>
      </c>
      <c r="I121">
        <v>0.65053922605156278</v>
      </c>
      <c r="J121" s="44">
        <v>0.63252063039222939</v>
      </c>
      <c r="K121" s="70">
        <f t="shared" si="7"/>
        <v>5.9761269510096283E-2</v>
      </c>
      <c r="L121" s="70">
        <f t="shared" si="7"/>
        <v>6.3665457432364292E-2</v>
      </c>
      <c r="M121" s="71">
        <f t="shared" si="8"/>
        <v>39.041879222680087</v>
      </c>
    </row>
    <row r="122" spans="8:13" x14ac:dyDescent="0.25">
      <c r="H122" s="5">
        <f t="shared" si="9"/>
        <v>42887</v>
      </c>
      <c r="I122">
        <v>0.64701042278738241</v>
      </c>
      <c r="J122" s="44">
        <v>0.62884944291154921</v>
      </c>
      <c r="K122" s="70">
        <f t="shared" si="7"/>
        <v>5.9833734732252508E-2</v>
      </c>
      <c r="L122" s="70">
        <f t="shared" si="7"/>
        <v>6.3746289452729976E-2</v>
      </c>
      <c r="M122" s="71">
        <f t="shared" si="8"/>
        <v>39.125547204774676</v>
      </c>
    </row>
    <row r="123" spans="8:13" x14ac:dyDescent="0.25">
      <c r="H123" s="5">
        <f t="shared" si="9"/>
        <v>42917</v>
      </c>
      <c r="I123">
        <v>0.64349310208518029</v>
      </c>
      <c r="J123" s="44">
        <v>0.62519126348085241</v>
      </c>
      <c r="K123" s="70">
        <f t="shared" si="7"/>
        <v>5.990619864163127E-2</v>
      </c>
      <c r="L123" s="70">
        <f t="shared" si="7"/>
        <v>6.3827119839675678E-2</v>
      </c>
      <c r="M123" s="71">
        <f t="shared" si="8"/>
        <v>39.209211980444081</v>
      </c>
    </row>
    <row r="124" spans="8:13" x14ac:dyDescent="0.25">
      <c r="H124" s="5">
        <f t="shared" si="9"/>
        <v>42947</v>
      </c>
      <c r="I124">
        <v>0.63998728523088821</v>
      </c>
      <c r="J124" s="44">
        <v>0.62154611352368649</v>
      </c>
      <c r="K124" s="70">
        <f t="shared" si="7"/>
        <v>5.9978661238278434E-2</v>
      </c>
      <c r="L124" s="70">
        <f t="shared" si="7"/>
        <v>6.3907948593266484E-2</v>
      </c>
      <c r="M124" s="71">
        <f t="shared" si="8"/>
        <v>39.292873549880497</v>
      </c>
    </row>
    <row r="125" spans="8:13" x14ac:dyDescent="0.25">
      <c r="H125" s="5">
        <f t="shared" si="9"/>
        <v>42977</v>
      </c>
      <c r="I125">
        <v>0.63649299298153916</v>
      </c>
      <c r="J125" s="44">
        <v>0.61791401381703648</v>
      </c>
      <c r="K125" s="70">
        <f t="shared" si="7"/>
        <v>6.0051122522242359E-2</v>
      </c>
      <c r="L125" s="70">
        <f t="shared" si="7"/>
        <v>6.3988775713568466E-2</v>
      </c>
      <c r="M125" s="71">
        <f t="shared" si="8"/>
        <v>39.376531913261068</v>
      </c>
    </row>
    <row r="126" spans="8:13" x14ac:dyDescent="0.25">
      <c r="H126" s="5">
        <f t="shared" si="9"/>
        <v>43007</v>
      </c>
      <c r="I126">
        <v>0.63301024556720098</v>
      </c>
      <c r="J126" s="44">
        <v>0.61429498449403086</v>
      </c>
      <c r="K126" s="70">
        <f t="shared" si="7"/>
        <v>6.0123582493570665E-2</v>
      </c>
      <c r="L126" s="70">
        <f t="shared" si="7"/>
        <v>6.4069601200647627E-2</v>
      </c>
      <c r="M126" s="71">
        <f t="shared" si="8"/>
        <v>39.460187070769621</v>
      </c>
    </row>
    <row r="127" spans="8:13" x14ac:dyDescent="0.25">
      <c r="H127" s="5">
        <f t="shared" si="9"/>
        <v>43037</v>
      </c>
      <c r="I127">
        <v>0.62953906269290827</v>
      </c>
      <c r="J127" s="44">
        <v>0.61068904504666965</v>
      </c>
      <c r="K127" s="70">
        <f t="shared" si="7"/>
        <v>6.0196041152311752E-2</v>
      </c>
      <c r="L127" s="70">
        <f t="shared" si="7"/>
        <v>6.4150425054569901E-2</v>
      </c>
      <c r="M127" s="71">
        <f t="shared" si="8"/>
        <v>39.543839022581487</v>
      </c>
    </row>
    <row r="128" spans="8:13" x14ac:dyDescent="0.25">
      <c r="H128" s="5">
        <f t="shared" si="9"/>
        <v>43067</v>
      </c>
      <c r="I128">
        <v>0.62607946354063881</v>
      </c>
      <c r="J128" s="44">
        <v>0.60709621432857896</v>
      </c>
      <c r="K128" s="70">
        <f t="shared" si="7"/>
        <v>6.026849849851143E-2</v>
      </c>
      <c r="L128" s="70">
        <f t="shared" si="7"/>
        <v>6.4231247275401374E-2</v>
      </c>
      <c r="M128" s="71">
        <f t="shared" si="8"/>
        <v>39.627487768899435</v>
      </c>
    </row>
    <row r="129" spans="8:13" x14ac:dyDescent="0.25">
      <c r="H129" s="5">
        <f t="shared" si="9"/>
        <v>43097</v>
      </c>
      <c r="I129">
        <v>0.62263146677126835</v>
      </c>
      <c r="J129" s="44">
        <v>0.60351651055779665</v>
      </c>
      <c r="K129" s="70">
        <f t="shared" si="7"/>
        <v>6.0340954532218154E-2</v>
      </c>
      <c r="L129" s="70">
        <f t="shared" si="7"/>
        <v>6.4312067863207117E-2</v>
      </c>
      <c r="M129" s="71">
        <f t="shared" si="8"/>
        <v>39.71113330988964</v>
      </c>
    </row>
    <row r="130" spans="8:13" x14ac:dyDescent="0.25">
      <c r="H130" s="5">
        <f t="shared" si="9"/>
        <v>43127</v>
      </c>
      <c r="I130">
        <v>0.6191950905265885</v>
      </c>
      <c r="J130" s="44">
        <v>0.59994995131956241</v>
      </c>
      <c r="K130" s="70">
        <f t="shared" si="7"/>
        <v>6.0413409253479426E-2</v>
      </c>
      <c r="L130" s="70">
        <f t="shared" si="7"/>
        <v>6.439288681805487E-2</v>
      </c>
      <c r="M130" s="71">
        <f t="shared" si="8"/>
        <v>39.794775645754441</v>
      </c>
    </row>
    <row r="131" spans="8:13" x14ac:dyDescent="0.25">
      <c r="H131" s="5">
        <f t="shared" si="9"/>
        <v>43157</v>
      </c>
      <c r="I131">
        <v>0.61578042157192647</v>
      </c>
      <c r="J131" s="44">
        <v>0.59640629618948549</v>
      </c>
      <c r="K131" s="70">
        <f t="shared" si="7"/>
        <v>6.0483822857482869E-2</v>
      </c>
      <c r="L131" s="70">
        <f t="shared" si="7"/>
        <v>6.447166636774064E-2</v>
      </c>
      <c r="M131" s="71">
        <f t="shared" si="8"/>
        <v>39.878435102577711</v>
      </c>
    </row>
    <row r="132" spans="8:13" x14ac:dyDescent="0.25">
      <c r="H132" s="5">
        <f t="shared" si="9"/>
        <v>43187</v>
      </c>
      <c r="I132">
        <v>0.61246855301173597</v>
      </c>
      <c r="J132" s="44">
        <v>0.59296396556129483</v>
      </c>
      <c r="K132" s="70">
        <f t="shared" si="7"/>
        <v>6.0535877254593841E-2</v>
      </c>
      <c r="L132" s="70">
        <f t="shared" si="7"/>
        <v>6.4532104729960904E-2</v>
      </c>
      <c r="M132" s="71">
        <f t="shared" si="8"/>
        <v>39.962274753670634</v>
      </c>
    </row>
    <row r="133" spans="8:13" x14ac:dyDescent="0.25">
      <c r="H133" s="5">
        <f t="shared" si="9"/>
        <v>43217</v>
      </c>
      <c r="I133">
        <v>0.60916928752484578</v>
      </c>
      <c r="J133" s="44">
        <v>0.58953565063055013</v>
      </c>
      <c r="K133" s="70">
        <f t="shared" si="7"/>
        <v>6.0587930974299452E-2</v>
      </c>
      <c r="L133" s="70">
        <f t="shared" si="7"/>
        <v>6.4592542178996057E-2</v>
      </c>
      <c r="M133" s="71">
        <f t="shared" si="8"/>
        <v>40.046112046966051</v>
      </c>
    </row>
    <row r="134" spans="8:13" x14ac:dyDescent="0.25">
      <c r="H134" s="5">
        <f t="shared" si="9"/>
        <v>43247</v>
      </c>
      <c r="I134">
        <v>0.60588261359583118</v>
      </c>
      <c r="J134" s="44">
        <v>0.58612133836790425</v>
      </c>
      <c r="K134" s="70">
        <f t="shared" si="7"/>
        <v>6.063998401661555E-2</v>
      </c>
      <c r="L134" s="70">
        <f t="shared" si="7"/>
        <v>6.4652978714873716E-2</v>
      </c>
      <c r="M134" s="71">
        <f t="shared" si="8"/>
        <v>40.129946982581657</v>
      </c>
    </row>
    <row r="135" spans="8:13" x14ac:dyDescent="0.25">
      <c r="H135" s="5">
        <f t="shared" si="9"/>
        <v>43277</v>
      </c>
      <c r="I135">
        <v>0.60260851944754223</v>
      </c>
      <c r="J135" s="44">
        <v>0.58272101540127919</v>
      </c>
      <c r="K135" s="70">
        <f t="shared" si="7"/>
        <v>6.0692036381560684E-2</v>
      </c>
      <c r="L135" s="70">
        <f t="shared" si="7"/>
        <v>6.4713414337621442E-2</v>
      </c>
      <c r="M135" s="71">
        <f t="shared" si="8"/>
        <v>40.213779560607577</v>
      </c>
    </row>
    <row r="136" spans="8:13" x14ac:dyDescent="0.25">
      <c r="H136" s="5">
        <f t="shared" si="9"/>
        <v>43307</v>
      </c>
      <c r="I136">
        <v>0.5993469930429437</v>
      </c>
      <c r="J136" s="44">
        <v>0.57933466801839872</v>
      </c>
      <c r="K136" s="70">
        <f t="shared" si="7"/>
        <v>6.0744088069153303E-2</v>
      </c>
      <c r="L136" s="70">
        <f t="shared" si="7"/>
        <v>6.4773849047266838E-2</v>
      </c>
      <c r="M136" s="71">
        <f t="shared" si="8"/>
        <v>40.29760978113535</v>
      </c>
    </row>
    <row r="137" spans="8:13" x14ac:dyDescent="0.25">
      <c r="H137" s="5">
        <f t="shared" si="9"/>
        <v>43337</v>
      </c>
      <c r="I137">
        <v>0.59609802208695495</v>
      </c>
      <c r="J137" s="44">
        <v>0.57596228216932444</v>
      </c>
      <c r="K137" s="70">
        <f t="shared" si="7"/>
        <v>6.0796139079409353E-2</v>
      </c>
      <c r="L137" s="70">
        <f t="shared" si="7"/>
        <v>6.4834282843837507E-2</v>
      </c>
      <c r="M137" s="71">
        <f t="shared" si="8"/>
        <v>40.38143764428154</v>
      </c>
    </row>
    <row r="138" spans="8:13" x14ac:dyDescent="0.25">
      <c r="H138" s="5">
        <f t="shared" si="9"/>
        <v>43367</v>
      </c>
      <c r="I138">
        <v>0.59286159402825345</v>
      </c>
      <c r="J138" s="44">
        <v>0.57260384346899318</v>
      </c>
      <c r="K138" s="70">
        <f t="shared" si="7"/>
        <v>6.0848189412347278E-2</v>
      </c>
      <c r="L138" s="70">
        <f t="shared" si="7"/>
        <v>6.489471572736101E-2</v>
      </c>
      <c r="M138" s="71">
        <f t="shared" si="8"/>
        <v>40.465263150137318</v>
      </c>
    </row>
    <row r="139" spans="8:13" x14ac:dyDescent="0.25">
      <c r="H139" s="5">
        <f t="shared" si="9"/>
        <v>43397</v>
      </c>
      <c r="I139">
        <v>0.58963769606111671</v>
      </c>
      <c r="J139" s="44">
        <v>0.56925933719975552</v>
      </c>
      <c r="K139" s="70">
        <f t="shared" si="7"/>
        <v>6.0900239067985605E-2</v>
      </c>
      <c r="L139" s="70">
        <f t="shared" si="7"/>
        <v>6.4955147697864979E-2</v>
      </c>
      <c r="M139" s="71">
        <f t="shared" si="8"/>
        <v>40.549086298793739</v>
      </c>
    </row>
    <row r="140" spans="8:13" x14ac:dyDescent="0.25">
      <c r="H140" s="5">
        <f t="shared" si="9"/>
        <v>43427</v>
      </c>
      <c r="I140">
        <v>0.58642631512726662</v>
      </c>
      <c r="J140" s="44">
        <v>0.5659287483139176</v>
      </c>
      <c r="K140" s="70">
        <f t="shared" si="7"/>
        <v>6.0952288046340196E-2</v>
      </c>
      <c r="L140" s="70">
        <f t="shared" si="7"/>
        <v>6.5015578755376946E-2</v>
      </c>
      <c r="M140" s="71">
        <f t="shared" si="8"/>
        <v>40.632907090367503</v>
      </c>
    </row>
    <row r="141" spans="8:13" x14ac:dyDescent="0.25">
      <c r="H141" s="5">
        <f t="shared" si="9"/>
        <v>43457</v>
      </c>
      <c r="I141">
        <v>0.5832274379176694</v>
      </c>
      <c r="J141" s="44">
        <v>0.56261206143628262</v>
      </c>
      <c r="K141" s="70">
        <f t="shared" si="7"/>
        <v>6.1004336347430466E-2</v>
      </c>
      <c r="L141" s="70">
        <f t="shared" si="7"/>
        <v>6.5076008899924556E-2</v>
      </c>
      <c r="M141" s="71">
        <f t="shared" si="8"/>
        <v>40.716725524940905</v>
      </c>
    </row>
    <row r="142" spans="8:13" x14ac:dyDescent="0.25">
      <c r="H142" s="5">
        <f t="shared" si="9"/>
        <v>43487</v>
      </c>
      <c r="I142">
        <v>0.58004105087440427</v>
      </c>
      <c r="J142" s="44">
        <v>0.55930926086669508</v>
      </c>
      <c r="K142" s="70">
        <f t="shared" si="7"/>
        <v>6.1056383971272242E-2</v>
      </c>
      <c r="L142" s="70">
        <f t="shared" si="7"/>
        <v>6.5136438131535357E-2</v>
      </c>
      <c r="M142" s="71">
        <f t="shared" si="8"/>
        <v>40.800541602631149</v>
      </c>
    </row>
    <row r="143" spans="8:13" x14ac:dyDescent="0.25">
      <c r="H143" s="5">
        <f t="shared" si="9"/>
        <v>43517</v>
      </c>
      <c r="I143">
        <v>0.57686714019246355</v>
      </c>
      <c r="J143" s="44">
        <v>0.55602033058258071</v>
      </c>
      <c r="K143" s="70">
        <f t="shared" si="7"/>
        <v>6.1108430917884059E-2</v>
      </c>
      <c r="L143" s="70">
        <f t="shared" si="7"/>
        <v>6.5196866450237784E-2</v>
      </c>
      <c r="M143" s="71">
        <f t="shared" si="8"/>
        <v>40.88435532353725</v>
      </c>
    </row>
    <row r="144" spans="8:13" x14ac:dyDescent="0.25">
      <c r="H144" s="5">
        <f t="shared" si="9"/>
        <v>43547</v>
      </c>
      <c r="I144">
        <v>0.57375568982203151</v>
      </c>
      <c r="J144" s="44">
        <v>0.55279337624205949</v>
      </c>
      <c r="K144" s="70">
        <f t="shared" si="7"/>
        <v>6.1150884884114791E-2</v>
      </c>
      <c r="L144" s="70">
        <f t="shared" si="7"/>
        <v>6.5247711372347375E-2</v>
      </c>
      <c r="M144" s="71">
        <f t="shared" si="8"/>
        <v>40.96826488232584</v>
      </c>
    </row>
    <row r="145" spans="8:13" x14ac:dyDescent="0.25">
      <c r="H145" s="5">
        <f t="shared" si="9"/>
        <v>43577</v>
      </c>
      <c r="I145">
        <v>0.57066476156180546</v>
      </c>
      <c r="J145" s="44">
        <v>0.54958798709515477</v>
      </c>
      <c r="K145" s="70">
        <f t="shared" si="7"/>
        <v>6.1191862674437755E-2</v>
      </c>
      <c r="L145" s="70">
        <f t="shared" si="7"/>
        <v>6.5297081436602539E-2</v>
      </c>
      <c r="M145" s="71">
        <f t="shared" si="8"/>
        <v>41.052187621647832</v>
      </c>
    </row>
    <row r="146" spans="8:13" x14ac:dyDescent="0.25">
      <c r="H146" s="5">
        <f t="shared" si="9"/>
        <v>43607</v>
      </c>
      <c r="I146">
        <v>0.56758666358964338</v>
      </c>
      <c r="J146" s="44">
        <v>0.54639675320365566</v>
      </c>
      <c r="K146" s="70">
        <f t="shared" si="7"/>
        <v>6.1232840044969303E-2</v>
      </c>
      <c r="L146" s="70">
        <f t="shared" si="7"/>
        <v>6.534645089151439E-2</v>
      </c>
      <c r="M146" s="71">
        <f t="shared" si="8"/>
        <v>41.136108465450874</v>
      </c>
    </row>
    <row r="147" spans="8:13" x14ac:dyDescent="0.25">
      <c r="H147" s="5">
        <f t="shared" si="9"/>
        <v>43637</v>
      </c>
      <c r="I147">
        <v>0.56452136809166054</v>
      </c>
      <c r="J147" s="44">
        <v>0.54321964406656076</v>
      </c>
      <c r="K147" s="70">
        <f t="shared" si="7"/>
        <v>6.1273816995718967E-2</v>
      </c>
      <c r="L147" s="70">
        <f t="shared" si="7"/>
        <v>6.5395819737098015E-2</v>
      </c>
      <c r="M147" s="71">
        <f t="shared" si="8"/>
        <v>41.220027413790483</v>
      </c>
    </row>
    <row r="148" spans="8:13" x14ac:dyDescent="0.25">
      <c r="H148" s="5">
        <f t="shared" si="9"/>
        <v>43667</v>
      </c>
      <c r="I148">
        <v>0.56146884714527978</v>
      </c>
      <c r="J148" s="44">
        <v>0.54005662901601881</v>
      </c>
      <c r="K148" s="70">
        <f t="shared" si="7"/>
        <v>6.1314793526695298E-2</v>
      </c>
      <c r="L148" s="70">
        <f t="shared" si="7"/>
        <v>6.5445187973368416E-2</v>
      </c>
      <c r="M148" s="71">
        <f t="shared" si="8"/>
        <v>41.303944466731174</v>
      </c>
    </row>
    <row r="149" spans="8:13" x14ac:dyDescent="0.25">
      <c r="H149" s="5">
        <f t="shared" si="9"/>
        <v>43697</v>
      </c>
      <c r="I149">
        <v>0.55842907272056674</v>
      </c>
      <c r="J149" s="44">
        <v>0.53690767721930233</v>
      </c>
      <c r="K149" s="70">
        <f t="shared" si="7"/>
        <v>6.1355769637907766E-2</v>
      </c>
      <c r="L149" s="70">
        <f t="shared" si="7"/>
        <v>6.5494555600340662E-2</v>
      </c>
      <c r="M149" s="71">
        <f t="shared" si="8"/>
        <v>41.387859624328961</v>
      </c>
    </row>
    <row r="150" spans="8:13" x14ac:dyDescent="0.25">
      <c r="H150" s="5">
        <f t="shared" si="9"/>
        <v>43727</v>
      </c>
      <c r="I150">
        <v>0.55540201668158962</v>
      </c>
      <c r="J150" s="44">
        <v>0.53377275768077859</v>
      </c>
      <c r="K150" s="70">
        <f t="shared" ref="K150:L185" si="10">-LN(I150)*365/($H150-$H$20)</f>
        <v>6.1396745329363261E-2</v>
      </c>
      <c r="L150" s="70">
        <f t="shared" si="10"/>
        <v>6.5543922618029771E-2</v>
      </c>
      <c r="M150" s="71">
        <f t="shared" ref="M150:M185" si="11">(L150-K150)*10000</f>
        <v>41.471772886665093</v>
      </c>
    </row>
    <row r="151" spans="8:13" x14ac:dyDescent="0.25">
      <c r="H151" s="5">
        <f t="shared" si="9"/>
        <v>43757</v>
      </c>
      <c r="I151">
        <v>0.552387650787729</v>
      </c>
      <c r="J151" s="44">
        <v>0.53065183924387427</v>
      </c>
      <c r="K151" s="70">
        <f t="shared" si="10"/>
        <v>6.1437720601071222E-2</v>
      </c>
      <c r="L151" s="70">
        <f t="shared" si="10"/>
        <v>6.5593289026450771E-2</v>
      </c>
      <c r="M151" s="71">
        <f t="shared" si="11"/>
        <v>41.555684253795491</v>
      </c>
    </row>
    <row r="152" spans="8:13" x14ac:dyDescent="0.25">
      <c r="H152" s="5">
        <f t="shared" si="9"/>
        <v>43787</v>
      </c>
      <c r="I152">
        <v>0.54938594669502516</v>
      </c>
      <c r="J152" s="44">
        <v>0.52754489059303533</v>
      </c>
      <c r="K152" s="70">
        <f t="shared" si="10"/>
        <v>6.1478695453041118E-2</v>
      </c>
      <c r="L152" s="70">
        <f t="shared" si="10"/>
        <v>6.5642654825618749E-2</v>
      </c>
      <c r="M152" s="71">
        <f t="shared" si="11"/>
        <v>41.639593725776301</v>
      </c>
    </row>
    <row r="153" spans="8:13" x14ac:dyDescent="0.25">
      <c r="H153" s="5">
        <f t="shared" si="9"/>
        <v>43817</v>
      </c>
      <c r="I153">
        <v>0.54639687595752184</v>
      </c>
      <c r="J153" s="44">
        <v>0.52445188025568212</v>
      </c>
      <c r="K153" s="70">
        <f t="shared" si="10"/>
        <v>6.1519669885279848E-2</v>
      </c>
      <c r="L153" s="70">
        <f t="shared" si="10"/>
        <v>6.5692020015548719E-2</v>
      </c>
      <c r="M153" s="71">
        <f t="shared" si="11"/>
        <v>41.723501302688703</v>
      </c>
    </row>
    <row r="154" spans="8:13" x14ac:dyDescent="0.25">
      <c r="H154" s="5">
        <f t="shared" si="9"/>
        <v>43847</v>
      </c>
      <c r="I154">
        <v>0.54342041002856512</v>
      </c>
      <c r="J154" s="44">
        <v>0.52137277660415959</v>
      </c>
      <c r="K154" s="70">
        <f t="shared" si="10"/>
        <v>6.1560643897796821E-2</v>
      </c>
      <c r="L154" s="70">
        <f t="shared" si="10"/>
        <v>6.574138459625567E-2</v>
      </c>
      <c r="M154" s="71">
        <f t="shared" si="11"/>
        <v>41.807406984588482</v>
      </c>
    </row>
    <row r="155" spans="8:13" x14ac:dyDescent="0.25">
      <c r="H155" s="5">
        <f t="shared" si="9"/>
        <v>43877</v>
      </c>
      <c r="I155">
        <v>0.54045652026213808</v>
      </c>
      <c r="J155" s="44">
        <v>0.51830754785768085</v>
      </c>
      <c r="K155" s="70">
        <f t="shared" si="10"/>
        <v>6.1601617490601557E-2</v>
      </c>
      <c r="L155" s="70">
        <f t="shared" si="10"/>
        <v>6.5790748567754714E-2</v>
      </c>
      <c r="M155" s="71">
        <f t="shared" si="11"/>
        <v>41.891310771531579</v>
      </c>
    </row>
    <row r="156" spans="8:13" x14ac:dyDescent="0.25">
      <c r="H156" s="5">
        <f t="shared" si="9"/>
        <v>43907</v>
      </c>
      <c r="I156">
        <v>0.53761079409886248</v>
      </c>
      <c r="J156" s="44">
        <v>0.515507287573577</v>
      </c>
      <c r="K156" s="70">
        <f t="shared" si="10"/>
        <v>6.1623082224712113E-2</v>
      </c>
      <c r="L156" s="70">
        <f t="shared" si="10"/>
        <v>6.5791730449806948E-2</v>
      </c>
      <c r="M156" s="71">
        <f t="shared" si="11"/>
        <v>41.686482250948359</v>
      </c>
    </row>
    <row r="157" spans="8:13" x14ac:dyDescent="0.25">
      <c r="H157" s="5">
        <f t="shared" si="9"/>
        <v>43937</v>
      </c>
      <c r="I157">
        <v>0.53481668594108001</v>
      </c>
      <c r="J157" s="44">
        <v>0.51281367093142338</v>
      </c>
      <c r="K157" s="70">
        <f t="shared" si="10"/>
        <v>6.1637452880303173E-2</v>
      </c>
      <c r="L157" s="70">
        <f t="shared" si="10"/>
        <v>6.5775118925299247E-2</v>
      </c>
      <c r="M157" s="71">
        <f t="shared" si="11"/>
        <v>41.376660449960745</v>
      </c>
    </row>
    <row r="158" spans="8:13" x14ac:dyDescent="0.25">
      <c r="H158" s="5">
        <f t="shared" si="9"/>
        <v>43967</v>
      </c>
      <c r="I158">
        <v>0.53203584296791395</v>
      </c>
      <c r="J158" s="44">
        <v>0.51013552227782255</v>
      </c>
      <c r="K158" s="70">
        <f t="shared" si="10"/>
        <v>6.1651823484265483E-2</v>
      </c>
      <c r="L158" s="70">
        <f t="shared" si="10"/>
        <v>6.5758507331806437E-2</v>
      </c>
      <c r="M158" s="71">
        <f t="shared" si="11"/>
        <v>41.06683847540954</v>
      </c>
    </row>
    <row r="159" spans="8:13" x14ac:dyDescent="0.25">
      <c r="H159" s="5">
        <f t="shared" si="9"/>
        <v>43997</v>
      </c>
      <c r="I159">
        <v>0.52926820931345897</v>
      </c>
      <c r="J159" s="44">
        <v>0.50747274624863914</v>
      </c>
      <c r="K159" s="70">
        <f t="shared" si="10"/>
        <v>6.1666194036599398E-2</v>
      </c>
      <c r="L159" s="70">
        <f t="shared" si="10"/>
        <v>6.5741895669326228E-2</v>
      </c>
      <c r="M159" s="71">
        <f t="shared" si="11"/>
        <v>40.757016327268303</v>
      </c>
    </row>
    <row r="160" spans="8:13" x14ac:dyDescent="0.25">
      <c r="H160" s="5">
        <f t="shared" si="9"/>
        <v>44027</v>
      </c>
      <c r="I160">
        <v>0.52651372930890261</v>
      </c>
      <c r="J160" s="44">
        <v>0.5048252481031269</v>
      </c>
      <c r="K160" s="70">
        <f t="shared" si="10"/>
        <v>6.1680564537305339E-2</v>
      </c>
      <c r="L160" s="70">
        <f t="shared" si="10"/>
        <v>6.5725283937859771E-2</v>
      </c>
      <c r="M160" s="71">
        <f t="shared" si="11"/>
        <v>40.447194005544318</v>
      </c>
    </row>
    <row r="161" spans="8:13" x14ac:dyDescent="0.25">
      <c r="H161" s="5">
        <f t="shared" si="9"/>
        <v>44057</v>
      </c>
      <c r="I161">
        <v>0.52377234748202639</v>
      </c>
      <c r="J161" s="44">
        <v>0.50219293371967999</v>
      </c>
      <c r="K161" s="70">
        <f t="shared" si="10"/>
        <v>6.1694934986383607E-2</v>
      </c>
      <c r="L161" s="70">
        <f t="shared" si="10"/>
        <v>6.5708672137404722E-2</v>
      </c>
      <c r="M161" s="71">
        <f t="shared" si="11"/>
        <v>40.137371510211153</v>
      </c>
    </row>
    <row r="162" spans="8:13" x14ac:dyDescent="0.25">
      <c r="H162" s="5">
        <f t="shared" si="9"/>
        <v>44087</v>
      </c>
      <c r="I162">
        <v>0.52104400855670552</v>
      </c>
      <c r="J162" s="44">
        <v>0.49957570959154207</v>
      </c>
      <c r="K162" s="70">
        <f t="shared" si="10"/>
        <v>6.1709305383834616E-2</v>
      </c>
      <c r="L162" s="70">
        <f t="shared" si="10"/>
        <v>6.5692060267962288E-2</v>
      </c>
      <c r="M162" s="71">
        <f t="shared" si="11"/>
        <v>39.827548841276716</v>
      </c>
    </row>
    <row r="163" spans="8:13" x14ac:dyDescent="0.25">
      <c r="H163" s="5">
        <f t="shared" si="9"/>
        <v>44117</v>
      </c>
      <c r="I163">
        <v>0.51832865745240997</v>
      </c>
      <c r="J163" s="44">
        <v>0.49697348282261988</v>
      </c>
      <c r="K163" s="70">
        <f t="shared" si="10"/>
        <v>6.1723675729658749E-2</v>
      </c>
      <c r="L163" s="70">
        <f t="shared" si="10"/>
        <v>6.5675448329530151E-2</v>
      </c>
      <c r="M163" s="71">
        <f t="shared" si="11"/>
        <v>39.51772599871402</v>
      </c>
    </row>
    <row r="164" spans="8:13" x14ac:dyDescent="0.25">
      <c r="H164" s="5">
        <f t="shared" si="9"/>
        <v>44147</v>
      </c>
      <c r="I164">
        <v>0.5156262392837061</v>
      </c>
      <c r="J164" s="44">
        <v>0.49438616112325307</v>
      </c>
      <c r="K164" s="70">
        <f t="shared" si="10"/>
        <v>6.1738046023856345E-2</v>
      </c>
      <c r="L164" s="70">
        <f t="shared" si="10"/>
        <v>6.565883632210949E-2</v>
      </c>
      <c r="M164" s="71">
        <f t="shared" si="11"/>
        <v>39.207902982531451</v>
      </c>
    </row>
    <row r="165" spans="8:13" x14ac:dyDescent="0.25">
      <c r="H165" s="5">
        <f t="shared" si="9"/>
        <v>44177</v>
      </c>
      <c r="I165">
        <v>0.51293669935975739</v>
      </c>
      <c r="J165" s="44">
        <v>0.49181365280608791</v>
      </c>
      <c r="K165" s="70">
        <f t="shared" si="10"/>
        <v>6.1752416266427794E-2</v>
      </c>
      <c r="L165" s="70">
        <f t="shared" si="10"/>
        <v>6.5642224245697947E-2</v>
      </c>
      <c r="M165" s="71">
        <f t="shared" si="11"/>
        <v>38.89807979270153</v>
      </c>
    </row>
    <row r="166" spans="8:13" x14ac:dyDescent="0.25">
      <c r="H166" s="5">
        <f t="shared" ref="H166:H185" si="12">H165+30</f>
        <v>44207</v>
      </c>
      <c r="I166">
        <v>0.51025998318382637</v>
      </c>
      <c r="J166" s="44">
        <v>0.48925586678191163</v>
      </c>
      <c r="K166" s="70">
        <f t="shared" si="10"/>
        <v>6.176678645737347E-2</v>
      </c>
      <c r="L166" s="70">
        <f t="shared" si="10"/>
        <v>6.5625612100295869E-2</v>
      </c>
      <c r="M166" s="71">
        <f t="shared" si="11"/>
        <v>38.588256429223989</v>
      </c>
    </row>
    <row r="167" spans="8:13" x14ac:dyDescent="0.25">
      <c r="H167" s="5">
        <f t="shared" si="12"/>
        <v>44237</v>
      </c>
      <c r="I167">
        <v>0.50759603645277707</v>
      </c>
      <c r="J167" s="44">
        <v>0.48671271255556292</v>
      </c>
      <c r="K167" s="70">
        <f t="shared" si="10"/>
        <v>6.1781156596693705E-2</v>
      </c>
      <c r="L167" s="70">
        <f t="shared" si="10"/>
        <v>6.5608999885903518E-2</v>
      </c>
      <c r="M167" s="71">
        <f t="shared" si="11"/>
        <v>38.278432892098131</v>
      </c>
    </row>
    <row r="168" spans="8:13" x14ac:dyDescent="0.25">
      <c r="H168" s="5">
        <f t="shared" si="12"/>
        <v>44267</v>
      </c>
      <c r="I168">
        <v>0.50494480505657657</v>
      </c>
      <c r="J168" s="44">
        <v>0.48418410022187153</v>
      </c>
      <c r="K168" s="70">
        <f t="shared" si="10"/>
        <v>6.1795526684388903E-2</v>
      </c>
      <c r="L168" s="70">
        <f t="shared" si="10"/>
        <v>6.5592387602518593E-2</v>
      </c>
      <c r="M168" s="71">
        <f t="shared" si="11"/>
        <v>37.968609181296891</v>
      </c>
    </row>
    <row r="169" spans="8:13" x14ac:dyDescent="0.25">
      <c r="H169" s="5">
        <f t="shared" si="12"/>
        <v>44297</v>
      </c>
      <c r="I169">
        <v>0.50230623507779804</v>
      </c>
      <c r="J169" s="44">
        <v>0.48166994046158046</v>
      </c>
      <c r="K169" s="70">
        <f t="shared" si="10"/>
        <v>6.1809896720459459E-2</v>
      </c>
      <c r="L169" s="70">
        <f t="shared" si="10"/>
        <v>6.5575775250142271E-2</v>
      </c>
      <c r="M169" s="71">
        <f t="shared" si="11"/>
        <v>37.658785296828121</v>
      </c>
    </row>
    <row r="170" spans="8:13" x14ac:dyDescent="0.25">
      <c r="H170" s="5">
        <f t="shared" si="12"/>
        <v>44327</v>
      </c>
      <c r="I170">
        <v>0.49968027279112409</v>
      </c>
      <c r="J170" s="44">
        <v>0.47917014453736795</v>
      </c>
      <c r="K170" s="70">
        <f t="shared" si="10"/>
        <v>6.1824266704905692E-2</v>
      </c>
      <c r="L170" s="70">
        <f t="shared" si="10"/>
        <v>6.5559162828772222E-2</v>
      </c>
      <c r="M170" s="71">
        <f t="shared" si="11"/>
        <v>37.348961238665296</v>
      </c>
    </row>
    <row r="171" spans="8:13" x14ac:dyDescent="0.25">
      <c r="H171" s="5">
        <f t="shared" si="12"/>
        <v>44357</v>
      </c>
      <c r="I171">
        <v>0.49706686466284444</v>
      </c>
      <c r="J171" s="44">
        <v>0.47668462428982211</v>
      </c>
      <c r="K171" s="70">
        <f t="shared" si="10"/>
        <v>6.1838636637728879E-2</v>
      </c>
      <c r="L171" s="70">
        <f t="shared" si="10"/>
        <v>6.5542550338409625E-2</v>
      </c>
      <c r="M171" s="71">
        <f t="shared" si="11"/>
        <v>37.039137006807458</v>
      </c>
    </row>
    <row r="172" spans="8:13" x14ac:dyDescent="0.25">
      <c r="H172" s="5">
        <f t="shared" si="12"/>
        <v>44387</v>
      </c>
      <c r="I172">
        <v>0.49446595735037957</v>
      </c>
      <c r="J172" s="44">
        <v>0.47421329213352015</v>
      </c>
      <c r="K172" s="70">
        <f t="shared" si="10"/>
        <v>6.1853006518927639E-2</v>
      </c>
      <c r="L172" s="70">
        <f t="shared" si="10"/>
        <v>6.5525937779052162E-2</v>
      </c>
      <c r="M172" s="71">
        <f t="shared" si="11"/>
        <v>36.729312601245233</v>
      </c>
    </row>
    <row r="173" spans="8:13" x14ac:dyDescent="0.25">
      <c r="H173" s="5">
        <f t="shared" si="12"/>
        <v>44417</v>
      </c>
      <c r="I173">
        <v>0.49187749770175537</v>
      </c>
      <c r="J173" s="44">
        <v>0.47175606105306045</v>
      </c>
      <c r="K173" s="70">
        <f t="shared" si="10"/>
        <v>6.1867376348503207E-2</v>
      </c>
      <c r="L173" s="70">
        <f t="shared" si="10"/>
        <v>6.5509325150701E-2</v>
      </c>
      <c r="M173" s="71">
        <f t="shared" si="11"/>
        <v>36.419488021977934</v>
      </c>
    </row>
    <row r="174" spans="8:13" x14ac:dyDescent="0.25">
      <c r="H174" s="5">
        <f t="shared" si="12"/>
        <v>44447</v>
      </c>
      <c r="I174">
        <v>0.48930143275512672</v>
      </c>
      <c r="J174" s="44">
        <v>0.46931284459919798</v>
      </c>
      <c r="K174" s="70">
        <f t="shared" si="10"/>
        <v>6.1881746126455958E-2</v>
      </c>
      <c r="L174" s="70">
        <f t="shared" si="10"/>
        <v>6.5492712453353807E-2</v>
      </c>
      <c r="M174" s="71">
        <f t="shared" si="11"/>
        <v>36.109663268978494</v>
      </c>
    </row>
    <row r="175" spans="8:13" x14ac:dyDescent="0.25">
      <c r="H175" s="5">
        <f t="shared" si="12"/>
        <v>44477</v>
      </c>
      <c r="I175">
        <v>0.48673770973827735</v>
      </c>
      <c r="J175" s="44">
        <v>0.4668835568849321</v>
      </c>
      <c r="K175" s="70">
        <f t="shared" si="10"/>
        <v>6.1896115852786281E-2</v>
      </c>
      <c r="L175" s="70">
        <f t="shared" si="10"/>
        <v>6.5476099687011791E-2</v>
      </c>
      <c r="M175" s="71">
        <f t="shared" si="11"/>
        <v>35.7998383422551</v>
      </c>
    </row>
    <row r="176" spans="8:13" x14ac:dyDescent="0.25">
      <c r="H176" s="5">
        <f t="shared" si="12"/>
        <v>44507</v>
      </c>
      <c r="I176">
        <v>0.4841862760681252</v>
      </c>
      <c r="J176" s="44">
        <v>0.46446811258169823</v>
      </c>
      <c r="K176" s="70">
        <f t="shared" si="10"/>
        <v>6.1910485527494515E-2</v>
      </c>
      <c r="L176" s="70">
        <f t="shared" si="10"/>
        <v>6.5459486851672619E-2</v>
      </c>
      <c r="M176" s="71">
        <f t="shared" si="11"/>
        <v>35.490013241781043</v>
      </c>
    </row>
    <row r="177" spans="8:13" x14ac:dyDescent="0.25">
      <c r="H177" s="5">
        <f t="shared" si="12"/>
        <v>44537</v>
      </c>
      <c r="I177">
        <v>0.48164707935022716</v>
      </c>
      <c r="J177" s="44">
        <v>0.46206642691551059</v>
      </c>
      <c r="K177" s="70">
        <f t="shared" si="10"/>
        <v>6.1924855150581049E-2</v>
      </c>
      <c r="L177" s="70">
        <f t="shared" si="10"/>
        <v>6.5442873947337457E-2</v>
      </c>
      <c r="M177" s="71">
        <f t="shared" si="11"/>
        <v>35.180187967564088</v>
      </c>
    </row>
    <row r="178" spans="8:13" x14ac:dyDescent="0.25">
      <c r="H178" s="5">
        <f t="shared" si="12"/>
        <v>44567</v>
      </c>
      <c r="I178">
        <v>0.47912006737828533</v>
      </c>
      <c r="J178" s="44">
        <v>0.45967841566320844</v>
      </c>
      <c r="K178" s="70">
        <f t="shared" si="10"/>
        <v>6.1939224722046257E-2</v>
      </c>
      <c r="L178" s="70">
        <f t="shared" si="10"/>
        <v>6.5426260974003975E-2</v>
      </c>
      <c r="M178" s="71">
        <f t="shared" si="11"/>
        <v>34.870362519577178</v>
      </c>
    </row>
    <row r="179" spans="8:13" x14ac:dyDescent="0.25">
      <c r="H179" s="5">
        <f t="shared" si="12"/>
        <v>44597</v>
      </c>
      <c r="I179">
        <v>0.47660518813365288</v>
      </c>
      <c r="J179" s="44">
        <v>0.45730399514865344</v>
      </c>
      <c r="K179" s="70">
        <f t="shared" si="10"/>
        <v>6.1953594241890501E-2</v>
      </c>
      <c r="L179" s="70">
        <f t="shared" si="10"/>
        <v>6.5409647931673365E-2</v>
      </c>
      <c r="M179" s="71">
        <f t="shared" si="11"/>
        <v>34.560536897828634</v>
      </c>
    </row>
    <row r="180" spans="8:13" x14ac:dyDescent="0.25">
      <c r="H180" s="5">
        <f t="shared" si="12"/>
        <v>44627</v>
      </c>
      <c r="I180">
        <v>0.47410990452082147</v>
      </c>
      <c r="J180" s="44">
        <v>0.4549502871193758</v>
      </c>
      <c r="K180" s="70">
        <f t="shared" si="10"/>
        <v>6.1966647657290583E-2</v>
      </c>
      <c r="L180" s="70">
        <f t="shared" si="10"/>
        <v>6.5391719893931236E-2</v>
      </c>
      <c r="M180" s="71">
        <f t="shared" si="11"/>
        <v>34.250722366406528</v>
      </c>
    </row>
    <row r="181" spans="8:13" x14ac:dyDescent="0.25">
      <c r="H181" s="5">
        <f t="shared" si="12"/>
        <v>44657</v>
      </c>
      <c r="I181">
        <v>0.47163796307583261</v>
      </c>
      <c r="J181" s="44">
        <v>0.45262085312637218</v>
      </c>
      <c r="K181" s="70">
        <f t="shared" si="10"/>
        <v>6.1977726956489065E-2</v>
      </c>
      <c r="L181" s="70">
        <f t="shared" si="10"/>
        <v>6.537181937656833E-2</v>
      </c>
      <c r="M181" s="71">
        <f t="shared" si="11"/>
        <v>33.940924200792644</v>
      </c>
    </row>
    <row r="182" spans="8:13" x14ac:dyDescent="0.25">
      <c r="H182" s="5">
        <f t="shared" si="12"/>
        <v>44687</v>
      </c>
      <c r="I182">
        <v>0.46917805566336995</v>
      </c>
      <c r="J182" s="44">
        <v>0.45030481992077842</v>
      </c>
      <c r="K182" s="70">
        <f t="shared" si="10"/>
        <v>6.1988806224999922E-2</v>
      </c>
      <c r="L182" s="70">
        <f t="shared" si="10"/>
        <v>6.5351918760196429E-2</v>
      </c>
      <c r="M182" s="71">
        <f t="shared" si="11"/>
        <v>33.631125351965068</v>
      </c>
    </row>
    <row r="183" spans="8:13" x14ac:dyDescent="0.25">
      <c r="H183" s="5">
        <f t="shared" si="12"/>
        <v>44717</v>
      </c>
      <c r="I183">
        <v>0.46673012845645856</v>
      </c>
      <c r="J183" s="44">
        <v>0.44800210382272043</v>
      </c>
      <c r="K183" s="70">
        <f t="shared" si="10"/>
        <v>6.1999885462823319E-2</v>
      </c>
      <c r="L183" s="70">
        <f t="shared" si="10"/>
        <v>6.5332018044815393E-2</v>
      </c>
      <c r="M183" s="71">
        <f t="shared" si="11"/>
        <v>33.321325819920744</v>
      </c>
    </row>
    <row r="184" spans="8:13" x14ac:dyDescent="0.25">
      <c r="H184" s="5">
        <f t="shared" si="12"/>
        <v>44747</v>
      </c>
      <c r="I184">
        <v>0.46429412784358781</v>
      </c>
      <c r="J184" s="44">
        <v>0.44571262171061271</v>
      </c>
      <c r="K184" s="70">
        <f t="shared" si="10"/>
        <v>6.2010964669959409E-2</v>
      </c>
      <c r="L184" s="70">
        <f t="shared" si="10"/>
        <v>6.5312117230425112E-2</v>
      </c>
      <c r="M184" s="71">
        <f t="shared" si="11"/>
        <v>33.011525604657031</v>
      </c>
    </row>
    <row r="185" spans="8:13" x14ac:dyDescent="0.25">
      <c r="H185" s="5">
        <f t="shared" si="12"/>
        <v>44777</v>
      </c>
      <c r="I185" s="44">
        <v>0.4618700004279771</v>
      </c>
      <c r="J185" s="44">
        <v>0.44343629101723442</v>
      </c>
      <c r="K185" s="70">
        <f t="shared" si="10"/>
        <v>6.2022043846408408E-2</v>
      </c>
      <c r="L185" s="70">
        <f t="shared" si="10"/>
        <v>6.529221631702288E-2</v>
      </c>
      <c r="M185" s="71">
        <f t="shared" si="11"/>
        <v>32.701724706144731</v>
      </c>
    </row>
  </sheetData>
  <mergeCells count="3">
    <mergeCell ref="D19:E19"/>
    <mergeCell ref="B19:C19"/>
    <mergeCell ref="D16:F1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4"/>
  <sheetViews>
    <sheetView workbookViewId="0">
      <selection activeCell="G4" sqref="G4:G44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6.5703125" bestFit="1" customWidth="1"/>
    <col min="4" max="4" width="10.28515625" bestFit="1" customWidth="1"/>
    <col min="5" max="5" width="14.7109375" customWidth="1"/>
    <col min="8" max="8" width="6.5703125" bestFit="1" customWidth="1"/>
    <col min="10" max="10" width="13.28515625" bestFit="1" customWidth="1"/>
    <col min="11" max="11" width="10.85546875" bestFit="1" customWidth="1"/>
  </cols>
  <sheetData>
    <row r="1" spans="1:14" ht="15.75" thickBot="1" x14ac:dyDescent="0.3"/>
    <row r="2" spans="1:14" ht="15.75" thickBot="1" x14ac:dyDescent="0.3">
      <c r="A2" s="17"/>
      <c r="B2" s="27" t="s">
        <v>21</v>
      </c>
      <c r="C2" s="28"/>
      <c r="D2" s="30"/>
      <c r="E2" s="30"/>
      <c r="F2" s="28"/>
      <c r="G2" s="32"/>
      <c r="H2" s="17"/>
      <c r="I2" s="17"/>
      <c r="J2" s="17"/>
    </row>
    <row r="3" spans="1:14" ht="15.75" thickBot="1" x14ac:dyDescent="0.3">
      <c r="A3" s="17"/>
      <c r="B3" s="22" t="s">
        <v>16</v>
      </c>
      <c r="C3" s="23" t="s">
        <v>22</v>
      </c>
      <c r="D3" s="22" t="s">
        <v>23</v>
      </c>
      <c r="E3" s="24" t="s">
        <v>24</v>
      </c>
      <c r="F3" s="31" t="s">
        <v>25</v>
      </c>
      <c r="G3" s="33" t="s">
        <v>26</v>
      </c>
      <c r="H3" s="24" t="s">
        <v>27</v>
      </c>
      <c r="I3" s="29" t="s">
        <v>28</v>
      </c>
      <c r="J3" s="29" t="s">
        <v>29</v>
      </c>
      <c r="K3" s="51" t="s">
        <v>158</v>
      </c>
    </row>
    <row r="4" spans="1:14" x14ac:dyDescent="0.25">
      <c r="A4" s="21">
        <v>0</v>
      </c>
      <c r="B4" s="25">
        <f>CalcDate+2</f>
        <v>40232</v>
      </c>
      <c r="C4" s="20"/>
      <c r="D4" s="18">
        <f ca="1">_xll.HLV5r3.Analytics.Rates.DiscountFactorToZeroRate2( 1, E4, (B4-CalcDate)/365, 0.25)</f>
        <v>1.83933932044784E-2</v>
      </c>
      <c r="E4" s="19">
        <f t="array" aca="1" ref="E4:E44" ca="1">_xll.HLV5r3.Financial.Cache.GetValuesFromBase( CurveOut, BaseDate,B4:B44)</f>
        <v>0.99989945035525496</v>
      </c>
      <c r="F4" s="26"/>
      <c r="G4" s="18">
        <f ca="1">_xll.HLV5r3.Analytics.Rates.DiscountFactorToZeroRate2( 1, H4, (B4-CalcDate)/365, 0.25)</f>
        <v>1.87930464134425E-2</v>
      </c>
      <c r="H4" s="19">
        <f t="array" aca="1" ref="H4:H44" ca="1">_xll.HLV5r3.Financial.Cache.GetValuesFromBase( AUD_Curve, BaseDate,B4:B44)</f>
        <v>0.99989727082834001</v>
      </c>
      <c r="I4" s="19"/>
      <c r="J4" s="19"/>
    </row>
    <row r="5" spans="1:14" x14ac:dyDescent="0.25">
      <c r="A5" s="21">
        <v>1</v>
      </c>
      <c r="B5" s="25" t="e">
        <f ca="1">_xll.Orion.ExcelAPI.Cache.Roll(BusCal,EDATE($B$4,(A5*3)),PmtConv)</f>
        <v>#NAME?</v>
      </c>
      <c r="C5" s="19" t="e">
        <f ca="1">(B5-B4)/365</f>
        <v>#NAME?</v>
      </c>
      <c r="D5" s="18">
        <f ca="1">_xll.HLV5r3.Analytics.Rates.DiscountFactorToZeroRate2( 1, E5, (B5-CalcDate)/365, 0.25)</f>
        <v>-4.66293670342566E-14</v>
      </c>
      <c r="E5" s="19">
        <f ca="1"/>
        <v>0.99989945035525496</v>
      </c>
      <c r="F5" s="26" t="e">
        <f ca="1">(0.0001*SUMPRODUCT(E$5:E5,C$5:C5)/E$4)*10^6</f>
        <v>#NAME?</v>
      </c>
      <c r="G5" s="18">
        <f ca="1">_xll.HLV5r3.Analytics.Rates.DiscountFactorToZeroRate2( 1, H5, (B5-CalcDate)/365, 0.25)</f>
        <v>-4.79616346638068E-14</v>
      </c>
      <c r="H5" s="19">
        <f ca="1"/>
        <v>0.99989727082834001</v>
      </c>
      <c r="I5" s="18" t="e">
        <f ca="1">(H4/H5-1)/C5</f>
        <v>#NAME?</v>
      </c>
      <c r="J5" s="12" t="e">
        <f ca="1">-(E5-E$4+SUMPRODUCT(I$5:I5,C$5:C5,E$5:E5))*10^6/F5</f>
        <v>#NAME?</v>
      </c>
    </row>
    <row r="6" spans="1:14" x14ac:dyDescent="0.25">
      <c r="A6" s="21">
        <v>2</v>
      </c>
      <c r="B6" s="25" t="e">
        <f ca="1">_xll.Orion.ExcelAPI.Cache.Roll(BusCal,EDATE($B$4,(A6*3)),PmtConv)</f>
        <v>#NAME?</v>
      </c>
      <c r="C6" s="19" t="e">
        <f ca="1">(B6-B5)/365</f>
        <v>#NAME?</v>
      </c>
      <c r="D6" s="18">
        <f ca="1">_xll.HLV5r3.Analytics.Rates.DiscountFactorToZeroRate2( 1, E6, (B6-CalcDate)/365, 0.25)</f>
        <v>-4.66293670342566E-14</v>
      </c>
      <c r="E6" s="19">
        <f ca="1"/>
        <v>0.99989945035525496</v>
      </c>
      <c r="F6" s="26" t="e">
        <f ca="1">(0.0001*SUMPRODUCT(E$5:E6,C$5:C6)/E$4)*10^6</f>
        <v>#NAME?</v>
      </c>
      <c r="G6" s="18">
        <f ca="1">_xll.HLV5r3.Analytics.Rates.DiscountFactorToZeroRate2( 1, H6, (B6-CalcDate)/365, 0.25)</f>
        <v>-4.79616346638068E-14</v>
      </c>
      <c r="H6" s="19">
        <f ca="1"/>
        <v>0.99989727082834001</v>
      </c>
      <c r="I6" s="18" t="e">
        <f ca="1">(H5/H6-1)/C6</f>
        <v>#NAME?</v>
      </c>
      <c r="J6" s="12" t="e">
        <f ca="1">-(E6-E$4+SUMPRODUCT(I$5:I6,C$5:C6,E$5:E6))*10^6/F6</f>
        <v>#NAME?</v>
      </c>
    </row>
    <row r="7" spans="1:14" x14ac:dyDescent="0.25">
      <c r="A7" s="21">
        <v>3</v>
      </c>
      <c r="B7" s="25" t="e">
        <f ca="1">_xll.Orion.ExcelAPI.Cache.Roll(BusCal,EDATE($B$4,(A7*3)),PmtConv)</f>
        <v>#NAME?</v>
      </c>
      <c r="C7" s="19" t="e">
        <f t="shared" ref="C7:C44" ca="1" si="0">(B7-B6)/365</f>
        <v>#NAME?</v>
      </c>
      <c r="D7" s="18">
        <f ca="1">_xll.HLV5r3.Analytics.Rates.DiscountFactorToZeroRate2( 1, E7, (B7-CalcDate)/365, 0.25)</f>
        <v>-4.66293670342566E-14</v>
      </c>
      <c r="E7" s="19">
        <f ca="1"/>
        <v>0.99989945035525496</v>
      </c>
      <c r="F7" s="26" t="e">
        <f ca="1">(0.0001*SUMPRODUCT(E$5:E7,C$5:C7)/E$4)*10^6</f>
        <v>#NAME?</v>
      </c>
      <c r="G7" s="18">
        <f ca="1">_xll.HLV5r3.Analytics.Rates.DiscountFactorToZeroRate2( 1, H7, (B7-CalcDate)/365, 0.25)</f>
        <v>-4.79616346638068E-14</v>
      </c>
      <c r="H7" s="19">
        <f ca="1"/>
        <v>0.99989727082834001</v>
      </c>
      <c r="I7" s="18" t="e">
        <f t="shared" ref="I7:I44" ca="1" si="1">(H6/H7-1)/C7</f>
        <v>#NAME?</v>
      </c>
      <c r="J7" s="12" t="e">
        <f ca="1">-(E7-E$4+SUMPRODUCT(I$5:I7,C$5:C7,E$5:E7))*10^6/F7</f>
        <v>#NAME?</v>
      </c>
    </row>
    <row r="8" spans="1:14" x14ac:dyDescent="0.25">
      <c r="A8" s="21">
        <v>4</v>
      </c>
      <c r="B8" s="25" t="e">
        <f ca="1">_xll.Orion.ExcelAPI.Cache.Roll(BusCal,EDATE($B$4,(A8*3)),PmtConv)</f>
        <v>#NAME?</v>
      </c>
      <c r="C8" s="19" t="e">
        <f t="shared" ca="1" si="0"/>
        <v>#NAME?</v>
      </c>
      <c r="D8" s="18">
        <f ca="1">_xll.HLV5r3.Analytics.Rates.DiscountFactorToZeroRate2( 1, E8, (B8-CalcDate)/365, 0.25)</f>
        <v>-4.66293670342566E-14</v>
      </c>
      <c r="E8" s="19">
        <f ca="1"/>
        <v>0.99989945035525496</v>
      </c>
      <c r="F8" s="26" t="e">
        <f ca="1">(0.0001*SUMPRODUCT(E$5:E8,C$5:C8)/E$4)*10^6</f>
        <v>#NAME?</v>
      </c>
      <c r="G8" s="18">
        <f ca="1">_xll.HLV5r3.Analytics.Rates.DiscountFactorToZeroRate2( 1, H8, (B8-CalcDate)/365, 0.25)</f>
        <v>-4.79616346638068E-14</v>
      </c>
      <c r="H8" s="19">
        <f ca="1"/>
        <v>0.99989727082834001</v>
      </c>
      <c r="I8" s="18" t="e">
        <f t="shared" ca="1" si="1"/>
        <v>#NAME?</v>
      </c>
      <c r="J8" s="12" t="e">
        <f ca="1">-(E8-E$4+SUMPRODUCT(I$5:I8,C$5:C8,E$5:E8))*10^6/F8</f>
        <v>#NAME?</v>
      </c>
      <c r="K8" s="52">
        <f>'Xccy Spread Curve'!G2</f>
        <v>8.0833499999999994</v>
      </c>
    </row>
    <row r="9" spans="1:14" x14ac:dyDescent="0.25">
      <c r="A9" s="21">
        <v>5</v>
      </c>
      <c r="B9" s="25" t="e">
        <f ca="1">_xll.Orion.ExcelAPI.Cache.Roll(BusCal,EDATE($B$4,(A9*3)),PmtConv)</f>
        <v>#NAME?</v>
      </c>
      <c r="C9" s="19" t="e">
        <f t="shared" ca="1" si="0"/>
        <v>#NAME?</v>
      </c>
      <c r="D9" s="18">
        <f ca="1">_xll.HLV5r3.Analytics.Rates.DiscountFactorToZeroRate2( 1, E9, (B9-CalcDate)/365, 0.25)</f>
        <v>-4.66293670342566E-14</v>
      </c>
      <c r="E9" s="19">
        <f ca="1"/>
        <v>0.99989945035525496</v>
      </c>
      <c r="F9" s="26" t="e">
        <f ca="1">(0.0001*SUMPRODUCT(E$5:E9,C$5:C9)/E$4)*10^6</f>
        <v>#NAME?</v>
      </c>
      <c r="G9" s="18">
        <f ca="1">_xll.HLV5r3.Analytics.Rates.DiscountFactorToZeroRate2( 1, H9, (B9-CalcDate)/365, 0.25)</f>
        <v>-4.79616346638068E-14</v>
      </c>
      <c r="H9" s="19">
        <f ca="1"/>
        <v>0.99989727082834001</v>
      </c>
      <c r="I9" s="18" t="e">
        <f t="shared" ca="1" si="1"/>
        <v>#NAME?</v>
      </c>
      <c r="J9" s="12" t="e">
        <f ca="1">-(E9-E$4+SUMPRODUCT(I$5:I9,C$5:C9,E$5:E9))*10^6/F9</f>
        <v>#NAME?</v>
      </c>
    </row>
    <row r="10" spans="1:14" x14ac:dyDescent="0.25">
      <c r="A10" s="21">
        <v>6</v>
      </c>
      <c r="B10" s="25" t="e">
        <f ca="1">_xll.Orion.ExcelAPI.Cache.Roll(BusCal,EDATE($B$4,(A10*3)),PmtConv)</f>
        <v>#NAME?</v>
      </c>
      <c r="C10" s="19" t="e">
        <f t="shared" ca="1" si="0"/>
        <v>#NAME?</v>
      </c>
      <c r="D10" s="18">
        <f ca="1">_xll.HLV5r3.Analytics.Rates.DiscountFactorToZeroRate2( 1, E10, (B10-CalcDate)/365, 0.25)</f>
        <v>-4.66293670342566E-14</v>
      </c>
      <c r="E10" s="19">
        <f ca="1"/>
        <v>0.99989945035525496</v>
      </c>
      <c r="F10" s="26" t="e">
        <f ca="1">(0.0001*SUMPRODUCT(E$5:E10,C$5:C10)/E$4)*10^6</f>
        <v>#NAME?</v>
      </c>
      <c r="G10" s="18">
        <f ca="1">_xll.HLV5r3.Analytics.Rates.DiscountFactorToZeroRate2( 1, H10, (B10-CalcDate)/365, 0.25)</f>
        <v>-4.79616346638068E-14</v>
      </c>
      <c r="H10" s="19">
        <f ca="1"/>
        <v>0.99989727082834001</v>
      </c>
      <c r="I10" s="18" t="e">
        <f t="shared" ca="1" si="1"/>
        <v>#NAME?</v>
      </c>
      <c r="J10" s="12" t="e">
        <f ca="1">-(E10-E$4+SUMPRODUCT(I$5:I10,C$5:C10,E$5:E10))*10^6/F10</f>
        <v>#NAME?</v>
      </c>
    </row>
    <row r="11" spans="1:14" x14ac:dyDescent="0.25">
      <c r="A11" s="21">
        <v>7</v>
      </c>
      <c r="B11" s="25" t="e">
        <f ca="1">_xll.Orion.ExcelAPI.Cache.Roll(BusCal,EDATE($B$4,(A11*3)),PmtConv)</f>
        <v>#NAME?</v>
      </c>
      <c r="C11" s="19" t="e">
        <f t="shared" ca="1" si="0"/>
        <v>#NAME?</v>
      </c>
      <c r="D11" s="18">
        <f ca="1">_xll.HLV5r3.Analytics.Rates.DiscountFactorToZeroRate2( 1, E11, (B11-CalcDate)/365, 0.25)</f>
        <v>-4.66293670342566E-14</v>
      </c>
      <c r="E11" s="19">
        <f ca="1"/>
        <v>0.99989945035525496</v>
      </c>
      <c r="F11" s="26" t="e">
        <f ca="1">(0.0001*SUMPRODUCT(E$5:E11,C$5:C11)/E$4)*10^6</f>
        <v>#NAME?</v>
      </c>
      <c r="G11" s="18">
        <f ca="1">_xll.HLV5r3.Analytics.Rates.DiscountFactorToZeroRate2( 1, H11, (B11-CalcDate)/365, 0.25)</f>
        <v>-4.79616346638068E-14</v>
      </c>
      <c r="H11" s="19">
        <f ca="1"/>
        <v>0.99989727082834001</v>
      </c>
      <c r="I11" s="18" t="e">
        <f t="shared" ca="1" si="1"/>
        <v>#NAME?</v>
      </c>
      <c r="J11" s="12" t="e">
        <f ca="1">-(E11-E$4+SUMPRODUCT(I$5:I11,C$5:C11,E$5:E11))*10^6/F11</f>
        <v>#NAME?</v>
      </c>
    </row>
    <row r="12" spans="1:14" x14ac:dyDescent="0.25">
      <c r="A12" s="21">
        <v>8</v>
      </c>
      <c r="B12" s="25" t="e">
        <f ca="1">_xll.Orion.ExcelAPI.Cache.Roll(BusCal,EDATE($B$4,(A12*3)),PmtConv)</f>
        <v>#NAME?</v>
      </c>
      <c r="C12" s="19" t="e">
        <f t="shared" ca="1" si="0"/>
        <v>#NAME?</v>
      </c>
      <c r="D12" s="18">
        <f ca="1">_xll.HLV5r3.Analytics.Rates.DiscountFactorToZeroRate2( 1, E12, (B12-CalcDate)/365, 0.25)</f>
        <v>-4.66293670342566E-14</v>
      </c>
      <c r="E12" s="19">
        <f ca="1"/>
        <v>0.99989945035525496</v>
      </c>
      <c r="F12" s="26" t="e">
        <f ca="1">(0.0001*SUMPRODUCT(E$5:E12,C$5:C12)/E$4)*10^6</f>
        <v>#NAME?</v>
      </c>
      <c r="G12" s="18">
        <f ca="1">_xll.HLV5r3.Analytics.Rates.DiscountFactorToZeroRate2( 1, H12, (B12-CalcDate)/365, 0.25)</f>
        <v>-4.79616346638068E-14</v>
      </c>
      <c r="H12" s="19">
        <f ca="1"/>
        <v>0.99989727082834001</v>
      </c>
      <c r="I12" s="18" t="e">
        <f t="shared" ca="1" si="1"/>
        <v>#NAME?</v>
      </c>
      <c r="J12" s="12" t="e">
        <f ca="1">-(E12-E$4+SUMPRODUCT(I$5:I12,C$5:C12,E$5:E12))*10^6/F12</f>
        <v>#NAME?</v>
      </c>
      <c r="K12" s="52">
        <f>'Xccy Spread Curve'!G3</f>
        <v>16.75</v>
      </c>
    </row>
    <row r="13" spans="1:14" x14ac:dyDescent="0.25">
      <c r="A13" s="21">
        <v>9</v>
      </c>
      <c r="B13" s="25" t="e">
        <f ca="1">_xll.Orion.ExcelAPI.Cache.Roll(BusCal,EDATE($B$4,(A13*3)),PmtConv)</f>
        <v>#NAME?</v>
      </c>
      <c r="C13" s="19" t="e">
        <f t="shared" ca="1" si="0"/>
        <v>#NAME?</v>
      </c>
      <c r="D13" s="18">
        <f ca="1">_xll.HLV5r3.Analytics.Rates.DiscountFactorToZeroRate2( 1, E13, (B13-CalcDate)/365, 0.25)</f>
        <v>-4.66293670342566E-14</v>
      </c>
      <c r="E13" s="19">
        <f ca="1"/>
        <v>0.99989945035525496</v>
      </c>
      <c r="F13" s="26" t="e">
        <f ca="1">(0.0001*SUMPRODUCT(E$5:E13,C$5:C13)/E$4)*10^6</f>
        <v>#NAME?</v>
      </c>
      <c r="G13" s="18">
        <f ca="1">_xll.HLV5r3.Analytics.Rates.DiscountFactorToZeroRate2( 1, H13, (B13-CalcDate)/365, 0.25)</f>
        <v>-4.79616346638068E-14</v>
      </c>
      <c r="H13" s="19">
        <f ca="1"/>
        <v>0.99989727082834001</v>
      </c>
      <c r="I13" s="18" t="e">
        <f t="shared" ca="1" si="1"/>
        <v>#NAME?</v>
      </c>
      <c r="J13" s="12" t="e">
        <f ca="1">-(E13-E$4+SUMPRODUCT(I$5:I13,C$5:C13,E$5:E13))*10^6/F13</f>
        <v>#NAME?</v>
      </c>
    </row>
    <row r="14" spans="1:14" x14ac:dyDescent="0.25">
      <c r="A14" s="21">
        <v>10</v>
      </c>
      <c r="B14" s="25" t="e">
        <f ca="1">_xll.Orion.ExcelAPI.Cache.Roll(BusCal,EDATE($B$4,(A14*3)),PmtConv)</f>
        <v>#NAME?</v>
      </c>
      <c r="C14" s="19" t="e">
        <f t="shared" ca="1" si="0"/>
        <v>#NAME?</v>
      </c>
      <c r="D14" s="18">
        <f ca="1">_xll.HLV5r3.Analytics.Rates.DiscountFactorToZeroRate2( 1, E14, (B14-CalcDate)/365, 0.25)</f>
        <v>-4.66293670342566E-14</v>
      </c>
      <c r="E14" s="19">
        <f ca="1"/>
        <v>0.99989945035525496</v>
      </c>
      <c r="F14" s="26" t="e">
        <f ca="1">(0.0001*SUMPRODUCT(E$5:E14,C$5:C14)/E$4)*10^6</f>
        <v>#NAME?</v>
      </c>
      <c r="G14" s="18">
        <f ca="1">_xll.HLV5r3.Analytics.Rates.DiscountFactorToZeroRate2( 1, H14, (B14-CalcDate)/365, 0.25)</f>
        <v>-4.79616346638068E-14</v>
      </c>
      <c r="H14" s="19">
        <f ca="1"/>
        <v>0.99989727082834001</v>
      </c>
      <c r="I14" s="18" t="e">
        <f t="shared" ca="1" si="1"/>
        <v>#NAME?</v>
      </c>
      <c r="J14" s="12" t="e">
        <f ca="1">-(E14-E$4+SUMPRODUCT(I$5:I14,C$5:C14,E$5:E14))*10^6/F14</f>
        <v>#NAME?</v>
      </c>
    </row>
    <row r="15" spans="1:14" x14ac:dyDescent="0.25">
      <c r="A15" s="21">
        <v>11</v>
      </c>
      <c r="B15" s="25" t="e">
        <f ca="1">_xll.Orion.ExcelAPI.Cache.Roll(BusCal,EDATE($B$4,(A15*3)),PmtConv)</f>
        <v>#NAME?</v>
      </c>
      <c r="C15" s="19" t="e">
        <f t="shared" ca="1" si="0"/>
        <v>#NAME?</v>
      </c>
      <c r="D15" s="18">
        <f ca="1">_xll.HLV5r3.Analytics.Rates.DiscountFactorToZeroRate2( 1, E15, (B15-CalcDate)/365, 0.25)</f>
        <v>-4.66293670342566E-14</v>
      </c>
      <c r="E15" s="19">
        <f ca="1"/>
        <v>0.99989945035525496</v>
      </c>
      <c r="F15" s="26" t="e">
        <f ca="1">(0.0001*SUMPRODUCT(E$5:E15,C$5:C15)/E$4)*10^6</f>
        <v>#NAME?</v>
      </c>
      <c r="G15" s="18">
        <f ca="1">_xll.HLV5r3.Analytics.Rates.DiscountFactorToZeroRate2( 1, H15, (B15-CalcDate)/365, 0.25)</f>
        <v>-4.79616346638068E-14</v>
      </c>
      <c r="H15" s="19">
        <f ca="1"/>
        <v>0.99989727082834001</v>
      </c>
      <c r="I15" s="18" t="e">
        <f t="shared" ca="1" si="1"/>
        <v>#NAME?</v>
      </c>
      <c r="J15" s="12" t="e">
        <f ca="1">-(E15-E$4+SUMPRODUCT(I$5:I15,C$5:C15,E$5:E15))*10^6/F15</f>
        <v>#NAME?</v>
      </c>
    </row>
    <row r="16" spans="1:14" x14ac:dyDescent="0.25">
      <c r="A16" s="21">
        <v>12</v>
      </c>
      <c r="B16" s="25" t="e">
        <f ca="1">_xll.Orion.ExcelAPI.Cache.Roll(BusCal,EDATE($B$4,(A16*3)),PmtConv)</f>
        <v>#NAME?</v>
      </c>
      <c r="C16" s="19" t="e">
        <f t="shared" ca="1" si="0"/>
        <v>#NAME?</v>
      </c>
      <c r="D16" s="18">
        <f ca="1">_xll.HLV5r3.Analytics.Rates.DiscountFactorToZeroRate2( 1, E16, (B16-CalcDate)/365, 0.25)</f>
        <v>-4.66293670342566E-14</v>
      </c>
      <c r="E16" s="19">
        <f ca="1"/>
        <v>0.99989945035525496</v>
      </c>
      <c r="F16" s="26" t="e">
        <f ca="1">(0.0001*SUMPRODUCT(E$5:E16,C$5:C16)/E$4)*10^6</f>
        <v>#NAME?</v>
      </c>
      <c r="G16" s="18">
        <f ca="1">_xll.HLV5r3.Analytics.Rates.DiscountFactorToZeroRate2( 1, H16, (B16-CalcDate)/365, 0.25)</f>
        <v>-4.79616346638068E-14</v>
      </c>
      <c r="H16" s="19">
        <f ca="1"/>
        <v>0.99989727082834001</v>
      </c>
      <c r="I16" s="18" t="e">
        <f t="shared" ca="1" si="1"/>
        <v>#NAME?</v>
      </c>
      <c r="J16" s="12" t="e">
        <f ca="1">-(E16-E$4+SUMPRODUCT(I$5:I16,C$5:C16,E$5:E16))*10^6/F16</f>
        <v>#NAME?</v>
      </c>
      <c r="K16" s="52">
        <f>'Xccy Spread Curve'!G4</f>
        <v>24.5</v>
      </c>
    </row>
    <row r="17" spans="1:11" x14ac:dyDescent="0.25">
      <c r="A17" s="21">
        <v>13</v>
      </c>
      <c r="B17" s="25" t="e">
        <f ca="1">_xll.Orion.ExcelAPI.Cache.Roll(BusCal,EDATE($B$4,(A17*3)),PmtConv)</f>
        <v>#NAME?</v>
      </c>
      <c r="C17" s="19" t="e">
        <f t="shared" ca="1" si="0"/>
        <v>#NAME?</v>
      </c>
      <c r="D17" s="18">
        <f ca="1">_xll.HLV5r3.Analytics.Rates.DiscountFactorToZeroRate2( 1, E17, (B17-CalcDate)/365, 0.25)</f>
        <v>-4.66293670342566E-14</v>
      </c>
      <c r="E17" s="19">
        <f ca="1"/>
        <v>0.99989945035525496</v>
      </c>
      <c r="F17" s="26" t="e">
        <f ca="1">(0.0001*SUMPRODUCT(E$5:E17,C$5:C17)/E$4)*10^6</f>
        <v>#NAME?</v>
      </c>
      <c r="G17" s="18">
        <f ca="1">_xll.HLV5r3.Analytics.Rates.DiscountFactorToZeroRate2( 1, H17, (B17-CalcDate)/365, 0.25)</f>
        <v>-4.79616346638068E-14</v>
      </c>
      <c r="H17" s="19">
        <f ca="1"/>
        <v>0.99989727082834001</v>
      </c>
      <c r="I17" s="18" t="e">
        <f t="shared" ca="1" si="1"/>
        <v>#NAME?</v>
      </c>
      <c r="J17" s="12" t="e">
        <f ca="1">-(E17-E$4+SUMPRODUCT(I$5:I17,C$5:C17,E$5:E17))*10^6/F17</f>
        <v>#NAME?</v>
      </c>
    </row>
    <row r="18" spans="1:11" x14ac:dyDescent="0.25">
      <c r="A18" s="21">
        <v>14</v>
      </c>
      <c r="B18" s="25" t="e">
        <f ca="1">_xll.Orion.ExcelAPI.Cache.Roll(BusCal,EDATE($B$4,(A18*3)),PmtConv)</f>
        <v>#NAME?</v>
      </c>
      <c r="C18" s="19" t="e">
        <f t="shared" ca="1" si="0"/>
        <v>#NAME?</v>
      </c>
      <c r="D18" s="18">
        <f ca="1">_xll.HLV5r3.Analytics.Rates.DiscountFactorToZeroRate2( 1, E18, (B18-CalcDate)/365, 0.25)</f>
        <v>-4.66293670342566E-14</v>
      </c>
      <c r="E18" s="19">
        <f ca="1"/>
        <v>0.99989945035525496</v>
      </c>
      <c r="F18" s="26" t="e">
        <f ca="1">(0.0001*SUMPRODUCT(E$5:E18,C$5:C18)/E$4)*10^6</f>
        <v>#NAME?</v>
      </c>
      <c r="G18" s="18">
        <f ca="1">_xll.HLV5r3.Analytics.Rates.DiscountFactorToZeroRate2( 1, H18, (B18-CalcDate)/365, 0.25)</f>
        <v>-4.79616346638068E-14</v>
      </c>
      <c r="H18" s="19">
        <f ca="1"/>
        <v>0.99989727082834001</v>
      </c>
      <c r="I18" s="18" t="e">
        <f t="shared" ca="1" si="1"/>
        <v>#NAME?</v>
      </c>
      <c r="J18" s="12" t="e">
        <f ca="1">-(E18-E$4+SUMPRODUCT(I$5:I18,C$5:C18,E$5:E18))*10^6/F18</f>
        <v>#NAME?</v>
      </c>
    </row>
    <row r="19" spans="1:11" x14ac:dyDescent="0.25">
      <c r="A19" s="21">
        <v>15</v>
      </c>
      <c r="B19" s="25" t="e">
        <f ca="1">_xll.Orion.ExcelAPI.Cache.Roll(BusCal,EDATE($B$4,(A19*3)),PmtConv)</f>
        <v>#NAME?</v>
      </c>
      <c r="C19" s="19" t="e">
        <f t="shared" ca="1" si="0"/>
        <v>#NAME?</v>
      </c>
      <c r="D19" s="18">
        <f ca="1">_xll.HLV5r3.Analytics.Rates.DiscountFactorToZeroRate2( 1, E19, (B19-CalcDate)/365, 0.25)</f>
        <v>-4.66293670342566E-14</v>
      </c>
      <c r="E19" s="19">
        <f ca="1"/>
        <v>0.99989945035525496</v>
      </c>
      <c r="F19" s="26" t="e">
        <f ca="1">(0.0001*SUMPRODUCT(E$5:E19,C$5:C19)/E$4)*10^6</f>
        <v>#NAME?</v>
      </c>
      <c r="G19" s="18">
        <f ca="1">_xll.HLV5r3.Analytics.Rates.DiscountFactorToZeroRate2( 1, H19, (B19-CalcDate)/365, 0.25)</f>
        <v>-4.79616346638068E-14</v>
      </c>
      <c r="H19" s="19">
        <f ca="1"/>
        <v>0.99989727082834001</v>
      </c>
      <c r="I19" s="18" t="e">
        <f t="shared" ca="1" si="1"/>
        <v>#NAME?</v>
      </c>
      <c r="J19" s="12" t="e">
        <f ca="1">-(E19-E$4+SUMPRODUCT(I$5:I19,C$5:C19,E$5:E19))*10^6/F19</f>
        <v>#NAME?</v>
      </c>
    </row>
    <row r="20" spans="1:11" x14ac:dyDescent="0.25">
      <c r="A20" s="21">
        <v>16</v>
      </c>
      <c r="B20" s="25" t="e">
        <f ca="1">_xll.Orion.ExcelAPI.Cache.Roll(BusCal,EDATE($B$4,(A20*3)),PmtConv)</f>
        <v>#NAME?</v>
      </c>
      <c r="C20" s="19" t="e">
        <f t="shared" ca="1" si="0"/>
        <v>#NAME?</v>
      </c>
      <c r="D20" s="18">
        <f ca="1">_xll.HLV5r3.Analytics.Rates.DiscountFactorToZeroRate2( 1, E20, (B20-CalcDate)/365, 0.25)</f>
        <v>-4.66293670342566E-14</v>
      </c>
      <c r="E20" s="19">
        <f ca="1"/>
        <v>0.99989945035525496</v>
      </c>
      <c r="F20" s="26" t="e">
        <f ca="1">(0.0001*SUMPRODUCT(E$5:E20,C$5:C20)/E$4)*10^6</f>
        <v>#NAME?</v>
      </c>
      <c r="G20" s="18">
        <f ca="1">_xll.HLV5r3.Analytics.Rates.DiscountFactorToZeroRate2( 1, H20, (B20-CalcDate)/365, 0.25)</f>
        <v>-4.79616346638068E-14</v>
      </c>
      <c r="H20" s="19">
        <f ca="1"/>
        <v>0.99989727082834001</v>
      </c>
      <c r="I20" s="18" t="e">
        <f t="shared" ca="1" si="1"/>
        <v>#NAME?</v>
      </c>
      <c r="J20" s="12" t="e">
        <f ca="1">-(E20-E$4+SUMPRODUCT(I$5:I20,C$5:C20,E$5:E20))*10^6/F20</f>
        <v>#NAME?</v>
      </c>
      <c r="K20" s="52">
        <f>'Xccy Spread Curve'!G5</f>
        <v>31.25</v>
      </c>
    </row>
    <row r="21" spans="1:11" x14ac:dyDescent="0.25">
      <c r="A21" s="21">
        <v>17</v>
      </c>
      <c r="B21" s="25" t="e">
        <f ca="1">_xll.Orion.ExcelAPI.Cache.Roll(BusCal,EDATE($B$4,(A21*3)),PmtConv)</f>
        <v>#NAME?</v>
      </c>
      <c r="C21" s="19" t="e">
        <f t="shared" ca="1" si="0"/>
        <v>#NAME?</v>
      </c>
      <c r="D21" s="18">
        <f ca="1">_xll.HLV5r3.Analytics.Rates.DiscountFactorToZeroRate2( 1, E21, (B21-CalcDate)/365, 0.25)</f>
        <v>-4.66293670342566E-14</v>
      </c>
      <c r="E21" s="19">
        <f ca="1"/>
        <v>0.99989945035525496</v>
      </c>
      <c r="F21" s="26" t="e">
        <f ca="1">(0.0001*SUMPRODUCT(E$5:E21,C$5:C21)/E$4)*10^6</f>
        <v>#NAME?</v>
      </c>
      <c r="G21" s="18">
        <f ca="1">_xll.HLV5r3.Analytics.Rates.DiscountFactorToZeroRate2( 1, H21, (B21-CalcDate)/365, 0.25)</f>
        <v>-4.79616346638068E-14</v>
      </c>
      <c r="H21" s="19">
        <f ca="1"/>
        <v>0.99989727082834001</v>
      </c>
      <c r="I21" s="18" t="e">
        <f t="shared" ca="1" si="1"/>
        <v>#NAME?</v>
      </c>
      <c r="J21" s="12" t="e">
        <f ca="1">-(E21-E$4+SUMPRODUCT(I$5:I21,C$5:C21,E$5:E21))*10^6/F21</f>
        <v>#NAME?</v>
      </c>
    </row>
    <row r="22" spans="1:11" x14ac:dyDescent="0.25">
      <c r="A22" s="21">
        <v>18</v>
      </c>
      <c r="B22" s="25" t="e">
        <f ca="1">_xll.Orion.ExcelAPI.Cache.Roll(BusCal,EDATE($B$4,(A22*3)),PmtConv)</f>
        <v>#NAME?</v>
      </c>
      <c r="C22" s="19" t="e">
        <f t="shared" ca="1" si="0"/>
        <v>#NAME?</v>
      </c>
      <c r="D22" s="18">
        <f ca="1">_xll.HLV5r3.Analytics.Rates.DiscountFactorToZeroRate2( 1, E22, (B22-CalcDate)/365, 0.25)</f>
        <v>-4.66293670342566E-14</v>
      </c>
      <c r="E22" s="19">
        <f ca="1"/>
        <v>0.99989945035525496</v>
      </c>
      <c r="F22" s="26" t="e">
        <f ca="1">(0.0001*SUMPRODUCT(E$5:E22,C$5:C22)/E$4)*10^6</f>
        <v>#NAME?</v>
      </c>
      <c r="G22" s="18">
        <f ca="1">_xll.HLV5r3.Analytics.Rates.DiscountFactorToZeroRate2( 1, H22, (B22-CalcDate)/365, 0.25)</f>
        <v>-4.79616346638068E-14</v>
      </c>
      <c r="H22" s="19">
        <f ca="1"/>
        <v>0.99989727082834001</v>
      </c>
      <c r="I22" s="18" t="e">
        <f t="shared" ca="1" si="1"/>
        <v>#NAME?</v>
      </c>
      <c r="J22" s="12" t="e">
        <f ca="1">-(E22-E$4+SUMPRODUCT(I$5:I22,C$5:C22,E$5:E22))*10^6/F22</f>
        <v>#NAME?</v>
      </c>
    </row>
    <row r="23" spans="1:11" x14ac:dyDescent="0.25">
      <c r="A23" s="21">
        <v>19</v>
      </c>
      <c r="B23" s="25" t="e">
        <f ca="1">_xll.Orion.ExcelAPI.Cache.Roll(BusCal,EDATE($B$4,(A23*3)),PmtConv)</f>
        <v>#NAME?</v>
      </c>
      <c r="C23" s="19" t="e">
        <f t="shared" ca="1" si="0"/>
        <v>#NAME?</v>
      </c>
      <c r="D23" s="18">
        <f ca="1">_xll.HLV5r3.Analytics.Rates.DiscountFactorToZeroRate2( 1, E23, (B23-CalcDate)/365, 0.25)</f>
        <v>-4.66293670342566E-14</v>
      </c>
      <c r="E23" s="19">
        <f ca="1"/>
        <v>0.99989945035525496</v>
      </c>
      <c r="F23" s="26" t="e">
        <f ca="1">(0.0001*SUMPRODUCT(E$5:E23,C$5:C23)/E$4)*10^6</f>
        <v>#NAME?</v>
      </c>
      <c r="G23" s="18">
        <f ca="1">_xll.HLV5r3.Analytics.Rates.DiscountFactorToZeroRate2( 1, H23, (B23-CalcDate)/365, 0.25)</f>
        <v>-4.79616346638068E-14</v>
      </c>
      <c r="H23" s="19">
        <f ca="1"/>
        <v>0.99989727082834001</v>
      </c>
      <c r="I23" s="18" t="e">
        <f t="shared" ca="1" si="1"/>
        <v>#NAME?</v>
      </c>
      <c r="J23" s="12" t="e">
        <f ca="1">-(E23-E$4+SUMPRODUCT(I$5:I23,C$5:C23,E$5:E23))*10^6/F23</f>
        <v>#NAME?</v>
      </c>
    </row>
    <row r="24" spans="1:11" x14ac:dyDescent="0.25">
      <c r="A24" s="21">
        <v>20</v>
      </c>
      <c r="B24" s="25" t="e">
        <f ca="1">_xll.Orion.ExcelAPI.Cache.Roll(BusCal,EDATE($B$4,(A24*3)),PmtConv)</f>
        <v>#NAME?</v>
      </c>
      <c r="C24" s="19" t="e">
        <f t="shared" ca="1" si="0"/>
        <v>#NAME?</v>
      </c>
      <c r="D24" s="18">
        <f ca="1">_xll.HLV5r3.Analytics.Rates.DiscountFactorToZeroRate2( 1, E24, (B24-CalcDate)/365, 0.25)</f>
        <v>-4.66293670342566E-14</v>
      </c>
      <c r="E24" s="19">
        <f ca="1"/>
        <v>0.99989945035525496</v>
      </c>
      <c r="F24" s="26" t="e">
        <f ca="1">(0.0001*SUMPRODUCT(E$5:E24,C$5:C24)/E$4)*10^6</f>
        <v>#NAME?</v>
      </c>
      <c r="G24" s="18">
        <f ca="1">_xll.HLV5r3.Analytics.Rates.DiscountFactorToZeroRate2( 1, H24, (B24-CalcDate)/365, 0.25)</f>
        <v>-4.79616346638068E-14</v>
      </c>
      <c r="H24" s="19">
        <f ca="1"/>
        <v>0.99989727082834001</v>
      </c>
      <c r="I24" s="18" t="e">
        <f t="shared" ca="1" si="1"/>
        <v>#NAME?</v>
      </c>
      <c r="J24" s="12" t="e">
        <f ca="1">-(E24-E$4+SUMPRODUCT(I$5:I24,C$5:C24,E$5:E24))*10^6/F24</f>
        <v>#NAME?</v>
      </c>
      <c r="K24" s="52">
        <f>'Xccy Spread Curve'!G6</f>
        <v>35.416699999999999</v>
      </c>
    </row>
    <row r="25" spans="1:11" x14ac:dyDescent="0.25">
      <c r="A25" s="21">
        <v>21</v>
      </c>
      <c r="B25" s="25" t="e">
        <f ca="1">_xll.Orion.ExcelAPI.Cache.Roll(BusCal,EDATE($B$4,(A25*3)),PmtConv)</f>
        <v>#NAME?</v>
      </c>
      <c r="C25" s="19" t="e">
        <f t="shared" ca="1" si="0"/>
        <v>#NAME?</v>
      </c>
      <c r="D25" s="18">
        <f ca="1">_xll.HLV5r3.Analytics.Rates.DiscountFactorToZeroRate2( 1, E25, (B25-CalcDate)/365, 0.25)</f>
        <v>-4.66293670342566E-14</v>
      </c>
      <c r="E25" s="19">
        <f ca="1"/>
        <v>0.99989945035525496</v>
      </c>
      <c r="F25" s="26" t="e">
        <f ca="1">(0.0001*SUMPRODUCT(E$5:E25,C$5:C25)/E$4)*10^6</f>
        <v>#NAME?</v>
      </c>
      <c r="G25" s="18">
        <f ca="1">_xll.HLV5r3.Analytics.Rates.DiscountFactorToZeroRate2( 1, H25, (B25-CalcDate)/365, 0.25)</f>
        <v>-4.79616346638068E-14</v>
      </c>
      <c r="H25" s="19">
        <f ca="1"/>
        <v>0.99989727082834001</v>
      </c>
      <c r="I25" s="18" t="e">
        <f t="shared" ca="1" si="1"/>
        <v>#NAME?</v>
      </c>
      <c r="J25" s="12" t="e">
        <f ca="1">-(E25-E$4+SUMPRODUCT(I$5:I25,C$5:C25,E$5:E25))*10^6/F25</f>
        <v>#NAME?</v>
      </c>
    </row>
    <row r="26" spans="1:11" x14ac:dyDescent="0.25">
      <c r="A26" s="21">
        <v>22</v>
      </c>
      <c r="B26" s="25" t="e">
        <f ca="1">_xll.Orion.ExcelAPI.Cache.Roll(BusCal,EDATE($B$4,(A26*3)),PmtConv)</f>
        <v>#NAME?</v>
      </c>
      <c r="C26" s="19" t="e">
        <f t="shared" ca="1" si="0"/>
        <v>#NAME?</v>
      </c>
      <c r="D26" s="18">
        <f ca="1">_xll.HLV5r3.Analytics.Rates.DiscountFactorToZeroRate2( 1, E26, (B26-CalcDate)/365, 0.25)</f>
        <v>-4.66293670342566E-14</v>
      </c>
      <c r="E26" s="19">
        <f ca="1"/>
        <v>0.99989945035525496</v>
      </c>
      <c r="F26" s="26" t="e">
        <f ca="1">(0.0001*SUMPRODUCT(E$5:E26,C$5:C26)/E$4)*10^6</f>
        <v>#NAME?</v>
      </c>
      <c r="G26" s="18">
        <f ca="1">_xll.HLV5r3.Analytics.Rates.DiscountFactorToZeroRate2( 1, H26, (B26-CalcDate)/365, 0.25)</f>
        <v>-4.79616346638068E-14</v>
      </c>
      <c r="H26" s="19">
        <f ca="1"/>
        <v>0.99989727082834001</v>
      </c>
      <c r="I26" s="18" t="e">
        <f t="shared" ca="1" si="1"/>
        <v>#NAME?</v>
      </c>
      <c r="J26" s="12" t="e">
        <f ca="1">-(E26-E$4+SUMPRODUCT(I$5:I26,C$5:C26,E$5:E26))*10^6/F26</f>
        <v>#NAME?</v>
      </c>
    </row>
    <row r="27" spans="1:11" x14ac:dyDescent="0.25">
      <c r="A27" s="21">
        <v>23</v>
      </c>
      <c r="B27" s="25" t="e">
        <f ca="1">_xll.Orion.ExcelAPI.Cache.Roll(BusCal,EDATE($B$4,(A27*3)),PmtConv)</f>
        <v>#NAME?</v>
      </c>
      <c r="C27" s="19" t="e">
        <f t="shared" ca="1" si="0"/>
        <v>#NAME?</v>
      </c>
      <c r="D27" s="18">
        <f ca="1">_xll.HLV5r3.Analytics.Rates.DiscountFactorToZeroRate2( 1, E27, (B27-CalcDate)/365, 0.25)</f>
        <v>-4.66293670342566E-14</v>
      </c>
      <c r="E27" s="19">
        <f ca="1"/>
        <v>0.99989945035525496</v>
      </c>
      <c r="F27" s="26" t="e">
        <f ca="1">(0.0001*SUMPRODUCT(E$5:E27,C$5:C27)/E$4)*10^6</f>
        <v>#NAME?</v>
      </c>
      <c r="G27" s="18">
        <f ca="1">_xll.HLV5r3.Analytics.Rates.DiscountFactorToZeroRate2( 1, H27, (B27-CalcDate)/365, 0.25)</f>
        <v>-4.79616346638068E-14</v>
      </c>
      <c r="H27" s="19">
        <f ca="1"/>
        <v>0.99989727082834001</v>
      </c>
      <c r="I27" s="18" t="e">
        <f t="shared" ca="1" si="1"/>
        <v>#NAME?</v>
      </c>
      <c r="J27" s="12" t="e">
        <f ca="1">-(E27-E$4+SUMPRODUCT(I$5:I27,C$5:C27,E$5:E27))*10^6/F27</f>
        <v>#NAME?</v>
      </c>
    </row>
    <row r="28" spans="1:11" x14ac:dyDescent="0.25">
      <c r="A28" s="21">
        <v>24</v>
      </c>
      <c r="B28" s="25" t="e">
        <f ca="1">_xll.Orion.ExcelAPI.Cache.Roll(BusCal,EDATE($B$4,(A28*3)),PmtConv)</f>
        <v>#NAME?</v>
      </c>
      <c r="C28" s="19" t="e">
        <f t="shared" ca="1" si="0"/>
        <v>#NAME?</v>
      </c>
      <c r="D28" s="18">
        <f ca="1">_xll.HLV5r3.Analytics.Rates.DiscountFactorToZeroRate2( 1, E28, (B28-CalcDate)/365, 0.25)</f>
        <v>-4.66293670342566E-14</v>
      </c>
      <c r="E28" s="19">
        <f ca="1"/>
        <v>0.99989945035525496</v>
      </c>
      <c r="F28" s="26" t="e">
        <f ca="1">(0.0001*SUMPRODUCT(E$5:E28,C$5:C28)/E$4)*10^6</f>
        <v>#NAME?</v>
      </c>
      <c r="G28" s="18">
        <f ca="1">_xll.HLV5r3.Analytics.Rates.DiscountFactorToZeroRate2( 1, H28, (B28-CalcDate)/365, 0.25)</f>
        <v>-4.79616346638068E-14</v>
      </c>
      <c r="H28" s="19">
        <f ca="1"/>
        <v>0.99989727082834001</v>
      </c>
      <c r="I28" s="18" t="e">
        <f t="shared" ca="1" si="1"/>
        <v>#NAME?</v>
      </c>
      <c r="J28" s="12" t="e">
        <f ca="1">-(E28-E$4+SUMPRODUCT(I$5:I28,C$5:C28,E$5:E28))*10^6/F28</f>
        <v>#NAME?</v>
      </c>
    </row>
    <row r="29" spans="1:11" x14ac:dyDescent="0.25">
      <c r="A29" s="21">
        <v>25</v>
      </c>
      <c r="B29" s="25" t="e">
        <f ca="1">_xll.Orion.ExcelAPI.Cache.Roll(BusCal,EDATE($B$4,(A29*3)),PmtConv)</f>
        <v>#NAME?</v>
      </c>
      <c r="C29" s="19" t="e">
        <f t="shared" ca="1" si="0"/>
        <v>#NAME?</v>
      </c>
      <c r="D29" s="18">
        <f ca="1">_xll.HLV5r3.Analytics.Rates.DiscountFactorToZeroRate2( 1, E29, (B29-CalcDate)/365, 0.25)</f>
        <v>-4.66293670342566E-14</v>
      </c>
      <c r="E29" s="19">
        <f ca="1"/>
        <v>0.99989945035525496</v>
      </c>
      <c r="F29" s="26" t="e">
        <f ca="1">(0.0001*SUMPRODUCT(E$5:E29,C$5:C29)/E$4)*10^6</f>
        <v>#NAME?</v>
      </c>
      <c r="G29" s="18">
        <f ca="1">_xll.HLV5r3.Analytics.Rates.DiscountFactorToZeroRate2( 1, H29, (B29-CalcDate)/365, 0.25)</f>
        <v>-4.79616346638068E-14</v>
      </c>
      <c r="H29" s="19">
        <f ca="1"/>
        <v>0.99989727082834001</v>
      </c>
      <c r="I29" s="18" t="e">
        <f t="shared" ca="1" si="1"/>
        <v>#NAME?</v>
      </c>
      <c r="J29" s="12" t="e">
        <f ca="1">-(E29-E$4+SUMPRODUCT(I$5:I29,C$5:C29,E$5:E29))*10^6/F29</f>
        <v>#NAME?</v>
      </c>
    </row>
    <row r="30" spans="1:11" x14ac:dyDescent="0.25">
      <c r="A30" s="21">
        <v>26</v>
      </c>
      <c r="B30" s="25" t="e">
        <f ca="1">_xll.Orion.ExcelAPI.Cache.Roll(BusCal,EDATE($B$4,(A30*3)),PmtConv)</f>
        <v>#NAME?</v>
      </c>
      <c r="C30" s="19" t="e">
        <f t="shared" ca="1" si="0"/>
        <v>#NAME?</v>
      </c>
      <c r="D30" s="18">
        <f ca="1">_xll.HLV5r3.Analytics.Rates.DiscountFactorToZeroRate2( 1, E30, (B30-CalcDate)/365, 0.25)</f>
        <v>-4.66293670342566E-14</v>
      </c>
      <c r="E30" s="19">
        <f ca="1"/>
        <v>0.99989945035525496</v>
      </c>
      <c r="F30" s="26" t="e">
        <f ca="1">(0.0001*SUMPRODUCT(E$5:E30,C$5:C30)/E$4)*10^6</f>
        <v>#NAME?</v>
      </c>
      <c r="G30" s="18">
        <f ca="1">_xll.HLV5r3.Analytics.Rates.DiscountFactorToZeroRate2( 1, H30, (B30-CalcDate)/365, 0.25)</f>
        <v>-4.79616346638068E-14</v>
      </c>
      <c r="H30" s="19">
        <f ca="1"/>
        <v>0.99989727082834001</v>
      </c>
      <c r="I30" s="18" t="e">
        <f t="shared" ca="1" si="1"/>
        <v>#NAME?</v>
      </c>
      <c r="J30" s="12" t="e">
        <f ca="1">-(E30-E$4+SUMPRODUCT(I$5:I30,C$5:C30,E$5:E30))*10^6/F30</f>
        <v>#NAME?</v>
      </c>
    </row>
    <row r="31" spans="1:11" x14ac:dyDescent="0.25">
      <c r="A31" s="21">
        <v>27</v>
      </c>
      <c r="B31" s="25" t="e">
        <f ca="1">_xll.Orion.ExcelAPI.Cache.Roll(BusCal,EDATE($B$4,(A31*3)),PmtConv)</f>
        <v>#NAME?</v>
      </c>
      <c r="C31" s="19" t="e">
        <f t="shared" ca="1" si="0"/>
        <v>#NAME?</v>
      </c>
      <c r="D31" s="18">
        <f ca="1">_xll.HLV5r3.Analytics.Rates.DiscountFactorToZeroRate2( 1, E31, (B31-CalcDate)/365, 0.25)</f>
        <v>-4.66293670342566E-14</v>
      </c>
      <c r="E31" s="19">
        <f ca="1"/>
        <v>0.99989945035525496</v>
      </c>
      <c r="F31" s="26" t="e">
        <f ca="1">(0.0001*SUMPRODUCT(E$5:E31,C$5:C31)/E$4)*10^6</f>
        <v>#NAME?</v>
      </c>
      <c r="G31" s="18">
        <f ca="1">_xll.HLV5r3.Analytics.Rates.DiscountFactorToZeroRate2( 1, H31, (B31-CalcDate)/365, 0.25)</f>
        <v>-4.79616346638068E-14</v>
      </c>
      <c r="H31" s="19">
        <f ca="1"/>
        <v>0.99989727082834001</v>
      </c>
      <c r="I31" s="18" t="e">
        <f t="shared" ca="1" si="1"/>
        <v>#NAME?</v>
      </c>
      <c r="J31" s="12" t="e">
        <f ca="1">-(E31-E$4+SUMPRODUCT(I$5:I31,C$5:C31,E$5:E31))*10^6/F31</f>
        <v>#NAME?</v>
      </c>
    </row>
    <row r="32" spans="1:11" x14ac:dyDescent="0.25">
      <c r="A32" s="21">
        <v>28</v>
      </c>
      <c r="B32" s="25" t="e">
        <f ca="1">_xll.Orion.ExcelAPI.Cache.Roll(BusCal,EDATE($B$4,(A32*3)),PmtConv)</f>
        <v>#NAME?</v>
      </c>
      <c r="C32" s="19" t="e">
        <f t="shared" ca="1" si="0"/>
        <v>#NAME?</v>
      </c>
      <c r="D32" s="18">
        <f ca="1">_xll.HLV5r3.Analytics.Rates.DiscountFactorToZeroRate2( 1, E32, (B32-CalcDate)/365, 0.25)</f>
        <v>-4.66293670342566E-14</v>
      </c>
      <c r="E32" s="19">
        <f ca="1"/>
        <v>0.99989945035525496</v>
      </c>
      <c r="F32" s="26" t="e">
        <f ca="1">(0.0001*SUMPRODUCT(E$5:E32,C$5:C32)/E$4)*10^6</f>
        <v>#NAME?</v>
      </c>
      <c r="G32" s="18">
        <f ca="1">_xll.HLV5r3.Analytics.Rates.DiscountFactorToZeroRate2( 1, H32, (B32-CalcDate)/365, 0.25)</f>
        <v>-4.79616346638068E-14</v>
      </c>
      <c r="H32" s="19">
        <f ca="1"/>
        <v>0.99989727082834001</v>
      </c>
      <c r="I32" s="18" t="e">
        <f t="shared" ca="1" si="1"/>
        <v>#NAME?</v>
      </c>
      <c r="J32" s="12" t="e">
        <f ca="1">-(E32-E$4+SUMPRODUCT(I$5:I32,C$5:C32,E$5:E32))*10^6/F32</f>
        <v>#NAME?</v>
      </c>
      <c r="K32" s="52">
        <f>'Xccy Spread Curve'!G7</f>
        <v>37.916699999999999</v>
      </c>
    </row>
    <row r="33" spans="1:11" x14ac:dyDescent="0.25">
      <c r="A33" s="21">
        <v>29</v>
      </c>
      <c r="B33" s="25" t="e">
        <f ca="1">_xll.Orion.ExcelAPI.Cache.Roll(BusCal,EDATE($B$4,(A33*3)),PmtConv)</f>
        <v>#NAME?</v>
      </c>
      <c r="C33" s="19" t="e">
        <f t="shared" ca="1" si="0"/>
        <v>#NAME?</v>
      </c>
      <c r="D33" s="18">
        <f ca="1">_xll.HLV5r3.Analytics.Rates.DiscountFactorToZeroRate2( 1, E33, (B33-CalcDate)/365, 0.25)</f>
        <v>-4.66293670342566E-14</v>
      </c>
      <c r="E33" s="19">
        <f ca="1"/>
        <v>0.99989945035525496</v>
      </c>
      <c r="F33" s="26" t="e">
        <f ca="1">(0.0001*SUMPRODUCT(E$5:E33,C$5:C33)/E$4)*10^6</f>
        <v>#NAME?</v>
      </c>
      <c r="G33" s="18">
        <f ca="1">_xll.HLV5r3.Analytics.Rates.DiscountFactorToZeroRate2( 1, H33, (B33-CalcDate)/365, 0.25)</f>
        <v>-4.79616346638068E-14</v>
      </c>
      <c r="H33" s="19">
        <f ca="1"/>
        <v>0.99989727082834001</v>
      </c>
      <c r="I33" s="18" t="e">
        <f t="shared" ca="1" si="1"/>
        <v>#NAME?</v>
      </c>
      <c r="J33" s="12" t="e">
        <f ca="1">-(E33-E$4+SUMPRODUCT(I$5:I33,C$5:C33,E$5:E33))*10^6/F33</f>
        <v>#NAME?</v>
      </c>
    </row>
    <row r="34" spans="1:11" x14ac:dyDescent="0.25">
      <c r="A34" s="21">
        <v>30</v>
      </c>
      <c r="B34" s="25" t="e">
        <f ca="1">_xll.Orion.ExcelAPI.Cache.Roll(BusCal,EDATE($B$4,(A34*3)),PmtConv)</f>
        <v>#NAME?</v>
      </c>
      <c r="C34" s="19" t="e">
        <f t="shared" ca="1" si="0"/>
        <v>#NAME?</v>
      </c>
      <c r="D34" s="18">
        <f ca="1">_xll.HLV5r3.Analytics.Rates.DiscountFactorToZeroRate2( 1, E34, (B34-CalcDate)/365, 0.25)</f>
        <v>-4.66293670342566E-14</v>
      </c>
      <c r="E34" s="19">
        <f ca="1"/>
        <v>0.99989945035525496</v>
      </c>
      <c r="F34" s="26" t="e">
        <f ca="1">(0.0001*SUMPRODUCT(E$5:E34,C$5:C34)/E$4)*10^6</f>
        <v>#NAME?</v>
      </c>
      <c r="G34" s="18">
        <f ca="1">_xll.HLV5r3.Analytics.Rates.DiscountFactorToZeroRate2( 1, H34, (B34-CalcDate)/365, 0.25)</f>
        <v>-4.79616346638068E-14</v>
      </c>
      <c r="H34" s="19">
        <f ca="1"/>
        <v>0.99989727082834001</v>
      </c>
      <c r="I34" s="18" t="e">
        <f t="shared" ca="1" si="1"/>
        <v>#NAME?</v>
      </c>
      <c r="J34" s="12" t="e">
        <f ca="1">-(E34-E$4+SUMPRODUCT(I$5:I34,C$5:C34,E$5:E34))*10^6/F34</f>
        <v>#NAME?</v>
      </c>
    </row>
    <row r="35" spans="1:11" x14ac:dyDescent="0.25">
      <c r="A35" s="21">
        <v>31</v>
      </c>
      <c r="B35" s="25" t="e">
        <f ca="1">_xll.Orion.ExcelAPI.Cache.Roll(BusCal,EDATE($B$4,(A35*3)),PmtConv)</f>
        <v>#NAME?</v>
      </c>
      <c r="C35" s="19" t="e">
        <f t="shared" ca="1" si="0"/>
        <v>#NAME?</v>
      </c>
      <c r="D35" s="18">
        <f ca="1">_xll.HLV5r3.Analytics.Rates.DiscountFactorToZeroRate2( 1, E35, (B35-CalcDate)/365, 0.25)</f>
        <v>-4.66293670342566E-14</v>
      </c>
      <c r="E35" s="19">
        <f ca="1"/>
        <v>0.99989945035525496</v>
      </c>
      <c r="F35" s="26" t="e">
        <f ca="1">(0.0001*SUMPRODUCT(E$5:E35,C$5:C35)/E$4)*10^6</f>
        <v>#NAME?</v>
      </c>
      <c r="G35" s="18">
        <f ca="1">_xll.HLV5r3.Analytics.Rates.DiscountFactorToZeroRate2( 1, H35, (B35-CalcDate)/365, 0.25)</f>
        <v>-4.79616346638068E-14</v>
      </c>
      <c r="H35" s="19">
        <f ca="1"/>
        <v>0.99989727082834001</v>
      </c>
      <c r="I35" s="18" t="e">
        <f t="shared" ca="1" si="1"/>
        <v>#NAME?</v>
      </c>
      <c r="J35" s="12" t="e">
        <f ca="1">-(E35-E$4+SUMPRODUCT(I$5:I35,C$5:C35,E$5:E35))*10^6/F35</f>
        <v>#NAME?</v>
      </c>
    </row>
    <row r="36" spans="1:11" x14ac:dyDescent="0.25">
      <c r="A36" s="21">
        <v>32</v>
      </c>
      <c r="B36" s="25" t="e">
        <f ca="1">_xll.Orion.ExcelAPI.Cache.Roll(BusCal,EDATE($B$4,(A36*3)),PmtConv)</f>
        <v>#NAME?</v>
      </c>
      <c r="C36" s="19" t="e">
        <f t="shared" ca="1" si="0"/>
        <v>#NAME?</v>
      </c>
      <c r="D36" s="18">
        <f ca="1">_xll.HLV5r3.Analytics.Rates.DiscountFactorToZeroRate2( 1, E36, (B36-CalcDate)/365, 0.25)</f>
        <v>-4.66293670342566E-14</v>
      </c>
      <c r="E36" s="19">
        <f ca="1"/>
        <v>0.99989945035525496</v>
      </c>
      <c r="F36" s="26" t="e">
        <f ca="1">(0.0001*SUMPRODUCT(E$5:E36,C$5:C36)/E$4)*10^6</f>
        <v>#NAME?</v>
      </c>
      <c r="G36" s="18">
        <f ca="1">_xll.HLV5r3.Analytics.Rates.DiscountFactorToZeroRate2( 1, H36, (B36-CalcDate)/365, 0.25)</f>
        <v>-4.79616346638068E-14</v>
      </c>
      <c r="H36" s="19">
        <f ca="1"/>
        <v>0.99989727082834001</v>
      </c>
      <c r="I36" s="18" t="e">
        <f t="shared" ca="1" si="1"/>
        <v>#NAME?</v>
      </c>
      <c r="J36" s="12" t="e">
        <f ca="1">-(E36-E$4+SUMPRODUCT(I$5:I36,C$5:C36,E$5:E36))*10^6/F36</f>
        <v>#NAME?</v>
      </c>
    </row>
    <row r="37" spans="1:11" x14ac:dyDescent="0.25">
      <c r="A37" s="21">
        <v>33</v>
      </c>
      <c r="B37" s="25" t="e">
        <f ca="1">_xll.Orion.ExcelAPI.Cache.Roll(BusCal,EDATE($B$4,(A37*3)),PmtConv)</f>
        <v>#NAME?</v>
      </c>
      <c r="C37" s="19" t="e">
        <f t="shared" ca="1" si="0"/>
        <v>#NAME?</v>
      </c>
      <c r="D37" s="18">
        <f ca="1">_xll.HLV5r3.Analytics.Rates.DiscountFactorToZeroRate2( 1, E37, (B37-CalcDate)/365, 0.25)</f>
        <v>-4.66293670342566E-14</v>
      </c>
      <c r="E37" s="19">
        <f ca="1"/>
        <v>0.99989945035525496</v>
      </c>
      <c r="F37" s="26" t="e">
        <f ca="1">(0.0001*SUMPRODUCT(E$5:E37,C$5:C37)/E$4)*10^6</f>
        <v>#NAME?</v>
      </c>
      <c r="G37" s="18">
        <f ca="1">_xll.HLV5r3.Analytics.Rates.DiscountFactorToZeroRate2( 1, H37, (B37-CalcDate)/365, 0.25)</f>
        <v>-4.79616346638068E-14</v>
      </c>
      <c r="H37" s="19">
        <f ca="1"/>
        <v>0.99989727082834001</v>
      </c>
      <c r="I37" s="18" t="e">
        <f t="shared" ca="1" si="1"/>
        <v>#NAME?</v>
      </c>
      <c r="J37" s="12" t="e">
        <f ca="1">-(E37-E$4+SUMPRODUCT(I$5:I37,C$5:C37,E$5:E37))*10^6/F37</f>
        <v>#NAME?</v>
      </c>
    </row>
    <row r="38" spans="1:11" x14ac:dyDescent="0.25">
      <c r="A38" s="21">
        <v>34</v>
      </c>
      <c r="B38" s="25" t="e">
        <f ca="1">_xll.Orion.ExcelAPI.Cache.Roll(BusCal,EDATE($B$4,(A38*3)),PmtConv)</f>
        <v>#NAME?</v>
      </c>
      <c r="C38" s="19" t="e">
        <f t="shared" ca="1" si="0"/>
        <v>#NAME?</v>
      </c>
      <c r="D38" s="18">
        <f ca="1">_xll.HLV5r3.Analytics.Rates.DiscountFactorToZeroRate2( 1, E38, (B38-CalcDate)/365, 0.25)</f>
        <v>-4.66293670342566E-14</v>
      </c>
      <c r="E38" s="19">
        <f ca="1"/>
        <v>0.99989945035525496</v>
      </c>
      <c r="F38" s="26" t="e">
        <f ca="1">(0.0001*SUMPRODUCT(E$5:E38,C$5:C38)/E$4)*10^6</f>
        <v>#NAME?</v>
      </c>
      <c r="G38" s="18">
        <f ca="1">_xll.HLV5r3.Analytics.Rates.DiscountFactorToZeroRate2( 1, H38, (B38-CalcDate)/365, 0.25)</f>
        <v>-4.79616346638068E-14</v>
      </c>
      <c r="H38" s="19">
        <f ca="1"/>
        <v>0.99989727082834001</v>
      </c>
      <c r="I38" s="18" t="e">
        <f t="shared" ca="1" si="1"/>
        <v>#NAME?</v>
      </c>
      <c r="J38" s="12" t="e">
        <f ca="1">-(E38-E$4+SUMPRODUCT(I$5:I38,C$5:C38,E$5:E38))*10^6/F38</f>
        <v>#NAME?</v>
      </c>
    </row>
    <row r="39" spans="1:11" x14ac:dyDescent="0.25">
      <c r="A39" s="21">
        <v>35</v>
      </c>
      <c r="B39" s="25" t="e">
        <f ca="1">_xll.Orion.ExcelAPI.Cache.Roll(BusCal,EDATE($B$4,(A39*3)),PmtConv)</f>
        <v>#NAME?</v>
      </c>
      <c r="C39" s="19" t="e">
        <f t="shared" ca="1" si="0"/>
        <v>#NAME?</v>
      </c>
      <c r="D39" s="18">
        <f ca="1">_xll.HLV5r3.Analytics.Rates.DiscountFactorToZeroRate2( 1, E39, (B39-CalcDate)/365, 0.25)</f>
        <v>-4.66293670342566E-14</v>
      </c>
      <c r="E39" s="19">
        <f ca="1"/>
        <v>0.99989945035525496</v>
      </c>
      <c r="F39" s="26" t="e">
        <f ca="1">(0.0001*SUMPRODUCT(E$5:E39,C$5:C39)/E$4)*10^6</f>
        <v>#NAME?</v>
      </c>
      <c r="G39" s="18">
        <f ca="1">_xll.HLV5r3.Analytics.Rates.DiscountFactorToZeroRate2( 1, H39, (B39-CalcDate)/365, 0.25)</f>
        <v>-4.79616346638068E-14</v>
      </c>
      <c r="H39" s="19">
        <f ca="1"/>
        <v>0.99989727082834001</v>
      </c>
      <c r="I39" s="18" t="e">
        <f t="shared" ca="1" si="1"/>
        <v>#NAME?</v>
      </c>
      <c r="J39" s="12" t="e">
        <f ca="1">-(E39-E$4+SUMPRODUCT(I$5:I39,C$5:C39,E$5:E39))*10^6/F39</f>
        <v>#NAME?</v>
      </c>
    </row>
    <row r="40" spans="1:11" x14ac:dyDescent="0.25">
      <c r="A40" s="21">
        <v>36</v>
      </c>
      <c r="B40" s="25" t="e">
        <f ca="1">_xll.Orion.ExcelAPI.Cache.Roll(BusCal,EDATE($B$4,(A40*3)),PmtConv)</f>
        <v>#NAME?</v>
      </c>
      <c r="C40" s="19" t="e">
        <f t="shared" ca="1" si="0"/>
        <v>#NAME?</v>
      </c>
      <c r="D40" s="18">
        <f ca="1">_xll.HLV5r3.Analytics.Rates.DiscountFactorToZeroRate2( 1, E40, (B40-CalcDate)/365, 0.25)</f>
        <v>-4.66293670342566E-14</v>
      </c>
      <c r="E40" s="19">
        <f ca="1"/>
        <v>0.99989945035525496</v>
      </c>
      <c r="F40" s="26" t="e">
        <f ca="1">(0.0001*SUMPRODUCT(E$5:E40,C$5:C40)/E$4)*10^6</f>
        <v>#NAME?</v>
      </c>
      <c r="G40" s="18">
        <f ca="1">_xll.HLV5r3.Analytics.Rates.DiscountFactorToZeroRate2( 1, H40, (B40-CalcDate)/365, 0.25)</f>
        <v>-4.79616346638068E-14</v>
      </c>
      <c r="H40" s="19">
        <f ca="1"/>
        <v>0.99989727082834001</v>
      </c>
      <c r="I40" s="18" t="e">
        <f t="shared" ca="1" si="1"/>
        <v>#NAME?</v>
      </c>
      <c r="J40" s="12" t="e">
        <f ca="1">-(E40-E$4+SUMPRODUCT(I$5:I40,C$5:C40,E$5:E40))*10^6/F40</f>
        <v>#NAME?</v>
      </c>
    </row>
    <row r="41" spans="1:11" x14ac:dyDescent="0.25">
      <c r="A41" s="21">
        <v>37</v>
      </c>
      <c r="B41" s="25" t="e">
        <f ca="1">_xll.Orion.ExcelAPI.Cache.Roll(BusCal,EDATE($B$4,(A41*3)),PmtConv)</f>
        <v>#NAME?</v>
      </c>
      <c r="C41" s="19" t="e">
        <f t="shared" ca="1" si="0"/>
        <v>#NAME?</v>
      </c>
      <c r="D41" s="18">
        <f ca="1">_xll.HLV5r3.Analytics.Rates.DiscountFactorToZeroRate2( 1, E41, (B41-CalcDate)/365, 0.25)</f>
        <v>-4.66293670342566E-14</v>
      </c>
      <c r="E41" s="19">
        <f ca="1"/>
        <v>0.99989945035525496</v>
      </c>
      <c r="F41" s="26" t="e">
        <f ca="1">(0.0001*SUMPRODUCT(E$5:E41,C$5:C41)/E$4)*10^6</f>
        <v>#NAME?</v>
      </c>
      <c r="G41" s="18">
        <f ca="1">_xll.HLV5r3.Analytics.Rates.DiscountFactorToZeroRate2( 1, H41, (B41-CalcDate)/365, 0.25)</f>
        <v>-4.79616346638068E-14</v>
      </c>
      <c r="H41" s="19">
        <f ca="1"/>
        <v>0.99989727082834001</v>
      </c>
      <c r="I41" s="18" t="e">
        <f t="shared" ca="1" si="1"/>
        <v>#NAME?</v>
      </c>
      <c r="J41" s="12" t="e">
        <f ca="1">-(E41-E$4+SUMPRODUCT(I$5:I41,C$5:C41,E$5:E41))*10^6/F41</f>
        <v>#NAME?</v>
      </c>
    </row>
    <row r="42" spans="1:11" x14ac:dyDescent="0.25">
      <c r="A42" s="21">
        <v>38</v>
      </c>
      <c r="B42" s="25" t="e">
        <f ca="1">_xll.Orion.ExcelAPI.Cache.Roll(BusCal,EDATE($B$4,(A42*3)),PmtConv)</f>
        <v>#NAME?</v>
      </c>
      <c r="C42" s="19" t="e">
        <f t="shared" ca="1" si="0"/>
        <v>#NAME?</v>
      </c>
      <c r="D42" s="18">
        <f ca="1">_xll.HLV5r3.Analytics.Rates.DiscountFactorToZeroRate2( 1, E42, (B42-CalcDate)/365, 0.25)</f>
        <v>-4.66293670342566E-14</v>
      </c>
      <c r="E42" s="19">
        <f ca="1"/>
        <v>0.99989945035525496</v>
      </c>
      <c r="F42" s="26" t="e">
        <f ca="1">(0.0001*SUMPRODUCT(E$5:E42,C$5:C42)/E$4)*10^6</f>
        <v>#NAME?</v>
      </c>
      <c r="G42" s="18">
        <f ca="1">_xll.HLV5r3.Analytics.Rates.DiscountFactorToZeroRate2( 1, H42, (B42-CalcDate)/365, 0.25)</f>
        <v>-4.79616346638068E-14</v>
      </c>
      <c r="H42" s="19">
        <f ca="1"/>
        <v>0.99989727082834001</v>
      </c>
      <c r="I42" s="18" t="e">
        <f t="shared" ca="1" si="1"/>
        <v>#NAME?</v>
      </c>
      <c r="J42" s="12" t="e">
        <f ca="1">-(E42-E$4+SUMPRODUCT(I$5:I42,C$5:C42,E$5:E42))*10^6/F42</f>
        <v>#NAME?</v>
      </c>
    </row>
    <row r="43" spans="1:11" x14ac:dyDescent="0.25">
      <c r="A43" s="21">
        <v>39</v>
      </c>
      <c r="B43" s="25" t="e">
        <f ca="1">_xll.Orion.ExcelAPI.Cache.Roll(BusCal,EDATE($B$4,(A43*3)),PmtConv)</f>
        <v>#NAME?</v>
      </c>
      <c r="C43" s="19" t="e">
        <f t="shared" ca="1" si="0"/>
        <v>#NAME?</v>
      </c>
      <c r="D43" s="18">
        <f ca="1">_xll.HLV5r3.Analytics.Rates.DiscountFactorToZeroRate2( 1, E43, (B43-CalcDate)/365, 0.25)</f>
        <v>-4.66293670342566E-14</v>
      </c>
      <c r="E43" s="19">
        <f ca="1"/>
        <v>0.99989945035525496</v>
      </c>
      <c r="F43" s="26" t="e">
        <f ca="1">(0.0001*SUMPRODUCT(E$5:E43,C$5:C43)/E$4)*10^6</f>
        <v>#NAME?</v>
      </c>
      <c r="G43" s="18">
        <f ca="1">_xll.HLV5r3.Analytics.Rates.DiscountFactorToZeroRate2( 1, H43, (B43-CalcDate)/365, 0.25)</f>
        <v>-4.79616346638068E-14</v>
      </c>
      <c r="H43" s="19">
        <f ca="1"/>
        <v>0.99989727082834001</v>
      </c>
      <c r="I43" s="18" t="e">
        <f t="shared" ca="1" si="1"/>
        <v>#NAME?</v>
      </c>
      <c r="J43" s="12" t="e">
        <f ca="1">-(E43-E$4+SUMPRODUCT(I$5:I43,C$5:C43,E$5:E43))*10^6/F43</f>
        <v>#NAME?</v>
      </c>
    </row>
    <row r="44" spans="1:11" x14ac:dyDescent="0.25">
      <c r="A44" s="21">
        <v>40</v>
      </c>
      <c r="B44" s="25" t="e">
        <f ca="1">_xll.Orion.ExcelAPI.Cache.Roll(BusCal,EDATE($B$4,(A44*3)),PmtConv)</f>
        <v>#NAME?</v>
      </c>
      <c r="C44" s="19" t="e">
        <f t="shared" ca="1" si="0"/>
        <v>#NAME?</v>
      </c>
      <c r="D44" s="18">
        <f ca="1">_xll.HLV5r3.Analytics.Rates.DiscountFactorToZeroRate2( 1, E44, (B44-CalcDate)/365, 0.25)</f>
        <v>-4.66293670342566E-14</v>
      </c>
      <c r="E44" s="19">
        <f ca="1"/>
        <v>0.99989945035525496</v>
      </c>
      <c r="F44" s="26" t="e">
        <f ca="1">(0.0001*SUMPRODUCT(E$5:E44,C$5:C44)/E$4)*10^6</f>
        <v>#NAME?</v>
      </c>
      <c r="G44" s="18">
        <f ca="1">_xll.HLV5r3.Analytics.Rates.DiscountFactorToZeroRate2( 1, H44, (B44-CalcDate)/365, 0.25)</f>
        <v>-4.79616346638068E-14</v>
      </c>
      <c r="H44" s="19">
        <f ca="1"/>
        <v>0.99989727082834001</v>
      </c>
      <c r="I44" s="18" t="e">
        <f t="shared" ca="1" si="1"/>
        <v>#NAME?</v>
      </c>
      <c r="J44" s="12" t="e">
        <f ca="1">-(E44-E$4+SUMPRODUCT(I$5:I44,C$5:C44,E$5:E44))*10^6/F44</f>
        <v>#NAME?</v>
      </c>
      <c r="K44" s="52">
        <f>'Xccy Spread Curve'!G8</f>
        <v>40.666699999999999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AUD Zero Curve</vt:lpstr>
      <vt:lpstr>USD Zero Curve</vt:lpstr>
      <vt:lpstr>AUDUSD FX Forward Curve</vt:lpstr>
      <vt:lpstr>Xccy Spread Curve</vt:lpstr>
      <vt:lpstr>Checks</vt:lpstr>
      <vt:lpstr>'AUDUSD FX Forward Curve'!AUD_Curve</vt:lpstr>
      <vt:lpstr>'USD Zero Curve'!AUD_Curve</vt:lpstr>
      <vt:lpstr>AUD_Curve</vt:lpstr>
      <vt:lpstr>BaseDate</vt:lpstr>
      <vt:lpstr>BusCal</vt:lpstr>
      <vt:lpstr>CalcDate</vt:lpstr>
      <vt:lpstr>CurveOut</vt:lpstr>
      <vt:lpstr>MarketName</vt:lpstr>
      <vt:lpstr>PmtConv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Nash</dc:creator>
  <cp:lastModifiedBy>Alex</cp:lastModifiedBy>
  <dcterms:created xsi:type="dcterms:W3CDTF">2009-10-13T00:52:45Z</dcterms:created>
  <dcterms:modified xsi:type="dcterms:W3CDTF">2018-04-27T02:54:27Z</dcterms:modified>
</cp:coreProperties>
</file>