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35" yWindow="150" windowWidth="19095" windowHeight="6690"/>
  </bookViews>
  <sheets>
    <sheet name="Comparison" sheetId="31" r:id="rId1"/>
    <sheet name="Replication" sheetId="2" r:id="rId2"/>
    <sheet name="185576 (Pay)" sheetId="30" r:id="rId3"/>
    <sheet name="185576 (Receive)" sheetId="29" r:id="rId4"/>
    <sheet name="13111" sheetId="28" r:id="rId5"/>
    <sheet name="179572" sheetId="26" r:id="rId6"/>
    <sheet name="171834" sheetId="27" r:id="rId7"/>
    <sheet name="150441 (Receive)" sheetId="25" r:id="rId8"/>
    <sheet name="150441 (Pay)" sheetId="24" r:id="rId9"/>
    <sheet name="167582 (Pay)" sheetId="23" r:id="rId10"/>
    <sheet name="167582 (Receive)" sheetId="22" r:id="rId11"/>
    <sheet name="173245 (Receive)" sheetId="21" r:id="rId12"/>
    <sheet name="173245 (Pay)" sheetId="20" r:id="rId13"/>
    <sheet name="170057" sheetId="19" r:id="rId14"/>
    <sheet name="105220 (Pay)" sheetId="18" r:id="rId15"/>
    <sheet name="105220 (Receive)" sheetId="17" r:id="rId16"/>
    <sheet name="101617 (Receive)" sheetId="16" r:id="rId17"/>
    <sheet name="101617 (Pay)" sheetId="15" r:id="rId18"/>
    <sheet name="30233 (Receive)" sheetId="14" r:id="rId19"/>
    <sheet name="30233 (Pay)" sheetId="13" r:id="rId20"/>
    <sheet name="43106 (Receive)" sheetId="4" r:id="rId21"/>
    <sheet name="43106 (Pay)" sheetId="1" r:id="rId22"/>
    <sheet name="102203 (Receive)" sheetId="5" r:id="rId23"/>
    <sheet name="102203 (Pay)" sheetId="6" r:id="rId24"/>
    <sheet name="175629 (Pay)" sheetId="8" r:id="rId25"/>
    <sheet name="175629 (Receive)" sheetId="7" r:id="rId26"/>
    <sheet name="177912" sheetId="9" r:id="rId27"/>
    <sheet name="100597" sheetId="10" r:id="rId28"/>
    <sheet name="148515 (Pay)" sheetId="11" r:id="rId29"/>
    <sheet name="148515 (Receive)" sheetId="12" r:id="rId30"/>
    <sheet name="Sheet3" sheetId="3" r:id="rId31"/>
  </sheets>
  <externalReferences>
    <externalReference r:id="rId32"/>
  </externalReferences>
  <calcPr calcId="125725"/>
</workbook>
</file>

<file path=xl/calcChain.xml><?xml version="1.0" encoding="utf-8"?>
<calcChain xmlns="http://schemas.openxmlformats.org/spreadsheetml/2006/main">
  <c r="L8" i="30"/>
  <c r="L7" i="20"/>
  <c r="L7" i="23"/>
  <c r="E20" i="31"/>
  <c r="D20"/>
  <c r="C20"/>
  <c r="B20"/>
  <c r="H61" i="15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14" i="10"/>
  <c r="H14" i="9"/>
  <c r="V33" i="14"/>
  <c r="E16" i="31" l="1"/>
  <c r="E15"/>
  <c r="E14"/>
  <c r="E13"/>
  <c r="E12"/>
  <c r="E11"/>
  <c r="E10"/>
  <c r="E9"/>
  <c r="E8"/>
  <c r="E7"/>
  <c r="E6"/>
  <c r="E5"/>
  <c r="B19"/>
  <c r="B18"/>
  <c r="B17"/>
  <c r="B16"/>
  <c r="B15"/>
  <c r="B14"/>
  <c r="B13"/>
  <c r="B12"/>
  <c r="B11"/>
  <c r="B10"/>
  <c r="B9"/>
  <c r="B8"/>
  <c r="B7"/>
  <c r="B6"/>
  <c r="B5"/>
  <c r="B4"/>
  <c r="G19"/>
  <c r="G18"/>
  <c r="G17"/>
  <c r="G16"/>
  <c r="G15"/>
  <c r="G14"/>
  <c r="G13"/>
  <c r="G12"/>
  <c r="G11"/>
  <c r="G10"/>
  <c r="G9"/>
  <c r="G8"/>
  <c r="G7"/>
  <c r="G6"/>
  <c r="G5"/>
  <c r="G4"/>
  <c r="C19"/>
  <c r="C18"/>
  <c r="C17"/>
  <c r="C16"/>
  <c r="C15"/>
  <c r="C14"/>
  <c r="C13"/>
  <c r="C12"/>
  <c r="C11"/>
  <c r="C10"/>
  <c r="C9"/>
  <c r="C8"/>
  <c r="C7"/>
  <c r="C6"/>
  <c r="C5"/>
  <c r="D19"/>
  <c r="D18"/>
  <c r="D17"/>
  <c r="D16"/>
  <c r="D15"/>
  <c r="D14"/>
  <c r="D13"/>
  <c r="D11"/>
  <c r="D9"/>
  <c r="D8"/>
  <c r="D7"/>
  <c r="D6"/>
  <c r="D5"/>
  <c r="D4"/>
  <c r="D12"/>
  <c r="C4"/>
  <c r="E4"/>
  <c r="J13" i="9" l="1"/>
  <c r="J13" i="10"/>
  <c r="H12"/>
  <c r="G15" i="28"/>
  <c r="J14" i="10" l="1"/>
  <c r="J15" s="1"/>
  <c r="I15" i="28"/>
  <c r="B6" s="1"/>
  <c r="H15" i="10"/>
  <c r="E7" i="9"/>
  <c r="J14" l="1"/>
  <c r="J15" s="1"/>
  <c r="H19" i="2"/>
  <c r="E19"/>
  <c r="C4"/>
  <c r="H5"/>
  <c r="H14" i="19"/>
  <c r="G15" i="27"/>
  <c r="G14"/>
  <c r="G15" i="26"/>
  <c r="G14"/>
  <c r="G14" i="28"/>
  <c r="I14" l="1"/>
  <c r="B5" s="1"/>
  <c r="F26" i="2" s="1"/>
  <c r="I26"/>
  <c r="E9" i="30"/>
  <c r="E8"/>
  <c r="E9" i="29"/>
  <c r="E8"/>
  <c r="J26" i="2"/>
  <c r="G26"/>
  <c r="E8" i="28" l="1"/>
  <c r="E7"/>
  <c r="A6"/>
  <c r="H26" i="2" s="1"/>
  <c r="A5" i="28"/>
  <c r="E26" i="2" s="1"/>
  <c r="K26" l="1"/>
  <c r="E7" i="30"/>
  <c r="E7" i="29"/>
  <c r="X52"/>
  <c r="X53"/>
  <c r="X68"/>
  <c r="X41"/>
  <c r="X54"/>
  <c r="X27"/>
  <c r="X57"/>
  <c r="X65"/>
  <c r="X49"/>
  <c r="X15"/>
  <c r="X44"/>
  <c r="X69"/>
  <c r="X24"/>
  <c r="X22"/>
  <c r="X73"/>
  <c r="X25"/>
  <c r="X28"/>
  <c r="X20"/>
  <c r="X33"/>
  <c r="X34"/>
  <c r="X64"/>
  <c r="X47"/>
  <c r="X32"/>
  <c r="X67"/>
  <c r="X36"/>
  <c r="X58"/>
  <c r="X62"/>
  <c r="X71"/>
  <c r="X21"/>
  <c r="X70"/>
  <c r="X45"/>
  <c r="X60"/>
  <c r="X39"/>
  <c r="X48"/>
  <c r="X38"/>
  <c r="X43"/>
  <c r="X72"/>
  <c r="X16"/>
  <c r="X63"/>
  <c r="X59"/>
  <c r="X31"/>
  <c r="X46"/>
  <c r="X35"/>
  <c r="X29"/>
  <c r="X55"/>
  <c r="X42"/>
  <c r="X26"/>
  <c r="X50"/>
  <c r="X17"/>
  <c r="X66"/>
  <c r="X61"/>
  <c r="X37"/>
  <c r="X18"/>
  <c r="X74"/>
  <c r="X51"/>
  <c r="X23"/>
  <c r="X56"/>
  <c r="X40"/>
  <c r="X30"/>
  <c r="X19"/>
  <c r="X32" i="30"/>
  <c r="X29"/>
  <c r="X37"/>
  <c r="X17"/>
  <c r="X39"/>
  <c r="X36"/>
  <c r="X20"/>
  <c r="X27"/>
  <c r="X25"/>
  <c r="X15"/>
  <c r="X30"/>
  <c r="X21"/>
  <c r="X44"/>
  <c r="X22"/>
  <c r="X40"/>
  <c r="X35"/>
  <c r="X16"/>
  <c r="X41"/>
  <c r="X19"/>
  <c r="X38"/>
  <c r="X43"/>
  <c r="X31"/>
  <c r="X26"/>
  <c r="X18"/>
  <c r="X34"/>
  <c r="X33"/>
  <c r="X28"/>
  <c r="X42"/>
  <c r="X24"/>
  <c r="X23"/>
  <c r="F18" i="31" l="1"/>
  <c r="I18" s="1"/>
  <c r="M26" i="2"/>
  <c r="E8" i="27"/>
  <c r="E7"/>
  <c r="A6"/>
  <c r="H25" i="2" s="1"/>
  <c r="A5" i="27"/>
  <c r="E25" i="2" s="1"/>
  <c r="E8" i="26"/>
  <c r="E7"/>
  <c r="A6"/>
  <c r="H27" i="2" s="1"/>
  <c r="A5" i="26"/>
  <c r="E27" i="2" s="1"/>
  <c r="V24" i="30"/>
  <c r="V21"/>
  <c r="V19"/>
  <c r="V31"/>
  <c r="V28"/>
  <c r="V33"/>
  <c r="V41"/>
  <c r="V37"/>
  <c r="V15"/>
  <c r="V32"/>
  <c r="V23"/>
  <c r="V30"/>
  <c r="V36"/>
  <c r="V16"/>
  <c r="V25"/>
  <c r="V39"/>
  <c r="V40"/>
  <c r="V42"/>
  <c r="V34"/>
  <c r="V22"/>
  <c r="V43"/>
  <c r="V38"/>
  <c r="V35"/>
  <c r="V29"/>
  <c r="V44"/>
  <c r="V18"/>
  <c r="V26"/>
  <c r="V27"/>
  <c r="V20"/>
  <c r="V17"/>
  <c r="V36" i="29"/>
  <c r="V21"/>
  <c r="V37"/>
  <c r="V48"/>
  <c r="V20"/>
  <c r="V65"/>
  <c r="V66"/>
  <c r="V27"/>
  <c r="V45"/>
  <c r="V49"/>
  <c r="V68"/>
  <c r="V52"/>
  <c r="V60"/>
  <c r="V35"/>
  <c r="V50"/>
  <c r="V23"/>
  <c r="V62"/>
  <c r="V74"/>
  <c r="V67"/>
  <c r="V25"/>
  <c r="V44"/>
  <c r="V15"/>
  <c r="V42"/>
  <c r="V30"/>
  <c r="V17"/>
  <c r="V70"/>
  <c r="V31"/>
  <c r="V58"/>
  <c r="V40"/>
  <c r="V18"/>
  <c r="V19"/>
  <c r="V73"/>
  <c r="V56"/>
  <c r="V34"/>
  <c r="V46"/>
  <c r="V43"/>
  <c r="V69"/>
  <c r="V16"/>
  <c r="V55"/>
  <c r="V64"/>
  <c r="V32"/>
  <c r="V39"/>
  <c r="V24"/>
  <c r="V51"/>
  <c r="V22"/>
  <c r="V61"/>
  <c r="V28"/>
  <c r="V57"/>
  <c r="V72"/>
  <c r="V63"/>
  <c r="V59"/>
  <c r="V47"/>
  <c r="V26"/>
  <c r="V38"/>
  <c r="V29"/>
  <c r="V41"/>
  <c r="V53"/>
  <c r="V71"/>
  <c r="V54"/>
  <c r="V33"/>
  <c r="N26" i="2" l="1"/>
  <c r="E18" i="31"/>
  <c r="H18" s="1"/>
  <c r="W24" i="29"/>
  <c r="Y24" s="1"/>
  <c r="W44"/>
  <c r="Y44" s="1"/>
  <c r="W69"/>
  <c r="Y69" s="1"/>
  <c r="W33"/>
  <c r="Y33" s="1"/>
  <c r="W52"/>
  <c r="Y52" s="1"/>
  <c r="W16"/>
  <c r="Y16" s="1"/>
  <c r="W41"/>
  <c r="Y41" s="1"/>
  <c r="W42"/>
  <c r="Y42" s="1"/>
  <c r="W19"/>
  <c r="Y19" s="1"/>
  <c r="W25" i="30"/>
  <c r="Y25" s="1"/>
  <c r="W39"/>
  <c r="Y39" s="1"/>
  <c r="W34"/>
  <c r="Y34" s="1"/>
  <c r="W35"/>
  <c r="Y35" s="1"/>
  <c r="W19"/>
  <c r="Y19" s="1"/>
  <c r="W36" i="29"/>
  <c r="Y36" s="1"/>
  <c r="W31"/>
  <c r="Y31" s="1"/>
  <c r="W50"/>
  <c r="Y50" s="1"/>
  <c r="W15"/>
  <c r="Y15" s="1"/>
  <c r="W39"/>
  <c r="Y39" s="1"/>
  <c r="W58"/>
  <c r="Y58" s="1"/>
  <c r="W22"/>
  <c r="Y22" s="1"/>
  <c r="W47"/>
  <c r="Y47" s="1"/>
  <c r="W54"/>
  <c r="Y54" s="1"/>
  <c r="W37"/>
  <c r="Y37" s="1"/>
  <c r="W31" i="30"/>
  <c r="Y31" s="1"/>
  <c r="W20"/>
  <c r="Y20" s="1"/>
  <c r="W40"/>
  <c r="Y40" s="1"/>
  <c r="W41"/>
  <c r="Y41" s="1"/>
  <c r="W18"/>
  <c r="Y18" s="1"/>
  <c r="W48" i="29"/>
  <c r="Y48" s="1"/>
  <c r="W43"/>
  <c r="Y43" s="1"/>
  <c r="W56"/>
  <c r="Y56" s="1"/>
  <c r="W20"/>
  <c r="Y20" s="1"/>
  <c r="W45"/>
  <c r="Y45" s="1"/>
  <c r="W64"/>
  <c r="Y64" s="1"/>
  <c r="W28"/>
  <c r="Y28" s="1"/>
  <c r="W53"/>
  <c r="Y53" s="1"/>
  <c r="W17"/>
  <c r="Y17" s="1"/>
  <c r="W55"/>
  <c r="Y55" s="1"/>
  <c r="W37" i="30"/>
  <c r="Y37" s="1"/>
  <c r="W26"/>
  <c r="Y26" s="1"/>
  <c r="W15"/>
  <c r="Y15" s="1"/>
  <c r="W17"/>
  <c r="Y17" s="1"/>
  <c r="W24"/>
  <c r="Y24" s="1"/>
  <c r="W25" i="29"/>
  <c r="Y25" s="1"/>
  <c r="W66"/>
  <c r="Y66" s="1"/>
  <c r="W49"/>
  <c r="Y49" s="1"/>
  <c r="W62"/>
  <c r="Y62" s="1"/>
  <c r="W26"/>
  <c r="Y26" s="1"/>
  <c r="W51"/>
  <c r="Y51" s="1"/>
  <c r="W70"/>
  <c r="Y70" s="1"/>
  <c r="W34"/>
  <c r="Y34" s="1"/>
  <c r="W59"/>
  <c r="Y59" s="1"/>
  <c r="W23"/>
  <c r="Y23" s="1"/>
  <c r="W67"/>
  <c r="Y67" s="1"/>
  <c r="W43" i="30"/>
  <c r="Y43" s="1"/>
  <c r="W32"/>
  <c r="Y32" s="1"/>
  <c r="W21"/>
  <c r="Y21" s="1"/>
  <c r="W16"/>
  <c r="Y16" s="1"/>
  <c r="W30"/>
  <c r="Y30" s="1"/>
  <c r="W72" i="29"/>
  <c r="Y72" s="1"/>
  <c r="W61"/>
  <c r="Y61" s="1"/>
  <c r="W68"/>
  <c r="Y68" s="1"/>
  <c r="W32"/>
  <c r="Y32" s="1"/>
  <c r="W57"/>
  <c r="Y57" s="1"/>
  <c r="W21"/>
  <c r="Y21" s="1"/>
  <c r="W40"/>
  <c r="Y40" s="1"/>
  <c r="W65"/>
  <c r="Y65" s="1"/>
  <c r="W29"/>
  <c r="Y29" s="1"/>
  <c r="W18"/>
  <c r="Y18" s="1"/>
  <c r="W29" i="30"/>
  <c r="Y29" s="1"/>
  <c r="W38"/>
  <c r="Y38" s="1"/>
  <c r="W27"/>
  <c r="Y27" s="1"/>
  <c r="W22"/>
  <c r="Y22" s="1"/>
  <c r="W36"/>
  <c r="Y36" s="1"/>
  <c r="W60" i="29"/>
  <c r="Y60" s="1"/>
  <c r="W73"/>
  <c r="Y73" s="1"/>
  <c r="W74"/>
  <c r="Y74" s="1"/>
  <c r="W38"/>
  <c r="Y38" s="1"/>
  <c r="W63"/>
  <c r="Y63" s="1"/>
  <c r="W27"/>
  <c r="Y27" s="1"/>
  <c r="W46"/>
  <c r="Y46" s="1"/>
  <c r="W71"/>
  <c r="Y71" s="1"/>
  <c r="W35"/>
  <c r="Y35" s="1"/>
  <c r="W30"/>
  <c r="Y30" s="1"/>
  <c r="W23" i="30"/>
  <c r="Y23" s="1"/>
  <c r="W44"/>
  <c r="Y44" s="1"/>
  <c r="W33"/>
  <c r="Y33" s="1"/>
  <c r="W28"/>
  <c r="Y28" s="1"/>
  <c r="W42"/>
  <c r="Y42" s="1"/>
  <c r="I14" i="26"/>
  <c r="B5" s="1"/>
  <c r="F27" i="2" s="1"/>
  <c r="I15" i="26"/>
  <c r="B6" s="1"/>
  <c r="I27" i="2" s="1"/>
  <c r="I14" i="27"/>
  <c r="B5" s="1"/>
  <c r="F25" i="2" s="1"/>
  <c r="I15" i="27"/>
  <c r="B6" s="1"/>
  <c r="I25" i="2" s="1"/>
  <c r="J25"/>
  <c r="G25"/>
  <c r="J27"/>
  <c r="G27"/>
  <c r="Y12" i="30" l="1"/>
  <c r="B5" s="1"/>
  <c r="F19" i="2" s="1"/>
  <c r="K27"/>
  <c r="K25"/>
  <c r="Y12" i="29"/>
  <c r="B5" s="1"/>
  <c r="I19" i="2" s="1"/>
  <c r="H20" i="24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E12" i="2"/>
  <c r="H12"/>
  <c r="E8" i="25"/>
  <c r="E9" i="24"/>
  <c r="E8"/>
  <c r="H22" i="2"/>
  <c r="E22"/>
  <c r="J19"/>
  <c r="G19"/>
  <c r="F17" i="31" l="1"/>
  <c r="M25" i="2"/>
  <c r="F19" i="31"/>
  <c r="I19" s="1"/>
  <c r="M27" i="2"/>
  <c r="I17" i="31"/>
  <c r="K19" i="2"/>
  <c r="F11" i="31" s="1"/>
  <c r="H107" i="24"/>
  <c r="H108" s="1"/>
  <c r="E9" i="23"/>
  <c r="E8"/>
  <c r="N25" i="2" l="1"/>
  <c r="E17" i="31"/>
  <c r="H17" s="1"/>
  <c r="N27" i="2"/>
  <c r="E19" i="31"/>
  <c r="H19" s="1"/>
  <c r="I11"/>
  <c r="H11"/>
  <c r="E9" i="22"/>
  <c r="E8"/>
  <c r="H17" i="2" l="1"/>
  <c r="E9" i="21"/>
  <c r="E8"/>
  <c r="E17" i="2" l="1"/>
  <c r="E9" i="20"/>
  <c r="E8"/>
  <c r="E28" i="2" l="1"/>
  <c r="H12" i="19"/>
  <c r="H15" l="1"/>
  <c r="E9"/>
  <c r="E8"/>
  <c r="N19" i="2" l="1"/>
  <c r="E7" i="24"/>
  <c r="E7" i="25"/>
  <c r="E7" i="23"/>
  <c r="E7" i="22"/>
  <c r="E7" i="21"/>
  <c r="E7" i="20"/>
  <c r="E7" i="19"/>
  <c r="H16"/>
  <c r="Y22" i="20"/>
  <c r="Y17"/>
  <c r="Y19"/>
  <c r="Y23"/>
  <c r="Y15"/>
  <c r="Y16"/>
  <c r="Y18"/>
  <c r="Y20"/>
  <c r="Y21"/>
  <c r="W20"/>
  <c r="W23" i="21"/>
  <c r="W17"/>
  <c r="Y21"/>
  <c r="Y18"/>
  <c r="Y15"/>
  <c r="Y23"/>
  <c r="Y19"/>
  <c r="Y16"/>
  <c r="Y17"/>
  <c r="Y20"/>
  <c r="Y22"/>
  <c r="W28" i="22"/>
  <c r="W29"/>
  <c r="Y33"/>
  <c r="Y24"/>
  <c r="Y25"/>
  <c r="Y16"/>
  <c r="Y28"/>
  <c r="Y35"/>
  <c r="Y29"/>
  <c r="Y27"/>
  <c r="Y20"/>
  <c r="Y15"/>
  <c r="Y31"/>
  <c r="Y22"/>
  <c r="Y21"/>
  <c r="Y23"/>
  <c r="Y34"/>
  <c r="Y17"/>
  <c r="Y26"/>
  <c r="Y19"/>
  <c r="Y32"/>
  <c r="Y18"/>
  <c r="Y30"/>
  <c r="Y32" i="23"/>
  <c r="Y30"/>
  <c r="Y19"/>
  <c r="Y21"/>
  <c r="Y15"/>
  <c r="Y25"/>
  <c r="Y28"/>
  <c r="Y33"/>
  <c r="Y35"/>
  <c r="Y17"/>
  <c r="Y31"/>
  <c r="Y22"/>
  <c r="Y24"/>
  <c r="Y29"/>
  <c r="Y26"/>
  <c r="Y23"/>
  <c r="Y16"/>
  <c r="Y34"/>
  <c r="Y18"/>
  <c r="Y20"/>
  <c r="Y27"/>
  <c r="AB15" i="24"/>
  <c r="P15" i="25"/>
  <c r="Z15" i="23" l="1"/>
  <c r="W15"/>
  <c r="X15" s="1"/>
  <c r="W16"/>
  <c r="X16" s="1"/>
  <c r="Z16" s="1"/>
  <c r="W16" i="22"/>
  <c r="X16" s="1"/>
  <c r="Z16" s="1"/>
  <c r="W15"/>
  <c r="X28"/>
  <c r="Z28" s="1"/>
  <c r="X29"/>
  <c r="Z29" s="1"/>
  <c r="X23" i="21"/>
  <c r="Z23" s="1"/>
  <c r="X17"/>
  <c r="Z17" s="1"/>
  <c r="H17" i="19"/>
  <c r="B5" s="1"/>
  <c r="F28" i="2" s="1"/>
  <c r="X20" i="20"/>
  <c r="Z20" s="1"/>
  <c r="Y15" i="24"/>
  <c r="X15"/>
  <c r="X15" i="22"/>
  <c r="Z15"/>
  <c r="Z15" i="21"/>
  <c r="W15"/>
  <c r="X15" s="1"/>
  <c r="W16"/>
  <c r="X16" s="1"/>
  <c r="Z16" s="1"/>
  <c r="Q15" i="25"/>
  <c r="Q12" s="1"/>
  <c r="B5" s="1"/>
  <c r="I12" i="2" s="1"/>
  <c r="W16" i="20"/>
  <c r="X16" s="1"/>
  <c r="Z16" s="1"/>
  <c r="Z15"/>
  <c r="W15"/>
  <c r="X15" s="1"/>
  <c r="H23" i="2"/>
  <c r="E23"/>
  <c r="G28"/>
  <c r="W17" i="20"/>
  <c r="W23"/>
  <c r="W19"/>
  <c r="W21"/>
  <c r="W18"/>
  <c r="W22"/>
  <c r="W20" i="21"/>
  <c r="W18"/>
  <c r="W21"/>
  <c r="W22"/>
  <c r="W19"/>
  <c r="W33" i="22"/>
  <c r="W19"/>
  <c r="W21"/>
  <c r="W34"/>
  <c r="W23"/>
  <c r="W22"/>
  <c r="W17"/>
  <c r="W30"/>
  <c r="W25"/>
  <c r="W20"/>
  <c r="W27"/>
  <c r="W18"/>
  <c r="W32"/>
  <c r="W24"/>
  <c r="W31"/>
  <c r="W35"/>
  <c r="W26"/>
  <c r="W25" i="23"/>
  <c r="W17"/>
  <c r="W18"/>
  <c r="W30"/>
  <c r="W31"/>
  <c r="W19"/>
  <c r="W28"/>
  <c r="W23"/>
  <c r="W20"/>
  <c r="W35"/>
  <c r="W29"/>
  <c r="W27"/>
  <c r="W32"/>
  <c r="W21"/>
  <c r="W24"/>
  <c r="W26"/>
  <c r="W22"/>
  <c r="W33"/>
  <c r="W34"/>
  <c r="Z15" i="24"/>
  <c r="J12" i="2"/>
  <c r="X17" i="20" l="1"/>
  <c r="Z17" s="1"/>
  <c r="X21"/>
  <c r="Z21" s="1"/>
  <c r="X19"/>
  <c r="Z19" s="1"/>
  <c r="K28" i="2"/>
  <c r="X22" i="20"/>
  <c r="Z22" s="1"/>
  <c r="X23"/>
  <c r="Z23" s="1"/>
  <c r="X33" i="22"/>
  <c r="Z33" s="1"/>
  <c r="X19"/>
  <c r="Z19" s="1"/>
  <c r="X30"/>
  <c r="Z30" s="1"/>
  <c r="X26"/>
  <c r="Z26" s="1"/>
  <c r="X20"/>
  <c r="Z20" s="1"/>
  <c r="X27"/>
  <c r="Z27" s="1"/>
  <c r="X23"/>
  <c r="Z23" s="1"/>
  <c r="X17"/>
  <c r="Z17" s="1"/>
  <c r="X32"/>
  <c r="Z32" s="1"/>
  <c r="X31"/>
  <c r="Z31" s="1"/>
  <c r="X35"/>
  <c r="Z35" s="1"/>
  <c r="X21" i="21"/>
  <c r="Z21" s="1"/>
  <c r="X19"/>
  <c r="Z19" s="1"/>
  <c r="X24" i="22"/>
  <c r="Z24" s="1"/>
  <c r="X18"/>
  <c r="Z18" s="1"/>
  <c r="X18" i="20"/>
  <c r="Z18" s="1"/>
  <c r="X22" i="21"/>
  <c r="Z22" s="1"/>
  <c r="X22" i="22"/>
  <c r="Z22" s="1"/>
  <c r="X25"/>
  <c r="Z25" s="1"/>
  <c r="X18" i="21"/>
  <c r="Z18" s="1"/>
  <c r="X20"/>
  <c r="Z20" s="1"/>
  <c r="X34" i="22"/>
  <c r="Z34" s="1"/>
  <c r="X21"/>
  <c r="Z21" s="1"/>
  <c r="X19" i="23"/>
  <c r="Z19" s="1"/>
  <c r="X29"/>
  <c r="Z29" s="1"/>
  <c r="X27"/>
  <c r="Z27" s="1"/>
  <c r="X25"/>
  <c r="Z25" s="1"/>
  <c r="X33"/>
  <c r="Z33" s="1"/>
  <c r="X24"/>
  <c r="Z24" s="1"/>
  <c r="X31"/>
  <c r="Z31" s="1"/>
  <c r="X18"/>
  <c r="Z18" s="1"/>
  <c r="X22"/>
  <c r="Z22" s="1"/>
  <c r="X26"/>
  <c r="Z26" s="1"/>
  <c r="X28"/>
  <c r="Z28" s="1"/>
  <c r="X17"/>
  <c r="Z17" s="1"/>
  <c r="X21"/>
  <c r="Z21" s="1"/>
  <c r="X35"/>
  <c r="Z35" s="1"/>
  <c r="X20"/>
  <c r="Z20" s="1"/>
  <c r="X30"/>
  <c r="Z30" s="1"/>
  <c r="X32"/>
  <c r="Z32" s="1"/>
  <c r="X34"/>
  <c r="Z34" s="1"/>
  <c r="X23"/>
  <c r="Z23" s="1"/>
  <c r="AA15" i="24"/>
  <c r="AC15" s="1"/>
  <c r="AC12" s="1"/>
  <c r="B5" s="1"/>
  <c r="F12" i="2" s="1"/>
  <c r="E9" i="18"/>
  <c r="E8"/>
  <c r="E7"/>
  <c r="V31"/>
  <c r="X30"/>
  <c r="X33"/>
  <c r="X21"/>
  <c r="X31"/>
  <c r="X27"/>
  <c r="X36"/>
  <c r="X16"/>
  <c r="X37"/>
  <c r="X34"/>
  <c r="X20"/>
  <c r="X26"/>
  <c r="X19"/>
  <c r="X35"/>
  <c r="X28"/>
  <c r="X18"/>
  <c r="X24"/>
  <c r="X29"/>
  <c r="X25"/>
  <c r="X15"/>
  <c r="X22"/>
  <c r="X17"/>
  <c r="X38"/>
  <c r="X32"/>
  <c r="X23"/>
  <c r="G12" i="2"/>
  <c r="N28" l="1"/>
  <c r="F20" i="31"/>
  <c r="H20" s="1"/>
  <c r="Z12" i="21"/>
  <c r="B5" s="1"/>
  <c r="I17" i="2" s="1"/>
  <c r="Z12" i="22"/>
  <c r="B5" s="1"/>
  <c r="I22" i="2" s="1"/>
  <c r="Z12" i="20"/>
  <c r="B5" s="1"/>
  <c r="F17" i="2" s="1"/>
  <c r="K12"/>
  <c r="F4" i="31" s="1"/>
  <c r="Z12" i="23"/>
  <c r="B5" s="1"/>
  <c r="F22" i="2" s="1"/>
  <c r="V15" i="18"/>
  <c r="W15" s="1"/>
  <c r="W31"/>
  <c r="Y31" s="1"/>
  <c r="Y18"/>
  <c r="Y17"/>
  <c r="Y16"/>
  <c r="Y15"/>
  <c r="V19"/>
  <c r="W19" s="1"/>
  <c r="Y19" s="1"/>
  <c r="V18"/>
  <c r="W18" s="1"/>
  <c r="V17"/>
  <c r="W17" s="1"/>
  <c r="V16"/>
  <c r="W16" s="1"/>
  <c r="V25"/>
  <c r="V24"/>
  <c r="V22"/>
  <c r="V38"/>
  <c r="V26"/>
  <c r="V33"/>
  <c r="V30"/>
  <c r="V20"/>
  <c r="V34"/>
  <c r="V35"/>
  <c r="V37"/>
  <c r="V27"/>
  <c r="V23"/>
  <c r="V28"/>
  <c r="V29"/>
  <c r="V36"/>
  <c r="V32"/>
  <c r="V21"/>
  <c r="G17" i="2"/>
  <c r="J17"/>
  <c r="J22"/>
  <c r="G22"/>
  <c r="I4" i="31" l="1"/>
  <c r="H4"/>
  <c r="N12" i="2"/>
  <c r="K17"/>
  <c r="F9" i="31" s="1"/>
  <c r="K22" i="2"/>
  <c r="F14" i="31" s="1"/>
  <c r="W37" i="18"/>
  <c r="Y37" s="1"/>
  <c r="W35"/>
  <c r="Y35" s="1"/>
  <c r="W25"/>
  <c r="Y25" s="1"/>
  <c r="W21"/>
  <c r="Y21" s="1"/>
  <c r="W29"/>
  <c r="Y29" s="1"/>
  <c r="W23"/>
  <c r="Y23" s="1"/>
  <c r="W38"/>
  <c r="Y38" s="1"/>
  <c r="W22"/>
  <c r="Y22" s="1"/>
  <c r="W33"/>
  <c r="Y33" s="1"/>
  <c r="W36"/>
  <c r="Y36" s="1"/>
  <c r="W27"/>
  <c r="Y27" s="1"/>
  <c r="W30"/>
  <c r="Y30" s="1"/>
  <c r="W24"/>
  <c r="Y24" s="1"/>
  <c r="W32"/>
  <c r="Y32" s="1"/>
  <c r="W34"/>
  <c r="Y34" s="1"/>
  <c r="W26"/>
  <c r="Y26" s="1"/>
  <c r="W28"/>
  <c r="Y28" s="1"/>
  <c r="W20"/>
  <c r="Y20" s="1"/>
  <c r="H14" i="31" l="1"/>
  <c r="I14"/>
  <c r="H9"/>
  <c r="I9"/>
  <c r="N17" i="2"/>
  <c r="N22"/>
  <c r="Y12" i="18"/>
  <c r="B5" s="1"/>
  <c r="F23" i="2" s="1"/>
  <c r="E8" i="17"/>
  <c r="E7"/>
  <c r="H13" i="2"/>
  <c r="E13"/>
  <c r="E8" i="16"/>
  <c r="E7"/>
  <c r="N20"/>
  <c r="N18"/>
  <c r="N15"/>
  <c r="N19"/>
  <c r="N16"/>
  <c r="N17"/>
  <c r="N29" i="17"/>
  <c r="N22"/>
  <c r="N38"/>
  <c r="N18"/>
  <c r="N20"/>
  <c r="N15"/>
  <c r="N31"/>
  <c r="N26"/>
  <c r="N28"/>
  <c r="N21"/>
  <c r="N30"/>
  <c r="N17"/>
  <c r="N36"/>
  <c r="N25"/>
  <c r="N24"/>
  <c r="N33"/>
  <c r="N23"/>
  <c r="N19"/>
  <c r="N32"/>
  <c r="N37"/>
  <c r="N27"/>
  <c r="N34"/>
  <c r="N35"/>
  <c r="N16"/>
  <c r="G23" i="2"/>
  <c r="O21" i="17" l="1"/>
  <c r="O38"/>
  <c r="O37"/>
  <c r="O36"/>
  <c r="O35"/>
  <c r="O34"/>
  <c r="O33"/>
  <c r="O32"/>
  <c r="O31"/>
  <c r="O30"/>
  <c r="O29"/>
  <c r="O28"/>
  <c r="O27"/>
  <c r="O26"/>
  <c r="O25"/>
  <c r="O24"/>
  <c r="O23"/>
  <c r="O22"/>
  <c r="O20"/>
  <c r="O19"/>
  <c r="O18"/>
  <c r="O17"/>
  <c r="O16"/>
  <c r="O15"/>
  <c r="O20" i="16"/>
  <c r="O19"/>
  <c r="O18"/>
  <c r="O17"/>
  <c r="O16"/>
  <c r="O15"/>
  <c r="O12" i="17" l="1"/>
  <c r="B5" s="1"/>
  <c r="I23" i="2" s="1"/>
  <c r="O12" i="16"/>
  <c r="B5" s="1"/>
  <c r="I13" i="2" s="1"/>
  <c r="J13"/>
  <c r="J23"/>
  <c r="K23" l="1"/>
  <c r="F15" i="31" s="1"/>
  <c r="E9" i="15"/>
  <c r="E8"/>
  <c r="E7"/>
  <c r="H15" i="2"/>
  <c r="E15"/>
  <c r="E9" i="14"/>
  <c r="E8"/>
  <c r="E7"/>
  <c r="E8" i="13"/>
  <c r="E7"/>
  <c r="H21" i="2"/>
  <c r="E21"/>
  <c r="E8" i="12"/>
  <c r="E7"/>
  <c r="E9" i="11"/>
  <c r="E8"/>
  <c r="E7"/>
  <c r="N15" i="12"/>
  <c r="N16"/>
  <c r="V18" i="11"/>
  <c r="V17"/>
  <c r="V16"/>
  <c r="V15"/>
  <c r="X16"/>
  <c r="X18"/>
  <c r="X15"/>
  <c r="X17"/>
  <c r="N25" i="13"/>
  <c r="N19"/>
  <c r="N29"/>
  <c r="N26"/>
  <c r="N31"/>
  <c r="N30"/>
  <c r="N15"/>
  <c r="N21"/>
  <c r="N27"/>
  <c r="N24"/>
  <c r="N18"/>
  <c r="N23"/>
  <c r="N34"/>
  <c r="N28"/>
  <c r="N22"/>
  <c r="N32"/>
  <c r="N17"/>
  <c r="N20"/>
  <c r="N16"/>
  <c r="N33"/>
  <c r="X32" i="14"/>
  <c r="X31"/>
  <c r="X34"/>
  <c r="X18"/>
  <c r="X26"/>
  <c r="X28"/>
  <c r="X21"/>
  <c r="X15"/>
  <c r="X22"/>
  <c r="X24"/>
  <c r="X33"/>
  <c r="X17"/>
  <c r="X23"/>
  <c r="X20"/>
  <c r="X30"/>
  <c r="X25"/>
  <c r="X19"/>
  <c r="X27"/>
  <c r="X29"/>
  <c r="X16"/>
  <c r="V32" i="15"/>
  <c r="V36"/>
  <c r="X25"/>
  <c r="X26"/>
  <c r="X15"/>
  <c r="X32"/>
  <c r="X31"/>
  <c r="X17"/>
  <c r="X21"/>
  <c r="X19"/>
  <c r="X28"/>
  <c r="X23"/>
  <c r="X30"/>
  <c r="X34"/>
  <c r="X36"/>
  <c r="X22"/>
  <c r="X29"/>
  <c r="X33"/>
  <c r="X18"/>
  <c r="X20"/>
  <c r="X35"/>
  <c r="X16"/>
  <c r="X24"/>
  <c r="X37"/>
  <c r="X27"/>
  <c r="H15" i="31" l="1"/>
  <c r="I15"/>
  <c r="V20" i="15"/>
  <c r="W20" s="1"/>
  <c r="Y20" s="1"/>
  <c r="V15"/>
  <c r="W15" s="1"/>
  <c r="V16"/>
  <c r="W16" s="1"/>
  <c r="V17"/>
  <c r="W17" s="1"/>
  <c r="V18"/>
  <c r="W18" s="1"/>
  <c r="V19"/>
  <c r="W19" s="1"/>
  <c r="N23" i="2"/>
  <c r="V15" i="14"/>
  <c r="W15" s="1"/>
  <c r="W36" i="15"/>
  <c r="Y36" s="1"/>
  <c r="W32"/>
  <c r="Y32" s="1"/>
  <c r="Y19"/>
  <c r="Y18"/>
  <c r="Y17"/>
  <c r="Y16"/>
  <c r="Y15"/>
  <c r="V31" i="14"/>
  <c r="W31" s="1"/>
  <c r="V30"/>
  <c r="W30" s="1"/>
  <c r="V29"/>
  <c r="W29" s="1"/>
  <c r="V28"/>
  <c r="W28" s="1"/>
  <c r="V27"/>
  <c r="W27" s="1"/>
  <c r="V26"/>
  <c r="W26" s="1"/>
  <c r="V25"/>
  <c r="W25" s="1"/>
  <c r="V24"/>
  <c r="W24" s="1"/>
  <c r="V23"/>
  <c r="W23" s="1"/>
  <c r="V22"/>
  <c r="W22" s="1"/>
  <c r="V21"/>
  <c r="W21" s="1"/>
  <c r="V20"/>
  <c r="W20" s="1"/>
  <c r="V19"/>
  <c r="W19" s="1"/>
  <c r="V18"/>
  <c r="W18" s="1"/>
  <c r="V17"/>
  <c r="W17" s="1"/>
  <c r="V16"/>
  <c r="W16" s="1"/>
  <c r="Y31"/>
  <c r="Y30"/>
  <c r="Y29"/>
  <c r="Y28"/>
  <c r="Y27"/>
  <c r="Y26"/>
  <c r="Y25"/>
  <c r="Y24"/>
  <c r="Y23"/>
  <c r="Y22"/>
  <c r="Y21"/>
  <c r="Y20"/>
  <c r="Y19"/>
  <c r="Y18"/>
  <c r="Y17"/>
  <c r="Y16"/>
  <c r="Y15"/>
  <c r="O34" i="13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6" i="12"/>
  <c r="O15"/>
  <c r="W15" i="11"/>
  <c r="Y15" s="1"/>
  <c r="W18"/>
  <c r="Y18" s="1"/>
  <c r="W17"/>
  <c r="Y17" s="1"/>
  <c r="W16"/>
  <c r="Y16" s="1"/>
  <c r="V32" i="14"/>
  <c r="V34"/>
  <c r="V28" i="15"/>
  <c r="V25"/>
  <c r="V22"/>
  <c r="V37"/>
  <c r="V26"/>
  <c r="V27"/>
  <c r="V29"/>
  <c r="V35"/>
  <c r="V30"/>
  <c r="V34"/>
  <c r="V33"/>
  <c r="V23"/>
  <c r="V21"/>
  <c r="V24"/>
  <c r="V31"/>
  <c r="W22" l="1"/>
  <c r="Y22" s="1"/>
  <c r="W23"/>
  <c r="Y23" s="1"/>
  <c r="W21"/>
  <c r="Y21" s="1"/>
  <c r="W37"/>
  <c r="Y37" s="1"/>
  <c r="W33"/>
  <c r="Y33" s="1"/>
  <c r="W35"/>
  <c r="Y35" s="1"/>
  <c r="W34"/>
  <c r="Y34" s="1"/>
  <c r="W27"/>
  <c r="Y27" s="1"/>
  <c r="W26"/>
  <c r="Y26" s="1"/>
  <c r="W31"/>
  <c r="Y31" s="1"/>
  <c r="W25"/>
  <c r="Y25" s="1"/>
  <c r="W24"/>
  <c r="Y24" s="1"/>
  <c r="W30"/>
  <c r="Y30" s="1"/>
  <c r="W29"/>
  <c r="Y29" s="1"/>
  <c r="W28"/>
  <c r="Y28" s="1"/>
  <c r="W34" i="14"/>
  <c r="Y34" s="1"/>
  <c r="W33"/>
  <c r="Y33" s="1"/>
  <c r="W32"/>
  <c r="Y32" s="1"/>
  <c r="O12" i="13"/>
  <c r="B5" s="1"/>
  <c r="F15" i="2" s="1"/>
  <c r="O12" i="12"/>
  <c r="B5" s="1"/>
  <c r="I21" i="2" s="1"/>
  <c r="Y12" i="11"/>
  <c r="B5" s="1"/>
  <c r="F21" i="2" s="1"/>
  <c r="E20"/>
  <c r="J21"/>
  <c r="G21"/>
  <c r="G15"/>
  <c r="K21" l="1"/>
  <c r="F13" i="31" s="1"/>
  <c r="Y12" i="15"/>
  <c r="B5" s="1"/>
  <c r="F13" i="2" s="1"/>
  <c r="Y12" i="14"/>
  <c r="B5" s="1"/>
  <c r="I15" i="2" s="1"/>
  <c r="E9" i="10"/>
  <c r="E8"/>
  <c r="E7"/>
  <c r="E24" i="2"/>
  <c r="E9" i="9"/>
  <c r="E8"/>
  <c r="H16" i="2"/>
  <c r="E16"/>
  <c r="E8" i="8"/>
  <c r="E7"/>
  <c r="E9" i="7"/>
  <c r="E8"/>
  <c r="E7"/>
  <c r="H14" i="2"/>
  <c r="E14"/>
  <c r="E9" i="6"/>
  <c r="E8"/>
  <c r="E7"/>
  <c r="E8" i="5"/>
  <c r="E7"/>
  <c r="E18" i="2"/>
  <c r="D10" i="31" s="1"/>
  <c r="H18" i="2"/>
  <c r="E8" i="4"/>
  <c r="E7"/>
  <c r="E7" i="1"/>
  <c r="E9"/>
  <c r="E8"/>
  <c r="H12" i="9"/>
  <c r="H16" i="10"/>
  <c r="H16" i="9"/>
  <c r="V21" i="7"/>
  <c r="V23"/>
  <c r="V19"/>
  <c r="X20"/>
  <c r="X19"/>
  <c r="X18"/>
  <c r="X21"/>
  <c r="X23"/>
  <c r="X22"/>
  <c r="X26"/>
  <c r="X16"/>
  <c r="X15"/>
  <c r="X17"/>
  <c r="X25"/>
  <c r="X24"/>
  <c r="N15" i="8"/>
  <c r="N25"/>
  <c r="N24"/>
  <c r="N17"/>
  <c r="N21"/>
  <c r="N18"/>
  <c r="N16"/>
  <c r="N19"/>
  <c r="N20"/>
  <c r="N26"/>
  <c r="N22"/>
  <c r="N23"/>
  <c r="X32" i="6"/>
  <c r="X21"/>
  <c r="X37"/>
  <c r="X16"/>
  <c r="X15"/>
  <c r="X30"/>
  <c r="X27"/>
  <c r="X33"/>
  <c r="X25"/>
  <c r="X19"/>
  <c r="X17"/>
  <c r="X24"/>
  <c r="X18"/>
  <c r="X35"/>
  <c r="X36"/>
  <c r="X20"/>
  <c r="X38"/>
  <c r="X34"/>
  <c r="X23"/>
  <c r="X31"/>
  <c r="X29"/>
  <c r="X22"/>
  <c r="X26"/>
  <c r="X28"/>
  <c r="N19" i="5"/>
  <c r="N16"/>
  <c r="N20"/>
  <c r="N33"/>
  <c r="N34"/>
  <c r="N26"/>
  <c r="N32"/>
  <c r="N35"/>
  <c r="N15"/>
  <c r="N37"/>
  <c r="N31"/>
  <c r="N30"/>
  <c r="N28"/>
  <c r="N24"/>
  <c r="N17"/>
  <c r="N23"/>
  <c r="N22"/>
  <c r="N27"/>
  <c r="N21"/>
  <c r="N38"/>
  <c r="N25"/>
  <c r="N36"/>
  <c r="N29"/>
  <c r="N18"/>
  <c r="V67" i="1"/>
  <c r="V80"/>
  <c r="V59"/>
  <c r="V57"/>
  <c r="V129"/>
  <c r="V126"/>
  <c r="V95"/>
  <c r="V139"/>
  <c r="V103"/>
  <c r="V138"/>
  <c r="V112"/>
  <c r="V131"/>
  <c r="V90"/>
  <c r="X39"/>
  <c r="X23"/>
  <c r="X78"/>
  <c r="X141"/>
  <c r="X63"/>
  <c r="X19"/>
  <c r="X55"/>
  <c r="X70"/>
  <c r="X88"/>
  <c r="X22"/>
  <c r="X91"/>
  <c r="X101"/>
  <c r="X96"/>
  <c r="X110"/>
  <c r="X76"/>
  <c r="X72"/>
  <c r="X114"/>
  <c r="X121"/>
  <c r="X31"/>
  <c r="X57"/>
  <c r="X15"/>
  <c r="X113"/>
  <c r="X140"/>
  <c r="X143"/>
  <c r="X95"/>
  <c r="X100"/>
  <c r="X64"/>
  <c r="X111"/>
  <c r="X138"/>
  <c r="X98"/>
  <c r="X34"/>
  <c r="X115"/>
  <c r="X127"/>
  <c r="X60"/>
  <c r="X30"/>
  <c r="X132"/>
  <c r="X137"/>
  <c r="X82"/>
  <c r="X32"/>
  <c r="X59"/>
  <c r="X18"/>
  <c r="X84"/>
  <c r="X130"/>
  <c r="X94"/>
  <c r="X77"/>
  <c r="X99"/>
  <c r="X97"/>
  <c r="X45"/>
  <c r="X124"/>
  <c r="X21"/>
  <c r="X20"/>
  <c r="X74"/>
  <c r="X85"/>
  <c r="X86"/>
  <c r="X65"/>
  <c r="X29"/>
  <c r="X46"/>
  <c r="X126"/>
  <c r="X16"/>
  <c r="X80"/>
  <c r="X134"/>
  <c r="X62"/>
  <c r="X48"/>
  <c r="X43"/>
  <c r="X125"/>
  <c r="X79"/>
  <c r="X61"/>
  <c r="X50"/>
  <c r="X83"/>
  <c r="X89"/>
  <c r="X38"/>
  <c r="X54"/>
  <c r="X73"/>
  <c r="X69"/>
  <c r="X122"/>
  <c r="X93"/>
  <c r="X133"/>
  <c r="X136"/>
  <c r="X51"/>
  <c r="X102"/>
  <c r="X66"/>
  <c r="X142"/>
  <c r="X68"/>
  <c r="X128"/>
  <c r="X71"/>
  <c r="X117"/>
  <c r="X129"/>
  <c r="X36"/>
  <c r="X87"/>
  <c r="X56"/>
  <c r="X40"/>
  <c r="X139"/>
  <c r="X49"/>
  <c r="X118"/>
  <c r="X58"/>
  <c r="X41"/>
  <c r="X26"/>
  <c r="X112"/>
  <c r="X107"/>
  <c r="X123"/>
  <c r="X104"/>
  <c r="X47"/>
  <c r="X53"/>
  <c r="X33"/>
  <c r="X135"/>
  <c r="X120"/>
  <c r="X52"/>
  <c r="X27"/>
  <c r="X116"/>
  <c r="X109"/>
  <c r="X35"/>
  <c r="X44"/>
  <c r="X42"/>
  <c r="X67"/>
  <c r="X17"/>
  <c r="X81"/>
  <c r="X25"/>
  <c r="X24"/>
  <c r="X28"/>
  <c r="X105"/>
  <c r="X90"/>
  <c r="X131"/>
  <c r="X103"/>
  <c r="X108"/>
  <c r="X106"/>
  <c r="X119"/>
  <c r="X75"/>
  <c r="X37"/>
  <c r="X92"/>
  <c r="N53" i="4"/>
  <c r="N133"/>
  <c r="N79"/>
  <c r="N116"/>
  <c r="N60"/>
  <c r="N91"/>
  <c r="N115"/>
  <c r="N75"/>
  <c r="N19"/>
  <c r="N97"/>
  <c r="N70"/>
  <c r="N113"/>
  <c r="N65"/>
  <c r="N48"/>
  <c r="N54"/>
  <c r="N107"/>
  <c r="N38"/>
  <c r="N110"/>
  <c r="N29"/>
  <c r="N99"/>
  <c r="N59"/>
  <c r="N32"/>
  <c r="N55"/>
  <c r="N96"/>
  <c r="N31"/>
  <c r="N16"/>
  <c r="N63"/>
  <c r="N20"/>
  <c r="N27"/>
  <c r="N131"/>
  <c r="N87"/>
  <c r="N121"/>
  <c r="N33"/>
  <c r="N94"/>
  <c r="N139"/>
  <c r="N128"/>
  <c r="N44"/>
  <c r="N78"/>
  <c r="N74"/>
  <c r="N140"/>
  <c r="N85"/>
  <c r="N137"/>
  <c r="N39"/>
  <c r="N68"/>
  <c r="N123"/>
  <c r="N98"/>
  <c r="N127"/>
  <c r="N49"/>
  <c r="N58"/>
  <c r="N62"/>
  <c r="N50"/>
  <c r="N21"/>
  <c r="N101"/>
  <c r="N129"/>
  <c r="N106"/>
  <c r="N95"/>
  <c r="N23"/>
  <c r="N124"/>
  <c r="N114"/>
  <c r="N22"/>
  <c r="N125"/>
  <c r="N138"/>
  <c r="N15"/>
  <c r="N71"/>
  <c r="N67"/>
  <c r="N61"/>
  <c r="N109"/>
  <c r="N93"/>
  <c r="N36"/>
  <c r="N25"/>
  <c r="N142"/>
  <c r="N80"/>
  <c r="N76"/>
  <c r="N77"/>
  <c r="N120"/>
  <c r="N73"/>
  <c r="N111"/>
  <c r="N52"/>
  <c r="N47"/>
  <c r="N57"/>
  <c r="N119"/>
  <c r="N81"/>
  <c r="N56"/>
  <c r="N18"/>
  <c r="N103"/>
  <c r="N40"/>
  <c r="N117"/>
  <c r="N46"/>
  <c r="N112"/>
  <c r="N24"/>
  <c r="N141"/>
  <c r="N126"/>
  <c r="N82"/>
  <c r="N89"/>
  <c r="N42"/>
  <c r="N102"/>
  <c r="N105"/>
  <c r="N30"/>
  <c r="N37"/>
  <c r="N134"/>
  <c r="N45"/>
  <c r="N69"/>
  <c r="N132"/>
  <c r="N135"/>
  <c r="N34"/>
  <c r="N104"/>
  <c r="N86"/>
  <c r="N130"/>
  <c r="N35"/>
  <c r="N100"/>
  <c r="N118"/>
  <c r="N136"/>
  <c r="N88"/>
  <c r="N41"/>
  <c r="N108"/>
  <c r="N92"/>
  <c r="N66"/>
  <c r="N83"/>
  <c r="N143"/>
  <c r="N26"/>
  <c r="N51"/>
  <c r="N17"/>
  <c r="N64"/>
  <c r="N122"/>
  <c r="N43"/>
  <c r="N72"/>
  <c r="N84"/>
  <c r="N90"/>
  <c r="N28"/>
  <c r="J15" i="2"/>
  <c r="G13"/>
  <c r="H13" i="31" l="1"/>
  <c r="I13"/>
  <c r="J16" i="9"/>
  <c r="J16" i="10"/>
  <c r="F20" i="2" s="1"/>
  <c r="H17" i="10"/>
  <c r="B5" s="1"/>
  <c r="N21" i="2"/>
  <c r="K13"/>
  <c r="F5" i="31" s="1"/>
  <c r="K15" i="2"/>
  <c r="F7" i="31" s="1"/>
  <c r="H15" i="9"/>
  <c r="H17" s="1"/>
  <c r="V15" i="6"/>
  <c r="W15" s="1"/>
  <c r="V15" i="7"/>
  <c r="W15" s="1"/>
  <c r="Y15" s="1"/>
  <c r="O26" i="8"/>
  <c r="R26" s="1"/>
  <c r="O25"/>
  <c r="R25" s="1"/>
  <c r="O24"/>
  <c r="R24" s="1"/>
  <c r="O23"/>
  <c r="R23" s="1"/>
  <c r="O22"/>
  <c r="R22" s="1"/>
  <c r="O21"/>
  <c r="R21" s="1"/>
  <c r="O20"/>
  <c r="R20" s="1"/>
  <c r="O19"/>
  <c r="R19" s="1"/>
  <c r="O18"/>
  <c r="R18" s="1"/>
  <c r="O17"/>
  <c r="R17" s="1"/>
  <c r="O16"/>
  <c r="R16" s="1"/>
  <c r="O15"/>
  <c r="R15" s="1"/>
  <c r="W23" i="7"/>
  <c r="Y23" s="1"/>
  <c r="W21"/>
  <c r="Y21" s="1"/>
  <c r="W19"/>
  <c r="Y19" s="1"/>
  <c r="Y16" i="6"/>
  <c r="Y15"/>
  <c r="V17"/>
  <c r="W17" s="1"/>
  <c r="V16"/>
  <c r="W16" s="1"/>
  <c r="O38" i="5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V51" i="1"/>
  <c r="W51" s="1"/>
  <c r="O141" i="4"/>
  <c r="O66"/>
  <c r="O25"/>
  <c r="O43"/>
  <c r="O61"/>
  <c r="O24"/>
  <c r="O48"/>
  <c r="O72"/>
  <c r="O20"/>
  <c r="O26"/>
  <c r="O32"/>
  <c r="O38"/>
  <c r="O44"/>
  <c r="O50"/>
  <c r="O56"/>
  <c r="O62"/>
  <c r="O68"/>
  <c r="O74"/>
  <c r="O80"/>
  <c r="O86"/>
  <c r="O92"/>
  <c r="O98"/>
  <c r="O104"/>
  <c r="O110"/>
  <c r="O116"/>
  <c r="O122"/>
  <c r="O128"/>
  <c r="O134"/>
  <c r="O140"/>
  <c r="O31"/>
  <c r="O49"/>
  <c r="O67"/>
  <c r="O73"/>
  <c r="O79"/>
  <c r="O85"/>
  <c r="O91"/>
  <c r="O97"/>
  <c r="O103"/>
  <c r="O109"/>
  <c r="O115"/>
  <c r="O121"/>
  <c r="O127"/>
  <c r="O133"/>
  <c r="O139"/>
  <c r="O30"/>
  <c r="O60"/>
  <c r="O84"/>
  <c r="O90"/>
  <c r="O96"/>
  <c r="O102"/>
  <c r="O108"/>
  <c r="O114"/>
  <c r="O120"/>
  <c r="O126"/>
  <c r="O132"/>
  <c r="O138"/>
  <c r="O19"/>
  <c r="O36"/>
  <c r="O54"/>
  <c r="O78"/>
  <c r="O17"/>
  <c r="O35"/>
  <c r="O47"/>
  <c r="O65"/>
  <c r="O77"/>
  <c r="O83"/>
  <c r="O89"/>
  <c r="O95"/>
  <c r="O101"/>
  <c r="O107"/>
  <c r="O113"/>
  <c r="O119"/>
  <c r="O125"/>
  <c r="O131"/>
  <c r="O137"/>
  <c r="O143"/>
  <c r="O37"/>
  <c r="O55"/>
  <c r="O18"/>
  <c r="O42"/>
  <c r="O23"/>
  <c r="O29"/>
  <c r="O41"/>
  <c r="O53"/>
  <c r="O59"/>
  <c r="O71"/>
  <c r="O16"/>
  <c r="O28"/>
  <c r="O34"/>
  <c r="O40"/>
  <c r="O46"/>
  <c r="O52"/>
  <c r="O58"/>
  <c r="O64"/>
  <c r="O70"/>
  <c r="O76"/>
  <c r="O82"/>
  <c r="O88"/>
  <c r="O94"/>
  <c r="O100"/>
  <c r="O106"/>
  <c r="O112"/>
  <c r="O118"/>
  <c r="O124"/>
  <c r="O130"/>
  <c r="O136"/>
  <c r="O142"/>
  <c r="O22"/>
  <c r="O15"/>
  <c r="O21"/>
  <c r="O27"/>
  <c r="O33"/>
  <c r="O39"/>
  <c r="O45"/>
  <c r="O51"/>
  <c r="O57"/>
  <c r="O63"/>
  <c r="O69"/>
  <c r="O75"/>
  <c r="O81"/>
  <c r="O87"/>
  <c r="O93"/>
  <c r="O99"/>
  <c r="O105"/>
  <c r="O111"/>
  <c r="O117"/>
  <c r="O123"/>
  <c r="O129"/>
  <c r="O135"/>
  <c r="V37" i="1"/>
  <c r="Y15"/>
  <c r="V19"/>
  <c r="W19" s="1"/>
  <c r="V31"/>
  <c r="W31" s="1"/>
  <c r="V49"/>
  <c r="W49" s="1"/>
  <c r="V18"/>
  <c r="W18" s="1"/>
  <c r="V36"/>
  <c r="W36" s="1"/>
  <c r="V20"/>
  <c r="W20" s="1"/>
  <c r="V26"/>
  <c r="W26" s="1"/>
  <c r="V32"/>
  <c r="V38"/>
  <c r="W38" s="1"/>
  <c r="V44"/>
  <c r="W44" s="1"/>
  <c r="V50"/>
  <c r="W50" s="1"/>
  <c r="V56"/>
  <c r="V54"/>
  <c r="W54" s="1"/>
  <c r="V53"/>
  <c r="W53" s="1"/>
  <c r="V25"/>
  <c r="W25" s="1"/>
  <c r="V43"/>
  <c r="W43" s="1"/>
  <c r="V55"/>
  <c r="W55" s="1"/>
  <c r="V24"/>
  <c r="V42"/>
  <c r="W42" s="1"/>
  <c r="V17"/>
  <c r="V34"/>
  <c r="W34" s="1"/>
  <c r="V52"/>
  <c r="W52" s="1"/>
  <c r="V30"/>
  <c r="W30" s="1"/>
  <c r="V48"/>
  <c r="W48" s="1"/>
  <c r="V23"/>
  <c r="W23" s="1"/>
  <c r="V29"/>
  <c r="V35"/>
  <c r="W35" s="1"/>
  <c r="V41"/>
  <c r="W41" s="1"/>
  <c r="V47"/>
  <c r="W47" s="1"/>
  <c r="V16"/>
  <c r="W16" s="1"/>
  <c r="V22"/>
  <c r="W22" s="1"/>
  <c r="V28"/>
  <c r="W28" s="1"/>
  <c r="V40"/>
  <c r="W40" s="1"/>
  <c r="V46"/>
  <c r="W46" s="1"/>
  <c r="V15"/>
  <c r="W15" s="1"/>
  <c r="V21"/>
  <c r="W21" s="1"/>
  <c r="V27"/>
  <c r="W27" s="1"/>
  <c r="V33"/>
  <c r="W33" s="1"/>
  <c r="V39"/>
  <c r="W39" s="1"/>
  <c r="V45"/>
  <c r="W45" s="1"/>
  <c r="W139"/>
  <c r="Y139" s="1"/>
  <c r="W138"/>
  <c r="Y138" s="1"/>
  <c r="W131"/>
  <c r="Y131" s="1"/>
  <c r="W129"/>
  <c r="Y129" s="1"/>
  <c r="W126"/>
  <c r="Y126" s="1"/>
  <c r="W112"/>
  <c r="Y112" s="1"/>
  <c r="W103"/>
  <c r="Y103" s="1"/>
  <c r="W95"/>
  <c r="Y95" s="1"/>
  <c r="W90"/>
  <c r="Y90" s="1"/>
  <c r="W80"/>
  <c r="Y80" s="1"/>
  <c r="W67"/>
  <c r="Y67" s="1"/>
  <c r="W59"/>
  <c r="Y59" s="1"/>
  <c r="W57"/>
  <c r="Y57" s="1"/>
  <c r="W37"/>
  <c r="W32"/>
  <c r="W29"/>
  <c r="W24"/>
  <c r="W17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G20" i="2"/>
  <c r="V17" i="7"/>
  <c r="V16"/>
  <c r="V18"/>
  <c r="V22"/>
  <c r="V20"/>
  <c r="V24"/>
  <c r="V26"/>
  <c r="V25"/>
  <c r="V25" i="6"/>
  <c r="V19"/>
  <c r="V31"/>
  <c r="V36"/>
  <c r="V29"/>
  <c r="V37"/>
  <c r="V32"/>
  <c r="V23"/>
  <c r="V27"/>
  <c r="V28"/>
  <c r="V22"/>
  <c r="V18"/>
  <c r="V38"/>
  <c r="V21"/>
  <c r="V20"/>
  <c r="V33"/>
  <c r="V26"/>
  <c r="V35"/>
  <c r="V34"/>
  <c r="V30"/>
  <c r="V24"/>
  <c r="V97" i="1"/>
  <c r="V104"/>
  <c r="V73"/>
  <c r="V91"/>
  <c r="V142"/>
  <c r="V110"/>
  <c r="V64"/>
  <c r="V137"/>
  <c r="V115"/>
  <c r="V113"/>
  <c r="V123"/>
  <c r="V120"/>
  <c r="V133"/>
  <c r="V99"/>
  <c r="V127"/>
  <c r="V140"/>
  <c r="V86"/>
  <c r="V141"/>
  <c r="V74"/>
  <c r="V84"/>
  <c r="V119"/>
  <c r="V93"/>
  <c r="V121"/>
  <c r="V96"/>
  <c r="V85"/>
  <c r="V81"/>
  <c r="V101"/>
  <c r="V98"/>
  <c r="V102"/>
  <c r="V62"/>
  <c r="V128"/>
  <c r="V65"/>
  <c r="V72"/>
  <c r="V117"/>
  <c r="V75"/>
  <c r="V61"/>
  <c r="V135"/>
  <c r="V78"/>
  <c r="V69"/>
  <c r="V106"/>
  <c r="V100"/>
  <c r="V105"/>
  <c r="V87"/>
  <c r="V63"/>
  <c r="V122"/>
  <c r="V83"/>
  <c r="V82"/>
  <c r="V66"/>
  <c r="V88"/>
  <c r="V94"/>
  <c r="V77"/>
  <c r="V116"/>
  <c r="V92"/>
  <c r="V132"/>
  <c r="V68"/>
  <c r="V118"/>
  <c r="V111"/>
  <c r="V124"/>
  <c r="V79"/>
  <c r="V89"/>
  <c r="V76"/>
  <c r="V125"/>
  <c r="V70"/>
  <c r="V58"/>
  <c r="V107"/>
  <c r="V130"/>
  <c r="V134"/>
  <c r="V136"/>
  <c r="V108"/>
  <c r="V60"/>
  <c r="V109"/>
  <c r="V143"/>
  <c r="V71"/>
  <c r="V114"/>
  <c r="B5" i="9" l="1"/>
  <c r="F24" i="2" s="1"/>
  <c r="H7" i="31"/>
  <c r="I7"/>
  <c r="H5"/>
  <c r="I5"/>
  <c r="N15" i="2"/>
  <c r="N13"/>
  <c r="K20"/>
  <c r="F12" i="31" s="1"/>
  <c r="W76" i="1"/>
  <c r="Y76" s="1"/>
  <c r="W116"/>
  <c r="Y116" s="1"/>
  <c r="W93"/>
  <c r="Y93" s="1"/>
  <c r="W73"/>
  <c r="Y73" s="1"/>
  <c r="W118"/>
  <c r="Y118" s="1"/>
  <c r="W87"/>
  <c r="Y87" s="1"/>
  <c r="W128"/>
  <c r="Y128" s="1"/>
  <c r="W88"/>
  <c r="Y88" s="1"/>
  <c r="W20" i="7"/>
  <c r="Y20" s="1"/>
  <c r="W134" i="1"/>
  <c r="Y134" s="1"/>
  <c r="W58"/>
  <c r="Y58" s="1"/>
  <c r="W25" i="7"/>
  <c r="Y25" s="1"/>
  <c r="W104" i="1"/>
  <c r="Y104" s="1"/>
  <c r="W64"/>
  <c r="Y64" s="1"/>
  <c r="W84"/>
  <c r="Y84" s="1"/>
  <c r="W109"/>
  <c r="Y109" s="1"/>
  <c r="W63"/>
  <c r="Y63" s="1"/>
  <c r="W110"/>
  <c r="Y110" s="1"/>
  <c r="W79"/>
  <c r="Y79" s="1"/>
  <c r="W124"/>
  <c r="Y124" s="1"/>
  <c r="W70"/>
  <c r="Y70" s="1"/>
  <c r="W85"/>
  <c r="Y85" s="1"/>
  <c r="W94"/>
  <c r="Y94" s="1"/>
  <c r="W106"/>
  <c r="Y106" s="1"/>
  <c r="W140"/>
  <c r="Y140" s="1"/>
  <c r="W100"/>
  <c r="Y100" s="1"/>
  <c r="W120"/>
  <c r="Y120" s="1"/>
  <c r="W89"/>
  <c r="Y89" s="1"/>
  <c r="W60"/>
  <c r="Y60" s="1"/>
  <c r="W99"/>
  <c r="Y99" s="1"/>
  <c r="W65"/>
  <c r="Y65" s="1"/>
  <c r="W115"/>
  <c r="Y115" s="1"/>
  <c r="W69"/>
  <c r="Y69" s="1"/>
  <c r="W75"/>
  <c r="Y75" s="1"/>
  <c r="W121"/>
  <c r="Y121" s="1"/>
  <c r="W130"/>
  <c r="Y130" s="1"/>
  <c r="W123"/>
  <c r="Y123" s="1"/>
  <c r="W91"/>
  <c r="Y91" s="1"/>
  <c r="W136"/>
  <c r="Y136" s="1"/>
  <c r="W24" i="7"/>
  <c r="Y24" s="1"/>
  <c r="W142" i="1"/>
  <c r="Y142" s="1"/>
  <c r="W66"/>
  <c r="Y66" s="1"/>
  <c r="W72"/>
  <c r="Y72" s="1"/>
  <c r="W97"/>
  <c r="Y97" s="1"/>
  <c r="W127"/>
  <c r="Y127" s="1"/>
  <c r="W74"/>
  <c r="Y74" s="1"/>
  <c r="W135"/>
  <c r="Y135" s="1"/>
  <c r="W105"/>
  <c r="Y105" s="1"/>
  <c r="W111"/>
  <c r="Y111" s="1"/>
  <c r="W18" i="7"/>
  <c r="Y18" s="1"/>
  <c r="W132" i="1"/>
  <c r="Y132" s="1"/>
  <c r="W86"/>
  <c r="Y86" s="1"/>
  <c r="W137"/>
  <c r="Y137" s="1"/>
  <c r="W102"/>
  <c r="Y102" s="1"/>
  <c r="W141"/>
  <c r="Y141" s="1"/>
  <c r="W107"/>
  <c r="Y107" s="1"/>
  <c r="W108"/>
  <c r="Y108" s="1"/>
  <c r="W62"/>
  <c r="Y62" s="1"/>
  <c r="W77"/>
  <c r="Y77" s="1"/>
  <c r="W78"/>
  <c r="Y78" s="1"/>
  <c r="W117"/>
  <c r="Y117" s="1"/>
  <c r="W83"/>
  <c r="Y83" s="1"/>
  <c r="W61"/>
  <c r="Y61" s="1"/>
  <c r="W96"/>
  <c r="Y96" s="1"/>
  <c r="W101"/>
  <c r="Y101" s="1"/>
  <c r="W71"/>
  <c r="Y71" s="1"/>
  <c r="W81"/>
  <c r="Y81" s="1"/>
  <c r="W22" i="7"/>
  <c r="Y22" s="1"/>
  <c r="W122" i="1"/>
  <c r="Y122" s="1"/>
  <c r="W82"/>
  <c r="Y82" s="1"/>
  <c r="W125"/>
  <c r="Y125" s="1"/>
  <c r="W92"/>
  <c r="Y92" s="1"/>
  <c r="W143"/>
  <c r="Y143" s="1"/>
  <c r="W26" i="7"/>
  <c r="Y26" s="1"/>
  <c r="W98" i="1"/>
  <c r="Y98" s="1"/>
  <c r="W113"/>
  <c r="Y113" s="1"/>
  <c r="W114"/>
  <c r="Y114" s="1"/>
  <c r="W68"/>
  <c r="Y68" s="1"/>
  <c r="W119"/>
  <c r="Y119" s="1"/>
  <c r="W133"/>
  <c r="Y133" s="1"/>
  <c r="Y17" i="6"/>
  <c r="O12" i="8"/>
  <c r="B5" s="1"/>
  <c r="F16" i="2" s="1"/>
  <c r="W17" i="7"/>
  <c r="Y17" s="1"/>
  <c r="W16"/>
  <c r="Y16" s="1"/>
  <c r="W20" i="6"/>
  <c r="W26"/>
  <c r="W32"/>
  <c r="W38"/>
  <c r="W19"/>
  <c r="W25"/>
  <c r="W31"/>
  <c r="W37"/>
  <c r="W18"/>
  <c r="W24"/>
  <c r="W30"/>
  <c r="W36"/>
  <c r="W23"/>
  <c r="W29"/>
  <c r="W35"/>
  <c r="W22"/>
  <c r="W28"/>
  <c r="W34"/>
  <c r="W21"/>
  <c r="W27"/>
  <c r="W33"/>
  <c r="O12" i="5"/>
  <c r="B5" s="1"/>
  <c r="I14" i="2" s="1"/>
  <c r="O12" i="4"/>
  <c r="B5" s="1"/>
  <c r="I18" i="2" s="1"/>
  <c r="W56" i="1"/>
  <c r="Y56" s="1"/>
  <c r="G24" i="2"/>
  <c r="G16"/>
  <c r="J14"/>
  <c r="J18"/>
  <c r="K24" l="1"/>
  <c r="F16" i="31" s="1"/>
  <c r="H12"/>
  <c r="I12"/>
  <c r="I16"/>
  <c r="H16"/>
  <c r="N24" i="2"/>
  <c r="N20"/>
  <c r="Y12" i="1"/>
  <c r="F18" i="2" s="1"/>
  <c r="Y21" i="6"/>
  <c r="Y34"/>
  <c r="Y36"/>
  <c r="Y25"/>
  <c r="Y31"/>
  <c r="Y26"/>
  <c r="Y32"/>
  <c r="Y23"/>
  <c r="Y27"/>
  <c r="Y37"/>
  <c r="Y35"/>
  <c r="Y24"/>
  <c r="Y38"/>
  <c r="Y20"/>
  <c r="Y29"/>
  <c r="Y33"/>
  <c r="Y18"/>
  <c r="Y22"/>
  <c r="Y28"/>
  <c r="Y30"/>
  <c r="Y19"/>
  <c r="Y12" i="7"/>
  <c r="B5" s="1"/>
  <c r="I16" i="2" s="1"/>
  <c r="J16"/>
  <c r="G18"/>
  <c r="K18" l="1"/>
  <c r="F10" i="31" s="1"/>
  <c r="K16" i="2"/>
  <c r="F8" i="31" s="1"/>
  <c r="B5" i="1"/>
  <c r="Y12" i="6"/>
  <c r="B5" s="1"/>
  <c r="F14" i="2" s="1"/>
  <c r="G14"/>
  <c r="H8" i="31" l="1"/>
  <c r="I8"/>
  <c r="I10"/>
  <c r="H10"/>
  <c r="N16" i="2"/>
  <c r="N18"/>
  <c r="K14"/>
  <c r="F6" i="31" s="1"/>
  <c r="H6" l="1"/>
  <c r="I6"/>
  <c r="N14" i="2"/>
</calcChain>
</file>

<file path=xl/comments1.xml><?xml version="1.0" encoding="utf-8"?>
<comments xmlns="http://schemas.openxmlformats.org/spreadsheetml/2006/main">
  <authors>
    <author>mnealon</author>
  </authors>
  <commentList>
    <comment ref="M25" authorId="0">
      <text>
        <r>
          <rPr>
            <b/>
            <sz val="8"/>
            <color indexed="81"/>
            <rFont val="Tahoma"/>
            <family val="2"/>
          </rPr>
          <t>Need MTMs from Murex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<sst xmlns="http://schemas.openxmlformats.org/spreadsheetml/2006/main" count="3350" uniqueCount="164">
  <si>
    <t> * Notional *</t>
  </si>
  <si>
    <t> * Rate</t>
  </si>
  <si>
    <t> * Spread</t>
  </si>
  <si>
    <t> * Reset</t>
  </si>
  <si>
    <t> Fwd Begin</t>
  </si>
  <si>
    <t> Fwd End</t>
  </si>
  <si>
    <t> * Pmt Begin</t>
  </si>
  <si>
    <t> * Pmt End</t>
  </si>
  <si>
    <t> * Idx Term</t>
  </si>
  <si>
    <t> * Interp</t>
  </si>
  <si>
    <t> Period</t>
  </si>
  <si>
    <t> Proj Amt</t>
  </si>
  <si>
    <t> PV Disc</t>
  </si>
  <si>
    <t> * Pmt Dt</t>
  </si>
  <si>
    <t> * Interest Amt</t>
  </si>
  <si>
    <t> * Manual Amt *</t>
  </si>
  <si>
    <t> Fwd Rate</t>
  </si>
  <si>
    <t> df</t>
  </si>
  <si>
    <t> Type</t>
  </si>
  <si>
    <t>1M</t>
  </si>
  <si>
    <t>INTEREST</t>
  </si>
  <si>
    <t>Value Date</t>
  </si>
  <si>
    <t>AUD-BBR-BBSW-3M</t>
  </si>
  <si>
    <t>Rate</t>
  </si>
  <si>
    <t>ACT/365</t>
  </si>
  <si>
    <t>Cash Flow</t>
  </si>
  <si>
    <t>A</t>
  </si>
  <si>
    <t>DF</t>
  </si>
  <si>
    <t>PV</t>
  </si>
  <si>
    <t>U</t>
  </si>
  <si>
    <t>Reset</t>
  </si>
  <si>
    <t>Cash Settled</t>
  </si>
  <si>
    <t>NPV</t>
  </si>
  <si>
    <t>Trade</t>
  </si>
  <si>
    <t>Leg</t>
  </si>
  <si>
    <t>Pay</t>
  </si>
  <si>
    <t>Local</t>
  </si>
  <si>
    <t>Reporting</t>
  </si>
  <si>
    <t>Receive</t>
  </si>
  <si>
    <t>Payment Type</t>
  </si>
  <si>
    <t>Timing</t>
  </si>
  <si>
    <t>Trade Conventions</t>
  </si>
  <si>
    <t/>
  </si>
  <si>
    <t>Curves</t>
  </si>
  <si>
    <t>Discount</t>
  </si>
  <si>
    <t>Projection</t>
  </si>
  <si>
    <t>Ref Rate DCC</t>
  </si>
  <si>
    <t>Trade Id</t>
  </si>
  <si>
    <t>Local NPV</t>
  </si>
  <si>
    <t>Currency</t>
  </si>
  <si>
    <t>AUD</t>
  </si>
  <si>
    <t> Notional</t>
  </si>
  <si>
    <t> Rate</t>
  </si>
  <si>
    <t> Spread</t>
  </si>
  <si>
    <t> Reset</t>
  </si>
  <si>
    <t> Pmt Begin</t>
  </si>
  <si>
    <t> Pmt End</t>
  </si>
  <si>
    <t> Idx Term</t>
  </si>
  <si>
    <t> Interp</t>
  </si>
  <si>
    <t> Pmt Dt</t>
  </si>
  <si>
    <t> Interest Amt</t>
  </si>
  <si>
    <t> Manual Amt</t>
  </si>
  <si>
    <t>6M</t>
  </si>
  <si>
    <t>AUD-BBR-BBSW-6M</t>
  </si>
  <si>
    <t>3M</t>
  </si>
  <si>
    <t>N/A</t>
  </si>
  <si>
    <t>Notional</t>
  </si>
  <si>
    <t>Start Date</t>
  </si>
  <si>
    <t>End Date</t>
  </si>
  <si>
    <t>Fwd Rate</t>
  </si>
  <si>
    <t>Proj Cash</t>
  </si>
  <si>
    <t>Accrual</t>
  </si>
  <si>
    <t>Buy/Sell</t>
  </si>
  <si>
    <t>Type</t>
  </si>
  <si>
    <t>IRS</t>
  </si>
  <si>
    <t>FRA</t>
  </si>
  <si>
    <t>NZD-LIBOR-SENIOR</t>
  </si>
  <si>
    <t>NZD</t>
  </si>
  <si>
    <t>JPY</t>
  </si>
  <si>
    <t>JPY-LIBOR-SENIOR</t>
  </si>
  <si>
    <t>ACT/360</t>
  </si>
  <si>
    <t>GBP</t>
  </si>
  <si>
    <t>GBP-LIBOR-SENIOR</t>
  </si>
  <si>
    <t>1W</t>
  </si>
  <si>
    <t>EUR</t>
  </si>
  <si>
    <t>EUR-LIBOR-SENIOR</t>
  </si>
  <si>
    <t>FX Rate</t>
  </si>
  <si>
    <t>ValuationDate</t>
  </si>
  <si>
    <t>USD</t>
  </si>
  <si>
    <t>USD-LIBOR-SENIOR</t>
  </si>
  <si>
    <t>USD-LIBOR-BBA-3M</t>
  </si>
  <si>
    <t> Principal Amt</t>
  </si>
  <si>
    <t>PRINCIPAL</t>
  </si>
  <si>
    <t>PRINC+INT</t>
  </si>
  <si>
    <t>AUD-LIBOR-SENIOR</t>
  </si>
  <si>
    <t>XCCY</t>
  </si>
  <si>
    <t>EUR-LIBOR-BBA-3M</t>
  </si>
  <si>
    <t>GBP-LIBOR-BBA-3M</t>
  </si>
  <si>
    <t>NZD-BBR-FRA-3M</t>
  </si>
  <si>
    <t> Cmp Begin</t>
  </si>
  <si>
    <t> Cmp End</t>
  </si>
  <si>
    <t>1D</t>
  </si>
  <si>
    <t>AUD-AONIA-OIS-COMPOUND-1D</t>
  </si>
  <si>
    <t>OIS</t>
  </si>
  <si>
    <t>AUD/AONIA/1D/OIS-COMPOUND</t>
  </si>
  <si>
    <t>Interest</t>
  </si>
  <si>
    <t>Idex Term</t>
  </si>
  <si>
    <t>Name</t>
  </si>
  <si>
    <t>Remaining Period</t>
  </si>
  <si>
    <t>Indexation</t>
  </si>
  <si>
    <t>Compounding</t>
  </si>
  <si>
    <t>Calypso</t>
  </si>
  <si>
    <t>Diff</t>
  </si>
  <si>
    <t>AUD-BASIS</t>
  </si>
  <si>
    <t>EUR-BASIS</t>
  </si>
  <si>
    <t>Settlement</t>
  </si>
  <si>
    <t>Direction</t>
  </si>
  <si>
    <t>Curve</t>
  </si>
  <si>
    <t>Amount</t>
  </si>
  <si>
    <t>FXF</t>
  </si>
  <si>
    <t>MarketName</t>
  </si>
  <si>
    <t>ExpectedNPV</t>
  </si>
  <si>
    <t>CalculatedNPV</t>
  </si>
  <si>
    <t>Failures</t>
  </si>
  <si>
    <t>Debug</t>
  </si>
  <si>
    <t>SYDW5J5Z52S</t>
  </si>
  <si>
    <t>NT3GWM01\mnealon</t>
  </si>
  <si>
    <t>Source</t>
  </si>
  <si>
    <t>Product</t>
  </si>
  <si>
    <t>TradeId</t>
  </si>
  <si>
    <t>BaseDate</t>
  </si>
  <si>
    <t>No OIS curve</t>
  </si>
  <si>
    <t>InterestRateSwap</t>
  </si>
  <si>
    <t>NAB_EOD</t>
  </si>
  <si>
    <t>Passed</t>
  </si>
  <si>
    <t>CrossCurrencySwap</t>
  </si>
  <si>
    <t>Murex</t>
  </si>
  <si>
    <t>FxForward</t>
  </si>
  <si>
    <t>Actual NPV</t>
  </si>
  <si>
    <t>Expected NPV</t>
  </si>
  <si>
    <t>Portfolio Valuer</t>
  </si>
  <si>
    <t>Expected-Actual</t>
  </si>
  <si>
    <t>PV - Expected</t>
  </si>
  <si>
    <t>No OI rate sets</t>
  </si>
  <si>
    <t>Fwd v Accrual Period</t>
  </si>
  <si>
    <t>FX Spot rate vs Today rate</t>
  </si>
  <si>
    <t>FX Spot rate vs Today rate, Fwd v Accrual Period</t>
  </si>
  <si>
    <t>GWML not available</t>
  </si>
  <si>
    <t>ToleranceExceeded(|1072904| &gt; 1000)</t>
  </si>
  <si>
    <t>ToleranceExceeded(|2212| &gt; 1000)</t>
  </si>
  <si>
    <t>Issues Accounted For</t>
  </si>
  <si>
    <t>Other Known Issues</t>
  </si>
  <si>
    <t>ToleranceExceeded(|5530| &gt; 1000)</t>
  </si>
  <si>
    <t>ToleranceExceeded(|222557| &gt; 1000)</t>
  </si>
  <si>
    <t>ToleranceExceeded(|-4121| &gt; 1000)</t>
  </si>
  <si>
    <t>ToleranceExceeded(|8193| &gt; 1000)</t>
  </si>
  <si>
    <t>ToleranceExceeded(|118748| &gt; 1000)</t>
  </si>
  <si>
    <t>ToleranceExceeded(|-123376| &gt; 1000)</t>
  </si>
  <si>
    <t>ToleranceExceeded(|68603| &gt; 1000)</t>
  </si>
  <si>
    <t>AUD-BBR-BBSW-1M_NOSPD</t>
  </si>
  <si>
    <t>Spread Interp</t>
  </si>
  <si>
    <t>AUD-BBR-BBSW-6M_NOSPD</t>
  </si>
  <si>
    <t>Fwd v Accrual Period, Spread Interp</t>
  </si>
  <si>
    <t>No XCCY  Basis curves, Fwd v Accrual Period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</si>
</sst>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_-;\-* #,##0_-;_-* &quot;-&quot;??_-;_-@_-"/>
    <numFmt numFmtId="165" formatCode="0.0000%"/>
    <numFmt numFmtId="166" formatCode="0.000000%"/>
    <numFmt numFmtId="167" formatCode="0.000%"/>
    <numFmt numFmtId="168" formatCode="0.0000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</cellStyleXfs>
  <cellXfs count="237">
    <xf numFmtId="0" fontId="0" fillId="0" borderId="0" xfId="0"/>
    <xf numFmtId="0" fontId="4" fillId="2" borderId="1" xfId="3" applyFont="1" applyFill="1" applyBorder="1" applyAlignment="1">
      <alignment vertical="top" wrapText="1"/>
    </xf>
    <xf numFmtId="4" fontId="3" fillId="0" borderId="1" xfId="3" applyNumberFormat="1" applyBorder="1" applyAlignment="1">
      <alignment vertical="top" wrapText="1"/>
    </xf>
    <xf numFmtId="0" fontId="3" fillId="0" borderId="1" xfId="3" applyBorder="1" applyAlignment="1">
      <alignment vertical="top" wrapText="1"/>
    </xf>
    <xf numFmtId="14" fontId="3" fillId="0" borderId="1" xfId="3" applyNumberFormat="1" applyBorder="1" applyAlignment="1">
      <alignment vertical="top" wrapText="1"/>
    </xf>
    <xf numFmtId="14" fontId="0" fillId="0" borderId="0" xfId="0" applyNumberFormat="1"/>
    <xf numFmtId="0" fontId="0" fillId="0" borderId="4" xfId="0" applyBorder="1"/>
    <xf numFmtId="14" fontId="0" fillId="0" borderId="4" xfId="0" applyNumberFormat="1" applyBorder="1"/>
    <xf numFmtId="10" fontId="0" fillId="0" borderId="4" xfId="2" applyNumberFormat="1" applyFont="1" applyBorder="1"/>
    <xf numFmtId="43" fontId="0" fillId="0" borderId="4" xfId="1" applyFont="1" applyBorder="1"/>
    <xf numFmtId="0" fontId="4" fillId="2" borderId="4" xfId="3" applyFont="1" applyFill="1" applyBorder="1" applyAlignment="1">
      <alignment vertical="top" wrapText="1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0" xfId="0" quotePrefix="1"/>
    <xf numFmtId="0" fontId="0" fillId="0" borderId="4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3" borderId="7" xfId="0" applyFont="1" applyFill="1" applyBorder="1" applyAlignment="1"/>
    <xf numFmtId="164" fontId="2" fillId="0" borderId="0" xfId="1" applyNumberFormat="1" applyFont="1"/>
    <xf numFmtId="0" fontId="4" fillId="2" borderId="1" xfId="4" applyFont="1" applyFill="1" applyBorder="1" applyAlignment="1">
      <alignment vertical="top" wrapText="1"/>
    </xf>
    <xf numFmtId="4" fontId="3" fillId="0" borderId="1" xfId="4" applyNumberFormat="1" applyBorder="1" applyAlignment="1">
      <alignment vertical="top" wrapText="1"/>
    </xf>
    <xf numFmtId="0" fontId="3" fillId="0" borderId="1" xfId="4" applyBorder="1" applyAlignment="1">
      <alignment vertical="top" wrapText="1"/>
    </xf>
    <xf numFmtId="14" fontId="3" fillId="0" borderId="1" xfId="4" applyNumberFormat="1" applyBorder="1" applyAlignment="1">
      <alignment vertical="top" wrapText="1"/>
    </xf>
    <xf numFmtId="0" fontId="2" fillId="0" borderId="10" xfId="0" applyFont="1" applyBorder="1"/>
    <xf numFmtId="164" fontId="2" fillId="0" borderId="12" xfId="0" applyNumberFormat="1" applyFont="1" applyBorder="1"/>
    <xf numFmtId="0" fontId="4" fillId="2" borderId="1" xfId="5" applyFont="1" applyFill="1" applyBorder="1" applyAlignment="1">
      <alignment vertical="top" wrapText="1"/>
    </xf>
    <xf numFmtId="4" fontId="3" fillId="0" borderId="1" xfId="5" applyNumberFormat="1" applyBorder="1" applyAlignment="1">
      <alignment vertical="top" wrapText="1"/>
    </xf>
    <xf numFmtId="0" fontId="3" fillId="0" borderId="1" xfId="5" applyBorder="1" applyAlignment="1">
      <alignment vertical="top" wrapText="1"/>
    </xf>
    <xf numFmtId="14" fontId="3" fillId="0" borderId="1" xfId="5" applyNumberFormat="1" applyBorder="1" applyAlignment="1">
      <alignment vertical="top" wrapText="1"/>
    </xf>
    <xf numFmtId="0" fontId="4" fillId="2" borderId="1" xfId="6" applyFont="1" applyFill="1" applyBorder="1" applyAlignment="1">
      <alignment vertical="top" wrapText="1"/>
    </xf>
    <xf numFmtId="4" fontId="3" fillId="0" borderId="1" xfId="6" applyNumberFormat="1" applyBorder="1" applyAlignment="1">
      <alignment vertical="top" wrapText="1"/>
    </xf>
    <xf numFmtId="0" fontId="3" fillId="0" borderId="1" xfId="6" applyBorder="1" applyAlignment="1">
      <alignment vertical="top" wrapText="1"/>
    </xf>
    <xf numFmtId="14" fontId="3" fillId="0" borderId="1" xfId="6" applyNumberFormat="1" applyBorder="1" applyAlignment="1">
      <alignment vertical="top" wrapText="1"/>
    </xf>
    <xf numFmtId="0" fontId="4" fillId="3" borderId="8" xfId="0" applyFont="1" applyFill="1" applyBorder="1" applyAlignment="1">
      <alignment horizontal="center"/>
    </xf>
    <xf numFmtId="0" fontId="7" fillId="2" borderId="1" xfId="7" applyFont="1" applyFill="1" applyBorder="1" applyAlignment="1">
      <alignment vertical="top" wrapText="1"/>
    </xf>
    <xf numFmtId="4" fontId="6" fillId="0" borderId="1" xfId="7" applyNumberFormat="1" applyBorder="1" applyAlignment="1">
      <alignment vertical="top" wrapText="1"/>
    </xf>
    <xf numFmtId="0" fontId="6" fillId="0" borderId="1" xfId="7" applyBorder="1" applyAlignment="1">
      <alignment vertical="top" wrapText="1"/>
    </xf>
    <xf numFmtId="14" fontId="6" fillId="0" borderId="1" xfId="7" applyNumberFormat="1" applyBorder="1" applyAlignment="1">
      <alignment vertical="top" wrapText="1"/>
    </xf>
    <xf numFmtId="0" fontId="7" fillId="2" borderId="1" xfId="8" applyFont="1" applyFill="1" applyBorder="1" applyAlignment="1">
      <alignment vertical="top" wrapText="1"/>
    </xf>
    <xf numFmtId="4" fontId="6" fillId="0" borderId="1" xfId="8" applyNumberFormat="1" applyBorder="1" applyAlignment="1">
      <alignment vertical="top" wrapText="1"/>
    </xf>
    <xf numFmtId="0" fontId="6" fillId="0" borderId="1" xfId="8" applyBorder="1" applyAlignment="1">
      <alignment vertical="top" wrapText="1"/>
    </xf>
    <xf numFmtId="14" fontId="6" fillId="0" borderId="1" xfId="8" applyNumberFormat="1" applyBorder="1" applyAlignment="1">
      <alignment vertical="top" wrapText="1"/>
    </xf>
    <xf numFmtId="10" fontId="0" fillId="0" borderId="0" xfId="0" applyNumberFormat="1"/>
    <xf numFmtId="164" fontId="0" fillId="0" borderId="4" xfId="1" applyNumberFormat="1" applyFont="1" applyBorder="1"/>
    <xf numFmtId="0" fontId="4" fillId="2" borderId="1" xfId="9" applyFont="1" applyFill="1" applyBorder="1" applyAlignment="1">
      <alignment vertical="top" wrapText="1"/>
    </xf>
    <xf numFmtId="4" fontId="3" fillId="0" borderId="1" xfId="9" applyNumberFormat="1" applyBorder="1" applyAlignment="1">
      <alignment vertical="top" wrapText="1"/>
    </xf>
    <xf numFmtId="0" fontId="3" fillId="0" borderId="1" xfId="9" applyBorder="1" applyAlignment="1">
      <alignment vertical="top" wrapText="1"/>
    </xf>
    <xf numFmtId="14" fontId="3" fillId="0" borderId="1" xfId="9" applyNumberFormat="1" applyBorder="1" applyAlignment="1">
      <alignment vertical="top" wrapText="1"/>
    </xf>
    <xf numFmtId="0" fontId="4" fillId="2" borderId="1" xfId="10" applyFont="1" applyFill="1" applyBorder="1" applyAlignment="1">
      <alignment vertical="top" wrapText="1"/>
    </xf>
    <xf numFmtId="3" fontId="3" fillId="0" borderId="1" xfId="10" applyNumberFormat="1" applyBorder="1" applyAlignment="1">
      <alignment vertical="top" wrapText="1"/>
    </xf>
    <xf numFmtId="0" fontId="3" fillId="0" borderId="1" xfId="10" applyBorder="1" applyAlignment="1">
      <alignment vertical="top" wrapText="1"/>
    </xf>
    <xf numFmtId="14" fontId="3" fillId="0" borderId="1" xfId="10" applyNumberFormat="1" applyBorder="1" applyAlignment="1">
      <alignment vertical="top" wrapText="1"/>
    </xf>
    <xf numFmtId="0" fontId="4" fillId="2" borderId="1" xfId="11" applyFont="1" applyFill="1" applyBorder="1" applyAlignment="1">
      <alignment vertical="top" wrapText="1"/>
    </xf>
    <xf numFmtId="3" fontId="3" fillId="0" borderId="1" xfId="11" applyNumberFormat="1" applyBorder="1" applyAlignment="1">
      <alignment vertical="top" wrapText="1"/>
    </xf>
    <xf numFmtId="0" fontId="3" fillId="0" borderId="1" xfId="11" applyBorder="1" applyAlignment="1">
      <alignment vertical="top" wrapText="1"/>
    </xf>
    <xf numFmtId="14" fontId="3" fillId="0" borderId="1" xfId="11" applyNumberFormat="1" applyBorder="1" applyAlignment="1">
      <alignment vertical="top" wrapText="1"/>
    </xf>
    <xf numFmtId="0" fontId="4" fillId="2" borderId="1" xfId="12" applyFont="1" applyFill="1" applyBorder="1" applyAlignment="1">
      <alignment vertical="top" wrapText="1"/>
    </xf>
    <xf numFmtId="4" fontId="3" fillId="0" borderId="1" xfId="12" applyNumberFormat="1" applyBorder="1" applyAlignment="1">
      <alignment vertical="top" wrapText="1"/>
    </xf>
    <xf numFmtId="0" fontId="3" fillId="0" borderId="1" xfId="12" applyBorder="1" applyAlignment="1">
      <alignment vertical="top" wrapText="1"/>
    </xf>
    <xf numFmtId="14" fontId="3" fillId="0" borderId="1" xfId="12" applyNumberFormat="1" applyBorder="1" applyAlignment="1">
      <alignment vertical="top" wrapText="1"/>
    </xf>
    <xf numFmtId="0" fontId="4" fillId="2" borderId="1" xfId="13" applyFont="1" applyFill="1" applyBorder="1" applyAlignment="1">
      <alignment vertical="top" wrapText="1"/>
    </xf>
    <xf numFmtId="4" fontId="3" fillId="0" borderId="1" xfId="13" applyNumberFormat="1" applyBorder="1" applyAlignment="1">
      <alignment vertical="top" wrapText="1"/>
    </xf>
    <xf numFmtId="0" fontId="3" fillId="0" borderId="1" xfId="13" applyBorder="1" applyAlignment="1">
      <alignment vertical="top" wrapText="1"/>
    </xf>
    <xf numFmtId="14" fontId="3" fillId="0" borderId="1" xfId="13" applyNumberFormat="1" applyBorder="1" applyAlignment="1">
      <alignment vertical="top" wrapText="1"/>
    </xf>
    <xf numFmtId="0" fontId="4" fillId="2" borderId="1" xfId="14" applyFont="1" applyFill="1" applyBorder="1" applyAlignment="1">
      <alignment vertical="top" wrapText="1"/>
    </xf>
    <xf numFmtId="4" fontId="3" fillId="0" borderId="1" xfId="14" applyNumberFormat="1" applyBorder="1" applyAlignment="1">
      <alignment vertical="top" wrapText="1"/>
    </xf>
    <xf numFmtId="0" fontId="3" fillId="0" borderId="1" xfId="14" applyBorder="1" applyAlignment="1">
      <alignment vertical="top" wrapText="1"/>
    </xf>
    <xf numFmtId="14" fontId="3" fillId="0" borderId="1" xfId="14" applyNumberFormat="1" applyBorder="1" applyAlignment="1">
      <alignment vertical="top" wrapText="1"/>
    </xf>
    <xf numFmtId="0" fontId="4" fillId="2" borderId="1" xfId="15" applyFont="1" applyFill="1" applyBorder="1" applyAlignment="1">
      <alignment vertical="top" wrapText="1"/>
    </xf>
    <xf numFmtId="4" fontId="3" fillId="0" borderId="1" xfId="15" applyNumberFormat="1" applyBorder="1" applyAlignment="1">
      <alignment vertical="top" wrapText="1"/>
    </xf>
    <xf numFmtId="0" fontId="3" fillId="0" borderId="1" xfId="15" applyBorder="1" applyAlignment="1">
      <alignment vertical="top" wrapText="1"/>
    </xf>
    <xf numFmtId="14" fontId="3" fillId="0" borderId="1" xfId="15" applyNumberFormat="1" applyBorder="1" applyAlignment="1">
      <alignment vertical="top" wrapText="1"/>
    </xf>
    <xf numFmtId="0" fontId="4" fillId="3" borderId="6" xfId="0" applyFont="1" applyFill="1" applyBorder="1" applyAlignment="1">
      <alignment horizontal="center"/>
    </xf>
    <xf numFmtId="164" fontId="0" fillId="0" borderId="4" xfId="0" applyNumberFormat="1" applyBorder="1"/>
    <xf numFmtId="0" fontId="0" fillId="0" borderId="4" xfId="0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1" applyNumberFormat="1" applyFont="1" applyBorder="1"/>
    <xf numFmtId="164" fontId="0" fillId="0" borderId="2" xfId="0" applyNumberFormat="1" applyBorder="1"/>
    <xf numFmtId="165" fontId="0" fillId="0" borderId="4" xfId="0" applyNumberFormat="1" applyBorder="1"/>
    <xf numFmtId="43" fontId="0" fillId="0" borderId="0" xfId="0" applyNumberFormat="1"/>
    <xf numFmtId="165" fontId="0" fillId="0" borderId="4" xfId="2" applyNumberFormat="1" applyFont="1" applyBorder="1"/>
    <xf numFmtId="0" fontId="4" fillId="2" borderId="1" xfId="16" applyFont="1" applyFill="1" applyBorder="1" applyAlignment="1">
      <alignment vertical="top" wrapText="1"/>
    </xf>
    <xf numFmtId="0" fontId="3" fillId="0" borderId="1" xfId="16" applyBorder="1" applyAlignment="1">
      <alignment vertical="top" wrapText="1"/>
    </xf>
    <xf numFmtId="4" fontId="3" fillId="0" borderId="1" xfId="16" applyNumberFormat="1" applyBorder="1" applyAlignment="1">
      <alignment vertical="top" wrapText="1"/>
    </xf>
    <xf numFmtId="14" fontId="3" fillId="0" borderId="1" xfId="16" applyNumberFormat="1" applyBorder="1" applyAlignment="1">
      <alignment vertical="top" wrapText="1"/>
    </xf>
    <xf numFmtId="49" fontId="0" fillId="0" borderId="4" xfId="0" applyNumberFormat="1" applyBorder="1"/>
    <xf numFmtId="0" fontId="4" fillId="2" borderId="1" xfId="17" applyFont="1" applyFill="1" applyBorder="1" applyAlignment="1">
      <alignment vertical="top" wrapText="1"/>
    </xf>
    <xf numFmtId="0" fontId="3" fillId="0" borderId="1" xfId="17" applyBorder="1" applyAlignment="1">
      <alignment vertical="top" wrapText="1"/>
    </xf>
    <xf numFmtId="4" fontId="3" fillId="0" borderId="1" xfId="17" applyNumberFormat="1" applyBorder="1" applyAlignment="1">
      <alignment vertical="top" wrapText="1"/>
    </xf>
    <xf numFmtId="14" fontId="3" fillId="0" borderId="1" xfId="17" applyNumberFormat="1" applyBorder="1" applyAlignment="1">
      <alignment vertical="top" wrapText="1"/>
    </xf>
    <xf numFmtId="0" fontId="4" fillId="2" borderId="1" xfId="18" applyFont="1" applyFill="1" applyBorder="1" applyAlignment="1">
      <alignment vertical="top" wrapText="1"/>
    </xf>
    <xf numFmtId="0" fontId="3" fillId="0" borderId="1" xfId="18" applyBorder="1" applyAlignment="1">
      <alignment vertical="top" wrapText="1"/>
    </xf>
    <xf numFmtId="4" fontId="3" fillId="0" borderId="1" xfId="18" applyNumberFormat="1" applyBorder="1" applyAlignment="1">
      <alignment vertical="top" wrapText="1"/>
    </xf>
    <xf numFmtId="14" fontId="3" fillId="0" borderId="1" xfId="18" applyNumberFormat="1" applyBorder="1" applyAlignment="1">
      <alignment vertical="top" wrapText="1"/>
    </xf>
    <xf numFmtId="0" fontId="4" fillId="2" borderId="1" xfId="19" applyFont="1" applyFill="1" applyBorder="1" applyAlignment="1">
      <alignment vertical="top" wrapText="1"/>
    </xf>
    <xf numFmtId="0" fontId="3" fillId="0" borderId="1" xfId="19" applyBorder="1" applyAlignment="1">
      <alignment vertical="top" wrapText="1"/>
    </xf>
    <xf numFmtId="4" fontId="3" fillId="0" borderId="1" xfId="19" applyNumberFormat="1" applyBorder="1" applyAlignment="1">
      <alignment vertical="top" wrapText="1"/>
    </xf>
    <xf numFmtId="14" fontId="3" fillId="0" borderId="1" xfId="19" applyNumberFormat="1" applyBorder="1" applyAlignment="1">
      <alignment vertical="top" wrapText="1"/>
    </xf>
    <xf numFmtId="0" fontId="7" fillId="2" borderId="1" xfId="20" applyFont="1" applyFill="1" applyBorder="1" applyAlignment="1">
      <alignment vertical="top" wrapText="1"/>
    </xf>
    <xf numFmtId="4" fontId="6" fillId="0" borderId="1" xfId="20" applyNumberFormat="1" applyBorder="1" applyAlignment="1">
      <alignment vertical="top" wrapText="1"/>
    </xf>
    <xf numFmtId="0" fontId="6" fillId="0" borderId="1" xfId="20" applyBorder="1" applyAlignment="1">
      <alignment vertical="top" wrapText="1"/>
    </xf>
    <xf numFmtId="14" fontId="6" fillId="0" borderId="1" xfId="20" applyNumberFormat="1" applyBorder="1" applyAlignment="1">
      <alignment vertical="top" wrapText="1"/>
    </xf>
    <xf numFmtId="0" fontId="7" fillId="2" borderId="1" xfId="21" applyFont="1" applyFill="1" applyBorder="1" applyAlignment="1">
      <alignment vertical="top" wrapText="1"/>
    </xf>
    <xf numFmtId="4" fontId="6" fillId="0" borderId="1" xfId="21" applyNumberFormat="1" applyBorder="1" applyAlignment="1">
      <alignment vertical="top" wrapText="1"/>
    </xf>
    <xf numFmtId="0" fontId="6" fillId="0" borderId="1" xfId="21" applyBorder="1" applyAlignment="1">
      <alignment vertical="top" wrapText="1"/>
    </xf>
    <xf numFmtId="14" fontId="6" fillId="0" borderId="1" xfId="21" applyNumberFormat="1" applyBorder="1" applyAlignment="1">
      <alignment vertical="top" wrapText="1"/>
    </xf>
    <xf numFmtId="0" fontId="7" fillId="2" borderId="0" xfId="21" applyFont="1" applyFill="1" applyBorder="1" applyAlignment="1">
      <alignment vertical="top" wrapText="1"/>
    </xf>
    <xf numFmtId="0" fontId="7" fillId="2" borderId="3" xfId="21" applyFont="1" applyFill="1" applyBorder="1" applyAlignment="1">
      <alignment vertical="top" wrapText="1"/>
    </xf>
    <xf numFmtId="10" fontId="6" fillId="0" borderId="1" xfId="2" applyNumberFormat="1" applyFont="1" applyBorder="1" applyAlignment="1">
      <alignment vertical="top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0" fillId="0" borderId="0" xfId="0" applyNumberFormat="1"/>
    <xf numFmtId="164" fontId="0" fillId="0" borderId="0" xfId="0" applyNumberFormat="1"/>
    <xf numFmtId="166" fontId="0" fillId="0" borderId="4" xfId="2" applyNumberFormat="1" applyFont="1" applyBorder="1"/>
    <xf numFmtId="0" fontId="2" fillId="0" borderId="13" xfId="0" applyFont="1" applyBorder="1" applyAlignment="1">
      <alignment horizontal="center"/>
    </xf>
    <xf numFmtId="164" fontId="2" fillId="0" borderId="14" xfId="0" applyNumberFormat="1" applyFont="1" applyBorder="1"/>
    <xf numFmtId="164" fontId="0" fillId="0" borderId="2" xfId="1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4" fontId="3" fillId="0" borderId="1" xfId="23" applyNumberFormat="1" applyBorder="1" applyAlignment="1">
      <alignment vertical="top" wrapText="1"/>
    </xf>
    <xf numFmtId="0" fontId="4" fillId="2" borderId="1" xfId="23" applyFont="1" applyFill="1" applyBorder="1" applyAlignment="1">
      <alignment vertical="top" wrapText="1"/>
    </xf>
    <xf numFmtId="4" fontId="3" fillId="0" borderId="1" xfId="23" applyNumberFormat="1" applyBorder="1" applyAlignment="1">
      <alignment vertical="top" wrapText="1"/>
    </xf>
    <xf numFmtId="0" fontId="3" fillId="0" borderId="1" xfId="23" applyBorder="1" applyAlignment="1">
      <alignment vertical="top" wrapText="1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22" applyBorder="1" applyAlignment="1">
      <alignment vertical="top" wrapText="1"/>
    </xf>
    <xf numFmtId="14" fontId="3" fillId="0" borderId="1" xfId="22" applyNumberFormat="1" applyBorder="1" applyAlignment="1">
      <alignment vertical="top" wrapText="1"/>
    </xf>
    <xf numFmtId="0" fontId="4" fillId="2" borderId="1" xfId="22" applyFont="1" applyFill="1" applyBorder="1" applyAlignment="1">
      <alignment vertical="top" wrapText="1"/>
    </xf>
    <xf numFmtId="4" fontId="3" fillId="0" borderId="1" xfId="22" applyNumberFormat="1" applyBorder="1" applyAlignment="1">
      <alignment vertical="top" wrapText="1"/>
    </xf>
    <xf numFmtId="0" fontId="0" fillId="0" borderId="0" xfId="0"/>
    <xf numFmtId="0" fontId="0" fillId="0" borderId="4" xfId="0" applyBorder="1"/>
    <xf numFmtId="14" fontId="0" fillId="0" borderId="4" xfId="0" applyNumberFormat="1" applyBorder="1"/>
    <xf numFmtId="10" fontId="0" fillId="0" borderId="4" xfId="2" applyNumberFormat="1" applyFont="1" applyBorder="1"/>
    <xf numFmtId="43" fontId="0" fillId="0" borderId="4" xfId="1" applyFont="1" applyBorder="1"/>
    <xf numFmtId="0" fontId="4" fillId="2" borderId="4" xfId="3" applyFont="1" applyFill="1" applyBorder="1" applyAlignment="1">
      <alignment vertical="top" wrapText="1"/>
    </xf>
    <xf numFmtId="0" fontId="0" fillId="0" borderId="0" xfId="0" quotePrefix="1"/>
    <xf numFmtId="0" fontId="0" fillId="0" borderId="4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3" borderId="7" xfId="0" applyFont="1" applyFill="1" applyBorder="1" applyAlignment="1"/>
    <xf numFmtId="164" fontId="2" fillId="0" borderId="0" xfId="1" applyNumberFormat="1" applyFont="1"/>
    <xf numFmtId="0" fontId="2" fillId="0" borderId="10" xfId="0" applyFont="1" applyBorder="1"/>
    <xf numFmtId="164" fontId="2" fillId="0" borderId="12" xfId="0" applyNumberFormat="1" applyFont="1" applyBorder="1"/>
    <xf numFmtId="164" fontId="0" fillId="0" borderId="4" xfId="1" applyNumberFormat="1" applyFont="1" applyBorder="1"/>
    <xf numFmtId="164" fontId="0" fillId="0" borderId="4" xfId="0" applyNumberFormat="1" applyBorder="1"/>
    <xf numFmtId="0" fontId="0" fillId="0" borderId="4" xfId="0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7" fontId="0" fillId="0" borderId="4" xfId="0" applyNumberFormat="1" applyBorder="1"/>
    <xf numFmtId="43" fontId="0" fillId="0" borderId="2" xfId="1" applyNumberFormat="1" applyFont="1" applyBorder="1" applyAlignment="1">
      <alignment horizontal="center"/>
    </xf>
    <xf numFmtId="0" fontId="0" fillId="4" borderId="0" xfId="0" applyFill="1"/>
    <xf numFmtId="0" fontId="0" fillId="4" borderId="4" xfId="0" applyFill="1" applyBorder="1" applyAlignment="1">
      <alignment horizontal="center"/>
    </xf>
    <xf numFmtId="0" fontId="3" fillId="4" borderId="1" xfId="23" applyFill="1" applyBorder="1" applyAlignment="1">
      <alignment vertical="top" wrapText="1"/>
    </xf>
    <xf numFmtId="0" fontId="3" fillId="4" borderId="1" xfId="19" applyFill="1" applyBorder="1" applyAlignment="1">
      <alignment vertical="top" wrapText="1"/>
    </xf>
    <xf numFmtId="0" fontId="3" fillId="4" borderId="1" xfId="16" applyFill="1" applyBorder="1" applyAlignment="1">
      <alignment vertical="top" wrapText="1"/>
    </xf>
    <xf numFmtId="0" fontId="3" fillId="4" borderId="1" xfId="12" applyFill="1" applyBorder="1" applyAlignment="1">
      <alignment vertical="top" wrapText="1"/>
    </xf>
    <xf numFmtId="0" fontId="3" fillId="4" borderId="1" xfId="3" applyFill="1" applyBorder="1" applyAlignment="1">
      <alignment vertical="top" wrapText="1"/>
    </xf>
    <xf numFmtId="14" fontId="3" fillId="4" borderId="1" xfId="12" applyNumberFormat="1" applyFill="1" applyBorder="1" applyAlignment="1">
      <alignment vertical="top" wrapText="1"/>
    </xf>
    <xf numFmtId="14" fontId="3" fillId="4" borderId="1" xfId="6" applyNumberFormat="1" applyFill="1" applyBorder="1" applyAlignment="1">
      <alignment vertical="top" wrapText="1"/>
    </xf>
    <xf numFmtId="14" fontId="3" fillId="4" borderId="1" xfId="17" applyNumberFormat="1" applyFill="1" applyBorder="1" applyAlignment="1">
      <alignment vertical="top" wrapText="1"/>
    </xf>
    <xf numFmtId="14" fontId="3" fillId="4" borderId="1" xfId="16" applyNumberFormat="1" applyFill="1" applyBorder="1" applyAlignment="1">
      <alignment vertical="top" wrapText="1"/>
    </xf>
    <xf numFmtId="14" fontId="6" fillId="4" borderId="1" xfId="7" applyNumberFormat="1" applyFill="1" applyBorder="1" applyAlignment="1">
      <alignment vertical="top" wrapText="1"/>
    </xf>
    <xf numFmtId="14" fontId="3" fillId="4" borderId="1" xfId="10" applyNumberFormat="1" applyFill="1" applyBorder="1" applyAlignment="1">
      <alignment vertical="top" wrapText="1"/>
    </xf>
    <xf numFmtId="14" fontId="3" fillId="4" borderId="1" xfId="3" applyNumberFormat="1" applyFill="1" applyBorder="1" applyAlignment="1">
      <alignment vertical="top" wrapText="1"/>
    </xf>
    <xf numFmtId="14" fontId="3" fillId="4" borderId="1" xfId="23" applyNumberFormat="1" applyFill="1" applyBorder="1" applyAlignment="1">
      <alignment vertical="top" wrapText="1"/>
    </xf>
    <xf numFmtId="14" fontId="3" fillId="4" borderId="1" xfId="22" applyNumberFormat="1" applyFill="1" applyBorder="1" applyAlignment="1">
      <alignment vertical="top" wrapText="1"/>
    </xf>
    <xf numFmtId="14" fontId="3" fillId="4" borderId="1" xfId="19" applyNumberFormat="1" applyFill="1" applyBorder="1" applyAlignment="1">
      <alignment vertical="top" wrapText="1"/>
    </xf>
    <xf numFmtId="14" fontId="3" fillId="4" borderId="1" xfId="18" applyNumberFormat="1" applyFill="1" applyBorder="1" applyAlignment="1">
      <alignment vertical="top" wrapText="1"/>
    </xf>
    <xf numFmtId="14" fontId="3" fillId="4" borderId="1" xfId="15" applyNumberFormat="1" applyFill="1" applyBorder="1" applyAlignment="1">
      <alignment vertical="top" wrapText="1"/>
    </xf>
    <xf numFmtId="43" fontId="0" fillId="0" borderId="0" xfId="1" applyFont="1"/>
    <xf numFmtId="0" fontId="0" fillId="5" borderId="0" xfId="0" applyFill="1"/>
    <xf numFmtId="4" fontId="3" fillId="5" borderId="1" xfId="3" applyNumberFormat="1" applyFill="1" applyBorder="1" applyAlignment="1">
      <alignment vertical="top" wrapText="1"/>
    </xf>
    <xf numFmtId="0" fontId="3" fillId="5" borderId="1" xfId="3" applyFill="1" applyBorder="1" applyAlignment="1">
      <alignment vertical="top" wrapText="1"/>
    </xf>
    <xf numFmtId="14" fontId="3" fillId="5" borderId="1" xfId="3" applyNumberFormat="1" applyFill="1" applyBorder="1" applyAlignment="1">
      <alignment vertical="top" wrapText="1"/>
    </xf>
    <xf numFmtId="43" fontId="0" fillId="5" borderId="4" xfId="1" applyFont="1" applyFill="1" applyBorder="1"/>
    <xf numFmtId="0" fontId="0" fillId="5" borderId="4" xfId="0" applyFill="1" applyBorder="1"/>
    <xf numFmtId="168" fontId="0" fillId="5" borderId="4" xfId="2" applyNumberFormat="1" applyFont="1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0" fillId="0" borderId="31" xfId="0" applyBorder="1" applyAlignment="1">
      <alignment horizontal="center" wrapText="1"/>
    </xf>
    <xf numFmtId="14" fontId="0" fillId="4" borderId="0" xfId="0" applyNumberFormat="1" applyFill="1"/>
    <xf numFmtId="19" fontId="0" fillId="4" borderId="0" xfId="0" applyNumberFormat="1" applyFill="1"/>
    <xf numFmtId="164" fontId="4" fillId="3" borderId="0" xfId="0" applyNumberFormat="1" applyFont="1" applyFill="1" applyBorder="1" applyAlignment="1">
      <alignment horizontal="center"/>
    </xf>
    <xf numFmtId="14" fontId="3" fillId="5" borderId="1" xfId="12" applyNumberFormat="1" applyFill="1" applyBorder="1" applyAlignment="1">
      <alignment vertical="top" wrapText="1"/>
    </xf>
    <xf numFmtId="164" fontId="2" fillId="0" borderId="30" xfId="0" applyNumberFormat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0" borderId="22" xfId="0" applyNumberFormat="1" applyBorder="1" applyAlignment="1">
      <alignment horizontal="center" wrapText="1"/>
    </xf>
    <xf numFmtId="164" fontId="0" fillId="0" borderId="26" xfId="0" applyNumberFormat="1" applyBorder="1" applyAlignment="1">
      <alignment horizontal="center" wrapText="1"/>
    </xf>
    <xf numFmtId="164" fontId="0" fillId="0" borderId="31" xfId="0" applyNumberFormat="1" applyBorder="1" applyAlignment="1">
      <alignment horizontal="center" wrapText="1"/>
    </xf>
    <xf numFmtId="14" fontId="3" fillId="5" borderId="1" xfId="22" applyNumberFormat="1" applyFill="1" applyBorder="1" applyAlignment="1">
      <alignment vertical="top" wrapText="1"/>
    </xf>
    <xf numFmtId="14" fontId="3" fillId="5" borderId="1" xfId="23" applyNumberFormat="1" applyFill="1" applyBorder="1" applyAlignment="1">
      <alignment vertical="top" wrapText="1"/>
    </xf>
    <xf numFmtId="14" fontId="3" fillId="5" borderId="1" xfId="19" applyNumberFormat="1" applyFill="1" applyBorder="1" applyAlignment="1">
      <alignment vertical="top" wrapText="1"/>
    </xf>
    <xf numFmtId="14" fontId="3" fillId="5" borderId="1" xfId="18" applyNumberFormat="1" applyFill="1" applyBorder="1" applyAlignment="1">
      <alignment vertical="top" wrapText="1"/>
    </xf>
    <xf numFmtId="14" fontId="3" fillId="5" borderId="1" xfId="17" applyNumberFormat="1" applyFill="1" applyBorder="1" applyAlignment="1">
      <alignment vertical="top" wrapText="1"/>
    </xf>
    <xf numFmtId="14" fontId="3" fillId="5" borderId="1" xfId="16" applyNumberFormat="1" applyFill="1" applyBorder="1" applyAlignment="1">
      <alignment vertical="top" wrapText="1"/>
    </xf>
    <xf numFmtId="14" fontId="3" fillId="5" borderId="1" xfId="15" applyNumberFormat="1" applyFill="1" applyBorder="1" applyAlignment="1">
      <alignment vertical="top" wrapText="1"/>
    </xf>
    <xf numFmtId="14" fontId="3" fillId="5" borderId="1" xfId="10" applyNumberFormat="1" applyFill="1" applyBorder="1" applyAlignment="1">
      <alignment vertical="top" wrapText="1"/>
    </xf>
    <xf numFmtId="14" fontId="3" fillId="5" borderId="1" xfId="6" applyNumberFormat="1" applyFill="1" applyBorder="1" applyAlignment="1">
      <alignment vertical="top" wrapText="1"/>
    </xf>
    <xf numFmtId="14" fontId="6" fillId="5" borderId="1" xfId="7" applyNumberFormat="1" applyFill="1" applyBorder="1" applyAlignment="1">
      <alignment vertical="top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24">
    <cellStyle name="Comma" xfId="1" builtinId="3"/>
    <cellStyle name="Normal" xfId="0" builtinId="0"/>
    <cellStyle name="Normal_101617 (Pay)" xfId="12"/>
    <cellStyle name="Normal_101617 (Receive)" xfId="13"/>
    <cellStyle name="Normal_102203 (Pay)" xfId="6"/>
    <cellStyle name="Normal_102203 (Receive)" xfId="5"/>
    <cellStyle name="Normal_105220 (Pay)" xfId="15"/>
    <cellStyle name="Normal_105220 (Receive)" xfId="14"/>
    <cellStyle name="Normal_148515 (Receive)" xfId="9"/>
    <cellStyle name="Normal_167582 (Pay)" xfId="19"/>
    <cellStyle name="Normal_167582 (Receive)" xfId="18"/>
    <cellStyle name="Normal_168435 (Pay)_1" xfId="21"/>
    <cellStyle name="Normal_168435 (Receive)" xfId="20"/>
    <cellStyle name="Normal_173245 (Pay)" xfId="16"/>
    <cellStyle name="Normal_173245 (Receive)" xfId="17"/>
    <cellStyle name="Normal_175629 (Pay)" xfId="8"/>
    <cellStyle name="Normal_175629 (Receive)" xfId="7"/>
    <cellStyle name="Normal_185576 (Pay)" xfId="22"/>
    <cellStyle name="Normal_185576 (Receive)" xfId="23"/>
    <cellStyle name="Normal_30233 (Pay)" xfId="11"/>
    <cellStyle name="Normal_30233 (Receive)" xfId="10"/>
    <cellStyle name="Normal_43106 (Receive)" xfId="4"/>
    <cellStyle name="Normal_Sheet1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rtfolio%20Valuer%20Test%20-%20Trade%20Valu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179572"/>
      <sheetName val="171834"/>
      <sheetName val="150441 (Receive)"/>
      <sheetName val="150441 (Pay)"/>
      <sheetName val="167582 (Pay)"/>
      <sheetName val="167582 (Receive)"/>
      <sheetName val="173245 (Receive)"/>
      <sheetName val="173245 (Pay)"/>
      <sheetName val="170057"/>
      <sheetName val="105220 (Pay)"/>
      <sheetName val="105220 (Receive)"/>
      <sheetName val="101617 (Receive)"/>
      <sheetName val="101617 (Pay)"/>
      <sheetName val="30233 (Receive)"/>
      <sheetName val="30233 (Pay)"/>
      <sheetName val="43106 (Receive)"/>
      <sheetName val="43106 (Pay)"/>
      <sheetName val="102203 (Receive)"/>
      <sheetName val="102203 (Pay)"/>
      <sheetName val="175629 (Pay)"/>
      <sheetName val="175629 (Receive)"/>
      <sheetName val="177912"/>
      <sheetName val="100597"/>
      <sheetName val="148515 (Pay)"/>
      <sheetName val="148515 (Receive)"/>
      <sheetName val="Sheet3"/>
    </sheetNames>
    <sheetDataSet>
      <sheetData sheetId="0">
        <row r="4">
          <cell r="C4">
            <v>40420</v>
          </cell>
        </row>
        <row r="6">
          <cell r="C6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C20"/>
  <sheetViews>
    <sheetView tabSelected="1" workbookViewId="0">
      <selection activeCell="M9" sqref="M9"/>
    </sheetView>
  </sheetViews>
  <sheetFormatPr defaultRowHeight="15"/>
  <cols>
    <col min="1" max="4" width="9.140625" style="138"/>
    <col min="5" max="5" width="11.5703125" style="138" bestFit="1" customWidth="1"/>
    <col min="6" max="6" width="13.5703125" style="138" bestFit="1" customWidth="1"/>
    <col min="7" max="7" width="15.28515625" style="138" bestFit="1" customWidth="1"/>
    <col min="8" max="8" width="15.5703125" style="138" bestFit="1" customWidth="1"/>
    <col min="9" max="9" width="13.28515625" style="138" bestFit="1" customWidth="1"/>
    <col min="10" max="10" width="22.42578125" style="138" customWidth="1"/>
    <col min="11" max="11" width="18.85546875" style="138" bestFit="1" customWidth="1"/>
    <col min="12" max="13" width="9.140625" style="138"/>
    <col min="14" max="14" width="10.7109375" style="138" bestFit="1" customWidth="1"/>
    <col min="15" max="15" width="11.42578125" style="138" bestFit="1" customWidth="1"/>
    <col min="16" max="21" width="9.140625" style="138"/>
    <col min="22" max="22" width="10.7109375" style="138" bestFit="1" customWidth="1"/>
    <col min="23" max="16384" width="9.140625" style="138"/>
  </cols>
  <sheetData>
    <row r="2" spans="2:29" ht="15.75" thickBot="1"/>
    <row r="3" spans="2:29" ht="15.75" thickBot="1">
      <c r="B3" s="190" t="s">
        <v>129</v>
      </c>
      <c r="C3" s="191" t="s">
        <v>73</v>
      </c>
      <c r="D3" s="192" t="s">
        <v>49</v>
      </c>
      <c r="E3" s="190" t="s">
        <v>138</v>
      </c>
      <c r="F3" s="191" t="s">
        <v>139</v>
      </c>
      <c r="G3" s="193" t="s">
        <v>140</v>
      </c>
      <c r="H3" s="194" t="s">
        <v>141</v>
      </c>
      <c r="I3" s="193" t="s">
        <v>142</v>
      </c>
      <c r="J3" s="195" t="s">
        <v>150</v>
      </c>
      <c r="K3" s="195" t="s">
        <v>151</v>
      </c>
      <c r="N3" s="215">
        <v>40473</v>
      </c>
      <c r="O3" s="216">
        <v>0.48949074074074073</v>
      </c>
      <c r="P3" s="163" t="s">
        <v>124</v>
      </c>
      <c r="Q3" s="163" t="s">
        <v>125</v>
      </c>
      <c r="R3" s="163" t="s">
        <v>126</v>
      </c>
      <c r="S3" s="163" t="s">
        <v>127</v>
      </c>
      <c r="T3" s="163" t="s">
        <v>128</v>
      </c>
      <c r="U3" s="163" t="s">
        <v>129</v>
      </c>
      <c r="V3" s="163" t="s">
        <v>130</v>
      </c>
      <c r="W3" s="163" t="s">
        <v>120</v>
      </c>
      <c r="X3" s="163" t="s">
        <v>121</v>
      </c>
      <c r="Y3" s="163" t="s">
        <v>122</v>
      </c>
      <c r="Z3" s="163" t="s">
        <v>123</v>
      </c>
      <c r="AA3" s="163"/>
      <c r="AB3" s="163"/>
      <c r="AC3" s="163"/>
    </row>
    <row r="4" spans="2:29">
      <c r="B4" s="196">
        <f>Replication!C12</f>
        <v>150441</v>
      </c>
      <c r="C4" s="133" t="str">
        <f>Replication!D12</f>
        <v>OIS</v>
      </c>
      <c r="D4" s="197" t="str">
        <f>Replication!E12&amp;IF(AND(NOT(ISBLANK(Replication!H12)),Replication!E12&lt;&gt;Replication!H12),"/"&amp;Replication!H12,"")</f>
        <v>AUD</v>
      </c>
      <c r="E4" s="198">
        <f>Replication!M12</f>
        <v>2402834.0099999998</v>
      </c>
      <c r="F4" s="199">
        <f>Replication!K12</f>
        <v>1372174.0685437359</v>
      </c>
      <c r="G4" s="200">
        <f>Y4</f>
        <v>1329930</v>
      </c>
      <c r="H4" s="198">
        <f>F4-E4</f>
        <v>-1030659.9414562639</v>
      </c>
      <c r="I4" s="200">
        <f>G4-F4</f>
        <v>-42244.068543735892</v>
      </c>
      <c r="J4" s="221" t="s">
        <v>131</v>
      </c>
      <c r="K4" s="201" t="s">
        <v>143</v>
      </c>
      <c r="N4" s="215">
        <v>40473</v>
      </c>
      <c r="O4" s="216">
        <v>0.48951388888888886</v>
      </c>
      <c r="P4" s="163" t="s">
        <v>124</v>
      </c>
      <c r="Q4" s="163" t="s">
        <v>125</v>
      </c>
      <c r="R4" s="163" t="s">
        <v>126</v>
      </c>
      <c r="S4" s="163" t="s">
        <v>111</v>
      </c>
      <c r="T4" s="163" t="s">
        <v>132</v>
      </c>
      <c r="U4" s="163">
        <v>150441</v>
      </c>
      <c r="V4" s="215">
        <v>40420</v>
      </c>
      <c r="W4" s="163" t="s">
        <v>133</v>
      </c>
      <c r="X4" s="163">
        <v>2402834</v>
      </c>
      <c r="Y4" s="163">
        <v>1329930</v>
      </c>
      <c r="Z4" s="163" t="s">
        <v>148</v>
      </c>
      <c r="AA4" s="163"/>
      <c r="AB4" s="163"/>
      <c r="AC4" s="163"/>
    </row>
    <row r="5" spans="2:29">
      <c r="B5" s="202">
        <f>Replication!C13</f>
        <v>101617</v>
      </c>
      <c r="C5" s="145" t="str">
        <f>Replication!D13</f>
        <v>IRS</v>
      </c>
      <c r="D5" s="203" t="str">
        <f>Replication!E13&amp;IF(AND(NOT(ISBLANK(Replication!H13)),Replication!E13&lt;&gt;Replication!H13),"/"&amp;Replication!H13,"")</f>
        <v>GBP</v>
      </c>
      <c r="E5" s="204">
        <f>Replication!M13</f>
        <v>38132267.869999997</v>
      </c>
      <c r="F5" s="205">
        <f>Replication!K13</f>
        <v>38126738.30768317</v>
      </c>
      <c r="G5" s="206">
        <f t="shared" ref="G5:G19" si="0">Y5</f>
        <v>38126738</v>
      </c>
      <c r="H5" s="204">
        <f t="shared" ref="H5:I18" si="1">F5-E5</f>
        <v>-5529.562316827476</v>
      </c>
      <c r="I5" s="206">
        <f t="shared" si="1"/>
        <v>-0.30768316984176636</v>
      </c>
      <c r="J5" s="222" t="s">
        <v>144</v>
      </c>
      <c r="K5" s="207"/>
      <c r="N5" s="215">
        <v>40473</v>
      </c>
      <c r="O5" s="216">
        <v>0.48951388888888886</v>
      </c>
      <c r="P5" s="163" t="s">
        <v>124</v>
      </c>
      <c r="Q5" s="163" t="s">
        <v>125</v>
      </c>
      <c r="R5" s="163" t="s">
        <v>126</v>
      </c>
      <c r="S5" s="163" t="s">
        <v>111</v>
      </c>
      <c r="T5" s="163" t="s">
        <v>132</v>
      </c>
      <c r="U5" s="163">
        <v>101617</v>
      </c>
      <c r="V5" s="215">
        <v>40420</v>
      </c>
      <c r="W5" s="163" t="s">
        <v>133</v>
      </c>
      <c r="X5" s="163">
        <v>38132268</v>
      </c>
      <c r="Y5" s="163">
        <v>38126738</v>
      </c>
      <c r="Z5" s="163" t="s">
        <v>152</v>
      </c>
      <c r="AA5" s="163"/>
      <c r="AB5" s="163"/>
      <c r="AC5" s="163"/>
    </row>
    <row r="6" spans="2:29" ht="30">
      <c r="B6" s="202">
        <f>Replication!C14</f>
        <v>102203</v>
      </c>
      <c r="C6" s="145" t="str">
        <f>Replication!D14</f>
        <v>IRS</v>
      </c>
      <c r="D6" s="203" t="str">
        <f>Replication!E14&amp;IF(AND(NOT(ISBLANK(Replication!H14)),Replication!E14&lt;&gt;Replication!H14),"/"&amp;Replication!H14,"")</f>
        <v>AUD</v>
      </c>
      <c r="E6" s="204">
        <f>Replication!M14</f>
        <v>990507.26</v>
      </c>
      <c r="F6" s="205">
        <f>Replication!K14</f>
        <v>988292.89613879658</v>
      </c>
      <c r="G6" s="206">
        <f t="shared" si="0"/>
        <v>988295</v>
      </c>
      <c r="H6" s="204">
        <f t="shared" si="1"/>
        <v>-2214.3638612034265</v>
      </c>
      <c r="I6" s="206">
        <f t="shared" si="1"/>
        <v>2.103861203417182</v>
      </c>
      <c r="J6" s="222" t="s">
        <v>162</v>
      </c>
      <c r="K6" s="207"/>
      <c r="N6" s="215">
        <v>40473</v>
      </c>
      <c r="O6" s="216">
        <v>0.48951388888888886</v>
      </c>
      <c r="P6" s="163" t="s">
        <v>124</v>
      </c>
      <c r="Q6" s="163" t="s">
        <v>125</v>
      </c>
      <c r="R6" s="163" t="s">
        <v>126</v>
      </c>
      <c r="S6" s="163" t="s">
        <v>111</v>
      </c>
      <c r="T6" s="163" t="s">
        <v>132</v>
      </c>
      <c r="U6" s="163">
        <v>102203</v>
      </c>
      <c r="V6" s="215">
        <v>40420</v>
      </c>
      <c r="W6" s="163" t="s">
        <v>133</v>
      </c>
      <c r="X6" s="163">
        <v>990507</v>
      </c>
      <c r="Y6" s="163">
        <v>988295</v>
      </c>
      <c r="Z6" s="163" t="s">
        <v>149</v>
      </c>
      <c r="AA6" s="163"/>
      <c r="AB6" s="163"/>
      <c r="AC6" s="163"/>
    </row>
    <row r="7" spans="2:29" ht="30">
      <c r="B7" s="202">
        <f>Replication!C15</f>
        <v>30233</v>
      </c>
      <c r="C7" s="145" t="str">
        <f>Replication!D15</f>
        <v>IRS</v>
      </c>
      <c r="D7" s="203" t="str">
        <f>Replication!E15&amp;IF(AND(NOT(ISBLANK(Replication!H15)),Replication!E15&lt;&gt;Replication!H15),"/"&amp;Replication!H15,"")</f>
        <v>JPY</v>
      </c>
      <c r="E7" s="204">
        <f>Replication!M15</f>
        <v>-228013.63</v>
      </c>
      <c r="F7" s="205">
        <f>Replication!K15</f>
        <v>-227959.72576947403</v>
      </c>
      <c r="G7" s="206">
        <f t="shared" si="0"/>
        <v>-227960</v>
      </c>
      <c r="H7" s="204">
        <f t="shared" si="1"/>
        <v>53.904230525979074</v>
      </c>
      <c r="I7" s="206">
        <f t="shared" si="1"/>
        <v>-0.27423052597441711</v>
      </c>
      <c r="J7" s="222" t="s">
        <v>145</v>
      </c>
      <c r="K7" s="207"/>
      <c r="N7" s="215">
        <v>40473</v>
      </c>
      <c r="O7" s="216">
        <v>0.48951388888888886</v>
      </c>
      <c r="P7" s="163" t="s">
        <v>124</v>
      </c>
      <c r="Q7" s="163" t="s">
        <v>125</v>
      </c>
      <c r="R7" s="163" t="s">
        <v>126</v>
      </c>
      <c r="S7" s="163" t="s">
        <v>111</v>
      </c>
      <c r="T7" s="163" t="s">
        <v>132</v>
      </c>
      <c r="U7" s="163">
        <v>30233</v>
      </c>
      <c r="V7" s="215">
        <v>40420</v>
      </c>
      <c r="W7" s="163" t="s">
        <v>133</v>
      </c>
      <c r="X7" s="163">
        <v>-228014</v>
      </c>
      <c r="Y7" s="163">
        <v>-227960</v>
      </c>
      <c r="Z7" s="163" t="s">
        <v>134</v>
      </c>
      <c r="AA7" s="163"/>
      <c r="AB7" s="163"/>
      <c r="AC7" s="163"/>
    </row>
    <row r="8" spans="2:29">
      <c r="B8" s="202">
        <f>Replication!C16</f>
        <v>175629</v>
      </c>
      <c r="C8" s="145" t="str">
        <f>Replication!D16</f>
        <v>IRS</v>
      </c>
      <c r="D8" s="203" t="str">
        <f>Replication!E16&amp;IF(AND(NOT(ISBLANK(Replication!H16)),Replication!E16&lt;&gt;Replication!H16),"/"&amp;Replication!H16,"")</f>
        <v>AUD</v>
      </c>
      <c r="E8" s="204">
        <f>Replication!M16</f>
        <v>-953185.89</v>
      </c>
      <c r="F8" s="205">
        <f>Replication!K16</f>
        <v>-953466.9192446284</v>
      </c>
      <c r="G8" s="206">
        <f t="shared" si="0"/>
        <v>-953467</v>
      </c>
      <c r="H8" s="204">
        <f t="shared" si="1"/>
        <v>-281.02924462838564</v>
      </c>
      <c r="I8" s="206">
        <f t="shared" si="1"/>
        <v>-8.0755371600389481E-2</v>
      </c>
      <c r="J8" s="222" t="s">
        <v>144</v>
      </c>
      <c r="K8" s="207"/>
      <c r="N8" s="215">
        <v>40473</v>
      </c>
      <c r="O8" s="216">
        <v>0.48951388888888886</v>
      </c>
      <c r="P8" s="163" t="s">
        <v>124</v>
      </c>
      <c r="Q8" s="163" t="s">
        <v>125</v>
      </c>
      <c r="R8" s="163" t="s">
        <v>126</v>
      </c>
      <c r="S8" s="163" t="s">
        <v>111</v>
      </c>
      <c r="T8" s="163" t="s">
        <v>132</v>
      </c>
      <c r="U8" s="163">
        <v>175629</v>
      </c>
      <c r="V8" s="215">
        <v>40420</v>
      </c>
      <c r="W8" s="163" t="s">
        <v>133</v>
      </c>
      <c r="X8" s="163">
        <v>-953186</v>
      </c>
      <c r="Y8" s="163">
        <v>-953467</v>
      </c>
      <c r="Z8" s="163" t="s">
        <v>134</v>
      </c>
      <c r="AA8" s="163"/>
      <c r="AB8" s="163"/>
      <c r="AC8" s="163"/>
    </row>
    <row r="9" spans="2:29" ht="30">
      <c r="B9" s="202">
        <f>Replication!C17</f>
        <v>173245</v>
      </c>
      <c r="C9" s="145" t="str">
        <f>Replication!D17</f>
        <v>XCCY</v>
      </c>
      <c r="D9" s="203" t="str">
        <f>Replication!E17&amp;IF(AND(NOT(ISBLANK(Replication!H17)),Replication!E17&lt;&gt;Replication!H17),"/"&amp;Replication!H17,"")</f>
        <v>AUD/USD</v>
      </c>
      <c r="E9" s="204">
        <f>Replication!M17</f>
        <v>-2097884.77</v>
      </c>
      <c r="F9" s="205">
        <f>Replication!K17</f>
        <v>-2320441.4143752307</v>
      </c>
      <c r="G9" s="206">
        <f t="shared" si="0"/>
        <v>-2320441</v>
      </c>
      <c r="H9" s="204">
        <f t="shared" si="1"/>
        <v>-222556.64437523065</v>
      </c>
      <c r="I9" s="206">
        <f t="shared" si="1"/>
        <v>0.41437523066997528</v>
      </c>
      <c r="J9" s="222" t="s">
        <v>163</v>
      </c>
      <c r="K9" s="207"/>
      <c r="N9" s="215">
        <v>40473</v>
      </c>
      <c r="O9" s="216">
        <v>0.48951388888888886</v>
      </c>
      <c r="P9" s="163" t="s">
        <v>124</v>
      </c>
      <c r="Q9" s="163" t="s">
        <v>125</v>
      </c>
      <c r="R9" s="163" t="s">
        <v>126</v>
      </c>
      <c r="S9" s="163" t="s">
        <v>111</v>
      </c>
      <c r="T9" s="163" t="s">
        <v>135</v>
      </c>
      <c r="U9" s="163">
        <v>173245</v>
      </c>
      <c r="V9" s="215">
        <v>40420</v>
      </c>
      <c r="W9" s="163" t="s">
        <v>133</v>
      </c>
      <c r="X9" s="163">
        <v>-2097885</v>
      </c>
      <c r="Y9" s="163">
        <v>-2320441</v>
      </c>
      <c r="Z9" s="163" t="s">
        <v>153</v>
      </c>
      <c r="AA9" s="163"/>
      <c r="AB9" s="163"/>
      <c r="AC9" s="163"/>
    </row>
    <row r="10" spans="2:29" ht="30">
      <c r="B10" s="202">
        <f>Replication!C18</f>
        <v>43106</v>
      </c>
      <c r="C10" s="145" t="str">
        <f>Replication!D18</f>
        <v>IRS</v>
      </c>
      <c r="D10" s="203" t="str">
        <f>Replication!E18&amp;IF(AND(NOT(ISBLANK(Replication!H18)),Replication!E18&lt;&gt;Replication!H18),"/"&amp;Replication!H18,"")</f>
        <v>AUD</v>
      </c>
      <c r="E10" s="204">
        <f>Replication!M18</f>
        <v>142907.67000000001</v>
      </c>
      <c r="F10" s="205">
        <f>Replication!K18</f>
        <v>147028.76352743735</v>
      </c>
      <c r="G10" s="206">
        <f t="shared" si="0"/>
        <v>147029</v>
      </c>
      <c r="H10" s="204">
        <f t="shared" si="1"/>
        <v>4121.0935274373333</v>
      </c>
      <c r="I10" s="206">
        <f t="shared" si="1"/>
        <v>0.2364725626539439</v>
      </c>
      <c r="J10" s="222" t="s">
        <v>162</v>
      </c>
      <c r="K10" s="207"/>
      <c r="N10" s="215">
        <v>40473</v>
      </c>
      <c r="O10" s="216">
        <v>0.48951388888888886</v>
      </c>
      <c r="P10" s="163" t="s">
        <v>124</v>
      </c>
      <c r="Q10" s="163" t="s">
        <v>125</v>
      </c>
      <c r="R10" s="163" t="s">
        <v>126</v>
      </c>
      <c r="S10" s="163" t="s">
        <v>111</v>
      </c>
      <c r="T10" s="163" t="s">
        <v>132</v>
      </c>
      <c r="U10" s="163">
        <v>43106</v>
      </c>
      <c r="V10" s="215">
        <v>40420</v>
      </c>
      <c r="W10" s="163" t="s">
        <v>133</v>
      </c>
      <c r="X10" s="163">
        <v>142908</v>
      </c>
      <c r="Y10" s="163">
        <v>147029</v>
      </c>
      <c r="Z10" s="163" t="s">
        <v>154</v>
      </c>
      <c r="AA10" s="163"/>
      <c r="AB10" s="163"/>
      <c r="AC10" s="163"/>
    </row>
    <row r="11" spans="2:29" ht="30">
      <c r="B11" s="202">
        <f>Replication!C19</f>
        <v>185576</v>
      </c>
      <c r="C11" s="145" t="str">
        <f>Replication!D19</f>
        <v>IRS</v>
      </c>
      <c r="D11" s="203" t="str">
        <f>Replication!E19&amp;IF(AND(NOT(ISBLANK(Replication!H19)),Replication!E19&lt;&gt;Replication!H19),"/"&amp;Replication!H19,"")</f>
        <v>AUD</v>
      </c>
      <c r="E11" s="204">
        <f>Replication!M19</f>
        <v>-27690.27</v>
      </c>
      <c r="F11" s="205">
        <f>Replication!K19</f>
        <v>-35885.767913930118</v>
      </c>
      <c r="G11" s="206">
        <f t="shared" si="0"/>
        <v>-35883</v>
      </c>
      <c r="H11" s="204">
        <f t="shared" si="1"/>
        <v>-8195.4979139301176</v>
      </c>
      <c r="I11" s="206">
        <f t="shared" si="1"/>
        <v>2.767913930118084</v>
      </c>
      <c r="J11" s="222" t="s">
        <v>162</v>
      </c>
      <c r="K11" s="207"/>
      <c r="N11" s="215">
        <v>40473</v>
      </c>
      <c r="O11" s="216">
        <v>0.48951388888888886</v>
      </c>
      <c r="P11" s="163" t="s">
        <v>124</v>
      </c>
      <c r="Q11" s="163" t="s">
        <v>125</v>
      </c>
      <c r="R11" s="163" t="s">
        <v>126</v>
      </c>
      <c r="S11" s="163" t="s">
        <v>111</v>
      </c>
      <c r="T11" s="163" t="s">
        <v>132</v>
      </c>
      <c r="U11" s="163">
        <v>185576</v>
      </c>
      <c r="V11" s="215">
        <v>40420</v>
      </c>
      <c r="W11" s="163" t="s">
        <v>133</v>
      </c>
      <c r="X11" s="163">
        <v>-27691</v>
      </c>
      <c r="Y11" s="163">
        <v>-35883</v>
      </c>
      <c r="Z11" s="163" t="s">
        <v>155</v>
      </c>
      <c r="AA11" s="163"/>
      <c r="AB11" s="163"/>
      <c r="AC11" s="163"/>
    </row>
    <row r="12" spans="2:29">
      <c r="B12" s="202">
        <f>Replication!C20</f>
        <v>100597</v>
      </c>
      <c r="C12" s="145" t="str">
        <f>Replication!D20</f>
        <v>FRA</v>
      </c>
      <c r="D12" s="203" t="str">
        <f>Replication!E20&amp;IF(AND(NOT(ISBLANK(Replication!H20)),Replication!E20&lt;&gt;Replication!H20),"/"&amp;Replication!H20,"")</f>
        <v>AUD</v>
      </c>
      <c r="E12" s="204">
        <f>Replication!M20</f>
        <v>59373.96</v>
      </c>
      <c r="F12" s="205">
        <f>Replication!K20</f>
        <v>-59373.960663810445</v>
      </c>
      <c r="G12" s="206">
        <f t="shared" si="0"/>
        <v>-59374</v>
      </c>
      <c r="H12" s="204">
        <f t="shared" si="1"/>
        <v>-118747.92066381045</v>
      </c>
      <c r="I12" s="206">
        <f t="shared" si="1"/>
        <v>-3.9336189554887824E-2</v>
      </c>
      <c r="J12" s="222" t="s">
        <v>72</v>
      </c>
      <c r="K12" s="207"/>
      <c r="N12" s="215">
        <v>40473</v>
      </c>
      <c r="O12" s="216">
        <v>0.48951388888888886</v>
      </c>
      <c r="P12" s="163" t="s">
        <v>124</v>
      </c>
      <c r="Q12" s="163" t="s">
        <v>125</v>
      </c>
      <c r="R12" s="163" t="s">
        <v>126</v>
      </c>
      <c r="S12" s="163" t="s">
        <v>111</v>
      </c>
      <c r="T12" s="163" t="s">
        <v>75</v>
      </c>
      <c r="U12" s="163">
        <v>100597</v>
      </c>
      <c r="V12" s="215">
        <v>40420</v>
      </c>
      <c r="W12" s="163" t="s">
        <v>133</v>
      </c>
      <c r="X12" s="163">
        <v>59374</v>
      </c>
      <c r="Y12" s="163">
        <v>-59374</v>
      </c>
      <c r="Z12" s="163" t="s">
        <v>156</v>
      </c>
      <c r="AA12" s="163"/>
      <c r="AB12" s="163"/>
      <c r="AC12" s="163"/>
    </row>
    <row r="13" spans="2:29" ht="30">
      <c r="B13" s="202">
        <f>Replication!C21</f>
        <v>148515</v>
      </c>
      <c r="C13" s="145" t="str">
        <f>Replication!D21</f>
        <v>IRS</v>
      </c>
      <c r="D13" s="203" t="str">
        <f>Replication!E21&amp;IF(AND(NOT(ISBLANK(Replication!H21)),Replication!E21&lt;&gt;Replication!H21),"/"&amp;Replication!H21,"")</f>
        <v>NZD</v>
      </c>
      <c r="E13" s="204">
        <f>Replication!M21</f>
        <v>900407.84</v>
      </c>
      <c r="F13" s="205">
        <f>Replication!K21</f>
        <v>900330.86653279373</v>
      </c>
      <c r="G13" s="206">
        <f t="shared" si="0"/>
        <v>900331</v>
      </c>
      <c r="H13" s="204">
        <f t="shared" si="1"/>
        <v>-76.973467206233181</v>
      </c>
      <c r="I13" s="206">
        <f t="shared" si="1"/>
        <v>0.13346720626577735</v>
      </c>
      <c r="J13" s="222" t="s">
        <v>145</v>
      </c>
      <c r="K13" s="207"/>
      <c r="N13" s="215">
        <v>40473</v>
      </c>
      <c r="O13" s="216">
        <v>0.48951388888888886</v>
      </c>
      <c r="P13" s="163" t="s">
        <v>124</v>
      </c>
      <c r="Q13" s="163" t="s">
        <v>125</v>
      </c>
      <c r="R13" s="163" t="s">
        <v>126</v>
      </c>
      <c r="S13" s="163" t="s">
        <v>111</v>
      </c>
      <c r="T13" s="163" t="s">
        <v>132</v>
      </c>
      <c r="U13" s="163">
        <v>148515</v>
      </c>
      <c r="V13" s="215">
        <v>40420</v>
      </c>
      <c r="W13" s="163" t="s">
        <v>133</v>
      </c>
      <c r="X13" s="163">
        <v>900408</v>
      </c>
      <c r="Y13" s="163">
        <v>900331</v>
      </c>
      <c r="Z13" s="163" t="s">
        <v>134</v>
      </c>
      <c r="AA13" s="163"/>
      <c r="AB13" s="163"/>
      <c r="AC13" s="163"/>
    </row>
    <row r="14" spans="2:29" ht="30">
      <c r="B14" s="202">
        <f>Replication!C22</f>
        <v>167582</v>
      </c>
      <c r="C14" s="145" t="str">
        <f>Replication!D22</f>
        <v>XCCY</v>
      </c>
      <c r="D14" s="203" t="str">
        <f>Replication!E22&amp;IF(AND(NOT(ISBLANK(Replication!H22)),Replication!E22&lt;&gt;Replication!H22),"/"&amp;Replication!H22,"")</f>
        <v>EUR/USD</v>
      </c>
      <c r="E14" s="204">
        <f>Replication!M22</f>
        <v>-92128.62</v>
      </c>
      <c r="F14" s="205">
        <f>Replication!K22</f>
        <v>31247.577967508696</v>
      </c>
      <c r="G14" s="206">
        <f t="shared" si="0"/>
        <v>31248</v>
      </c>
      <c r="H14" s="204">
        <f t="shared" si="1"/>
        <v>123376.19796750869</v>
      </c>
      <c r="I14" s="206">
        <f t="shared" si="1"/>
        <v>0.42203249130398035</v>
      </c>
      <c r="J14" s="222" t="s">
        <v>163</v>
      </c>
      <c r="K14" s="207"/>
      <c r="N14" s="215">
        <v>40473</v>
      </c>
      <c r="O14" s="216">
        <v>0.48951388888888886</v>
      </c>
      <c r="P14" s="163" t="s">
        <v>124</v>
      </c>
      <c r="Q14" s="163" t="s">
        <v>125</v>
      </c>
      <c r="R14" s="163" t="s">
        <v>126</v>
      </c>
      <c r="S14" s="163" t="s">
        <v>111</v>
      </c>
      <c r="T14" s="163" t="s">
        <v>135</v>
      </c>
      <c r="U14" s="163">
        <v>167582</v>
      </c>
      <c r="V14" s="215">
        <v>40420</v>
      </c>
      <c r="W14" s="163" t="s">
        <v>133</v>
      </c>
      <c r="X14" s="163">
        <v>-92129</v>
      </c>
      <c r="Y14" s="163">
        <v>31248</v>
      </c>
      <c r="Z14" s="163" t="s">
        <v>157</v>
      </c>
      <c r="AA14" s="163"/>
      <c r="AB14" s="163"/>
      <c r="AC14" s="163"/>
    </row>
    <row r="15" spans="2:29" ht="45">
      <c r="B15" s="202">
        <f>Replication!C23</f>
        <v>105220</v>
      </c>
      <c r="C15" s="145" t="str">
        <f>Replication!D23</f>
        <v>IRS</v>
      </c>
      <c r="D15" s="203" t="str">
        <f>Replication!E23&amp;IF(AND(NOT(ISBLANK(Replication!H23)),Replication!E23&lt;&gt;Replication!H23),"/"&amp;Replication!H23,"")</f>
        <v>EUR</v>
      </c>
      <c r="E15" s="204">
        <f>Replication!M23</f>
        <v>1117285.96</v>
      </c>
      <c r="F15" s="205">
        <f>Replication!K23</f>
        <v>1116993.1728824796</v>
      </c>
      <c r="G15" s="206">
        <f t="shared" si="0"/>
        <v>1116993</v>
      </c>
      <c r="H15" s="204">
        <f t="shared" si="1"/>
        <v>-292.78711752034724</v>
      </c>
      <c r="I15" s="206">
        <f t="shared" si="1"/>
        <v>-0.17288247961550951</v>
      </c>
      <c r="J15" s="222" t="s">
        <v>146</v>
      </c>
      <c r="K15" s="207"/>
      <c r="N15" s="215">
        <v>40473</v>
      </c>
      <c r="O15" s="216">
        <v>0.48951388888888886</v>
      </c>
      <c r="P15" s="163" t="s">
        <v>124</v>
      </c>
      <c r="Q15" s="163" t="s">
        <v>125</v>
      </c>
      <c r="R15" s="163" t="s">
        <v>126</v>
      </c>
      <c r="S15" s="163" t="s">
        <v>111</v>
      </c>
      <c r="T15" s="163" t="s">
        <v>132</v>
      </c>
      <c r="U15" s="163">
        <v>105220</v>
      </c>
      <c r="V15" s="215">
        <v>40420</v>
      </c>
      <c r="W15" s="163" t="s">
        <v>133</v>
      </c>
      <c r="X15" s="163">
        <v>1117286</v>
      </c>
      <c r="Y15" s="163">
        <v>1116993</v>
      </c>
      <c r="Z15" s="163" t="s">
        <v>134</v>
      </c>
      <c r="AA15" s="163"/>
      <c r="AB15" s="163"/>
      <c r="AC15" s="163"/>
    </row>
    <row r="16" spans="2:29">
      <c r="B16" s="202">
        <f>Replication!C24</f>
        <v>177912</v>
      </c>
      <c r="C16" s="145" t="str">
        <f>Replication!D24</f>
        <v>FRA</v>
      </c>
      <c r="D16" s="203" t="str">
        <f>Replication!E24&amp;IF(AND(NOT(ISBLANK(Replication!H24)),Replication!E24&lt;&gt;Replication!H24),"/"&amp;Replication!H24,"")</f>
        <v>AUD</v>
      </c>
      <c r="E16" s="204">
        <f>Replication!M24</f>
        <v>-195259.26</v>
      </c>
      <c r="F16" s="205">
        <f>Replication!K24</f>
        <v>-263863.01274090738</v>
      </c>
      <c r="G16" s="206">
        <f t="shared" si="0"/>
        <v>-263863</v>
      </c>
      <c r="H16" s="204">
        <f t="shared" si="1"/>
        <v>-68603.752740907366</v>
      </c>
      <c r="I16" s="206">
        <f t="shared" si="1"/>
        <v>1.2740907375700772E-2</v>
      </c>
      <c r="J16" s="222" t="s">
        <v>160</v>
      </c>
      <c r="K16" s="207"/>
      <c r="N16" s="215">
        <v>40473</v>
      </c>
      <c r="O16" s="216">
        <v>0.48951388888888886</v>
      </c>
      <c r="P16" s="163" t="s">
        <v>124</v>
      </c>
      <c r="Q16" s="163" t="s">
        <v>125</v>
      </c>
      <c r="R16" s="163" t="s">
        <v>126</v>
      </c>
      <c r="S16" s="163" t="s">
        <v>111</v>
      </c>
      <c r="T16" s="163" t="s">
        <v>75</v>
      </c>
      <c r="U16" s="163">
        <v>177912</v>
      </c>
      <c r="V16" s="215">
        <v>40420</v>
      </c>
      <c r="W16" s="163" t="s">
        <v>133</v>
      </c>
      <c r="X16" s="163">
        <v>-195259</v>
      </c>
      <c r="Y16" s="163">
        <v>-263863</v>
      </c>
      <c r="Z16" s="163" t="s">
        <v>158</v>
      </c>
      <c r="AA16" s="163"/>
      <c r="AB16" s="163"/>
      <c r="AC16" s="163"/>
    </row>
    <row r="17" spans="2:29">
      <c r="B17" s="202">
        <f>Replication!C25</f>
        <v>171834</v>
      </c>
      <c r="C17" s="145" t="str">
        <f>Replication!D25</f>
        <v>FXF</v>
      </c>
      <c r="D17" s="203" t="str">
        <f>Replication!E25&amp;IF(AND(NOT(ISBLANK(Replication!H25)),Replication!E25&lt;&gt;Replication!H25),"/"&amp;Replication!H25,"")</f>
        <v>AUD/USD</v>
      </c>
      <c r="E17" s="204">
        <f>Replication!M25</f>
        <v>87088.918441478163</v>
      </c>
      <c r="F17" s="205">
        <f>Replication!K25</f>
        <v>87088.918441478163</v>
      </c>
      <c r="G17" s="206">
        <f t="shared" si="0"/>
        <v>87089</v>
      </c>
      <c r="H17" s="204">
        <f t="shared" si="1"/>
        <v>0</v>
      </c>
      <c r="I17" s="206">
        <f t="shared" si="1"/>
        <v>8.1558521836996078E-2</v>
      </c>
      <c r="J17" s="222"/>
      <c r="K17" s="207"/>
      <c r="N17" s="215">
        <v>40473</v>
      </c>
      <c r="O17" s="216">
        <v>0.48951388888888886</v>
      </c>
      <c r="P17" s="163" t="s">
        <v>124</v>
      </c>
      <c r="Q17" s="163" t="s">
        <v>125</v>
      </c>
      <c r="R17" s="163" t="s">
        <v>126</v>
      </c>
      <c r="S17" s="163" t="s">
        <v>136</v>
      </c>
      <c r="T17" s="163" t="s">
        <v>137</v>
      </c>
      <c r="U17" s="163">
        <v>171834</v>
      </c>
      <c r="V17" s="215">
        <v>40420</v>
      </c>
      <c r="W17" s="163" t="s">
        <v>133</v>
      </c>
      <c r="X17" s="163">
        <v>87090</v>
      </c>
      <c r="Y17" s="163">
        <v>87089</v>
      </c>
      <c r="Z17" s="163" t="s">
        <v>134</v>
      </c>
      <c r="AA17" s="163"/>
      <c r="AB17" s="163"/>
      <c r="AC17" s="163"/>
    </row>
    <row r="18" spans="2:29">
      <c r="B18" s="202">
        <f>Replication!C26</f>
        <v>13111</v>
      </c>
      <c r="C18" s="145" t="str">
        <f>Replication!D26</f>
        <v>FXF</v>
      </c>
      <c r="D18" s="203" t="str">
        <f>Replication!E26&amp;IF(AND(NOT(ISBLANK(Replication!H26)),Replication!E26&lt;&gt;Replication!H26),"/"&amp;Replication!H26,"")</f>
        <v>USD/JPY</v>
      </c>
      <c r="E18" s="204">
        <f>Replication!M26</f>
        <v>-587852.41760691069</v>
      </c>
      <c r="F18" s="205">
        <f>Replication!K26</f>
        <v>-587852.41760691069</v>
      </c>
      <c r="G18" s="206">
        <f t="shared" si="0"/>
        <v>-587852</v>
      </c>
      <c r="H18" s="204">
        <f t="shared" si="1"/>
        <v>0</v>
      </c>
      <c r="I18" s="206">
        <f t="shared" si="1"/>
        <v>0.41760691069066525</v>
      </c>
      <c r="J18" s="222"/>
      <c r="K18" s="207"/>
      <c r="N18" s="215">
        <v>40473</v>
      </c>
      <c r="O18" s="216">
        <v>0.48951388888888886</v>
      </c>
      <c r="P18" s="163" t="s">
        <v>124</v>
      </c>
      <c r="Q18" s="163" t="s">
        <v>125</v>
      </c>
      <c r="R18" s="163" t="s">
        <v>126</v>
      </c>
      <c r="S18" s="163" t="s">
        <v>136</v>
      </c>
      <c r="T18" s="163" t="s">
        <v>137</v>
      </c>
      <c r="U18" s="163">
        <v>13111</v>
      </c>
      <c r="V18" s="215">
        <v>40420</v>
      </c>
      <c r="W18" s="163" t="s">
        <v>133</v>
      </c>
      <c r="X18" s="163">
        <v>-587852</v>
      </c>
      <c r="Y18" s="163">
        <v>-587852</v>
      </c>
      <c r="Z18" s="163" t="s">
        <v>134</v>
      </c>
      <c r="AA18" s="163"/>
      <c r="AB18" s="163"/>
      <c r="AC18" s="163"/>
    </row>
    <row r="19" spans="2:29" ht="15.75" thickBot="1">
      <c r="B19" s="208">
        <f>Replication!C27</f>
        <v>179572</v>
      </c>
      <c r="C19" s="209" t="str">
        <f>Replication!D27</f>
        <v>FXF</v>
      </c>
      <c r="D19" s="210" t="str">
        <f>Replication!E27&amp;IF(AND(NOT(ISBLANK(Replication!H27)),Replication!E27&lt;&gt;Replication!H27),"/"&amp;Replication!H27,"")</f>
        <v>AUD/NZD</v>
      </c>
      <c r="E19" s="211">
        <f>Replication!M27</f>
        <v>-5629.3529528453946</v>
      </c>
      <c r="F19" s="212">
        <f>Replication!K27</f>
        <v>-5629.3529528453946</v>
      </c>
      <c r="G19" s="213">
        <f t="shared" si="0"/>
        <v>-5629</v>
      </c>
      <c r="H19" s="211">
        <f>F19-E19</f>
        <v>0</v>
      </c>
      <c r="I19" s="213">
        <f>G19-F19</f>
        <v>0.35295284539461136</v>
      </c>
      <c r="J19" s="223"/>
      <c r="K19" s="214"/>
      <c r="N19" s="215">
        <v>40473</v>
      </c>
      <c r="O19" s="216">
        <v>0.48951388888888886</v>
      </c>
      <c r="P19" s="163" t="s">
        <v>124</v>
      </c>
      <c r="Q19" s="163" t="s">
        <v>125</v>
      </c>
      <c r="R19" s="163" t="s">
        <v>126</v>
      </c>
      <c r="S19" s="163" t="s">
        <v>136</v>
      </c>
      <c r="T19" s="163" t="s">
        <v>137</v>
      </c>
      <c r="U19" s="163">
        <v>179572</v>
      </c>
      <c r="V19" s="215">
        <v>40420</v>
      </c>
      <c r="W19" s="163" t="s">
        <v>133</v>
      </c>
      <c r="X19" s="163">
        <v>-5629</v>
      </c>
      <c r="Y19" s="163">
        <v>-5629</v>
      </c>
      <c r="Z19" s="163" t="s">
        <v>134</v>
      </c>
      <c r="AA19" s="163"/>
      <c r="AB19" s="163"/>
      <c r="AC19" s="163"/>
    </row>
    <row r="20" spans="2:29" ht="15.75" thickBot="1">
      <c r="B20" s="208">
        <f>Replication!C28</f>
        <v>170057</v>
      </c>
      <c r="C20" s="209" t="str">
        <f>Replication!D28</f>
        <v>FRA</v>
      </c>
      <c r="D20" s="210" t="str">
        <f>Replication!E28&amp;IF(AND(NOT(ISBLANK(Replication!H28)),Replication!E28&lt;&gt;Replication!H28),"/"&amp;Replication!H28,"")</f>
        <v>USD</v>
      </c>
      <c r="E20" s="211">
        <f>Replication!M28</f>
        <v>118461.63</v>
      </c>
      <c r="F20" s="212">
        <f>Replication!K28</f>
        <v>118433.53674486261</v>
      </c>
      <c r="G20" s="219" t="s">
        <v>65</v>
      </c>
      <c r="H20" s="211">
        <f>F20-E20</f>
        <v>-28.093255137398955</v>
      </c>
      <c r="I20" s="213"/>
      <c r="J20" s="223" t="s">
        <v>147</v>
      </c>
      <c r="K20" s="21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56"/>
  <sheetViews>
    <sheetView topLeftCell="D4" workbookViewId="0">
      <selection activeCell="D16" sqref="D16:D35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14.42578125" bestFit="1" customWidth="1"/>
    <col min="14" max="14" width="12.7109375" bestFit="1" customWidth="1"/>
    <col min="15" max="15" width="10.140625" bestFit="1" customWidth="1"/>
    <col min="16" max="16" width="11.7109375" bestFit="1" customWidth="1"/>
    <col min="17" max="17" width="14.42578125" bestFit="1" customWidth="1"/>
    <col min="18" max="18" width="7.7109375" bestFit="1" customWidth="1"/>
    <col min="19" max="19" width="5.42578125" bestFit="1" customWidth="1"/>
    <col min="20" max="20" width="10.5703125" bestFit="1" customWidth="1"/>
    <col min="21" max="21" width="15.140625" customWidth="1"/>
    <col min="23" max="23" width="28.42578125" bestFit="1" customWidth="1"/>
    <col min="24" max="24" width="15.28515625" bestFit="1" customWidth="1"/>
    <col min="25" max="25" width="18.7109375" customWidth="1"/>
    <col min="26" max="26" width="14.28515625" bestFit="1" customWidth="1"/>
    <col min="28" max="28" width="12.42578125" bestFit="1" customWidth="1"/>
    <col min="29" max="29" width="10.5703125" bestFit="1" customWidth="1"/>
  </cols>
  <sheetData>
    <row r="1" spans="1:29" ht="21">
      <c r="A1" s="17" t="s">
        <v>47</v>
      </c>
      <c r="B1" s="18">
        <v>167582</v>
      </c>
    </row>
    <row r="2" spans="1:29" ht="21.75" thickBot="1">
      <c r="A2" s="19" t="s">
        <v>34</v>
      </c>
      <c r="B2" s="20" t="s">
        <v>38</v>
      </c>
    </row>
    <row r="3" spans="1:29" ht="15.75" thickBot="1"/>
    <row r="4" spans="1:29" ht="15.75" thickBot="1">
      <c r="A4" s="15" t="s">
        <v>49</v>
      </c>
      <c r="B4" s="27" t="s">
        <v>48</v>
      </c>
    </row>
    <row r="5" spans="1:29" ht="15.75" thickBot="1">
      <c r="A5" s="16" t="s">
        <v>84</v>
      </c>
      <c r="B5" s="28">
        <f>Z12</f>
        <v>5905691.1757049467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9">
      <c r="G6" s="13" t="s">
        <v>42</v>
      </c>
    </row>
    <row r="7" spans="1:29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220" t="str">
        <f>L8</f>
        <v>EUR-LIBOR-BBA-3M</v>
      </c>
    </row>
    <row r="8" spans="1:29">
      <c r="D8" s="14" t="s">
        <v>30</v>
      </c>
      <c r="E8" s="6" t="b">
        <f>Replication!C5</f>
        <v>1</v>
      </c>
      <c r="G8" s="14" t="s">
        <v>46</v>
      </c>
      <c r="H8" s="14" t="s">
        <v>80</v>
      </c>
      <c r="K8" s="14" t="s">
        <v>45</v>
      </c>
      <c r="L8" s="145" t="s">
        <v>96</v>
      </c>
    </row>
    <row r="9" spans="1:29">
      <c r="D9" s="14" t="s">
        <v>31</v>
      </c>
      <c r="E9" s="6" t="b">
        <f>Replication!C6</f>
        <v>0</v>
      </c>
      <c r="L9" s="164" t="s">
        <v>114</v>
      </c>
    </row>
    <row r="10" spans="1:29" ht="15.75" thickBot="1"/>
    <row r="11" spans="1:29" ht="15.75" thickBot="1">
      <c r="Z11" s="21" t="s">
        <v>32</v>
      </c>
    </row>
    <row r="12" spans="1:29">
      <c r="D12" s="166">
        <v>-0.34749999999999998</v>
      </c>
      <c r="Z12" s="22">
        <f>SUM(Z15:Z35)</f>
        <v>5905691.1757049467</v>
      </c>
    </row>
    <row r="14" spans="1:29" ht="25.5">
      <c r="B14" s="99" t="s">
        <v>51</v>
      </c>
      <c r="C14" s="99" t="s">
        <v>52</v>
      </c>
      <c r="D14" s="99" t="s">
        <v>53</v>
      </c>
      <c r="E14" s="99" t="s">
        <v>54</v>
      </c>
      <c r="F14" s="99" t="s">
        <v>4</v>
      </c>
      <c r="G14" s="99" t="s">
        <v>5</v>
      </c>
      <c r="H14" s="99" t="s">
        <v>55</v>
      </c>
      <c r="I14" s="99" t="s">
        <v>56</v>
      </c>
      <c r="J14" s="99" t="s">
        <v>57</v>
      </c>
      <c r="K14" s="99" t="s">
        <v>58</v>
      </c>
      <c r="L14" s="99" t="s">
        <v>10</v>
      </c>
      <c r="M14" s="99" t="s">
        <v>11</v>
      </c>
      <c r="N14" s="99" t="s">
        <v>12</v>
      </c>
      <c r="O14" s="99" t="s">
        <v>59</v>
      </c>
      <c r="P14" s="99" t="s">
        <v>60</v>
      </c>
      <c r="Q14" s="99" t="s">
        <v>91</v>
      </c>
      <c r="R14" s="99" t="s">
        <v>61</v>
      </c>
      <c r="S14" s="99" t="s">
        <v>16</v>
      </c>
      <c r="T14" s="99" t="s">
        <v>17</v>
      </c>
      <c r="U14" s="99" t="s">
        <v>18</v>
      </c>
      <c r="W14" s="10" t="s">
        <v>23</v>
      </c>
      <c r="X14" s="10" t="s">
        <v>25</v>
      </c>
      <c r="Y14" s="10" t="s">
        <v>27</v>
      </c>
      <c r="Z14" s="10" t="s">
        <v>28</v>
      </c>
    </row>
    <row r="15" spans="1:29">
      <c r="B15" s="100"/>
      <c r="C15" s="100"/>
      <c r="D15" s="100"/>
      <c r="E15" s="100"/>
      <c r="F15" s="100"/>
      <c r="G15" s="100"/>
      <c r="H15" s="100"/>
      <c r="I15" s="100"/>
      <c r="J15" s="100"/>
      <c r="K15" s="100" t="b">
        <v>0</v>
      </c>
      <c r="L15" s="100"/>
      <c r="M15" s="101">
        <v>-6000000</v>
      </c>
      <c r="N15" s="100">
        <v>0</v>
      </c>
      <c r="O15" s="102">
        <v>40367</v>
      </c>
      <c r="P15" s="100"/>
      <c r="Q15" s="101">
        <v>-6000000</v>
      </c>
      <c r="R15" s="100"/>
      <c r="S15" s="100"/>
      <c r="T15" s="100">
        <v>0</v>
      </c>
      <c r="U15" s="100" t="s">
        <v>92</v>
      </c>
      <c r="W15" s="8">
        <f>IF(IF($E$8,E15&gt;$E$7,E15&gt;=$E$7),_xll.MaRVL_GetRate($L$8,F15,G15,"R","S",$H$8,$H$8),C15/100)</f>
        <v>0</v>
      </c>
      <c r="X15" s="9">
        <f>IF($H$7="A",L15*(W15+D15/100),1-1/(1+L15*(W15+D15/100)))*B15+Q15</f>
        <v>-6000000</v>
      </c>
      <c r="Y15" s="6" t="str">
        <f>_xll.MaRVL_GetRate($L$7,$E$7,O15)</f>
        <v>#VALUE: Requested rate outside date range of yield curve [2010/8/30,2050/9/1] - 2010/7/8</v>
      </c>
      <c r="Z15" s="9">
        <f t="shared" ref="Z15:Z25" si="0">IF(IF($E$9,O15&gt;$E$7,O15&gt;=$E$7),X15*Y15,0)</f>
        <v>0</v>
      </c>
      <c r="AB15" s="118"/>
      <c r="AC15" s="84"/>
    </row>
    <row r="16" spans="1:29">
      <c r="B16" s="101">
        <v>6000000</v>
      </c>
      <c r="C16" s="100">
        <v>0.79700000000000004</v>
      </c>
      <c r="D16" s="166">
        <v>-0.34749999999999998</v>
      </c>
      <c r="E16" s="102">
        <v>40365</v>
      </c>
      <c r="F16" s="102">
        <v>40367</v>
      </c>
      <c r="G16" s="226">
        <v>40459</v>
      </c>
      <c r="H16" s="102">
        <v>40367</v>
      </c>
      <c r="I16" s="102">
        <v>40459</v>
      </c>
      <c r="J16" s="100" t="s">
        <v>64</v>
      </c>
      <c r="K16" s="100" t="b">
        <v>0</v>
      </c>
      <c r="L16" s="100">
        <v>0.25555556000000001</v>
      </c>
      <c r="M16" s="101">
        <v>6892.33</v>
      </c>
      <c r="N16" s="101">
        <v>6889.97</v>
      </c>
      <c r="O16" s="102">
        <v>40459</v>
      </c>
      <c r="P16" s="101">
        <v>6892.33</v>
      </c>
      <c r="Q16" s="100"/>
      <c r="R16" s="100" t="b">
        <v>0</v>
      </c>
      <c r="S16" s="100">
        <v>0.79700000000000004</v>
      </c>
      <c r="T16" s="100">
        <v>0.99965775999999995</v>
      </c>
      <c r="U16" s="100" t="s">
        <v>20</v>
      </c>
      <c r="W16" s="8">
        <f>IF(IF($E$8,E16&gt;$E$7,E16&gt;=$E$7),_xll.MaRVL_GetRate($L$8,F16,G16,"R","S",$H$8,$H$8),C16/100)</f>
        <v>7.9699999999999997E-3</v>
      </c>
      <c r="X16" s="9">
        <f t="shared" ref="X16:X35" si="1">IF($H$7="A",L16*(W16+D16/100),1-1/(1+L16*(W16+D16/100)))*B16+Q16</f>
        <v>6892.3334532000008</v>
      </c>
      <c r="Y16" s="6">
        <f>_xll.MaRVL_GetRate($L$7,$E$7,O16)</f>
        <v>0.99931530444314887</v>
      </c>
      <c r="Z16" s="9">
        <f t="shared" si="0"/>
        <v>6887.6143031082584</v>
      </c>
      <c r="AB16" s="118"/>
      <c r="AC16" s="84"/>
    </row>
    <row r="17" spans="2:29">
      <c r="B17" s="101">
        <v>6000000</v>
      </c>
      <c r="C17" s="100">
        <v>0</v>
      </c>
      <c r="D17" s="166">
        <v>-0.34749999999999998</v>
      </c>
      <c r="E17" s="102">
        <v>40457</v>
      </c>
      <c r="F17" s="102">
        <v>40459</v>
      </c>
      <c r="G17" s="226">
        <v>40553</v>
      </c>
      <c r="H17" s="102">
        <v>40459</v>
      </c>
      <c r="I17" s="102">
        <v>40553</v>
      </c>
      <c r="J17" s="100" t="s">
        <v>64</v>
      </c>
      <c r="K17" s="100" t="b">
        <v>0</v>
      </c>
      <c r="L17" s="100">
        <v>0.26111110999999998</v>
      </c>
      <c r="M17" s="101">
        <v>9208.52</v>
      </c>
      <c r="N17" s="101">
        <v>9195.68</v>
      </c>
      <c r="O17" s="102">
        <v>40553</v>
      </c>
      <c r="P17" s="101">
        <v>9208.52</v>
      </c>
      <c r="Q17" s="100"/>
      <c r="R17" s="100" t="b">
        <v>0</v>
      </c>
      <c r="S17" s="100">
        <v>0.93528</v>
      </c>
      <c r="T17" s="100">
        <v>0.99860638000000002</v>
      </c>
      <c r="U17" s="100" t="s">
        <v>20</v>
      </c>
      <c r="W17" s="8">
        <f>IF(IF($E$8,E17&gt;$E$7,E17&gt;=$E$7),_xll.MaRVL_GetRate($L$8,F17,G17,"R","S",$H$8,$H$8),C17/100)</f>
        <v>9.2860463189677906E-3</v>
      </c>
      <c r="X17" s="9">
        <f t="shared" si="1"/>
        <v>9103.9725276425615</v>
      </c>
      <c r="Y17" s="6">
        <f>_xll.MaRVL_GetRate($L$7,$E$7,O17)</f>
        <v>0.99689813563009655</v>
      </c>
      <c r="Z17" s="9">
        <f t="shared" si="0"/>
        <v>9075.7332396344864</v>
      </c>
      <c r="AB17" s="118"/>
      <c r="AC17" s="84"/>
    </row>
    <row r="18" spans="2:29">
      <c r="B18" s="101">
        <v>6000000</v>
      </c>
      <c r="C18" s="100">
        <v>0</v>
      </c>
      <c r="D18" s="166">
        <v>-0.34749999999999998</v>
      </c>
      <c r="E18" s="102">
        <v>40549</v>
      </c>
      <c r="F18" s="102">
        <v>40553</v>
      </c>
      <c r="G18" s="226">
        <v>40641</v>
      </c>
      <c r="H18" s="102">
        <v>40553</v>
      </c>
      <c r="I18" s="102">
        <v>40641</v>
      </c>
      <c r="J18" s="100" t="s">
        <v>64</v>
      </c>
      <c r="K18" s="100" t="b">
        <v>0</v>
      </c>
      <c r="L18" s="100">
        <v>0.24444444000000001</v>
      </c>
      <c r="M18" s="101">
        <v>8940.44</v>
      </c>
      <c r="N18" s="101">
        <v>8914.67</v>
      </c>
      <c r="O18" s="102">
        <v>40641</v>
      </c>
      <c r="P18" s="101">
        <v>8940.44</v>
      </c>
      <c r="Q18" s="100"/>
      <c r="R18" s="100" t="b">
        <v>0</v>
      </c>
      <c r="S18" s="100">
        <v>0.95708000000000004</v>
      </c>
      <c r="T18" s="100">
        <v>0.99711742000000003</v>
      </c>
      <c r="U18" s="100" t="s">
        <v>20</v>
      </c>
      <c r="W18" s="8">
        <f>IF(IF($E$8,E18&gt;$E$7,E18&gt;=$E$7),_xll.MaRVL_GetRate($L$8,F18,G18,"R","S",$H$8,$H$8),C18/100)</f>
        <v>9.5662397292403424E-3</v>
      </c>
      <c r="X18" s="9">
        <f t="shared" si="1"/>
        <v>8933.8181071194431</v>
      </c>
      <c r="Y18" s="6">
        <f>_xll.MaRVL_GetRate($L$7,$E$7,O18)</f>
        <v>0.99457241341935332</v>
      </c>
      <c r="Z18" s="9">
        <f t="shared" si="0"/>
        <v>8885.3290358473041</v>
      </c>
      <c r="AB18" s="118"/>
      <c r="AC18" s="84"/>
    </row>
    <row r="19" spans="2:29">
      <c r="B19" s="101">
        <v>6000000</v>
      </c>
      <c r="C19" s="100">
        <v>0</v>
      </c>
      <c r="D19" s="166">
        <v>-0.34749999999999998</v>
      </c>
      <c r="E19" s="102">
        <v>40639</v>
      </c>
      <c r="F19" s="102">
        <v>40641</v>
      </c>
      <c r="G19" s="226">
        <v>40732</v>
      </c>
      <c r="H19" s="102">
        <v>40641</v>
      </c>
      <c r="I19" s="102">
        <v>40732</v>
      </c>
      <c r="J19" s="100" t="s">
        <v>64</v>
      </c>
      <c r="K19" s="100" t="b">
        <v>0</v>
      </c>
      <c r="L19" s="100">
        <v>0.25277778000000001</v>
      </c>
      <c r="M19" s="101">
        <v>9972.92</v>
      </c>
      <c r="N19" s="101">
        <v>9929.6299999999992</v>
      </c>
      <c r="O19" s="102">
        <v>40732</v>
      </c>
      <c r="P19" s="101">
        <v>9972.92</v>
      </c>
      <c r="Q19" s="100"/>
      <c r="R19" s="100" t="b">
        <v>0</v>
      </c>
      <c r="S19" s="100">
        <v>1.00505</v>
      </c>
      <c r="T19" s="100">
        <v>0.99565987</v>
      </c>
      <c r="U19" s="100" t="s">
        <v>20</v>
      </c>
      <c r="W19" s="8">
        <f>IF(IF($E$8,E19&gt;$E$7,E19&gt;=$E$7),_xll.MaRVL_GetRate($L$8,F19,G19,"R","S",$H$8,$H$8),C19/100)</f>
        <v>1.0021668233396197E-2</v>
      </c>
      <c r="X19" s="9">
        <f t="shared" si="1"/>
        <v>9929.1135746064774</v>
      </c>
      <c r="Y19" s="6">
        <f>_xll.MaRVL_GetRate($L$7,$E$7,O19)</f>
        <v>0.99205927427703444</v>
      </c>
      <c r="Z19" s="9">
        <f t="shared" si="0"/>
        <v>9850.2692070383528</v>
      </c>
      <c r="AB19" s="118"/>
      <c r="AC19" s="84"/>
    </row>
    <row r="20" spans="2:29">
      <c r="B20" s="101">
        <v>6000000</v>
      </c>
      <c r="C20" s="100">
        <v>0</v>
      </c>
      <c r="D20" s="166">
        <v>-0.34749999999999998</v>
      </c>
      <c r="E20" s="102">
        <v>40730</v>
      </c>
      <c r="F20" s="102">
        <v>40732</v>
      </c>
      <c r="G20" s="226">
        <v>40827</v>
      </c>
      <c r="H20" s="102">
        <v>40732</v>
      </c>
      <c r="I20" s="102">
        <v>40827</v>
      </c>
      <c r="J20" s="100" t="s">
        <v>64</v>
      </c>
      <c r="K20" s="100" t="b">
        <v>0</v>
      </c>
      <c r="L20" s="100">
        <v>0.26388888999999999</v>
      </c>
      <c r="M20" s="101">
        <v>11102.26</v>
      </c>
      <c r="N20" s="101">
        <v>11036.84</v>
      </c>
      <c r="O20" s="102">
        <v>40827</v>
      </c>
      <c r="P20" s="101">
        <v>11102.26</v>
      </c>
      <c r="Q20" s="100"/>
      <c r="R20" s="100" t="b">
        <v>0</v>
      </c>
      <c r="S20" s="100">
        <v>1.0487</v>
      </c>
      <c r="T20" s="100">
        <v>0.99410699000000002</v>
      </c>
      <c r="U20" s="100" t="s">
        <v>20</v>
      </c>
      <c r="W20" s="8">
        <f>IF(IF($E$8,E20&gt;$E$7,E20&gt;=$E$7),_xll.MaRVL_GetRate($L$8,F20,G20,"R","S",$H$8,$H$8),C20/100)</f>
        <v>1.0508431325329906E-2</v>
      </c>
      <c r="X20" s="9">
        <f t="shared" si="1"/>
        <v>11136.266311995225</v>
      </c>
      <c r="Y20" s="6">
        <f>_xll.MaRVL_GetRate($L$7,$E$7,O20)</f>
        <v>0.98931584379830262</v>
      </c>
      <c r="Z20" s="9">
        <f t="shared" si="0"/>
        <v>11017.284703214167</v>
      </c>
      <c r="AB20" s="118"/>
      <c r="AC20" s="84"/>
    </row>
    <row r="21" spans="2:29">
      <c r="B21" s="101">
        <v>6000000</v>
      </c>
      <c r="C21" s="100">
        <v>0</v>
      </c>
      <c r="D21" s="166">
        <v>-0.34749999999999998</v>
      </c>
      <c r="E21" s="102">
        <v>40823</v>
      </c>
      <c r="F21" s="102">
        <v>40827</v>
      </c>
      <c r="G21" s="226">
        <v>40917</v>
      </c>
      <c r="H21" s="102">
        <v>40827</v>
      </c>
      <c r="I21" s="102">
        <v>40917</v>
      </c>
      <c r="J21" s="100" t="s">
        <v>64</v>
      </c>
      <c r="K21" s="100" t="b">
        <v>0</v>
      </c>
      <c r="L21" s="100">
        <v>0.25</v>
      </c>
      <c r="M21" s="101">
        <v>11328.9</v>
      </c>
      <c r="N21" s="101">
        <v>11242.17</v>
      </c>
      <c r="O21" s="102">
        <v>40917</v>
      </c>
      <c r="P21" s="101">
        <v>11328.9</v>
      </c>
      <c r="Q21" s="100"/>
      <c r="R21" s="100" t="b">
        <v>0</v>
      </c>
      <c r="S21" s="100">
        <v>1.10276</v>
      </c>
      <c r="T21" s="100">
        <v>0.99234409000000001</v>
      </c>
      <c r="U21" s="100" t="s">
        <v>20</v>
      </c>
      <c r="W21" s="8">
        <f>IF(IF($E$8,E21&gt;$E$7,E21&gt;=$E$7),_xll.MaRVL_GetRate($L$8,F21,G21,"R","S",$H$8,$H$8),C21/100)</f>
        <v>1.1051054626655343E-2</v>
      </c>
      <c r="X21" s="9">
        <f t="shared" si="1"/>
        <v>11364.081939983016</v>
      </c>
      <c r="Y21" s="6">
        <f>_xll.MaRVL_GetRate($L$7,$E$7,O21)</f>
        <v>0.9865901284474049</v>
      </c>
      <c r="Z21" s="9">
        <f t="shared" si="0"/>
        <v>11211.691060854679</v>
      </c>
      <c r="AB21" s="118"/>
      <c r="AC21" s="84"/>
    </row>
    <row r="22" spans="2:29">
      <c r="B22" s="101">
        <v>6000000</v>
      </c>
      <c r="C22" s="100">
        <v>0</v>
      </c>
      <c r="D22" s="166">
        <v>-0.34749999999999998</v>
      </c>
      <c r="E22" s="102">
        <v>40913</v>
      </c>
      <c r="F22" s="102">
        <v>40917</v>
      </c>
      <c r="G22" s="226">
        <v>41009</v>
      </c>
      <c r="H22" s="102">
        <v>40917</v>
      </c>
      <c r="I22" s="102">
        <v>41009</v>
      </c>
      <c r="J22" s="100" t="s">
        <v>64</v>
      </c>
      <c r="K22" s="100" t="b">
        <v>0</v>
      </c>
      <c r="L22" s="100">
        <v>0.25555556000000001</v>
      </c>
      <c r="M22" s="101">
        <v>12795.53</v>
      </c>
      <c r="N22" s="101">
        <v>12671.48</v>
      </c>
      <c r="O22" s="102">
        <v>41009</v>
      </c>
      <c r="P22" s="101">
        <v>12795.53</v>
      </c>
      <c r="Q22" s="100"/>
      <c r="R22" s="100" t="b">
        <v>0</v>
      </c>
      <c r="S22" s="100">
        <v>1.1819900000000001</v>
      </c>
      <c r="T22" s="100">
        <v>0.99030532000000004</v>
      </c>
      <c r="U22" s="100" t="s">
        <v>20</v>
      </c>
      <c r="W22" s="8">
        <f>IF(IF($E$8,E22&gt;$E$7,E22&gt;=$E$7),_xll.MaRVL_GetRate($L$8,F22,G22,"R","S",$H$8,$H$8),C22/100)</f>
        <v>1.1899725877952093E-2</v>
      </c>
      <c r="X22" s="9">
        <f t="shared" si="1"/>
        <v>12917.913237519235</v>
      </c>
      <c r="Y22" s="6">
        <f>_xll.MaRVL_GetRate($L$7,$E$7,O22)</f>
        <v>0.98359896361474231</v>
      </c>
      <c r="Z22" s="9">
        <f t="shared" si="0"/>
        <v>12706.04607248908</v>
      </c>
      <c r="AB22" s="118"/>
      <c r="AC22" s="84"/>
    </row>
    <row r="23" spans="2:29">
      <c r="B23" s="101">
        <v>6000000</v>
      </c>
      <c r="C23" s="100">
        <v>0</v>
      </c>
      <c r="D23" s="166">
        <v>-0.34749999999999998</v>
      </c>
      <c r="E23" s="102">
        <v>41003</v>
      </c>
      <c r="F23" s="102">
        <v>41009</v>
      </c>
      <c r="G23" s="226">
        <v>41099</v>
      </c>
      <c r="H23" s="102">
        <v>41009</v>
      </c>
      <c r="I23" s="102">
        <v>41099</v>
      </c>
      <c r="J23" s="100" t="s">
        <v>64</v>
      </c>
      <c r="K23" s="100" t="b">
        <v>0</v>
      </c>
      <c r="L23" s="100">
        <v>0.25</v>
      </c>
      <c r="M23" s="101">
        <v>13586.97</v>
      </c>
      <c r="N23" s="101">
        <v>13425.34</v>
      </c>
      <c r="O23" s="102">
        <v>41099</v>
      </c>
      <c r="P23" s="101">
        <v>13586.97</v>
      </c>
      <c r="Q23" s="100"/>
      <c r="R23" s="100" t="b">
        <v>0</v>
      </c>
      <c r="S23" s="100">
        <v>1.2533000000000001</v>
      </c>
      <c r="T23" s="100">
        <v>0.98810423999999997</v>
      </c>
      <c r="U23" s="100" t="s">
        <v>20</v>
      </c>
      <c r="W23" s="8">
        <f>IF(IF($E$8,E23&gt;$E$7,E23&gt;=$E$7),_xll.MaRVL_GetRate($L$8,F23,G23,"R","S",$H$8,$H$8),C23/100)</f>
        <v>1.2600094845025112E-2</v>
      </c>
      <c r="X23" s="9">
        <f t="shared" si="1"/>
        <v>13687.642267537669</v>
      </c>
      <c r="Y23" s="6">
        <f>_xll.MaRVL_GetRate($L$7,$E$7,O23)</f>
        <v>0.98051033281723621</v>
      </c>
      <c r="Z23" s="9">
        <f t="shared" si="0"/>
        <v>13420.874675226629</v>
      </c>
      <c r="AB23" s="118"/>
      <c r="AC23" s="84"/>
    </row>
    <row r="24" spans="2:29">
      <c r="B24" s="101">
        <v>6000000</v>
      </c>
      <c r="C24" s="100">
        <v>0</v>
      </c>
      <c r="D24" s="166">
        <v>-0.34749999999999998</v>
      </c>
      <c r="E24" s="102">
        <v>41095</v>
      </c>
      <c r="F24" s="102">
        <v>41099</v>
      </c>
      <c r="G24" s="226">
        <v>41191</v>
      </c>
      <c r="H24" s="102">
        <v>41099</v>
      </c>
      <c r="I24" s="102">
        <v>41191</v>
      </c>
      <c r="J24" s="100" t="s">
        <v>64</v>
      </c>
      <c r="K24" s="100" t="b">
        <v>0</v>
      </c>
      <c r="L24" s="100">
        <v>0.25555556000000001</v>
      </c>
      <c r="M24" s="101">
        <v>15196.27</v>
      </c>
      <c r="N24" s="101">
        <v>14977.45</v>
      </c>
      <c r="O24" s="102">
        <v>41191</v>
      </c>
      <c r="P24" s="101">
        <v>15196.27</v>
      </c>
      <c r="Q24" s="100"/>
      <c r="R24" s="100" t="b">
        <v>0</v>
      </c>
      <c r="S24" s="100">
        <v>1.33856</v>
      </c>
      <c r="T24" s="100">
        <v>0.98560053000000003</v>
      </c>
      <c r="U24" s="100" t="s">
        <v>20</v>
      </c>
      <c r="W24" s="8">
        <f>IF(IF($E$8,E24&gt;$E$7,E24&gt;=$E$7),_xll.MaRVL_GetRate($L$8,F24,G24,"R","S",$H$8,$H$8),C24/100)</f>
        <v>1.3434675099003458E-2</v>
      </c>
      <c r="X24" s="9">
        <f t="shared" si="1"/>
        <v>15271.502084063308</v>
      </c>
      <c r="Y24" s="6">
        <f>_xll.MaRVL_GetRate($L$7,$E$7,O24)</f>
        <v>0.97715545925418246</v>
      </c>
      <c r="Z24" s="9">
        <f t="shared" si="0"/>
        <v>14922.631632454086</v>
      </c>
      <c r="AB24" s="118"/>
      <c r="AC24" s="84"/>
    </row>
    <row r="25" spans="2:29">
      <c r="B25" s="101">
        <v>6000000</v>
      </c>
      <c r="C25" s="100">
        <v>0</v>
      </c>
      <c r="D25" s="166">
        <v>-0.34749999999999998</v>
      </c>
      <c r="E25" s="102">
        <v>41187</v>
      </c>
      <c r="F25" s="102">
        <v>41191</v>
      </c>
      <c r="G25" s="226">
        <v>41282</v>
      </c>
      <c r="H25" s="102">
        <v>41191</v>
      </c>
      <c r="I25" s="102">
        <v>41282</v>
      </c>
      <c r="J25" s="100" t="s">
        <v>64</v>
      </c>
      <c r="K25" s="100" t="b">
        <v>0</v>
      </c>
      <c r="L25" s="100">
        <v>0.25277778000000001</v>
      </c>
      <c r="M25" s="101">
        <v>16310.11</v>
      </c>
      <c r="N25" s="101">
        <v>16030.77</v>
      </c>
      <c r="O25" s="102">
        <v>41282</v>
      </c>
      <c r="P25" s="101">
        <v>16310.11</v>
      </c>
      <c r="Q25" s="100"/>
      <c r="R25" s="100" t="b">
        <v>0</v>
      </c>
      <c r="S25" s="100">
        <v>1.42289</v>
      </c>
      <c r="T25" s="100">
        <v>0.98287360999999995</v>
      </c>
      <c r="U25" s="100" t="s">
        <v>20</v>
      </c>
      <c r="W25" s="8">
        <f>IF(IF($E$8,E25&gt;$E$7,E25&gt;=$E$7),_xll.MaRVL_GetRate($L$8,F25,G25,"R","S",$H$8,$H$8),C25/100)</f>
        <v>1.4363988413057137E-2</v>
      </c>
      <c r="X25" s="9">
        <f t="shared" si="1"/>
        <v>16514.965904989833</v>
      </c>
      <c r="Y25" s="6">
        <f>_xll.MaRVL_GetRate($L$7,$E$7,O25)</f>
        <v>0.97362034399881481</v>
      </c>
      <c r="Z25" s="9">
        <f t="shared" si="0"/>
        <v>16079.306785544899</v>
      </c>
      <c r="AB25" s="118"/>
      <c r="AC25" s="84"/>
    </row>
    <row r="26" spans="2:29">
      <c r="B26" s="101">
        <v>6000000</v>
      </c>
      <c r="C26" s="100">
        <v>0</v>
      </c>
      <c r="D26" s="166">
        <v>-0.34749999999999998</v>
      </c>
      <c r="E26" s="102">
        <v>41278</v>
      </c>
      <c r="F26" s="102">
        <v>41282</v>
      </c>
      <c r="G26" s="226">
        <v>41372</v>
      </c>
      <c r="H26" s="102">
        <v>41282</v>
      </c>
      <c r="I26" s="102">
        <v>41372</v>
      </c>
      <c r="J26" s="100" t="s">
        <v>64</v>
      </c>
      <c r="K26" s="100" t="b">
        <v>0</v>
      </c>
      <c r="L26" s="100">
        <v>0.25</v>
      </c>
      <c r="M26" s="101">
        <v>17654.099999999999</v>
      </c>
      <c r="N26" s="101">
        <v>17299.150000000001</v>
      </c>
      <c r="O26" s="102">
        <v>41372</v>
      </c>
      <c r="P26" s="101">
        <v>17654.099999999999</v>
      </c>
      <c r="Q26" s="100"/>
      <c r="R26" s="100" t="b">
        <v>0</v>
      </c>
      <c r="S26" s="100">
        <v>1.52444</v>
      </c>
      <c r="T26" s="100">
        <v>0.97989470999999995</v>
      </c>
      <c r="U26" s="100" t="s">
        <v>20</v>
      </c>
      <c r="W26" s="8">
        <f>IF(IF($E$8,E26&gt;$E$7,E26&gt;=$E$7),_xll.MaRVL_GetRate($L$8,F26,G26,"R","S",$H$8,$H$8),C26/100)</f>
        <v>1.5432393886383622E-2</v>
      </c>
      <c r="X26" s="9">
        <f t="shared" si="1"/>
        <v>17936.090829575434</v>
      </c>
      <c r="Y26" s="6">
        <f>_xll.MaRVL_GetRate($L$7,$E$7,O26)</f>
        <v>0.96987845740466805</v>
      </c>
      <c r="Z26" s="9">
        <f t="shared" ref="Z26:Z35" si="2">IF(IF($E$9,O26&gt;$E$7,O26&gt;=$E$7),X26*Y26,0)</f>
        <v>17395.828105658635</v>
      </c>
      <c r="AB26" s="118"/>
      <c r="AC26" s="84"/>
    </row>
    <row r="27" spans="2:29">
      <c r="B27" s="101">
        <v>6000000</v>
      </c>
      <c r="C27" s="100">
        <v>0</v>
      </c>
      <c r="D27" s="166">
        <v>-0.34749999999999998</v>
      </c>
      <c r="E27" s="102">
        <v>41368</v>
      </c>
      <c r="F27" s="102">
        <v>41372</v>
      </c>
      <c r="G27" s="226">
        <v>41463</v>
      </c>
      <c r="H27" s="102">
        <v>41372</v>
      </c>
      <c r="I27" s="102">
        <v>41463</v>
      </c>
      <c r="J27" s="100" t="s">
        <v>64</v>
      </c>
      <c r="K27" s="100" t="b">
        <v>0</v>
      </c>
      <c r="L27" s="100">
        <v>0.25277778000000001</v>
      </c>
      <c r="M27" s="101">
        <v>19194.21</v>
      </c>
      <c r="N27" s="101">
        <v>18745.72</v>
      </c>
      <c r="O27" s="102">
        <v>41463</v>
      </c>
      <c r="P27" s="101">
        <v>19194.21</v>
      </c>
      <c r="Q27" s="100"/>
      <c r="R27" s="100" t="b">
        <v>0</v>
      </c>
      <c r="S27" s="100">
        <v>1.6130500000000001</v>
      </c>
      <c r="T27" s="100">
        <v>0.97663412000000005</v>
      </c>
      <c r="U27" s="100" t="s">
        <v>20</v>
      </c>
      <c r="W27" s="8">
        <f>IF(IF($E$8,E27&gt;$E$7,E27&gt;=$E$7),_xll.MaRVL_GetRate($L$8,F27,G27,"R","S",$H$8,$H$8),C27/100)</f>
        <v>1.6326892358997307E-2</v>
      </c>
      <c r="X27" s="9">
        <f t="shared" si="1"/>
        <v>19492.036915837816</v>
      </c>
      <c r="Y27" s="6">
        <f>_xll.MaRVL_GetRate($L$7,$E$7,O27)</f>
        <v>0.96589214752080543</v>
      </c>
      <c r="Z27" s="9">
        <f t="shared" si="2"/>
        <v>18827.205396193407</v>
      </c>
      <c r="AB27" s="118"/>
      <c r="AC27" s="84"/>
    </row>
    <row r="28" spans="2:29">
      <c r="B28" s="101">
        <v>6000000</v>
      </c>
      <c r="C28" s="100">
        <v>0</v>
      </c>
      <c r="D28" s="166">
        <v>-0.34749999999999998</v>
      </c>
      <c r="E28" s="102">
        <v>41459</v>
      </c>
      <c r="F28" s="102">
        <v>41463</v>
      </c>
      <c r="G28" s="226">
        <v>41555</v>
      </c>
      <c r="H28" s="102">
        <v>41463</v>
      </c>
      <c r="I28" s="102">
        <v>41555</v>
      </c>
      <c r="J28" s="100" t="s">
        <v>64</v>
      </c>
      <c r="K28" s="100" t="b">
        <v>0</v>
      </c>
      <c r="L28" s="100">
        <v>0.25555556000000001</v>
      </c>
      <c r="M28" s="101">
        <v>21195.67</v>
      </c>
      <c r="N28" s="101">
        <v>20623.759999999998</v>
      </c>
      <c r="O28" s="102">
        <v>41555</v>
      </c>
      <c r="P28" s="101">
        <v>21195.67</v>
      </c>
      <c r="Q28" s="100"/>
      <c r="R28" s="100" t="b">
        <v>0</v>
      </c>
      <c r="S28" s="100">
        <v>1.72983</v>
      </c>
      <c r="T28" s="100">
        <v>0.97301758999999999</v>
      </c>
      <c r="U28" s="100" t="s">
        <v>20</v>
      </c>
      <c r="W28" s="8">
        <f>IF(IF($E$8,E28&gt;$E$7,E28&gt;=$E$7),_xll.MaRVL_GetRate($L$8,F28,G28,"R","S",$H$8,$H$8),C28/100)</f>
        <v>1.7374329134259223E-2</v>
      </c>
      <c r="X28" s="9">
        <f t="shared" si="1"/>
        <v>21312.305043179589</v>
      </c>
      <c r="Y28" s="6">
        <f>_xll.MaRVL_GetRate($L$7,$E$7,O28)</f>
        <v>0.96162244162652422</v>
      </c>
      <c r="Z28" s="9">
        <f t="shared" si="2"/>
        <v>20494.390812311642</v>
      </c>
      <c r="AB28" s="118"/>
      <c r="AC28" s="84"/>
    </row>
    <row r="29" spans="2:29">
      <c r="B29" s="101">
        <v>6000000</v>
      </c>
      <c r="C29" s="100">
        <v>0</v>
      </c>
      <c r="D29" s="166">
        <v>-0.34749999999999998</v>
      </c>
      <c r="E29" s="102">
        <v>41551</v>
      </c>
      <c r="F29" s="102">
        <v>41555</v>
      </c>
      <c r="G29" s="226">
        <v>41647</v>
      </c>
      <c r="H29" s="102">
        <v>41555</v>
      </c>
      <c r="I29" s="102">
        <v>41647</v>
      </c>
      <c r="J29" s="100" t="s">
        <v>64</v>
      </c>
      <c r="K29" s="100" t="b">
        <v>0</v>
      </c>
      <c r="L29" s="100">
        <v>0.25555556000000001</v>
      </c>
      <c r="M29" s="101">
        <v>23431.74</v>
      </c>
      <c r="N29" s="101">
        <v>22705.63</v>
      </c>
      <c r="O29" s="102">
        <v>41647</v>
      </c>
      <c r="P29" s="101">
        <v>23431.74</v>
      </c>
      <c r="Q29" s="100"/>
      <c r="R29" s="100" t="b">
        <v>0</v>
      </c>
      <c r="S29" s="100">
        <v>1.8756600000000001</v>
      </c>
      <c r="T29" s="100">
        <v>0.96901155000000005</v>
      </c>
      <c r="U29" s="100" t="s">
        <v>20</v>
      </c>
      <c r="W29" s="8">
        <f>IF(IF($E$8,E29&gt;$E$7,E29&gt;=$E$7),_xll.MaRVL_GetRate($L$8,F29,G29,"R","S",$H$8,$H$8),C29/100)</f>
        <v>1.8286693679499751E-2</v>
      </c>
      <c r="X29" s="9">
        <f t="shared" si="1"/>
        <v>22711.264036878121</v>
      </c>
      <c r="Y29" s="6">
        <f>_xll.MaRVL_GetRate($L$7,$E$7,O29)</f>
        <v>0.95714942759405552</v>
      </c>
      <c r="Z29" s="9">
        <f t="shared" si="2"/>
        <v>21738.073372835352</v>
      </c>
      <c r="AB29" s="118"/>
      <c r="AC29" s="84"/>
    </row>
    <row r="30" spans="2:29">
      <c r="B30" s="101">
        <v>6000000</v>
      </c>
      <c r="C30" s="100">
        <v>0</v>
      </c>
      <c r="D30" s="166">
        <v>-0.34749999999999998</v>
      </c>
      <c r="E30" s="102">
        <v>41645</v>
      </c>
      <c r="F30" s="102">
        <v>41647</v>
      </c>
      <c r="G30" s="226">
        <v>41737</v>
      </c>
      <c r="H30" s="102">
        <v>41647</v>
      </c>
      <c r="I30" s="102">
        <v>41737</v>
      </c>
      <c r="J30" s="100" t="s">
        <v>64</v>
      </c>
      <c r="K30" s="100" t="b">
        <v>0</v>
      </c>
      <c r="L30" s="100">
        <v>0.25</v>
      </c>
      <c r="M30" s="101">
        <v>24340.18</v>
      </c>
      <c r="N30" s="101">
        <v>23484.42</v>
      </c>
      <c r="O30" s="102">
        <v>41737</v>
      </c>
      <c r="P30" s="101">
        <v>24340.18</v>
      </c>
      <c r="Q30" s="100"/>
      <c r="R30" s="100" t="b">
        <v>0</v>
      </c>
      <c r="S30" s="100">
        <v>1.97018</v>
      </c>
      <c r="T30" s="100">
        <v>0.96484166000000005</v>
      </c>
      <c r="U30" s="100" t="s">
        <v>20</v>
      </c>
      <c r="W30" s="8">
        <f>IF(IF($E$8,E30&gt;$E$7,E30&gt;=$E$7),_xll.MaRVL_GetRate($L$8,F30,G30,"R","S",$H$8,$H$8),C30/100)</f>
        <v>1.9154153497319193E-2</v>
      </c>
      <c r="X30" s="9">
        <f t="shared" si="1"/>
        <v>23518.73024597879</v>
      </c>
      <c r="Y30" s="6">
        <f>_xll.MaRVL_GetRate($L$7,$E$7,O30)</f>
        <v>0.95258792376617807</v>
      </c>
      <c r="Z30" s="9">
        <f t="shared" si="2"/>
        <v>22403.658414633748</v>
      </c>
      <c r="AB30" s="118"/>
      <c r="AC30" s="84"/>
    </row>
    <row r="31" spans="2:29">
      <c r="B31" s="101">
        <v>6000000</v>
      </c>
      <c r="C31" s="100">
        <v>0</v>
      </c>
      <c r="D31" s="166">
        <v>-0.34749999999999998</v>
      </c>
      <c r="E31" s="102">
        <v>41733</v>
      </c>
      <c r="F31" s="102">
        <v>41737</v>
      </c>
      <c r="G31" s="226">
        <v>41828</v>
      </c>
      <c r="H31" s="102">
        <v>41737</v>
      </c>
      <c r="I31" s="102">
        <v>41828</v>
      </c>
      <c r="J31" s="100" t="s">
        <v>64</v>
      </c>
      <c r="K31" s="100" t="b">
        <v>0</v>
      </c>
      <c r="L31" s="100">
        <v>0.25277778000000001</v>
      </c>
      <c r="M31" s="101">
        <v>26038.77</v>
      </c>
      <c r="N31" s="101">
        <v>25007.02</v>
      </c>
      <c r="O31" s="102">
        <v>41828</v>
      </c>
      <c r="P31" s="101">
        <v>26038.77</v>
      </c>
      <c r="Q31" s="100"/>
      <c r="R31" s="100" t="b">
        <v>0</v>
      </c>
      <c r="S31" s="100">
        <v>2.0643400000000001</v>
      </c>
      <c r="T31" s="100">
        <v>0.96037658999999997</v>
      </c>
      <c r="U31" s="100" t="s">
        <v>20</v>
      </c>
      <c r="W31" s="8">
        <f>IF(IF($E$8,E31&gt;$E$7,E31&gt;=$E$7),_xll.MaRVL_GetRate($L$8,F31,G31,"R","S",$H$8,$H$8),C31/100)</f>
        <v>2.0018371077339076E-2</v>
      </c>
      <c r="X31" s="9">
        <f t="shared" si="1"/>
        <v>25090.779687875882</v>
      </c>
      <c r="Y31" s="6">
        <f>_xll.MaRVL_GetRate($L$7,$E$7,O31)</f>
        <v>0.94779190776520417</v>
      </c>
      <c r="Z31" s="9">
        <f t="shared" si="2"/>
        <v>23780.837947688316</v>
      </c>
      <c r="AB31" s="118"/>
      <c r="AC31" s="84"/>
    </row>
    <row r="32" spans="2:29">
      <c r="B32" s="101">
        <v>6000000</v>
      </c>
      <c r="C32" s="100">
        <v>0</v>
      </c>
      <c r="D32" s="166">
        <v>-0.34749999999999998</v>
      </c>
      <c r="E32" s="102">
        <v>41824</v>
      </c>
      <c r="F32" s="102">
        <v>41828</v>
      </c>
      <c r="G32" s="226">
        <v>41920</v>
      </c>
      <c r="H32" s="102">
        <v>41828</v>
      </c>
      <c r="I32" s="102">
        <v>41920</v>
      </c>
      <c r="J32" s="100" t="s">
        <v>64</v>
      </c>
      <c r="K32" s="100" t="b">
        <v>0</v>
      </c>
      <c r="L32" s="100">
        <v>0.25555556000000001</v>
      </c>
      <c r="M32" s="101">
        <v>27767.119999999999</v>
      </c>
      <c r="N32" s="101">
        <v>26535.47</v>
      </c>
      <c r="O32" s="102">
        <v>41920</v>
      </c>
      <c r="P32" s="101">
        <v>27767.119999999999</v>
      </c>
      <c r="Q32" s="100"/>
      <c r="R32" s="100" t="b">
        <v>0</v>
      </c>
      <c r="S32" s="100">
        <v>2.1583999999999999</v>
      </c>
      <c r="T32" s="100">
        <v>0.95564360999999998</v>
      </c>
      <c r="U32" s="100" t="s">
        <v>20</v>
      </c>
      <c r="W32" s="8">
        <f>IF(IF($E$8,E32&gt;$E$7,E32&gt;=$E$7),_xll.MaRVL_GetRate($L$8,F32,G32,"R","S",$H$8,$H$8),C32/100)</f>
        <v>2.1106717829927204E-2</v>
      </c>
      <c r="X32" s="9">
        <f t="shared" si="1"/>
        <v>27035.301142734192</v>
      </c>
      <c r="Y32" s="6">
        <f>_xll.MaRVL_GetRate($L$7,$E$7,O32)</f>
        <v>0.94270700369149429</v>
      </c>
      <c r="Z32" s="9">
        <f t="shared" si="2"/>
        <v>25486.367734164181</v>
      </c>
      <c r="AB32" s="118"/>
      <c r="AC32" s="84"/>
    </row>
    <row r="33" spans="2:29">
      <c r="B33" s="101">
        <v>6000000</v>
      </c>
      <c r="C33" s="100">
        <v>0</v>
      </c>
      <c r="D33" s="166">
        <v>-0.34749999999999998</v>
      </c>
      <c r="E33" s="102">
        <v>41918</v>
      </c>
      <c r="F33" s="102">
        <v>41920</v>
      </c>
      <c r="G33" s="226">
        <v>42012</v>
      </c>
      <c r="H33" s="102">
        <v>41920</v>
      </c>
      <c r="I33" s="102">
        <v>42012</v>
      </c>
      <c r="J33" s="100" t="s">
        <v>64</v>
      </c>
      <c r="K33" s="100" t="b">
        <v>0</v>
      </c>
      <c r="L33" s="100">
        <v>0.25555556000000001</v>
      </c>
      <c r="M33" s="101">
        <v>29203.99</v>
      </c>
      <c r="N33" s="101">
        <v>27764.77</v>
      </c>
      <c r="O33" s="102">
        <v>42012</v>
      </c>
      <c r="P33" s="101">
        <v>29203.99</v>
      </c>
      <c r="Q33" s="100"/>
      <c r="R33" s="100" t="b">
        <v>0</v>
      </c>
      <c r="S33" s="100">
        <v>2.2521100000000001</v>
      </c>
      <c r="T33" s="100">
        <v>0.95071813000000005</v>
      </c>
      <c r="U33" s="100" t="s">
        <v>20</v>
      </c>
      <c r="W33" s="8">
        <f>IF(IF($E$8,E33&gt;$E$7,E33&gt;=$E$7),_xll.MaRVL_GetRate($L$8,F33,G33,"R","S",$H$8,$H$8),C33/100)</f>
        <v>2.2349577047148579E-2</v>
      </c>
      <c r="X33" s="9">
        <f t="shared" si="1"/>
        <v>28941.018642283216</v>
      </c>
      <c r="Y33" s="6">
        <f>_xll.MaRVL_GetRate($L$7,$E$7,O33)</f>
        <v>0.93735325566282623</v>
      </c>
      <c r="Z33" s="9">
        <f t="shared" si="2"/>
        <v>27127.958046542721</v>
      </c>
      <c r="AB33" s="118"/>
      <c r="AC33" s="84"/>
    </row>
    <row r="34" spans="2:29">
      <c r="B34" s="101">
        <v>6000000</v>
      </c>
      <c r="C34" s="100">
        <v>0</v>
      </c>
      <c r="D34" s="166">
        <v>-0.34749999999999998</v>
      </c>
      <c r="E34" s="102">
        <v>42010</v>
      </c>
      <c r="F34" s="102">
        <v>42012</v>
      </c>
      <c r="G34" s="226">
        <v>42102</v>
      </c>
      <c r="H34" s="102">
        <v>42012</v>
      </c>
      <c r="I34" s="102">
        <v>42102</v>
      </c>
      <c r="J34" s="100" t="s">
        <v>64</v>
      </c>
      <c r="K34" s="100" t="b">
        <v>0</v>
      </c>
      <c r="L34" s="100">
        <v>0.25</v>
      </c>
      <c r="M34" s="101">
        <v>29981.37</v>
      </c>
      <c r="N34" s="101">
        <v>28352.55</v>
      </c>
      <c r="O34" s="102">
        <v>42102</v>
      </c>
      <c r="P34" s="101">
        <v>29981.37</v>
      </c>
      <c r="Q34" s="100"/>
      <c r="R34" s="100" t="b">
        <v>0</v>
      </c>
      <c r="S34" s="100">
        <v>2.34626</v>
      </c>
      <c r="T34" s="100">
        <v>0.94567239999999997</v>
      </c>
      <c r="U34" s="100" t="s">
        <v>20</v>
      </c>
      <c r="W34" s="8">
        <f>IF(IF($E$8,E34&gt;$E$7,E34&gt;=$E$7),_xll.MaRVL_GetRate($L$8,F34,G34,"R","S",$H$8,$H$8),C34/100)</f>
        <v>2.3281471816841481E-2</v>
      </c>
      <c r="X34" s="9">
        <f t="shared" si="1"/>
        <v>29709.707725262222</v>
      </c>
      <c r="Y34" s="6">
        <f>_xll.MaRVL_GetRate($L$7,$E$7,O34)</f>
        <v>0.93192908547811293</v>
      </c>
      <c r="Z34" s="9">
        <f t="shared" si="2"/>
        <v>27687.340750225649</v>
      </c>
      <c r="AB34" s="118"/>
      <c r="AC34" s="84"/>
    </row>
    <row r="35" spans="2:29">
      <c r="B35" s="101">
        <v>6000000</v>
      </c>
      <c r="C35" s="100">
        <v>0</v>
      </c>
      <c r="D35" s="166">
        <v>-0.34749999999999998</v>
      </c>
      <c r="E35" s="102">
        <v>42096</v>
      </c>
      <c r="F35" s="102">
        <v>42102</v>
      </c>
      <c r="G35" s="226">
        <v>42193</v>
      </c>
      <c r="H35" s="102">
        <v>42102</v>
      </c>
      <c r="I35" s="102">
        <v>42193</v>
      </c>
      <c r="J35" s="100" t="s">
        <v>64</v>
      </c>
      <c r="K35" s="100" t="b">
        <v>0</v>
      </c>
      <c r="L35" s="100">
        <v>0.25277778000000001</v>
      </c>
      <c r="M35" s="101">
        <v>6031738.0300000003</v>
      </c>
      <c r="N35" s="101">
        <v>5671920.8300000001</v>
      </c>
      <c r="O35" s="102">
        <v>42193</v>
      </c>
      <c r="P35" s="101">
        <v>31738.03</v>
      </c>
      <c r="Q35" s="101">
        <v>6000000</v>
      </c>
      <c r="R35" s="100" t="b">
        <v>0</v>
      </c>
      <c r="S35" s="100">
        <v>2.4401199999999998</v>
      </c>
      <c r="T35" s="100">
        <v>0.94034602</v>
      </c>
      <c r="U35" s="100" t="s">
        <v>93</v>
      </c>
      <c r="W35" s="8">
        <f>IF(IF($E$8,E35&gt;$E$7,E35&gt;=$E$7),_xll.MaRVL_GetRate($L$8,F35,G35,"R","S",$H$8,$H$8),C35/100)</f>
        <v>2.4210489040547317E-2</v>
      </c>
      <c r="X35" s="9">
        <f t="shared" si="1"/>
        <v>6031448.8253213037</v>
      </c>
      <c r="Y35" s="6">
        <f>_xll.MaRVL_GetRate($L$7,$E$7,O35)</f>
        <v>0.92626048835151487</v>
      </c>
      <c r="Z35" s="9">
        <f t="shared" si="2"/>
        <v>5586692.7344092811</v>
      </c>
      <c r="AB35" s="118"/>
      <c r="AC35" s="84"/>
    </row>
    <row r="36" spans="2:29">
      <c r="Q36" s="138"/>
    </row>
    <row r="37" spans="2:29">
      <c r="G37" s="179">
        <v>40459</v>
      </c>
    </row>
    <row r="38" spans="2:29">
      <c r="G38" s="179">
        <v>40553</v>
      </c>
    </row>
    <row r="39" spans="2:29">
      <c r="G39" s="179">
        <v>40644</v>
      </c>
    </row>
    <row r="40" spans="2:29">
      <c r="G40" s="179">
        <v>40732</v>
      </c>
    </row>
    <row r="41" spans="2:29">
      <c r="G41" s="179">
        <v>40826</v>
      </c>
    </row>
    <row r="42" spans="2:29">
      <c r="G42" s="179">
        <v>40919</v>
      </c>
    </row>
    <row r="43" spans="2:29">
      <c r="G43" s="179">
        <v>41009</v>
      </c>
    </row>
    <row r="44" spans="2:29">
      <c r="G44" s="179">
        <v>41100</v>
      </c>
    </row>
    <row r="45" spans="2:29">
      <c r="G45" s="179">
        <v>41191</v>
      </c>
    </row>
    <row r="46" spans="2:29">
      <c r="G46" s="179">
        <v>41283</v>
      </c>
    </row>
    <row r="47" spans="2:29">
      <c r="G47" s="179">
        <v>41372</v>
      </c>
    </row>
    <row r="48" spans="2:29">
      <c r="G48" s="179">
        <v>41463</v>
      </c>
    </row>
    <row r="49" spans="7:7">
      <c r="G49" s="179">
        <v>41555</v>
      </c>
    </row>
    <row r="50" spans="7:7">
      <c r="G50" s="179">
        <v>41647</v>
      </c>
    </row>
    <row r="51" spans="7:7">
      <c r="G51" s="179">
        <v>41737</v>
      </c>
    </row>
    <row r="52" spans="7:7">
      <c r="G52" s="179">
        <v>41828</v>
      </c>
    </row>
    <row r="53" spans="7:7">
      <c r="G53" s="179">
        <v>41920</v>
      </c>
    </row>
    <row r="54" spans="7:7">
      <c r="G54" s="179">
        <v>42012</v>
      </c>
    </row>
    <row r="55" spans="7:7">
      <c r="G55" s="179">
        <v>42102</v>
      </c>
    </row>
    <row r="56" spans="7:7">
      <c r="G56" s="179">
        <v>42193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6"/>
  <sheetViews>
    <sheetView topLeftCell="G1" workbookViewId="0">
      <selection activeCell="L9" sqref="L9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14.42578125" bestFit="1" customWidth="1"/>
    <col min="14" max="14" width="12.7109375" bestFit="1" customWidth="1"/>
    <col min="15" max="15" width="10.140625" bestFit="1" customWidth="1"/>
    <col min="16" max="16" width="11.7109375" bestFit="1" customWidth="1"/>
    <col min="17" max="17" width="14.42578125" bestFit="1" customWidth="1"/>
    <col min="18" max="18" width="7.7109375" bestFit="1" customWidth="1"/>
    <col min="19" max="19" width="5.42578125" bestFit="1" customWidth="1"/>
    <col min="20" max="20" width="10.5703125" bestFit="1" customWidth="1"/>
    <col min="21" max="21" width="15.140625" customWidth="1"/>
    <col min="23" max="23" width="28.42578125" bestFit="1" customWidth="1"/>
    <col min="24" max="24" width="15.28515625" bestFit="1" customWidth="1"/>
    <col min="25" max="25" width="18.7109375" customWidth="1"/>
    <col min="26" max="26" width="14.28515625" bestFit="1" customWidth="1"/>
  </cols>
  <sheetData>
    <row r="1" spans="1:26" ht="21">
      <c r="A1" s="17" t="s">
        <v>47</v>
      </c>
      <c r="B1" s="18">
        <v>167582</v>
      </c>
    </row>
    <row r="2" spans="1:26" ht="21.75" thickBot="1">
      <c r="A2" s="19" t="s">
        <v>34</v>
      </c>
      <c r="B2" s="20" t="s">
        <v>38</v>
      </c>
    </row>
    <row r="3" spans="1:26" ht="15.75" thickBot="1"/>
    <row r="4" spans="1:26" ht="15.75" thickBot="1">
      <c r="A4" s="15" t="s">
        <v>49</v>
      </c>
      <c r="B4" s="27" t="s">
        <v>48</v>
      </c>
    </row>
    <row r="5" spans="1:26" ht="15.75" thickBot="1">
      <c r="A5" s="16" t="s">
        <v>88</v>
      </c>
      <c r="B5" s="28">
        <f>Z12</f>
        <v>7553105.8010778287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6">
      <c r="G6" s="13" t="s">
        <v>42</v>
      </c>
    </row>
    <row r="7" spans="1:26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89</v>
      </c>
    </row>
    <row r="8" spans="1:26">
      <c r="D8" s="14" t="s">
        <v>30</v>
      </c>
      <c r="E8" s="6" t="b">
        <f>Replication!C5</f>
        <v>1</v>
      </c>
      <c r="G8" s="14" t="s">
        <v>46</v>
      </c>
      <c r="H8" s="14" t="s">
        <v>80</v>
      </c>
      <c r="K8" s="14" t="s">
        <v>45</v>
      </c>
      <c r="L8" s="90" t="s">
        <v>90</v>
      </c>
    </row>
    <row r="9" spans="1:26">
      <c r="D9" s="14" t="s">
        <v>31</v>
      </c>
      <c r="E9" s="6" t="b">
        <f>Replication!C6</f>
        <v>0</v>
      </c>
    </row>
    <row r="10" spans="1:26" ht="15.75" thickBot="1"/>
    <row r="11" spans="1:26" ht="15.75" thickBot="1">
      <c r="Z11" s="21" t="s">
        <v>32</v>
      </c>
    </row>
    <row r="12" spans="1:26">
      <c r="Z12" s="22">
        <f>SUM(Z15:Z35)</f>
        <v>7553105.8010778287</v>
      </c>
    </row>
    <row r="14" spans="1:26" ht="25.5">
      <c r="B14" s="95" t="s">
        <v>51</v>
      </c>
      <c r="C14" s="95" t="s">
        <v>52</v>
      </c>
      <c r="D14" s="95" t="s">
        <v>53</v>
      </c>
      <c r="E14" s="95" t="s">
        <v>54</v>
      </c>
      <c r="F14" s="95" t="s">
        <v>4</v>
      </c>
      <c r="G14" s="95" t="s">
        <v>5</v>
      </c>
      <c r="H14" s="95" t="s">
        <v>55</v>
      </c>
      <c r="I14" s="95" t="s">
        <v>56</v>
      </c>
      <c r="J14" s="95" t="s">
        <v>57</v>
      </c>
      <c r="K14" s="95" t="s">
        <v>58</v>
      </c>
      <c r="L14" s="95" t="s">
        <v>10</v>
      </c>
      <c r="M14" s="95" t="s">
        <v>11</v>
      </c>
      <c r="N14" s="95" t="s">
        <v>12</v>
      </c>
      <c r="O14" s="95" t="s">
        <v>59</v>
      </c>
      <c r="P14" s="95" t="s">
        <v>60</v>
      </c>
      <c r="Q14" s="95" t="s">
        <v>91</v>
      </c>
      <c r="R14" s="95" t="s">
        <v>61</v>
      </c>
      <c r="S14" s="95" t="s">
        <v>16</v>
      </c>
      <c r="T14" s="95" t="s">
        <v>17</v>
      </c>
      <c r="U14" s="95" t="s">
        <v>18</v>
      </c>
      <c r="W14" s="10" t="s">
        <v>23</v>
      </c>
      <c r="X14" s="10" t="s">
        <v>25</v>
      </c>
      <c r="Y14" s="10" t="s">
        <v>27</v>
      </c>
      <c r="Z14" s="10" t="s">
        <v>28</v>
      </c>
    </row>
    <row r="15" spans="1:26">
      <c r="B15" s="96"/>
      <c r="C15" s="96"/>
      <c r="D15" s="96"/>
      <c r="E15" s="96"/>
      <c r="F15" s="96"/>
      <c r="G15" s="96"/>
      <c r="H15" s="96"/>
      <c r="I15" s="96"/>
      <c r="J15" s="96"/>
      <c r="K15" s="96" t="b">
        <v>0</v>
      </c>
      <c r="L15" s="96"/>
      <c r="M15" s="97">
        <v>-7545000</v>
      </c>
      <c r="N15" s="96">
        <v>0</v>
      </c>
      <c r="O15" s="98">
        <v>40367</v>
      </c>
      <c r="P15" s="96"/>
      <c r="Q15" s="97">
        <v>-7545000</v>
      </c>
      <c r="R15" s="96"/>
      <c r="S15" s="96"/>
      <c r="T15" s="96">
        <v>0</v>
      </c>
      <c r="U15" s="96" t="s">
        <v>92</v>
      </c>
      <c r="W15" s="8">
        <f>IF(IF($E$8,E15&gt;$E$7,E15&gt;=$E$7),_xll.MaRVL_GetRate($L$8,F15,G15,"R","S",$H$8,$H$8),C15/100)</f>
        <v>0</v>
      </c>
      <c r="X15" s="9">
        <f>IF($H$7="A",L15*(W15+D15/100),1-1/(1+L15*(W15+D15/100)))*B15+Q15</f>
        <v>-7545000</v>
      </c>
      <c r="Y15" s="6" t="str">
        <f>_xll.MaRVL_GetRate($L$7,$E$7,O15)</f>
        <v>#VALUE: Requested rate outside date range of yield curve [2010/8/30,2060/9/1] - 2010/7/8</v>
      </c>
      <c r="Z15" s="9">
        <f t="shared" ref="Z15:Z23" si="0">IF(IF($E$9,O15&gt;$E$7,O15&gt;=$E$7),X15*Y15,0)</f>
        <v>0</v>
      </c>
    </row>
    <row r="16" spans="1:26">
      <c r="B16" s="97">
        <v>7545000</v>
      </c>
      <c r="C16" s="96">
        <v>0.53112999999999999</v>
      </c>
      <c r="D16" s="96">
        <v>0</v>
      </c>
      <c r="E16" s="98">
        <v>40365</v>
      </c>
      <c r="F16" s="98">
        <v>40367</v>
      </c>
      <c r="G16" s="227">
        <v>40459</v>
      </c>
      <c r="H16" s="98">
        <v>40367</v>
      </c>
      <c r="I16" s="98">
        <v>40459</v>
      </c>
      <c r="J16" s="96" t="s">
        <v>64</v>
      </c>
      <c r="K16" s="96" t="b">
        <v>0</v>
      </c>
      <c r="L16" s="96">
        <v>0.25555556000000001</v>
      </c>
      <c r="M16" s="97">
        <v>10241.07</v>
      </c>
      <c r="N16" s="97">
        <v>10238.17</v>
      </c>
      <c r="O16" s="98">
        <v>40459</v>
      </c>
      <c r="P16" s="97">
        <v>10241.07</v>
      </c>
      <c r="Q16" s="96"/>
      <c r="R16" s="96" t="b">
        <v>0</v>
      </c>
      <c r="S16" s="96">
        <v>0.53112999999999999</v>
      </c>
      <c r="T16" s="96">
        <v>0.99971679000000002</v>
      </c>
      <c r="U16" s="96" t="s">
        <v>20</v>
      </c>
      <c r="W16" s="8">
        <f>IF(IF($E$8,E16&gt;$E$7,E16&gt;=$E$7),_xll.MaRVL_GetRate($L$8,F16,G16,"R","S",$H$8,$H$8),C16/100)</f>
        <v>5.3112999999999997E-3</v>
      </c>
      <c r="X16" s="9">
        <f t="shared" ref="X16:X23" si="1">IF($H$7="A",L16*(W16+D16/100),1-1/(1+L16*(W16+D16/100)))*B16+Q16</f>
        <v>10241.071794772261</v>
      </c>
      <c r="Y16" s="6">
        <f>_xll.MaRVL_GetRate($L$7,$E$7,O16)</f>
        <v>0.99971737818863349</v>
      </c>
      <c r="Z16" s="9">
        <f t="shared" si="0"/>
        <v>10238.177444511288</v>
      </c>
    </row>
    <row r="17" spans="2:26">
      <c r="B17" s="97">
        <v>7545000</v>
      </c>
      <c r="C17" s="96">
        <v>0</v>
      </c>
      <c r="D17" s="96">
        <v>0</v>
      </c>
      <c r="E17" s="98">
        <v>40457</v>
      </c>
      <c r="F17" s="98">
        <v>40459</v>
      </c>
      <c r="G17" s="227">
        <v>40553</v>
      </c>
      <c r="H17" s="98">
        <v>40459</v>
      </c>
      <c r="I17" s="98">
        <v>40553</v>
      </c>
      <c r="J17" s="96" t="s">
        <v>64</v>
      </c>
      <c r="K17" s="96" t="b">
        <v>0</v>
      </c>
      <c r="L17" s="96">
        <v>0.26111110999999998</v>
      </c>
      <c r="M17" s="97">
        <v>6933.18</v>
      </c>
      <c r="N17" s="97">
        <v>6924.85</v>
      </c>
      <c r="O17" s="98">
        <v>40553</v>
      </c>
      <c r="P17" s="97">
        <v>6933.18</v>
      </c>
      <c r="Q17" s="96"/>
      <c r="R17" s="96" t="b">
        <v>0</v>
      </c>
      <c r="S17" s="96">
        <v>0.35192000000000001</v>
      </c>
      <c r="T17" s="96">
        <v>0.99879899000000005</v>
      </c>
      <c r="U17" s="96" t="s">
        <v>20</v>
      </c>
      <c r="W17" s="8">
        <f>IF(IF($E$8,E17&gt;$E$7,E17&gt;=$E$7),_xll.MaRVL_GetRate($L$8,F17,G17,"R","S",$H$8,$H$8),C17/100)</f>
        <v>3.4141178888045572E-3</v>
      </c>
      <c r="X17" s="9">
        <f t="shared" si="1"/>
        <v>6726.0967221473556</v>
      </c>
      <c r="Y17" s="6">
        <f>_xll.MaRVL_GetRate($L$7,$E$7,O17)</f>
        <v>0.99882695979647074</v>
      </c>
      <c r="Z17" s="9">
        <f t="shared" si="0"/>
        <v>6718.2067402794501</v>
      </c>
    </row>
    <row r="18" spans="2:26">
      <c r="B18" s="97">
        <v>7545000</v>
      </c>
      <c r="C18" s="96">
        <v>0</v>
      </c>
      <c r="D18" s="96">
        <v>0</v>
      </c>
      <c r="E18" s="98">
        <v>40549</v>
      </c>
      <c r="F18" s="98">
        <v>40553</v>
      </c>
      <c r="G18" s="227">
        <v>40641</v>
      </c>
      <c r="H18" s="98">
        <v>40553</v>
      </c>
      <c r="I18" s="98">
        <v>40641</v>
      </c>
      <c r="J18" s="96" t="s">
        <v>64</v>
      </c>
      <c r="K18" s="96" t="b">
        <v>0</v>
      </c>
      <c r="L18" s="96">
        <v>0.24444444000000001</v>
      </c>
      <c r="M18" s="97">
        <v>8478.4500000000007</v>
      </c>
      <c r="N18" s="97">
        <v>8458.7800000000007</v>
      </c>
      <c r="O18" s="98">
        <v>40641</v>
      </c>
      <c r="P18" s="97">
        <v>8478.4500000000007</v>
      </c>
      <c r="Q18" s="96"/>
      <c r="R18" s="96" t="b">
        <v>0</v>
      </c>
      <c r="S18" s="96">
        <v>0.4597</v>
      </c>
      <c r="T18" s="96">
        <v>0.99767949</v>
      </c>
      <c r="U18" s="96" t="s">
        <v>20</v>
      </c>
      <c r="W18" s="8">
        <f>IF(IF($E$8,E18&gt;$E$7,E18&gt;=$E$7),_xll.MaRVL_GetRate($L$8,F18,G18,"R","S",$H$8,$H$8),C18/100)</f>
        <v>4.3443805621026033E-3</v>
      </c>
      <c r="X18" s="9">
        <f t="shared" si="1"/>
        <v>8012.4857376896744</v>
      </c>
      <c r="Y18" s="6">
        <f>_xll.MaRVL_GetRate($L$7,$E$7,O18)</f>
        <v>0.99776737106545021</v>
      </c>
      <c r="Z18" s="9">
        <f t="shared" si="0"/>
        <v>7994.5968301940411</v>
      </c>
    </row>
    <row r="19" spans="2:26">
      <c r="B19" s="97">
        <v>7545000</v>
      </c>
      <c r="C19" s="96">
        <v>0</v>
      </c>
      <c r="D19" s="96">
        <v>0</v>
      </c>
      <c r="E19" s="98">
        <v>40639</v>
      </c>
      <c r="F19" s="98">
        <v>40641</v>
      </c>
      <c r="G19" s="227">
        <v>40732</v>
      </c>
      <c r="H19" s="98">
        <v>40641</v>
      </c>
      <c r="I19" s="98">
        <v>40732</v>
      </c>
      <c r="J19" s="96" t="s">
        <v>64</v>
      </c>
      <c r="K19" s="96" t="b">
        <v>0</v>
      </c>
      <c r="L19" s="96">
        <v>0.25277778000000001</v>
      </c>
      <c r="M19" s="97">
        <v>9940.91</v>
      </c>
      <c r="N19" s="97">
        <v>9904.7999999999993</v>
      </c>
      <c r="O19" s="98">
        <v>40732</v>
      </c>
      <c r="P19" s="97">
        <v>9940.91</v>
      </c>
      <c r="Q19" s="96"/>
      <c r="R19" s="96" t="b">
        <v>0</v>
      </c>
      <c r="S19" s="96">
        <v>0.52122999999999997</v>
      </c>
      <c r="T19" s="96">
        <v>0.99636672000000004</v>
      </c>
      <c r="U19" s="96" t="s">
        <v>20</v>
      </c>
      <c r="W19" s="8">
        <f>IF(IF($E$8,E19&gt;$E$7,E19&gt;=$E$7),_xll.MaRVL_GetRate($L$8,F19,G19,"R","S",$H$8,$H$8),C19/100)</f>
        <v>4.9010488504737642E-3</v>
      </c>
      <c r="X19" s="9">
        <f t="shared" si="1"/>
        <v>9347.3212918715708</v>
      </c>
      <c r="Y19" s="6">
        <f>_xll.MaRVL_GetRate($L$7,$E$7,O19)</f>
        <v>0.99653279027198849</v>
      </c>
      <c r="Z19" s="9">
        <f t="shared" si="0"/>
        <v>9314.9121685575446</v>
      </c>
    </row>
    <row r="20" spans="2:26">
      <c r="B20" s="97">
        <v>7545000</v>
      </c>
      <c r="C20" s="96">
        <v>0</v>
      </c>
      <c r="D20" s="96">
        <v>0</v>
      </c>
      <c r="E20" s="98">
        <v>40730</v>
      </c>
      <c r="F20" s="98">
        <v>40732</v>
      </c>
      <c r="G20" s="227">
        <v>40827</v>
      </c>
      <c r="H20" s="98">
        <v>40732</v>
      </c>
      <c r="I20" s="98">
        <v>40827</v>
      </c>
      <c r="J20" s="96" t="s">
        <v>64</v>
      </c>
      <c r="K20" s="96" t="b">
        <v>0</v>
      </c>
      <c r="L20" s="96">
        <v>0.26388888999999999</v>
      </c>
      <c r="M20" s="97">
        <v>12458.21</v>
      </c>
      <c r="N20" s="97">
        <v>12392.47</v>
      </c>
      <c r="O20" s="98">
        <v>40827</v>
      </c>
      <c r="P20" s="97">
        <v>12458.21</v>
      </c>
      <c r="Q20" s="96"/>
      <c r="R20" s="96" t="b">
        <v>0</v>
      </c>
      <c r="S20" s="96">
        <v>0.62570999999999999</v>
      </c>
      <c r="T20" s="96">
        <v>0.99472245000000004</v>
      </c>
      <c r="U20" s="96" t="s">
        <v>20</v>
      </c>
      <c r="W20" s="8">
        <f>IF(IF($E$8,E20&gt;$E$7,E20&gt;=$E$7),_xll.MaRVL_GetRate($L$8,F20,G20,"R","S",$H$8,$H$8),C20/100)</f>
        <v>5.9943253139650024E-3</v>
      </c>
      <c r="X20" s="9">
        <f t="shared" si="1"/>
        <v>11934.951513911496</v>
      </c>
      <c r="Y20" s="6">
        <f>_xll.MaRVL_GetRate($L$7,$E$7,O20)</f>
        <v>0.99495892857273738</v>
      </c>
      <c r="Z20" s="9">
        <f t="shared" si="0"/>
        <v>11874.786570848952</v>
      </c>
    </row>
    <row r="21" spans="2:26">
      <c r="B21" s="97">
        <v>7545000</v>
      </c>
      <c r="C21" s="96">
        <v>0</v>
      </c>
      <c r="D21" s="96">
        <v>0</v>
      </c>
      <c r="E21" s="98">
        <v>40823</v>
      </c>
      <c r="F21" s="98">
        <v>40827</v>
      </c>
      <c r="G21" s="227">
        <v>40917</v>
      </c>
      <c r="H21" s="98">
        <v>40827</v>
      </c>
      <c r="I21" s="98">
        <v>40917</v>
      </c>
      <c r="J21" s="96" t="s">
        <v>64</v>
      </c>
      <c r="K21" s="96" t="b">
        <v>0</v>
      </c>
      <c r="L21" s="96">
        <v>0.25</v>
      </c>
      <c r="M21" s="97">
        <v>14218.48</v>
      </c>
      <c r="N21" s="97">
        <v>14116.91</v>
      </c>
      <c r="O21" s="98">
        <v>40917</v>
      </c>
      <c r="P21" s="97">
        <v>14218.48</v>
      </c>
      <c r="Q21" s="96"/>
      <c r="R21" s="96" t="b">
        <v>0</v>
      </c>
      <c r="S21" s="96">
        <v>0.75380000000000003</v>
      </c>
      <c r="T21" s="96">
        <v>0.99285663999999996</v>
      </c>
      <c r="U21" s="96" t="s">
        <v>20</v>
      </c>
      <c r="W21" s="8">
        <f>IF(IF($E$8,E21&gt;$E$7,E21&gt;=$E$7),_xll.MaRVL_GetRate($L$8,F21,G21,"R","S",$H$8,$H$8),C21/100)</f>
        <v>7.3485660026362254E-3</v>
      </c>
      <c r="X21" s="9">
        <f t="shared" si="1"/>
        <v>13861.23262247258</v>
      </c>
      <c r="Y21" s="6">
        <f>_xll.MaRVL_GetRate($L$7,$E$7,O21)</f>
        <v>0.99313440015048871</v>
      </c>
      <c r="Z21" s="9">
        <f t="shared" si="0"/>
        <v>13766.066945865692</v>
      </c>
    </row>
    <row r="22" spans="2:26">
      <c r="B22" s="97">
        <v>7545000</v>
      </c>
      <c r="C22" s="96">
        <v>0</v>
      </c>
      <c r="D22" s="96">
        <v>0</v>
      </c>
      <c r="E22" s="98">
        <v>40913</v>
      </c>
      <c r="F22" s="98">
        <v>40917</v>
      </c>
      <c r="G22" s="227">
        <v>41009</v>
      </c>
      <c r="H22" s="98">
        <v>40917</v>
      </c>
      <c r="I22" s="98">
        <v>41009</v>
      </c>
      <c r="J22" s="96" t="s">
        <v>64</v>
      </c>
      <c r="K22" s="96" t="b">
        <v>0</v>
      </c>
      <c r="L22" s="96">
        <v>0.25555556000000001</v>
      </c>
      <c r="M22" s="97">
        <v>17659.82</v>
      </c>
      <c r="N22" s="97">
        <v>17492.72</v>
      </c>
      <c r="O22" s="98">
        <v>41009</v>
      </c>
      <c r="P22" s="97">
        <v>17659.82</v>
      </c>
      <c r="Q22" s="96"/>
      <c r="R22" s="96" t="b">
        <v>0</v>
      </c>
      <c r="S22" s="96">
        <v>0.91588999999999998</v>
      </c>
      <c r="T22" s="96">
        <v>0.99053818999999999</v>
      </c>
      <c r="U22" s="96" t="s">
        <v>20</v>
      </c>
      <c r="W22" s="8">
        <f>IF(IF($E$8,E22&gt;$E$7,E22&gt;=$E$7),_xll.MaRVL_GetRate($L$8,F22,G22,"R","S",$H$8,$H$8),C22/100)</f>
        <v>9.0760238921640327E-3</v>
      </c>
      <c r="X22" s="9">
        <f t="shared" si="1"/>
        <v>17500.087039090286</v>
      </c>
      <c r="Y22" s="6">
        <f>_xll.MaRVL_GetRate($L$7,$E$7,O22)</f>
        <v>0.99083622653824976</v>
      </c>
      <c r="Z22" s="9">
        <f t="shared" si="0"/>
        <v>17339.720205903152</v>
      </c>
    </row>
    <row r="23" spans="2:26">
      <c r="B23" s="97">
        <v>7545000</v>
      </c>
      <c r="C23" s="96">
        <v>0</v>
      </c>
      <c r="D23" s="96">
        <v>0</v>
      </c>
      <c r="E23" s="98">
        <v>41003</v>
      </c>
      <c r="F23" s="98">
        <v>41009</v>
      </c>
      <c r="G23" s="227">
        <v>41099</v>
      </c>
      <c r="H23" s="98">
        <v>41009</v>
      </c>
      <c r="I23" s="98">
        <v>41099</v>
      </c>
      <c r="J23" s="96" t="s">
        <v>64</v>
      </c>
      <c r="K23" s="96" t="b">
        <v>0</v>
      </c>
      <c r="L23" s="96">
        <v>0.25</v>
      </c>
      <c r="M23" s="97">
        <v>20501.599999999999</v>
      </c>
      <c r="N23" s="97">
        <v>20252.650000000001</v>
      </c>
      <c r="O23" s="98">
        <v>41099</v>
      </c>
      <c r="P23" s="97">
        <v>20501.599999999999</v>
      </c>
      <c r="Q23" s="96"/>
      <c r="R23" s="96" t="b">
        <v>0</v>
      </c>
      <c r="S23" s="96">
        <v>1.0869</v>
      </c>
      <c r="T23" s="96">
        <v>0.98785688999999999</v>
      </c>
      <c r="U23" s="96" t="s">
        <v>20</v>
      </c>
      <c r="W23" s="8">
        <f>IF(IF($E$8,E23&gt;$E$7,E23&gt;=$E$7),_xll.MaRVL_GetRate($L$8,F23,G23,"R","S",$H$8,$H$8),C23/100)</f>
        <v>1.0930201134494055E-2</v>
      </c>
      <c r="X23" s="9">
        <f t="shared" si="1"/>
        <v>20617.091889939413</v>
      </c>
      <c r="Y23" s="6">
        <f>_xll.MaRVL_GetRate($L$7,$E$7,O23)</f>
        <v>0.9881360949716762</v>
      </c>
      <c r="Z23" s="9">
        <f t="shared" si="0"/>
        <v>20372.492669796946</v>
      </c>
    </row>
    <row r="24" spans="2:26">
      <c r="B24" s="97">
        <v>7545000</v>
      </c>
      <c r="C24" s="96">
        <v>0</v>
      </c>
      <c r="D24" s="96">
        <v>0</v>
      </c>
      <c r="E24" s="98">
        <v>41095</v>
      </c>
      <c r="F24" s="98">
        <v>41099</v>
      </c>
      <c r="G24" s="227">
        <v>41191</v>
      </c>
      <c r="H24" s="98">
        <v>41099</v>
      </c>
      <c r="I24" s="98">
        <v>41191</v>
      </c>
      <c r="J24" s="96" t="s">
        <v>64</v>
      </c>
      <c r="K24" s="96" t="b">
        <v>0</v>
      </c>
      <c r="L24" s="96">
        <v>0.25555556000000001</v>
      </c>
      <c r="M24" s="97">
        <v>24500.73</v>
      </c>
      <c r="N24" s="97">
        <v>24124.880000000001</v>
      </c>
      <c r="O24" s="98">
        <v>41191</v>
      </c>
      <c r="P24" s="97">
        <v>24500.73</v>
      </c>
      <c r="Q24" s="96"/>
      <c r="R24" s="96" t="b">
        <v>0</v>
      </c>
      <c r="S24" s="96">
        <v>1.27068</v>
      </c>
      <c r="T24" s="96">
        <v>0.98465941999999995</v>
      </c>
      <c r="U24" s="96" t="s">
        <v>20</v>
      </c>
      <c r="W24" s="8">
        <f>IF(IF($E$8,E24&gt;$E$7,E24&gt;=$E$7),_xll.MaRVL_GetRate($L$8,F24,G24,"R","S",$H$8,$H$8),C24/100)</f>
        <v>1.289665044585314E-2</v>
      </c>
      <c r="X24" s="9">
        <f t="shared" ref="X24:X35" si="2">IF($H$7="A",L24*(W24+D24/100),1-1/(1+L24*(W24+D24/100)))*B24+Q24</f>
        <v>24866.891933813509</v>
      </c>
      <c r="Y24" s="6">
        <f>_xll.MaRVL_GetRate($L$7,$E$7,O24)</f>
        <v>0.98489008372545328</v>
      </c>
      <c r="Z24" s="9">
        <f t="shared" ref="Z24:Z35" si="3">IF(IF($E$9,O24&gt;$E$7,O24&gt;=$E$7),X24*Y24,0)</f>
        <v>24491.155278685386</v>
      </c>
    </row>
    <row r="25" spans="2:26">
      <c r="B25" s="97">
        <v>7545000</v>
      </c>
      <c r="C25" s="96">
        <v>0</v>
      </c>
      <c r="D25" s="96">
        <v>0</v>
      </c>
      <c r="E25" s="98">
        <v>41187</v>
      </c>
      <c r="F25" s="98">
        <v>41191</v>
      </c>
      <c r="G25" s="227">
        <v>41282</v>
      </c>
      <c r="H25" s="98">
        <v>41191</v>
      </c>
      <c r="I25" s="98">
        <v>41282</v>
      </c>
      <c r="J25" s="96" t="s">
        <v>64</v>
      </c>
      <c r="K25" s="96" t="b">
        <v>0</v>
      </c>
      <c r="L25" s="96">
        <v>0.25277778000000001</v>
      </c>
      <c r="M25" s="97">
        <v>27611.919999999998</v>
      </c>
      <c r="N25" s="97">
        <v>27089.279999999999</v>
      </c>
      <c r="O25" s="98">
        <v>41282</v>
      </c>
      <c r="P25" s="97">
        <v>27611.919999999998</v>
      </c>
      <c r="Q25" s="96"/>
      <c r="R25" s="96" t="b">
        <v>0</v>
      </c>
      <c r="S25" s="96">
        <v>1.44777</v>
      </c>
      <c r="T25" s="96">
        <v>0.98107188999999995</v>
      </c>
      <c r="U25" s="96" t="s">
        <v>20</v>
      </c>
      <c r="W25" s="8">
        <f>IF(IF($E$8,E25&gt;$E$7,E25&gt;=$E$7),_xll.MaRVL_GetRate($L$8,F25,G25,"R","S",$H$8,$H$8),C25/100)</f>
        <v>1.4768390763591347E-2</v>
      </c>
      <c r="X25" s="9">
        <f t="shared" si="2"/>
        <v>28166.398181861136</v>
      </c>
      <c r="Y25" s="6">
        <f>_xll.MaRVL_GetRate($L$7,$E$7,O25)</f>
        <v>0.98122704444147968</v>
      </c>
      <c r="Z25" s="9">
        <f t="shared" si="3"/>
        <v>27637.631640549469</v>
      </c>
    </row>
    <row r="26" spans="2:26">
      <c r="B26" s="97">
        <v>7545000</v>
      </c>
      <c r="C26" s="96">
        <v>0</v>
      </c>
      <c r="D26" s="96">
        <v>0</v>
      </c>
      <c r="E26" s="98">
        <v>41278</v>
      </c>
      <c r="F26" s="98">
        <v>41282</v>
      </c>
      <c r="G26" s="227">
        <v>41372</v>
      </c>
      <c r="H26" s="98">
        <v>41282</v>
      </c>
      <c r="I26" s="98">
        <v>41372</v>
      </c>
      <c r="J26" s="96" t="s">
        <v>64</v>
      </c>
      <c r="K26" s="96" t="b">
        <v>0</v>
      </c>
      <c r="L26" s="96">
        <v>0.25</v>
      </c>
      <c r="M26" s="97">
        <v>30681.1</v>
      </c>
      <c r="N26" s="97">
        <v>29978.46</v>
      </c>
      <c r="O26" s="98">
        <v>41372</v>
      </c>
      <c r="P26" s="97">
        <v>30681.1</v>
      </c>
      <c r="Q26" s="96"/>
      <c r="R26" s="96" t="b">
        <v>0</v>
      </c>
      <c r="S26" s="96">
        <v>1.6265700000000001</v>
      </c>
      <c r="T26" s="96">
        <v>0.97709860999999998</v>
      </c>
      <c r="U26" s="96" t="s">
        <v>20</v>
      </c>
      <c r="W26" s="8">
        <f>IF(IF($E$8,E26&gt;$E$7,E26&gt;=$E$7),_xll.MaRVL_GetRate($L$8,F26,G26,"R","S",$H$8,$H$8),C26/100)</f>
        <v>1.6638913921699583E-2</v>
      </c>
      <c r="X26" s="9">
        <f t="shared" si="2"/>
        <v>31385.151384805838</v>
      </c>
      <c r="Y26" s="6">
        <f>_xll.MaRVL_GetRate($L$7,$E$7,O26)</f>
        <v>0.9771623145317242</v>
      </c>
      <c r="Z26" s="9">
        <f t="shared" si="3"/>
        <v>30668.387169105423</v>
      </c>
    </row>
    <row r="27" spans="2:26">
      <c r="B27" s="97">
        <v>7545000</v>
      </c>
      <c r="C27" s="96">
        <v>0</v>
      </c>
      <c r="D27" s="96">
        <v>0</v>
      </c>
      <c r="E27" s="98">
        <v>41368</v>
      </c>
      <c r="F27" s="98">
        <v>41372</v>
      </c>
      <c r="G27" s="227">
        <v>41463</v>
      </c>
      <c r="H27" s="98">
        <v>41372</v>
      </c>
      <c r="I27" s="98">
        <v>41463</v>
      </c>
      <c r="J27" s="96" t="s">
        <v>64</v>
      </c>
      <c r="K27" s="96" t="b">
        <v>0</v>
      </c>
      <c r="L27" s="96">
        <v>0.25277778000000001</v>
      </c>
      <c r="M27" s="97">
        <v>34090.519999999997</v>
      </c>
      <c r="N27" s="97">
        <v>33159.97</v>
      </c>
      <c r="O27" s="98">
        <v>41463</v>
      </c>
      <c r="P27" s="97">
        <v>34090.519999999997</v>
      </c>
      <c r="Q27" s="96"/>
      <c r="R27" s="96" t="b">
        <v>0</v>
      </c>
      <c r="S27" s="96">
        <v>1.78746</v>
      </c>
      <c r="T27" s="96">
        <v>0.97270365000000003</v>
      </c>
      <c r="U27" s="96" t="s">
        <v>20</v>
      </c>
      <c r="W27" s="8">
        <f>IF(IF($E$8,E27&gt;$E$7,E27&gt;=$E$7),_xll.MaRVL_GetRate($L$8,F27,G27,"R","S",$H$8,$H$8),C27/100)</f>
        <v>1.8257076563038727E-2</v>
      </c>
      <c r="X27" s="9">
        <f t="shared" si="2"/>
        <v>34820.048869442471</v>
      </c>
      <c r="Y27" s="6">
        <f>_xll.MaRVL_GetRate($L$7,$E$7,O27)</f>
        <v>0.972673442892522</v>
      </c>
      <c r="Z27" s="9">
        <f t="shared" si="3"/>
        <v>33868.536815526473</v>
      </c>
    </row>
    <row r="28" spans="2:26">
      <c r="B28" s="97">
        <v>7545000</v>
      </c>
      <c r="C28" s="96">
        <v>0</v>
      </c>
      <c r="D28" s="96">
        <v>0</v>
      </c>
      <c r="E28" s="98">
        <v>41459</v>
      </c>
      <c r="F28" s="98">
        <v>41463</v>
      </c>
      <c r="G28" s="227">
        <v>41555</v>
      </c>
      <c r="H28" s="98">
        <v>41463</v>
      </c>
      <c r="I28" s="98">
        <v>41555</v>
      </c>
      <c r="J28" s="96" t="s">
        <v>64</v>
      </c>
      <c r="K28" s="96" t="b">
        <v>0</v>
      </c>
      <c r="L28" s="96">
        <v>0.25555556000000001</v>
      </c>
      <c r="M28" s="97">
        <v>37921.31</v>
      </c>
      <c r="N28" s="97">
        <v>36701.730000000003</v>
      </c>
      <c r="O28" s="98">
        <v>41555</v>
      </c>
      <c r="P28" s="97">
        <v>37921.31</v>
      </c>
      <c r="Q28" s="96"/>
      <c r="R28" s="96" t="b">
        <v>0</v>
      </c>
      <c r="S28" s="96">
        <v>1.9666999999999999</v>
      </c>
      <c r="T28" s="96">
        <v>0.96783927000000003</v>
      </c>
      <c r="U28" s="96" t="s">
        <v>20</v>
      </c>
      <c r="W28" s="8">
        <f>IF(IF($E$8,E28&gt;$E$7,E28&gt;=$E$7),_xll.MaRVL_GetRate($L$8,F28,G28,"R","S",$H$8,$H$8),C28/100)</f>
        <v>2.0085087232555216E-2</v>
      </c>
      <c r="X28" s="9">
        <f t="shared" si="2"/>
        <v>38727.396372425144</v>
      </c>
      <c r="Y28" s="6">
        <f>_xll.MaRVL_GetRate($L$7,$E$7,O28)</f>
        <v>0.96770634593040294</v>
      </c>
      <c r="Z28" s="9">
        <f t="shared" si="3"/>
        <v>37476.747230957881</v>
      </c>
    </row>
    <row r="29" spans="2:26">
      <c r="B29" s="97">
        <v>7545000</v>
      </c>
      <c r="C29" s="96">
        <v>0</v>
      </c>
      <c r="D29" s="96">
        <v>0</v>
      </c>
      <c r="E29" s="98">
        <v>41551</v>
      </c>
      <c r="F29" s="98">
        <v>41555</v>
      </c>
      <c r="G29" s="227">
        <v>41647</v>
      </c>
      <c r="H29" s="98">
        <v>41555</v>
      </c>
      <c r="I29" s="98">
        <v>41647</v>
      </c>
      <c r="J29" s="96" t="s">
        <v>64</v>
      </c>
      <c r="K29" s="96" t="b">
        <v>0</v>
      </c>
      <c r="L29" s="96">
        <v>0.25555556000000001</v>
      </c>
      <c r="M29" s="97">
        <v>41536.28</v>
      </c>
      <c r="N29" s="97">
        <v>39980.35</v>
      </c>
      <c r="O29" s="98">
        <v>41647</v>
      </c>
      <c r="P29" s="97">
        <v>41536.28</v>
      </c>
      <c r="Q29" s="96"/>
      <c r="R29" s="96" t="b">
        <v>0</v>
      </c>
      <c r="S29" s="96">
        <v>2.1541899999999998</v>
      </c>
      <c r="T29" s="96">
        <v>0.96254035000000004</v>
      </c>
      <c r="U29" s="96" t="s">
        <v>20</v>
      </c>
      <c r="W29" s="8">
        <f>IF(IF($E$8,E29&gt;$E$7,E29&gt;=$E$7),_xll.MaRVL_GetRate($L$8,F29,G29,"R","S",$H$8,$H$8),C29/100)</f>
        <v>2.1808784178715172E-2</v>
      </c>
      <c r="X29" s="9">
        <f t="shared" si="2"/>
        <v>42050.971425247204</v>
      </c>
      <c r="Y29" s="6">
        <f>_xll.MaRVL_GetRate($L$7,$E$7,O29)</f>
        <v>0.96234286658246815</v>
      </c>
      <c r="Z29" s="9">
        <f t="shared" si="3"/>
        <v>40467.452383949851</v>
      </c>
    </row>
    <row r="30" spans="2:26">
      <c r="B30" s="97">
        <v>7545000</v>
      </c>
      <c r="C30" s="96">
        <v>0</v>
      </c>
      <c r="D30" s="96">
        <v>0</v>
      </c>
      <c r="E30" s="98">
        <v>41645</v>
      </c>
      <c r="F30" s="98">
        <v>41647</v>
      </c>
      <c r="G30" s="227">
        <v>41737</v>
      </c>
      <c r="H30" s="98">
        <v>41647</v>
      </c>
      <c r="I30" s="98">
        <v>41737</v>
      </c>
      <c r="J30" s="96" t="s">
        <v>64</v>
      </c>
      <c r="K30" s="96" t="b">
        <v>0</v>
      </c>
      <c r="L30" s="96">
        <v>0.25</v>
      </c>
      <c r="M30" s="97">
        <v>43753.25</v>
      </c>
      <c r="N30" s="97">
        <v>41871.449999999997</v>
      </c>
      <c r="O30" s="98">
        <v>41737</v>
      </c>
      <c r="P30" s="97">
        <v>43753.25</v>
      </c>
      <c r="Q30" s="96"/>
      <c r="R30" s="96" t="b">
        <v>0</v>
      </c>
      <c r="S30" s="96">
        <v>2.3195899999999998</v>
      </c>
      <c r="T30" s="96">
        <v>0.95699078999999998</v>
      </c>
      <c r="U30" s="96" t="s">
        <v>20</v>
      </c>
      <c r="W30" s="8">
        <f>IF(IF($E$8,E30&gt;$E$7,E30&gt;=$E$7),_xll.MaRVL_GetRate($L$8,F30,G30,"R","S",$H$8,$H$8),C30/100)</f>
        <v>2.3495917336436634E-2</v>
      </c>
      <c r="X30" s="9">
        <f t="shared" si="2"/>
        <v>44319.174075853603</v>
      </c>
      <c r="Y30" s="6">
        <f>_xll.MaRVL_GetRate($L$7,$E$7,O30)</f>
        <v>0.9567230948945924</v>
      </c>
      <c r="Z30" s="9">
        <f t="shared" si="3"/>
        <v>42401.177385022849</v>
      </c>
    </row>
    <row r="31" spans="2:26">
      <c r="B31" s="97">
        <v>7545000</v>
      </c>
      <c r="C31" s="96">
        <v>0</v>
      </c>
      <c r="D31" s="96">
        <v>0</v>
      </c>
      <c r="E31" s="98">
        <v>41733</v>
      </c>
      <c r="F31" s="98">
        <v>41737</v>
      </c>
      <c r="G31" s="227">
        <v>41828</v>
      </c>
      <c r="H31" s="98">
        <v>41737</v>
      </c>
      <c r="I31" s="98">
        <v>41828</v>
      </c>
      <c r="J31" s="96" t="s">
        <v>64</v>
      </c>
      <c r="K31" s="96" t="b">
        <v>0</v>
      </c>
      <c r="L31" s="96">
        <v>0.25277778000000001</v>
      </c>
      <c r="M31" s="97">
        <v>47381.04</v>
      </c>
      <c r="N31" s="97">
        <v>45060.25</v>
      </c>
      <c r="O31" s="98">
        <v>41828</v>
      </c>
      <c r="P31" s="97">
        <v>47381.04</v>
      </c>
      <c r="Q31" s="96"/>
      <c r="R31" s="96" t="b">
        <v>0</v>
      </c>
      <c r="S31" s="96">
        <v>2.4843099999999998</v>
      </c>
      <c r="T31" s="96">
        <v>0.95101857999999995</v>
      </c>
      <c r="U31" s="96" t="s">
        <v>20</v>
      </c>
      <c r="W31" s="8">
        <f>IF(IF($E$8,E31&gt;$E$7,E31&gt;=$E$7),_xll.MaRVL_GetRate($L$8,F31,G31,"R","S",$H$8,$H$8),C31/100)</f>
        <v>2.5176144139467237E-2</v>
      </c>
      <c r="X31" s="9">
        <f t="shared" si="2"/>
        <v>48016.152326113093</v>
      </c>
      <c r="Y31" s="6">
        <f>_xll.MaRVL_GetRate($L$7,$E$7,O31)</f>
        <v>0.95067304040563982</v>
      </c>
      <c r="Z31" s="9">
        <f t="shared" si="3"/>
        <v>45647.661520446272</v>
      </c>
    </row>
    <row r="32" spans="2:26">
      <c r="B32" s="97">
        <v>7545000</v>
      </c>
      <c r="C32" s="96">
        <v>0</v>
      </c>
      <c r="D32" s="96">
        <v>0</v>
      </c>
      <c r="E32" s="98">
        <v>41824</v>
      </c>
      <c r="F32" s="98">
        <v>41828</v>
      </c>
      <c r="G32" s="227">
        <v>41920</v>
      </c>
      <c r="H32" s="98">
        <v>41828</v>
      </c>
      <c r="I32" s="98">
        <v>41920</v>
      </c>
      <c r="J32" s="96" t="s">
        <v>64</v>
      </c>
      <c r="K32" s="96" t="b">
        <v>0</v>
      </c>
      <c r="L32" s="96">
        <v>0.25555556000000001</v>
      </c>
      <c r="M32" s="97">
        <v>50818.39</v>
      </c>
      <c r="N32" s="97">
        <v>48005.9</v>
      </c>
      <c r="O32" s="98">
        <v>41920</v>
      </c>
      <c r="P32" s="97">
        <v>50818.39</v>
      </c>
      <c r="Q32" s="96"/>
      <c r="R32" s="96" t="b">
        <v>0</v>
      </c>
      <c r="S32" s="96">
        <v>2.63558</v>
      </c>
      <c r="T32" s="96">
        <v>0.94465597000000001</v>
      </c>
      <c r="U32" s="96" t="s">
        <v>20</v>
      </c>
      <c r="W32" s="8">
        <f>IF(IF($E$8,E32&gt;$E$7,E32&gt;=$E$7),_xll.MaRVL_GetRate($L$8,F32,G32,"R","S",$H$8,$H$8),C32/100)</f>
        <v>2.6717599860326791E-2</v>
      </c>
      <c r="X32" s="9">
        <f t="shared" si="2"/>
        <v>51515.986359950286</v>
      </c>
      <c r="Y32" s="6">
        <f>_xll.MaRVL_GetRate($L$7,$E$7,O32)</f>
        <v>0.94422602461257277</v>
      </c>
      <c r="Z32" s="9">
        <f t="shared" si="3"/>
        <v>48642.735004651382</v>
      </c>
    </row>
    <row r="33" spans="2:26">
      <c r="B33" s="97">
        <v>7545000</v>
      </c>
      <c r="C33" s="96">
        <v>0</v>
      </c>
      <c r="D33" s="96">
        <v>0</v>
      </c>
      <c r="E33" s="98">
        <v>41918</v>
      </c>
      <c r="F33" s="98">
        <v>41920</v>
      </c>
      <c r="G33" s="227">
        <v>42012</v>
      </c>
      <c r="H33" s="98">
        <v>41920</v>
      </c>
      <c r="I33" s="98">
        <v>42012</v>
      </c>
      <c r="J33" s="96" t="s">
        <v>64</v>
      </c>
      <c r="K33" s="96" t="b">
        <v>0</v>
      </c>
      <c r="L33" s="96">
        <v>0.25555556000000001</v>
      </c>
      <c r="M33" s="97">
        <v>53522.7</v>
      </c>
      <c r="N33" s="97">
        <v>50204.4</v>
      </c>
      <c r="O33" s="98">
        <v>42012</v>
      </c>
      <c r="P33" s="97">
        <v>53522.7</v>
      </c>
      <c r="Q33" s="96"/>
      <c r="R33" s="96" t="b">
        <v>0</v>
      </c>
      <c r="S33" s="96">
        <v>2.77583</v>
      </c>
      <c r="T33" s="96">
        <v>0.93800198000000001</v>
      </c>
      <c r="U33" s="96" t="s">
        <v>20</v>
      </c>
      <c r="W33" s="8">
        <f>IF(IF($E$8,E33&gt;$E$7,E33&gt;=$E$7),_xll.MaRVL_GetRate($L$8,F33,G33,"R","S",$H$8,$H$8),C33/100)</f>
        <v>2.8145564651888822E-2</v>
      </c>
      <c r="X33" s="9">
        <f t="shared" si="2"/>
        <v>54269.340520098231</v>
      </c>
      <c r="Y33" s="6">
        <f>_xll.MaRVL_GetRate($L$7,$E$7,O33)</f>
        <v>0.93748293912939373</v>
      </c>
      <c r="Z33" s="9">
        <f t="shared" si="3"/>
        <v>50876.580855395594</v>
      </c>
    </row>
    <row r="34" spans="2:26">
      <c r="B34" s="97">
        <v>7545000</v>
      </c>
      <c r="C34" s="96">
        <v>0</v>
      </c>
      <c r="D34" s="96">
        <v>0</v>
      </c>
      <c r="E34" s="98">
        <v>42010</v>
      </c>
      <c r="F34" s="98">
        <v>42012</v>
      </c>
      <c r="G34" s="227">
        <v>42102</v>
      </c>
      <c r="H34" s="98">
        <v>42012</v>
      </c>
      <c r="I34" s="98">
        <v>42102</v>
      </c>
      <c r="J34" s="96" t="s">
        <v>64</v>
      </c>
      <c r="K34" s="96" t="b">
        <v>0</v>
      </c>
      <c r="L34" s="96">
        <v>0.25</v>
      </c>
      <c r="M34" s="97">
        <v>55389.1</v>
      </c>
      <c r="N34" s="97">
        <v>51576.45</v>
      </c>
      <c r="O34" s="98">
        <v>42102</v>
      </c>
      <c r="P34" s="97">
        <v>55389.1</v>
      </c>
      <c r="Q34" s="96"/>
      <c r="R34" s="96" t="b">
        <v>0</v>
      </c>
      <c r="S34" s="96">
        <v>2.9364699999999999</v>
      </c>
      <c r="T34" s="96">
        <v>0.93116613000000004</v>
      </c>
      <c r="U34" s="96" t="s">
        <v>20</v>
      </c>
      <c r="W34" s="8">
        <f>IF(IF($E$8,E34&gt;$E$7,E34&gt;=$E$7),_xll.MaRVL_GetRate($L$8,F34,G34,"R","S",$H$8,$H$8),C34/100)</f>
        <v>2.9783603895245037E-2</v>
      </c>
      <c r="X34" s="9">
        <f t="shared" si="2"/>
        <v>56179.322847405951</v>
      </c>
      <c r="Y34" s="6">
        <f>_xll.MaRVL_GetRate($L$7,$E$7,O34)</f>
        <v>0.93055412526192183</v>
      </c>
      <c r="Z34" s="9">
        <f t="shared" si="3"/>
        <v>52277.900630074946</v>
      </c>
    </row>
    <row r="35" spans="2:26">
      <c r="B35" s="97">
        <v>7545000</v>
      </c>
      <c r="C35" s="96">
        <v>0</v>
      </c>
      <c r="D35" s="96">
        <v>0</v>
      </c>
      <c r="E35" s="98">
        <v>42096</v>
      </c>
      <c r="F35" s="98">
        <v>42102</v>
      </c>
      <c r="G35" s="227">
        <v>42193</v>
      </c>
      <c r="H35" s="98">
        <v>42102</v>
      </c>
      <c r="I35" s="98">
        <v>42193</v>
      </c>
      <c r="J35" s="96" t="s">
        <v>64</v>
      </c>
      <c r="K35" s="96" t="b">
        <v>0</v>
      </c>
      <c r="L35" s="96">
        <v>0.25277778000000001</v>
      </c>
      <c r="M35" s="97">
        <v>7604058.1900000004</v>
      </c>
      <c r="N35" s="97">
        <v>7025648.4699999997</v>
      </c>
      <c r="O35" s="98">
        <v>42193</v>
      </c>
      <c r="P35" s="97">
        <v>59058.19</v>
      </c>
      <c r="Q35" s="97">
        <v>7545000</v>
      </c>
      <c r="R35" s="96" t="b">
        <v>0</v>
      </c>
      <c r="S35" s="96">
        <v>3.0965799999999999</v>
      </c>
      <c r="T35" s="96">
        <v>0.92393407999999999</v>
      </c>
      <c r="U35" s="96" t="s">
        <v>93</v>
      </c>
      <c r="W35" s="8">
        <f>IF(IF($E$8,E35&gt;$E$7,E35&gt;=$E$7),_xll.MaRVL_GetRate($L$8,F35,G35,"R","S",$H$8,$H$8),C35/100)</f>
        <v>3.1416356704117902E-2</v>
      </c>
      <c r="X35" s="9">
        <f t="shared" si="2"/>
        <v>7604917.5378358141</v>
      </c>
      <c r="Y35" s="6">
        <f>_xll.MaRVL_GetRate($L$7,$E$7,O35)</f>
        <v>0.92322248606334412</v>
      </c>
      <c r="Z35" s="9">
        <f t="shared" si="3"/>
        <v>7021030.8755875062</v>
      </c>
    </row>
    <row r="36" spans="2:26">
      <c r="Q36" s="138"/>
    </row>
    <row r="37" spans="2:26">
      <c r="G37" s="180">
        <v>40459</v>
      </c>
    </row>
    <row r="38" spans="2:26">
      <c r="G38" s="180">
        <v>40553</v>
      </c>
    </row>
    <row r="39" spans="2:26">
      <c r="G39" s="180">
        <v>40644</v>
      </c>
    </row>
    <row r="40" spans="2:26">
      <c r="G40" s="180">
        <v>40732</v>
      </c>
    </row>
    <row r="41" spans="2:26">
      <c r="G41" s="180">
        <v>40826</v>
      </c>
    </row>
    <row r="42" spans="2:26">
      <c r="G42" s="180">
        <v>40919</v>
      </c>
    </row>
    <row r="43" spans="2:26">
      <c r="G43" s="180">
        <v>41009</v>
      </c>
    </row>
    <row r="44" spans="2:26">
      <c r="G44" s="180">
        <v>41100</v>
      </c>
    </row>
    <row r="45" spans="2:26">
      <c r="G45" s="180">
        <v>41191</v>
      </c>
    </row>
    <row r="46" spans="2:26">
      <c r="G46" s="180">
        <v>41283</v>
      </c>
    </row>
    <row r="47" spans="2:26">
      <c r="G47" s="180">
        <v>41372</v>
      </c>
    </row>
    <row r="48" spans="2:26">
      <c r="G48" s="180">
        <v>41463</v>
      </c>
    </row>
    <row r="49" spans="7:7">
      <c r="G49" s="180">
        <v>41555</v>
      </c>
    </row>
    <row r="50" spans="7:7">
      <c r="G50" s="180">
        <v>41647</v>
      </c>
    </row>
    <row r="51" spans="7:7">
      <c r="G51" s="180">
        <v>41737</v>
      </c>
    </row>
    <row r="52" spans="7:7">
      <c r="G52" s="180">
        <v>41828</v>
      </c>
    </row>
    <row r="53" spans="7:7">
      <c r="G53" s="180">
        <v>41920</v>
      </c>
    </row>
    <row r="54" spans="7:7">
      <c r="G54" s="180">
        <v>42012</v>
      </c>
    </row>
    <row r="55" spans="7:7">
      <c r="G55" s="180">
        <v>42102</v>
      </c>
    </row>
    <row r="56" spans="7:7">
      <c r="G56" s="180">
        <v>42193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2"/>
  <sheetViews>
    <sheetView workbookViewId="0">
      <selection activeCell="A9" sqref="A9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14.42578125" bestFit="1" customWidth="1"/>
    <col min="14" max="14" width="12.7109375" bestFit="1" customWidth="1"/>
    <col min="15" max="15" width="10.140625" bestFit="1" customWidth="1"/>
    <col min="16" max="16" width="11.7109375" bestFit="1" customWidth="1"/>
    <col min="17" max="17" width="14.42578125" bestFit="1" customWidth="1"/>
    <col min="18" max="18" width="7.7109375" bestFit="1" customWidth="1"/>
    <col min="19" max="19" width="5.42578125" bestFit="1" customWidth="1"/>
    <col min="20" max="20" width="10.5703125" bestFit="1" customWidth="1"/>
    <col min="21" max="21" width="15.140625" customWidth="1"/>
    <col min="23" max="23" width="28.42578125" bestFit="1" customWidth="1"/>
    <col min="24" max="24" width="15.28515625" bestFit="1" customWidth="1"/>
    <col min="25" max="25" width="18.7109375" customWidth="1"/>
    <col min="26" max="26" width="14.28515625" bestFit="1" customWidth="1"/>
  </cols>
  <sheetData>
    <row r="1" spans="1:26" ht="21">
      <c r="A1" s="17" t="s">
        <v>47</v>
      </c>
      <c r="B1" s="18">
        <v>173245</v>
      </c>
    </row>
    <row r="2" spans="1:26" ht="21.75" thickBot="1">
      <c r="A2" s="19" t="s">
        <v>34</v>
      </c>
      <c r="B2" s="20" t="s">
        <v>38</v>
      </c>
    </row>
    <row r="3" spans="1:26" ht="15.75" thickBot="1"/>
    <row r="4" spans="1:26" ht="15.75" thickBot="1">
      <c r="A4" s="15" t="s">
        <v>49</v>
      </c>
      <c r="B4" s="27" t="s">
        <v>48</v>
      </c>
    </row>
    <row r="5" spans="1:26" ht="15.75" thickBot="1">
      <c r="A5" s="16" t="s">
        <v>88</v>
      </c>
      <c r="B5" s="28">
        <f>Z12</f>
        <v>88479693.128320053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6">
      <c r="G6" s="13" t="s">
        <v>42</v>
      </c>
    </row>
    <row r="7" spans="1:26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89</v>
      </c>
    </row>
    <row r="8" spans="1:26">
      <c r="D8" s="14" t="s">
        <v>30</v>
      </c>
      <c r="E8" s="6" t="b">
        <f>Replication!C5</f>
        <v>1</v>
      </c>
      <c r="G8" s="14" t="s">
        <v>46</v>
      </c>
      <c r="H8" s="14" t="s">
        <v>80</v>
      </c>
      <c r="K8" s="14" t="s">
        <v>45</v>
      </c>
      <c r="L8" s="90" t="s">
        <v>90</v>
      </c>
    </row>
    <row r="9" spans="1:26">
      <c r="D9" s="14" t="s">
        <v>31</v>
      </c>
      <c r="E9" s="6" t="b">
        <f>Replication!C6</f>
        <v>0</v>
      </c>
    </row>
    <row r="10" spans="1:26" ht="15.75" thickBot="1"/>
    <row r="11" spans="1:26" ht="15.75" thickBot="1">
      <c r="Z11" s="21" t="s">
        <v>32</v>
      </c>
    </row>
    <row r="12" spans="1:26">
      <c r="Z12" s="22">
        <f>SUM(Z15:Z23)</f>
        <v>88479693.128320053</v>
      </c>
    </row>
    <row r="14" spans="1:26" ht="25.5">
      <c r="B14" s="91" t="s">
        <v>51</v>
      </c>
      <c r="C14" s="91" t="s">
        <v>52</v>
      </c>
      <c r="D14" s="91" t="s">
        <v>53</v>
      </c>
      <c r="E14" s="91" t="s">
        <v>54</v>
      </c>
      <c r="F14" s="91" t="s">
        <v>4</v>
      </c>
      <c r="G14" s="91" t="s">
        <v>5</v>
      </c>
      <c r="H14" s="91" t="s">
        <v>55</v>
      </c>
      <c r="I14" s="91" t="s">
        <v>56</v>
      </c>
      <c r="J14" s="91" t="s">
        <v>57</v>
      </c>
      <c r="K14" s="91" t="s">
        <v>58</v>
      </c>
      <c r="L14" s="91" t="s">
        <v>10</v>
      </c>
      <c r="M14" s="91" t="s">
        <v>11</v>
      </c>
      <c r="N14" s="91" t="s">
        <v>12</v>
      </c>
      <c r="O14" s="91" t="s">
        <v>59</v>
      </c>
      <c r="P14" s="91" t="s">
        <v>60</v>
      </c>
      <c r="Q14" s="91" t="s">
        <v>91</v>
      </c>
      <c r="R14" s="91" t="s">
        <v>61</v>
      </c>
      <c r="S14" s="91" t="s">
        <v>16</v>
      </c>
      <c r="T14" s="91" t="s">
        <v>17</v>
      </c>
      <c r="U14" s="91" t="s">
        <v>18</v>
      </c>
      <c r="W14" s="10" t="s">
        <v>23</v>
      </c>
      <c r="X14" s="10" t="s">
        <v>25</v>
      </c>
      <c r="Y14" s="10" t="s">
        <v>27</v>
      </c>
      <c r="Z14" s="10" t="s">
        <v>28</v>
      </c>
    </row>
    <row r="15" spans="1:26">
      <c r="B15" s="92"/>
      <c r="C15" s="92"/>
      <c r="D15" s="92"/>
      <c r="E15" s="92"/>
      <c r="F15" s="92"/>
      <c r="G15" s="92"/>
      <c r="H15" s="92"/>
      <c r="I15" s="92"/>
      <c r="J15" s="92"/>
      <c r="K15" s="92" t="b">
        <v>0</v>
      </c>
      <c r="L15" s="92"/>
      <c r="M15" s="93">
        <v>-88400000</v>
      </c>
      <c r="N15" s="92">
        <v>0</v>
      </c>
      <c r="O15" s="94">
        <v>40382</v>
      </c>
      <c r="P15" s="92"/>
      <c r="Q15" s="93">
        <v>-87350000</v>
      </c>
      <c r="R15" s="92"/>
      <c r="S15" s="92"/>
      <c r="T15" s="92">
        <v>0</v>
      </c>
      <c r="U15" s="92" t="s">
        <v>92</v>
      </c>
      <c r="W15" s="8">
        <f>IF(IF($E$8,E15&gt;$E$7,E15&gt;=$E$7),_xll.MaRVL_GetRate($L$8,F15,G15,"R","S",$H$8,$H$8),C15/100)</f>
        <v>0</v>
      </c>
      <c r="X15" s="9">
        <f>IF($H$7="A",L15*(W15+D15/100),1-1/(1+L15*(W15+D15/100)))*B15+Q15</f>
        <v>-87350000</v>
      </c>
      <c r="Y15" s="6" t="str">
        <f>_xll.MaRVL_GetRate($L$7,$E$7,O15)</f>
        <v>#VALUE: Requested rate outside date range of yield curve [2010/8/30,2060/9/1] - 2010/7/23</v>
      </c>
      <c r="Z15" s="9">
        <f t="shared" ref="Z15:Z23" si="0">IF(IF($E$9,O15&gt;$E$7,O15&gt;=$E$7),X15*Y15,0)</f>
        <v>0</v>
      </c>
    </row>
    <row r="16" spans="1:26">
      <c r="B16" s="93">
        <v>88400000</v>
      </c>
      <c r="C16" s="92">
        <v>0.50624999999999998</v>
      </c>
      <c r="D16" s="92">
        <v>0</v>
      </c>
      <c r="E16" s="94">
        <v>40380</v>
      </c>
      <c r="F16" s="94">
        <v>40382</v>
      </c>
      <c r="G16" s="228">
        <v>40476</v>
      </c>
      <c r="H16" s="94">
        <v>40382</v>
      </c>
      <c r="I16" s="94">
        <v>40476</v>
      </c>
      <c r="J16" s="92" t="s">
        <v>64</v>
      </c>
      <c r="K16" s="92" t="b">
        <v>0</v>
      </c>
      <c r="L16" s="92">
        <v>0.26111110999999998</v>
      </c>
      <c r="M16" s="93">
        <v>116853.75</v>
      </c>
      <c r="N16" s="93">
        <v>116804.62</v>
      </c>
      <c r="O16" s="94">
        <v>40476</v>
      </c>
      <c r="P16" s="93">
        <v>116853.75</v>
      </c>
      <c r="Q16" s="92"/>
      <c r="R16" s="92" t="b">
        <v>0</v>
      </c>
      <c r="S16" s="92">
        <v>0.50624999999999998</v>
      </c>
      <c r="T16" s="92">
        <v>0.99957960000000001</v>
      </c>
      <c r="U16" s="92" t="s">
        <v>93</v>
      </c>
      <c r="W16" s="8">
        <f>IF(IF($E$8,E16&gt;$E$7,E16&gt;=$E$7),_xll.MaRVL_GetRate($L$8,F16,G16,"R","S",$H$8,$H$8),C16/100)</f>
        <v>5.0625000000000002E-3</v>
      </c>
      <c r="X16" s="9">
        <f t="shared" ref="X16:X23" si="1">IF($H$7="A",L16*(W16+D16/100),1-1/(1+L16*(W16+D16/100)))*B16+Q16</f>
        <v>116853.74950274998</v>
      </c>
      <c r="Y16" s="6">
        <f>_xll.MaRVL_GetRate($L$7,$E$7,O16)</f>
        <v>0.9995801858662936</v>
      </c>
      <c r="Z16" s="9">
        <f t="shared" si="0"/>
        <v>116804.69264713213</v>
      </c>
    </row>
    <row r="17" spans="2:26">
      <c r="B17" s="93">
        <v>88400000</v>
      </c>
      <c r="C17" s="92">
        <v>0</v>
      </c>
      <c r="D17" s="92">
        <v>0</v>
      </c>
      <c r="E17" s="94">
        <v>40472</v>
      </c>
      <c r="F17" s="94">
        <v>40476</v>
      </c>
      <c r="G17" s="228">
        <v>40567</v>
      </c>
      <c r="H17" s="94">
        <v>40476</v>
      </c>
      <c r="I17" s="94">
        <v>40567</v>
      </c>
      <c r="J17" s="92" t="s">
        <v>64</v>
      </c>
      <c r="K17" s="92" t="b">
        <v>0</v>
      </c>
      <c r="L17" s="92">
        <v>0.25277778000000001</v>
      </c>
      <c r="M17" s="93">
        <v>83793.08</v>
      </c>
      <c r="N17" s="93">
        <v>83678.67</v>
      </c>
      <c r="O17" s="94">
        <v>40567</v>
      </c>
      <c r="P17" s="93">
        <v>83793.08</v>
      </c>
      <c r="Q17" s="92"/>
      <c r="R17" s="92" t="b">
        <v>0</v>
      </c>
      <c r="S17" s="92">
        <v>0.37498999999999999</v>
      </c>
      <c r="T17" s="92">
        <v>0.99863462999999997</v>
      </c>
      <c r="U17" s="92" t="s">
        <v>93</v>
      </c>
      <c r="W17" s="8">
        <f>IF(IF($E$8,E17&gt;$E$7,E17&gt;=$E$7),_xll.MaRVL_GetRate($L$8,F17,G17,"R","S",$H$8,$H$8),C17/100)</f>
        <v>3.6039531733674229E-3</v>
      </c>
      <c r="X17" s="9">
        <f t="shared" si="1"/>
        <v>80532.336563079079</v>
      </c>
      <c r="Y17" s="6">
        <f>_xll.MaRVL_GetRate($L$7,$E$7,O17)</f>
        <v>0.99867039785850076</v>
      </c>
      <c r="Z17" s="9">
        <f t="shared" si="0"/>
        <v>80425.260595924876</v>
      </c>
    </row>
    <row r="18" spans="2:26">
      <c r="B18" s="93">
        <v>88400000</v>
      </c>
      <c r="C18" s="92">
        <v>0</v>
      </c>
      <c r="D18" s="92">
        <v>0</v>
      </c>
      <c r="E18" s="94">
        <v>40563</v>
      </c>
      <c r="F18" s="94">
        <v>40567</v>
      </c>
      <c r="G18" s="228">
        <v>40660</v>
      </c>
      <c r="H18" s="94">
        <v>40567</v>
      </c>
      <c r="I18" s="94">
        <v>40660</v>
      </c>
      <c r="J18" s="92" t="s">
        <v>64</v>
      </c>
      <c r="K18" s="92" t="b">
        <v>0</v>
      </c>
      <c r="L18" s="92">
        <v>0.25833333000000003</v>
      </c>
      <c r="M18" s="93">
        <v>107250.24000000001</v>
      </c>
      <c r="N18" s="93">
        <v>106973.94</v>
      </c>
      <c r="O18" s="94">
        <v>40660</v>
      </c>
      <c r="P18" s="93">
        <v>107250.24000000001</v>
      </c>
      <c r="Q18" s="92"/>
      <c r="R18" s="92" t="b">
        <v>0</v>
      </c>
      <c r="S18" s="92">
        <v>0.46964</v>
      </c>
      <c r="T18" s="92">
        <v>0.99742383999999995</v>
      </c>
      <c r="U18" s="92" t="s">
        <v>93</v>
      </c>
      <c r="W18" s="8">
        <f>IF(IF($E$8,E18&gt;$E$7,E18&gt;=$E$7),_xll.MaRVL_GetRate($L$8,F18,G18,"R","S",$H$8,$H$8),C18/100)</f>
        <v>4.4364898766957586E-3</v>
      </c>
      <c r="X18" s="9">
        <f t="shared" si="1"/>
        <v>101314.63917685646</v>
      </c>
      <c r="Y18" s="6">
        <f>_xll.MaRVL_GetRate($L$7,$E$7,O18)</f>
        <v>0.99752713876983956</v>
      </c>
      <c r="Z18" s="9">
        <f t="shared" si="0"/>
        <v>101064.10213358833</v>
      </c>
    </row>
    <row r="19" spans="2:26">
      <c r="B19" s="93">
        <v>88400000</v>
      </c>
      <c r="C19" s="92">
        <v>0</v>
      </c>
      <c r="D19" s="92">
        <v>0</v>
      </c>
      <c r="E19" s="94">
        <v>40654</v>
      </c>
      <c r="F19" s="94">
        <v>40660</v>
      </c>
      <c r="G19" s="228">
        <v>40749</v>
      </c>
      <c r="H19" s="94">
        <v>40660</v>
      </c>
      <c r="I19" s="94">
        <v>40749</v>
      </c>
      <c r="J19" s="92" t="s">
        <v>64</v>
      </c>
      <c r="K19" s="92" t="b">
        <v>0</v>
      </c>
      <c r="L19" s="92">
        <v>0.24722221999999999</v>
      </c>
      <c r="M19" s="93">
        <v>118340.67</v>
      </c>
      <c r="N19" s="93">
        <v>117878.33</v>
      </c>
      <c r="O19" s="94">
        <v>40749</v>
      </c>
      <c r="P19" s="93">
        <v>118340.67</v>
      </c>
      <c r="Q19" s="92"/>
      <c r="R19" s="92" t="b">
        <v>0</v>
      </c>
      <c r="S19" s="92">
        <v>0.54149000000000003</v>
      </c>
      <c r="T19" s="92">
        <v>0.99609314999999998</v>
      </c>
      <c r="U19" s="92" t="s">
        <v>93</v>
      </c>
      <c r="W19" s="8">
        <f>IF(IF($E$8,E19&gt;$E$7,E19&gt;=$E$7),_xll.MaRVL_GetRate($L$8,F19,G19,"R","S",$H$8,$H$8),C19/100)</f>
        <v>5.093270549745163E-3</v>
      </c>
      <c r="X19" s="9">
        <f t="shared" si="1"/>
        <v>111310.59726938597</v>
      </c>
      <c r="Y19" s="6">
        <f>_xll.MaRVL_GetRate($L$7,$E$7,O19)</f>
        <v>0.99627266245651358</v>
      </c>
      <c r="Z19" s="9">
        <f t="shared" si="0"/>
        <v>110895.70510119588</v>
      </c>
    </row>
    <row r="20" spans="2:26">
      <c r="B20" s="93">
        <v>88400000</v>
      </c>
      <c r="C20" s="92">
        <v>0</v>
      </c>
      <c r="D20" s="92">
        <v>0</v>
      </c>
      <c r="E20" s="94">
        <v>40745</v>
      </c>
      <c r="F20" s="94">
        <v>40749</v>
      </c>
      <c r="G20" s="228">
        <v>40840</v>
      </c>
      <c r="H20" s="94">
        <v>40749</v>
      </c>
      <c r="I20" s="94">
        <v>40840</v>
      </c>
      <c r="J20" s="92" t="s">
        <v>64</v>
      </c>
      <c r="K20" s="92" t="b">
        <v>0</v>
      </c>
      <c r="L20" s="92">
        <v>0.25277778000000001</v>
      </c>
      <c r="M20" s="93">
        <v>144259.20000000001</v>
      </c>
      <c r="N20" s="93">
        <v>143461.73000000001</v>
      </c>
      <c r="O20" s="94">
        <v>40840</v>
      </c>
      <c r="P20" s="93">
        <v>144259.20000000001</v>
      </c>
      <c r="Q20" s="92"/>
      <c r="R20" s="92" t="b">
        <v>0</v>
      </c>
      <c r="S20" s="92">
        <v>0.64558000000000004</v>
      </c>
      <c r="T20" s="92">
        <v>0.99447194999999999</v>
      </c>
      <c r="U20" s="92" t="s">
        <v>93</v>
      </c>
      <c r="W20" s="8">
        <f>IF(IF($E$8,E20&gt;$E$7,E20&gt;=$E$7),_xll.MaRVL_GetRate($L$8,F20,G20,"R","S",$H$8,$H$8),C20/100)</f>
        <v>6.19505653332947E-3</v>
      </c>
      <c r="X20" s="9">
        <f t="shared" si="1"/>
        <v>138431.98115230553</v>
      </c>
      <c r="Y20" s="6">
        <f>_xll.MaRVL_GetRate($L$7,$E$7,O20)</f>
        <v>0.99471496605128984</v>
      </c>
      <c r="Z20" s="9">
        <f t="shared" si="0"/>
        <v>137700.36343232839</v>
      </c>
    </row>
    <row r="21" spans="2:26">
      <c r="B21" s="93">
        <v>88400000</v>
      </c>
      <c r="C21" s="92">
        <v>0</v>
      </c>
      <c r="D21" s="92">
        <v>0</v>
      </c>
      <c r="E21" s="94">
        <v>40836</v>
      </c>
      <c r="F21" s="94">
        <v>40840</v>
      </c>
      <c r="G21" s="228">
        <v>40931</v>
      </c>
      <c r="H21" s="94">
        <v>40840</v>
      </c>
      <c r="I21" s="94">
        <v>40931</v>
      </c>
      <c r="J21" s="92" t="s">
        <v>64</v>
      </c>
      <c r="K21" s="92" t="b">
        <v>0</v>
      </c>
      <c r="L21" s="92">
        <v>0.25277778000000001</v>
      </c>
      <c r="M21" s="93">
        <v>173476.06</v>
      </c>
      <c r="N21" s="93">
        <v>172179.62</v>
      </c>
      <c r="O21" s="94">
        <v>40931</v>
      </c>
      <c r="P21" s="93">
        <v>173476.06</v>
      </c>
      <c r="Q21" s="92"/>
      <c r="R21" s="92" t="b">
        <v>0</v>
      </c>
      <c r="S21" s="92">
        <v>0.77632999999999996</v>
      </c>
      <c r="T21" s="92">
        <v>0.99252669999999998</v>
      </c>
      <c r="U21" s="92" t="s">
        <v>93</v>
      </c>
      <c r="W21" s="8">
        <f>IF(IF($E$8,E21&gt;$E$7,E21&gt;=$E$7),_xll.MaRVL_GetRate($L$8,F21,G21,"R","S",$H$8,$H$8),C21/100)</f>
        <v>7.5944256509452822E-3</v>
      </c>
      <c r="X21" s="9">
        <f t="shared" si="1"/>
        <v>169701.6617876167</v>
      </c>
      <c r="Y21" s="6">
        <f>_xll.MaRVL_GetRate($L$7,$E$7,O21)</f>
        <v>0.99280906845769323</v>
      </c>
      <c r="Z21" s="9">
        <f t="shared" si="0"/>
        <v>168481.34875508625</v>
      </c>
    </row>
    <row r="22" spans="2:26">
      <c r="B22" s="93">
        <v>88400000</v>
      </c>
      <c r="C22" s="92">
        <v>0</v>
      </c>
      <c r="D22" s="92">
        <v>0</v>
      </c>
      <c r="E22" s="94">
        <v>40927</v>
      </c>
      <c r="F22" s="94">
        <v>40931</v>
      </c>
      <c r="G22" s="228">
        <v>41022</v>
      </c>
      <c r="H22" s="94">
        <v>40931</v>
      </c>
      <c r="I22" s="94">
        <v>41022</v>
      </c>
      <c r="J22" s="92" t="s">
        <v>64</v>
      </c>
      <c r="K22" s="92" t="b">
        <v>0</v>
      </c>
      <c r="L22" s="92">
        <v>0.25277778000000001</v>
      </c>
      <c r="M22" s="93">
        <v>210047.43</v>
      </c>
      <c r="N22" s="93">
        <v>207983.5</v>
      </c>
      <c r="O22" s="94">
        <v>41022</v>
      </c>
      <c r="P22" s="93">
        <v>210047.43</v>
      </c>
      <c r="Q22" s="92"/>
      <c r="R22" s="92" t="b">
        <v>0</v>
      </c>
      <c r="S22" s="92">
        <v>0.94</v>
      </c>
      <c r="T22" s="92">
        <v>0.99017394000000003</v>
      </c>
      <c r="U22" s="92" t="s">
        <v>93</v>
      </c>
      <c r="W22" s="8">
        <f>IF(IF($E$8,E22&gt;$E$7,E22&gt;=$E$7),_xll.MaRVL_GetRate($L$8,F22,G22,"R","S",$H$8,$H$8),C22/100)</f>
        <v>9.340108602019297E-3</v>
      </c>
      <c r="X22" s="9">
        <f t="shared" si="1"/>
        <v>208709.917496157</v>
      </c>
      <c r="Y22" s="6">
        <f>_xll.MaRVL_GetRate($L$7,$E$7,O22)</f>
        <v>0.99047059521795355</v>
      </c>
      <c r="Z22" s="9">
        <f t="shared" si="0"/>
        <v>206721.03621030861</v>
      </c>
    </row>
    <row r="23" spans="2:26">
      <c r="B23" s="93">
        <v>88400000</v>
      </c>
      <c r="C23" s="92">
        <v>0</v>
      </c>
      <c r="D23" s="92">
        <v>0</v>
      </c>
      <c r="E23" s="94">
        <v>41018</v>
      </c>
      <c r="F23" s="94">
        <v>41022</v>
      </c>
      <c r="G23" s="228">
        <v>41113</v>
      </c>
      <c r="H23" s="94">
        <v>41022</v>
      </c>
      <c r="I23" s="94">
        <v>41113</v>
      </c>
      <c r="J23" s="92" t="s">
        <v>64</v>
      </c>
      <c r="K23" s="92" t="b">
        <v>0</v>
      </c>
      <c r="L23" s="92">
        <v>0.25277778000000001</v>
      </c>
      <c r="M23" s="93">
        <v>88648755.370000005</v>
      </c>
      <c r="N23" s="93">
        <v>87531376.530000001</v>
      </c>
      <c r="O23" s="94">
        <v>41113</v>
      </c>
      <c r="P23" s="93">
        <v>248755.37</v>
      </c>
      <c r="Q23" s="93">
        <v>88400000</v>
      </c>
      <c r="R23" s="92" t="b">
        <v>0</v>
      </c>
      <c r="S23" s="92">
        <v>1.1132200000000001</v>
      </c>
      <c r="T23" s="92">
        <v>0.98739544000000001</v>
      </c>
      <c r="U23" s="92" t="s">
        <v>93</v>
      </c>
      <c r="W23" s="8">
        <f>IF(IF($E$8,E23&gt;$E$7,E23&gt;=$E$7),_xll.MaRVL_GetRate($L$8,F23,G23,"R","S",$H$8,$H$8),C23/100)</f>
        <v>1.122238185801489E-2</v>
      </c>
      <c r="X23" s="9">
        <f t="shared" si="1"/>
        <v>88650770.359478503</v>
      </c>
      <c r="Y23" s="6">
        <f>_xll.MaRVL_GetRate($L$7,$E$7,O23)</f>
        <v>0.98766880721282835</v>
      </c>
      <c r="Z23" s="9">
        <f t="shared" si="0"/>
        <v>87557600.619444489</v>
      </c>
    </row>
    <row r="24" spans="2:26">
      <c r="Q24" s="138"/>
    </row>
    <row r="25" spans="2:26">
      <c r="G25" s="172">
        <v>40476</v>
      </c>
    </row>
    <row r="26" spans="2:26">
      <c r="G26" s="172">
        <v>40568</v>
      </c>
    </row>
    <row r="27" spans="2:26">
      <c r="G27" s="172">
        <v>40659</v>
      </c>
    </row>
    <row r="28" spans="2:26">
      <c r="G28" s="172">
        <v>40751</v>
      </c>
    </row>
    <row r="29" spans="2:26">
      <c r="G29" s="172">
        <v>40841</v>
      </c>
    </row>
    <row r="30" spans="2:26">
      <c r="G30" s="172">
        <v>40932</v>
      </c>
    </row>
    <row r="31" spans="2:26">
      <c r="G31" s="172">
        <v>41022</v>
      </c>
    </row>
    <row r="32" spans="2:26">
      <c r="G32" s="172">
        <v>41113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2"/>
  <sheetViews>
    <sheetView topLeftCell="C1" workbookViewId="0">
      <selection activeCell="D16" sqref="D16:D23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14.42578125" bestFit="1" customWidth="1"/>
    <col min="14" max="14" width="12.7109375" bestFit="1" customWidth="1"/>
    <col min="15" max="15" width="10.140625" bestFit="1" customWidth="1"/>
    <col min="16" max="16" width="11.7109375" bestFit="1" customWidth="1"/>
    <col min="17" max="17" width="14.42578125" bestFit="1" customWidth="1"/>
    <col min="18" max="18" width="7.7109375" bestFit="1" customWidth="1"/>
    <col min="19" max="19" width="5.42578125" bestFit="1" customWidth="1"/>
    <col min="20" max="20" width="10.5703125" bestFit="1" customWidth="1"/>
    <col min="21" max="21" width="15.140625" customWidth="1"/>
    <col min="23" max="23" width="28.42578125" bestFit="1" customWidth="1"/>
    <col min="24" max="24" width="15.28515625" bestFit="1" customWidth="1"/>
    <col min="25" max="25" width="18.7109375" customWidth="1"/>
    <col min="26" max="26" width="14.28515625" bestFit="1" customWidth="1"/>
  </cols>
  <sheetData>
    <row r="1" spans="1:26" ht="21">
      <c r="A1" s="17" t="s">
        <v>47</v>
      </c>
      <c r="B1" s="18">
        <v>173245</v>
      </c>
    </row>
    <row r="2" spans="1:26" ht="21.75" thickBot="1">
      <c r="A2" s="19" t="s">
        <v>34</v>
      </c>
      <c r="B2" s="20" t="s">
        <v>35</v>
      </c>
    </row>
    <row r="3" spans="1:26" ht="15.75" thickBot="1"/>
    <row r="4" spans="1:26" ht="15.75" thickBot="1">
      <c r="A4" s="15" t="s">
        <v>49</v>
      </c>
      <c r="B4" s="27" t="s">
        <v>48</v>
      </c>
    </row>
    <row r="5" spans="1:26" ht="15.75" thickBot="1">
      <c r="A5" s="16" t="s">
        <v>50</v>
      </c>
      <c r="B5" s="28">
        <f>Z12</f>
        <v>100843254.54476815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6">
      <c r="G6" s="13" t="s">
        <v>42</v>
      </c>
    </row>
    <row r="7" spans="1:26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220" t="str">
        <f>L8</f>
        <v>AUD-BBR-BBSW-3M</v>
      </c>
    </row>
    <row r="8" spans="1:26">
      <c r="D8" s="14" t="s">
        <v>30</v>
      </c>
      <c r="E8" s="6" t="b">
        <f>Replication!C5</f>
        <v>1</v>
      </c>
      <c r="G8" s="14" t="s">
        <v>46</v>
      </c>
      <c r="H8" s="14" t="s">
        <v>24</v>
      </c>
      <c r="K8" s="14" t="s">
        <v>45</v>
      </c>
      <c r="L8" s="145" t="s">
        <v>22</v>
      </c>
    </row>
    <row r="9" spans="1:26">
      <c r="D9" s="14" t="s">
        <v>31</v>
      </c>
      <c r="E9" s="6" t="b">
        <f>Replication!C6</f>
        <v>0</v>
      </c>
      <c r="L9" s="164" t="s">
        <v>113</v>
      </c>
    </row>
    <row r="10" spans="1:26" ht="15.75" thickBot="1"/>
    <row r="11" spans="1:26" ht="15.75" thickBot="1">
      <c r="Z11" s="21" t="s">
        <v>32</v>
      </c>
    </row>
    <row r="12" spans="1:26">
      <c r="D12" s="167">
        <v>0.16750000000000001</v>
      </c>
      <c r="Z12" s="22">
        <f>SUM(Z15:Z23)</f>
        <v>100843254.54476815</v>
      </c>
    </row>
    <row r="14" spans="1:26" ht="25.5">
      <c r="B14" s="86" t="s">
        <v>51</v>
      </c>
      <c r="C14" s="86" t="s">
        <v>52</v>
      </c>
      <c r="D14" s="86" t="s">
        <v>53</v>
      </c>
      <c r="E14" s="86" t="s">
        <v>54</v>
      </c>
      <c r="F14" s="86" t="s">
        <v>4</v>
      </c>
      <c r="G14" s="86" t="s">
        <v>5</v>
      </c>
      <c r="H14" s="86" t="s">
        <v>55</v>
      </c>
      <c r="I14" s="86" t="s">
        <v>56</v>
      </c>
      <c r="J14" s="86" t="s">
        <v>57</v>
      </c>
      <c r="K14" s="86" t="s">
        <v>58</v>
      </c>
      <c r="L14" s="86" t="s">
        <v>10</v>
      </c>
      <c r="M14" s="86" t="s">
        <v>11</v>
      </c>
      <c r="N14" s="86" t="s">
        <v>12</v>
      </c>
      <c r="O14" s="86" t="s">
        <v>59</v>
      </c>
      <c r="P14" s="86" t="s">
        <v>60</v>
      </c>
      <c r="Q14" s="86" t="s">
        <v>91</v>
      </c>
      <c r="R14" s="86" t="s">
        <v>61</v>
      </c>
      <c r="S14" s="86" t="s">
        <v>16</v>
      </c>
      <c r="T14" s="86" t="s">
        <v>17</v>
      </c>
      <c r="U14" s="86" t="s">
        <v>18</v>
      </c>
      <c r="W14" s="10" t="s">
        <v>23</v>
      </c>
      <c r="X14" s="10" t="s">
        <v>25</v>
      </c>
      <c r="Y14" s="10" t="s">
        <v>27</v>
      </c>
      <c r="Z14" s="10" t="s">
        <v>28</v>
      </c>
    </row>
    <row r="15" spans="1:26">
      <c r="B15" s="87"/>
      <c r="C15" s="87"/>
      <c r="D15" s="87"/>
      <c r="E15" s="87"/>
      <c r="F15" s="87"/>
      <c r="G15" s="87"/>
      <c r="H15" s="87"/>
      <c r="I15" s="87"/>
      <c r="J15" s="87"/>
      <c r="K15" s="87" t="b">
        <v>0</v>
      </c>
      <c r="L15" s="87"/>
      <c r="M15" s="88">
        <v>-100000000</v>
      </c>
      <c r="N15" s="87">
        <v>0</v>
      </c>
      <c r="O15" s="89">
        <v>40382</v>
      </c>
      <c r="P15" s="87"/>
      <c r="Q15" s="88">
        <v>-100000000</v>
      </c>
      <c r="R15" s="87"/>
      <c r="S15" s="87"/>
      <c r="T15" s="87">
        <v>0</v>
      </c>
      <c r="U15" s="87" t="s">
        <v>92</v>
      </c>
      <c r="W15" s="8">
        <f>IF(IF($E$8,E15&gt;$E$7,E15&gt;=$E$7),_xll.MaRVL_GetRate($L$8,F15,G15,"R","S",$H$8,$H$8),C15/100)</f>
        <v>0</v>
      </c>
      <c r="X15" s="9">
        <f>IF($H$7="A",L15*(W15+D15/100),1-1/(1+L15*(W15+D15/100)))*B15+Q15</f>
        <v>-100000000</v>
      </c>
      <c r="Y15" s="6" t="str">
        <f>_xll.MaRVL_GetRate($L$7,$E$7,O15)</f>
        <v>#VALUE: Requested rate outside date range of yield curve [2010/8/30,2050/8/31] - 2010/7/23</v>
      </c>
      <c r="Z15" s="9">
        <f t="shared" ref="Z15:Z23" si="0">IF(IF($E$9,O15&gt;$E$7,O15&gt;=$E$7),X15*Y15,0)</f>
        <v>0</v>
      </c>
    </row>
    <row r="16" spans="1:26">
      <c r="B16" s="88">
        <v>100000000</v>
      </c>
      <c r="C16" s="87">
        <v>4.83</v>
      </c>
      <c r="D16" s="167">
        <v>0.16750000000000001</v>
      </c>
      <c r="E16" s="89">
        <v>40382</v>
      </c>
      <c r="F16" s="89">
        <v>40382</v>
      </c>
      <c r="G16" s="229">
        <v>40476</v>
      </c>
      <c r="H16" s="89">
        <v>40382</v>
      </c>
      <c r="I16" s="89">
        <v>40476</v>
      </c>
      <c r="J16" s="87" t="s">
        <v>64</v>
      </c>
      <c r="K16" s="87" t="b">
        <v>0</v>
      </c>
      <c r="L16" s="87">
        <v>0.25753425000000002</v>
      </c>
      <c r="M16" s="88">
        <v>1287027.3999999999</v>
      </c>
      <c r="N16" s="88">
        <v>1277990.79</v>
      </c>
      <c r="O16" s="89">
        <v>40476</v>
      </c>
      <c r="P16" s="88">
        <v>1287027.3999999999</v>
      </c>
      <c r="Q16" s="87"/>
      <c r="R16" s="87" t="b">
        <v>0</v>
      </c>
      <c r="S16" s="87">
        <v>4.83</v>
      </c>
      <c r="T16" s="87">
        <v>0.99297869000000005</v>
      </c>
      <c r="U16" s="87" t="s">
        <v>20</v>
      </c>
      <c r="W16" s="8">
        <f>IF(IF($E$8,E16&gt;$E$7,E16&gt;=$E$7),_xll.MaRVL_GetRate($L$8,F16,G16,"R","S",$H$8,$H$8),C16/100)</f>
        <v>4.8300000000000003E-2</v>
      </c>
      <c r="X16" s="9">
        <f t="shared" ref="X16:X23" si="1">IF($H$7="A",L16*(W16+D16/100),1-1/(1+L16*(W16+D16/100)))*B16+Q16</f>
        <v>1287027.4143750002</v>
      </c>
      <c r="Y16" s="6">
        <f>_xll.MaRVL_GetRate($L$7,$E$7,O16)</f>
        <v>0.99288294966966317</v>
      </c>
      <c r="Z16" s="9">
        <f t="shared" si="0"/>
        <v>1277867.5754903699</v>
      </c>
    </row>
    <row r="17" spans="2:26">
      <c r="B17" s="88">
        <v>100000000</v>
      </c>
      <c r="C17" s="87">
        <v>0</v>
      </c>
      <c r="D17" s="167">
        <v>0.16750000000000001</v>
      </c>
      <c r="E17" s="89">
        <v>40476</v>
      </c>
      <c r="F17" s="89">
        <v>40476</v>
      </c>
      <c r="G17" s="229">
        <v>40567</v>
      </c>
      <c r="H17" s="89">
        <v>40476</v>
      </c>
      <c r="I17" s="89">
        <v>40567</v>
      </c>
      <c r="J17" s="87" t="s">
        <v>64</v>
      </c>
      <c r="K17" s="87" t="b">
        <v>0</v>
      </c>
      <c r="L17" s="87">
        <v>0.24931507</v>
      </c>
      <c r="M17" s="88">
        <v>1217665.6599999999</v>
      </c>
      <c r="N17" s="88">
        <v>1195168.42</v>
      </c>
      <c r="O17" s="89">
        <v>40567</v>
      </c>
      <c r="P17" s="88">
        <v>1217665.6599999999</v>
      </c>
      <c r="Q17" s="87"/>
      <c r="R17" s="87" t="b">
        <v>0</v>
      </c>
      <c r="S17" s="87">
        <v>4.7165400000000002</v>
      </c>
      <c r="T17" s="87">
        <v>0.98152428999999997</v>
      </c>
      <c r="U17" s="87" t="s">
        <v>20</v>
      </c>
      <c r="W17" s="8">
        <f>IF(IF($E$8,E17&gt;$E$7,E17&gt;=$E$7),_xll.MaRVL_GetRate($L$8,F17,G17,"R","S",$H$8,$H$8),C17/100)</f>
        <v>4.7093498393788701E-2</v>
      </c>
      <c r="X17" s="9">
        <f t="shared" si="1"/>
        <v>1215872.1590842318</v>
      </c>
      <c r="Y17" s="6">
        <f>_xll.MaRVL_GetRate($L$7,$E$7,O17)</f>
        <v>0.98136067739270061</v>
      </c>
      <c r="Z17" s="9">
        <f t="shared" si="0"/>
        <v>1193209.1256618272</v>
      </c>
    </row>
    <row r="18" spans="2:26">
      <c r="B18" s="88">
        <v>100000000</v>
      </c>
      <c r="C18" s="87">
        <v>0</v>
      </c>
      <c r="D18" s="167">
        <v>0.16750000000000001</v>
      </c>
      <c r="E18" s="89">
        <v>40567</v>
      </c>
      <c r="F18" s="89">
        <v>40567</v>
      </c>
      <c r="G18" s="229">
        <v>40660</v>
      </c>
      <c r="H18" s="89">
        <v>40567</v>
      </c>
      <c r="I18" s="89">
        <v>40660</v>
      </c>
      <c r="J18" s="87" t="s">
        <v>64</v>
      </c>
      <c r="K18" s="87" t="b">
        <v>0</v>
      </c>
      <c r="L18" s="87">
        <v>0.25479452000000002</v>
      </c>
      <c r="M18" s="88">
        <v>1230623.55</v>
      </c>
      <c r="N18" s="88">
        <v>1193435.54</v>
      </c>
      <c r="O18" s="89">
        <v>40660</v>
      </c>
      <c r="P18" s="88">
        <v>1230623.55</v>
      </c>
      <c r="Q18" s="87"/>
      <c r="R18" s="87" t="b">
        <v>0</v>
      </c>
      <c r="S18" s="87">
        <v>4.6623700000000001</v>
      </c>
      <c r="T18" s="87">
        <v>0.96978116000000003</v>
      </c>
      <c r="U18" s="87" t="s">
        <v>20</v>
      </c>
      <c r="W18" s="8">
        <f>IF(IF($E$8,E18&gt;$E$7,E18&gt;=$E$7),_xll.MaRVL_GetRate($L$8,F18,G18,"R","S",$H$8,$H$8),C18/100)</f>
        <v>4.6603852104733647E-2</v>
      </c>
      <c r="X18" s="9">
        <f t="shared" si="1"/>
        <v>1230118.6948176601</v>
      </c>
      <c r="Y18" s="6">
        <f>_xll.MaRVL_GetRate($L$7,$E$7,O18)</f>
        <v>0.96984435165621996</v>
      </c>
      <c r="Z18" s="9">
        <f t="shared" si="0"/>
        <v>1193023.6680356292</v>
      </c>
    </row>
    <row r="19" spans="2:26">
      <c r="B19" s="88">
        <v>100000000</v>
      </c>
      <c r="C19" s="87">
        <v>0</v>
      </c>
      <c r="D19" s="167">
        <v>0.16750000000000001</v>
      </c>
      <c r="E19" s="89">
        <v>40660</v>
      </c>
      <c r="F19" s="89">
        <v>40660</v>
      </c>
      <c r="G19" s="229">
        <v>40749</v>
      </c>
      <c r="H19" s="89">
        <v>40660</v>
      </c>
      <c r="I19" s="89">
        <v>40749</v>
      </c>
      <c r="J19" s="87" t="s">
        <v>64</v>
      </c>
      <c r="K19" s="87" t="b">
        <v>0</v>
      </c>
      <c r="L19" s="87">
        <v>0.24383562</v>
      </c>
      <c r="M19" s="88">
        <v>1179332.8600000001</v>
      </c>
      <c r="N19" s="88">
        <v>1130399.3899999999</v>
      </c>
      <c r="O19" s="89">
        <v>40749</v>
      </c>
      <c r="P19" s="88">
        <v>1179332.8600000001</v>
      </c>
      <c r="Q19" s="87"/>
      <c r="R19" s="87" t="b">
        <v>0</v>
      </c>
      <c r="S19" s="87">
        <v>4.6690899999999997</v>
      </c>
      <c r="T19" s="87">
        <v>0.95850749999999996</v>
      </c>
      <c r="U19" s="87" t="s">
        <v>20</v>
      </c>
      <c r="W19" s="8">
        <f>IF(IF($E$8,E19&gt;$E$7,E19&gt;=$E$7),_xll.MaRVL_GetRate($L$8,F19,G19,"R","S",$H$8,$H$8),C19/100)</f>
        <v>4.6710904093692655E-2</v>
      </c>
      <c r="X19" s="9">
        <f t="shared" si="1"/>
        <v>1179820.6923946089</v>
      </c>
      <c r="Y19" s="6">
        <f>_xll.MaRVL_GetRate($L$7,$E$7,O19)</f>
        <v>0.9589224340868473</v>
      </c>
      <c r="Z19" s="9">
        <f t="shared" si="0"/>
        <v>1131356.5301370679</v>
      </c>
    </row>
    <row r="20" spans="2:26">
      <c r="B20" s="88">
        <v>100000000</v>
      </c>
      <c r="C20" s="87">
        <v>0</v>
      </c>
      <c r="D20" s="167">
        <v>0.16750000000000001</v>
      </c>
      <c r="E20" s="89">
        <v>40749</v>
      </c>
      <c r="F20" s="89">
        <v>40749</v>
      </c>
      <c r="G20" s="229">
        <v>40840</v>
      </c>
      <c r="H20" s="89">
        <v>40749</v>
      </c>
      <c r="I20" s="89">
        <v>40840</v>
      </c>
      <c r="J20" s="87" t="s">
        <v>64</v>
      </c>
      <c r="K20" s="87" t="b">
        <v>0</v>
      </c>
      <c r="L20" s="87">
        <v>0.24931507</v>
      </c>
      <c r="M20" s="88">
        <v>1211494.17</v>
      </c>
      <c r="N20" s="88">
        <v>1147316.68</v>
      </c>
      <c r="O20" s="89">
        <v>40840</v>
      </c>
      <c r="P20" s="88">
        <v>1211494.17</v>
      </c>
      <c r="Q20" s="87"/>
      <c r="R20" s="87" t="b">
        <v>0</v>
      </c>
      <c r="S20" s="87">
        <v>4.6917900000000001</v>
      </c>
      <c r="T20" s="87">
        <v>0.94702617</v>
      </c>
      <c r="U20" s="87" t="s">
        <v>20</v>
      </c>
      <c r="W20" s="8">
        <f>IF(IF($E$8,E20&gt;$E$7,E20&gt;=$E$7),_xll.MaRVL_GetRate($L$8,F20,G20,"R","S",$H$8,$H$8),C20/100)</f>
        <v>4.6943138699712034E-2</v>
      </c>
      <c r="X20" s="9">
        <f t="shared" si="1"/>
        <v>1212123.4653188414</v>
      </c>
      <c r="Y20" s="6">
        <f>_xll.MaRVL_GetRate($L$7,$E$7,O20)</f>
        <v>0.94782938788373183</v>
      </c>
      <c r="Z20" s="9">
        <f t="shared" si="0"/>
        <v>1148886.2421726652</v>
      </c>
    </row>
    <row r="21" spans="2:26">
      <c r="B21" s="88">
        <v>100000000</v>
      </c>
      <c r="C21" s="87">
        <v>0</v>
      </c>
      <c r="D21" s="167">
        <v>0.16750000000000001</v>
      </c>
      <c r="E21" s="89">
        <v>40840</v>
      </c>
      <c r="F21" s="89">
        <v>40840</v>
      </c>
      <c r="G21" s="229">
        <v>40931</v>
      </c>
      <c r="H21" s="89">
        <v>40840</v>
      </c>
      <c r="I21" s="89">
        <v>40931</v>
      </c>
      <c r="J21" s="87" t="s">
        <v>64</v>
      </c>
      <c r="K21" s="87" t="b">
        <v>0</v>
      </c>
      <c r="L21" s="87">
        <v>0.24931507</v>
      </c>
      <c r="M21" s="88">
        <v>1222110.21</v>
      </c>
      <c r="N21" s="88">
        <v>1143455.19</v>
      </c>
      <c r="O21" s="89">
        <v>40931</v>
      </c>
      <c r="P21" s="88">
        <v>1222110.21</v>
      </c>
      <c r="Q21" s="87"/>
      <c r="R21" s="87" t="b">
        <v>0</v>
      </c>
      <c r="S21" s="87">
        <v>4.7343700000000002</v>
      </c>
      <c r="T21" s="87">
        <v>0.93564000000000003</v>
      </c>
      <c r="U21" s="87" t="s">
        <v>20</v>
      </c>
      <c r="W21" s="8">
        <f>IF(IF($E$8,E21&gt;$E$7,E21&gt;=$E$7),_xll.MaRVL_GetRate($L$8,F21,G21,"R","S",$H$8,$H$8),C21/100)</f>
        <v>4.7421233218070805E-2</v>
      </c>
      <c r="X21" s="9">
        <f t="shared" si="1"/>
        <v>1224043.0821499648</v>
      </c>
      <c r="Y21" s="6">
        <f>_xll.MaRVL_GetRate($L$7,$E$7,O21)</f>
        <v>0.93675430287527739</v>
      </c>
      <c r="Z21" s="9">
        <f t="shared" si="0"/>
        <v>1146627.6241086961</v>
      </c>
    </row>
    <row r="22" spans="2:26">
      <c r="B22" s="88">
        <v>100000000</v>
      </c>
      <c r="C22" s="87">
        <v>0</v>
      </c>
      <c r="D22" s="167">
        <v>0.16750000000000001</v>
      </c>
      <c r="E22" s="89">
        <v>40931</v>
      </c>
      <c r="F22" s="89">
        <v>40931</v>
      </c>
      <c r="G22" s="229">
        <v>41022</v>
      </c>
      <c r="H22" s="89">
        <v>40931</v>
      </c>
      <c r="I22" s="89">
        <v>41022</v>
      </c>
      <c r="J22" s="87" t="s">
        <v>64</v>
      </c>
      <c r="K22" s="87" t="b">
        <v>0</v>
      </c>
      <c r="L22" s="87">
        <v>0.24931507</v>
      </c>
      <c r="M22" s="88">
        <v>1235979.17</v>
      </c>
      <c r="N22" s="88">
        <v>1142295.3899999999</v>
      </c>
      <c r="O22" s="89">
        <v>41022</v>
      </c>
      <c r="P22" s="88">
        <v>1235979.17</v>
      </c>
      <c r="Q22" s="87"/>
      <c r="R22" s="87" t="b">
        <v>0</v>
      </c>
      <c r="S22" s="87">
        <v>4.79</v>
      </c>
      <c r="T22" s="87">
        <v>0.92420279000000005</v>
      </c>
      <c r="U22" s="87" t="s">
        <v>20</v>
      </c>
      <c r="W22" s="8">
        <f>IF(IF($E$8,E22&gt;$E$7,E22&gt;=$E$7),_xll.MaRVL_GetRate($L$8,F22,G22,"R","S",$H$8,$H$8),C22/100)</f>
        <v>4.794797975114904E-2</v>
      </c>
      <c r="X22" s="9">
        <f t="shared" si="1"/>
        <v>1237175.6670266306</v>
      </c>
      <c r="Y22" s="6">
        <f>_xll.MaRVL_GetRate($L$7,$E$7,O22)</f>
        <v>0.92568848035856099</v>
      </c>
      <c r="Z22" s="9">
        <f t="shared" si="0"/>
        <v>1145239.2631464708</v>
      </c>
    </row>
    <row r="23" spans="2:26">
      <c r="B23" s="88">
        <v>100000000</v>
      </c>
      <c r="C23" s="87">
        <v>0</v>
      </c>
      <c r="D23" s="167">
        <v>0.16750000000000001</v>
      </c>
      <c r="E23" s="89">
        <v>41022</v>
      </c>
      <c r="F23" s="89">
        <v>41022</v>
      </c>
      <c r="G23" s="229">
        <v>41113</v>
      </c>
      <c r="H23" s="89">
        <v>41022</v>
      </c>
      <c r="I23" s="89">
        <v>41113</v>
      </c>
      <c r="J23" s="87" t="s">
        <v>64</v>
      </c>
      <c r="K23" s="87" t="b">
        <v>0</v>
      </c>
      <c r="L23" s="87">
        <v>0.24931507</v>
      </c>
      <c r="M23" s="88">
        <v>101245915.34</v>
      </c>
      <c r="N23" s="88">
        <v>92412874.430000007</v>
      </c>
      <c r="O23" s="89">
        <v>41113</v>
      </c>
      <c r="P23" s="88">
        <v>1245915.3400000001</v>
      </c>
      <c r="Q23" s="88">
        <v>100000000</v>
      </c>
      <c r="R23" s="87" t="b">
        <v>0</v>
      </c>
      <c r="S23" s="87">
        <v>4.8298500000000004</v>
      </c>
      <c r="T23" s="87">
        <v>0.91275656999999999</v>
      </c>
      <c r="U23" s="87" t="s">
        <v>93</v>
      </c>
      <c r="W23" s="8">
        <f>IF(IF($E$8,E23&gt;$E$7,E23&gt;=$E$7),_xll.MaRVL_GetRate($L$8,F23,G23,"R","S",$H$8,$H$8),C23/100)</f>
        <v>4.8360117701401188E-2</v>
      </c>
      <c r="X23" s="9">
        <f t="shared" si="1"/>
        <v>101247450.88721831</v>
      </c>
      <c r="Y23" s="6">
        <f>_xll.MaRVL_GetRate($L$7,$E$7,O23)</f>
        <v>0.91466050458072656</v>
      </c>
      <c r="Z23" s="9">
        <f t="shared" si="0"/>
        <v>92607044.516015425</v>
      </c>
    </row>
    <row r="24" spans="2:26">
      <c r="Q24" s="138"/>
    </row>
    <row r="25" spans="2:26">
      <c r="G25" s="173">
        <v>40476</v>
      </c>
    </row>
    <row r="26" spans="2:26">
      <c r="G26" s="173">
        <v>40568</v>
      </c>
    </row>
    <row r="27" spans="2:26">
      <c r="G27" s="173">
        <v>40660</v>
      </c>
    </row>
    <row r="28" spans="2:26">
      <c r="G28" s="173">
        <v>40751</v>
      </c>
    </row>
    <row r="29" spans="2:26">
      <c r="G29" s="173">
        <v>40841</v>
      </c>
    </row>
    <row r="30" spans="2:26">
      <c r="G30" s="173">
        <v>40932</v>
      </c>
    </row>
    <row r="31" spans="2:26">
      <c r="G31" s="173">
        <v>41022</v>
      </c>
    </row>
    <row r="32" spans="2:26">
      <c r="G32" s="173">
        <v>41113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E16" sqref="E16"/>
    </sheetView>
  </sheetViews>
  <sheetFormatPr defaultRowHeight="15"/>
  <cols>
    <col min="1" max="1" width="11.42578125" bestFit="1" customWidth="1"/>
    <col min="2" max="2" width="12" bestFit="1" customWidth="1"/>
    <col min="3" max="3" width="16.85546875" bestFit="1" customWidth="1"/>
    <col min="4" max="4" width="12" bestFit="1" customWidth="1"/>
    <col min="5" max="5" width="18.5703125" bestFit="1" customWidth="1"/>
    <col min="6" max="6" width="10.140625" bestFit="1" customWidth="1"/>
    <col min="7" max="7" width="13.7109375" bestFit="1" customWidth="1"/>
    <col min="8" max="8" width="14.28515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4" width="11.7109375" bestFit="1" customWidth="1"/>
    <col min="15" max="15" width="10.140625" bestFit="1" customWidth="1"/>
    <col min="16" max="16" width="11.710937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0.5703125" bestFit="1" customWidth="1"/>
    <col min="24" max="24" width="18.7109375" customWidth="1"/>
    <col min="25" max="25" width="13.28515625" bestFit="1" customWidth="1"/>
  </cols>
  <sheetData>
    <row r="1" spans="1:9" ht="21">
      <c r="A1" s="17" t="s">
        <v>47</v>
      </c>
      <c r="B1" s="18">
        <v>170057</v>
      </c>
    </row>
    <row r="2" spans="1:9" ht="21.75" thickBot="1">
      <c r="A2" s="19" t="s">
        <v>34</v>
      </c>
      <c r="B2" s="20" t="s">
        <v>65</v>
      </c>
    </row>
    <row r="3" spans="1:9" ht="15.75" thickBot="1"/>
    <row r="4" spans="1:9" ht="15.75" thickBot="1">
      <c r="A4" s="15" t="s">
        <v>49</v>
      </c>
      <c r="B4" s="27" t="s">
        <v>48</v>
      </c>
    </row>
    <row r="5" spans="1:9" ht="15.75" thickBot="1">
      <c r="A5" s="16" t="s">
        <v>88</v>
      </c>
      <c r="B5" s="28">
        <f>H17</f>
        <v>106360.77730970155</v>
      </c>
      <c r="D5" s="234" t="s">
        <v>40</v>
      </c>
      <c r="E5" s="236"/>
      <c r="G5" s="234" t="s">
        <v>41</v>
      </c>
      <c r="H5" s="236"/>
    </row>
    <row r="6" spans="1:9" ht="12" customHeight="1">
      <c r="G6" s="13" t="s">
        <v>42</v>
      </c>
    </row>
    <row r="7" spans="1:9">
      <c r="D7" s="14" t="s">
        <v>21</v>
      </c>
      <c r="E7" s="7">
        <f>Replication!C4</f>
        <v>40420</v>
      </c>
      <c r="G7" s="6" t="s">
        <v>72</v>
      </c>
      <c r="H7" s="6">
        <v>-1</v>
      </c>
    </row>
    <row r="8" spans="1:9">
      <c r="D8" s="14" t="s">
        <v>30</v>
      </c>
      <c r="E8" s="6" t="b">
        <f>Replication!C5</f>
        <v>1</v>
      </c>
      <c r="G8" s="6" t="s">
        <v>66</v>
      </c>
      <c r="H8" s="47">
        <v>65000000</v>
      </c>
    </row>
    <row r="9" spans="1:9">
      <c r="D9" s="14" t="s">
        <v>31</v>
      </c>
      <c r="E9" s="6" t="b">
        <f>Replication!C6</f>
        <v>0</v>
      </c>
      <c r="G9" s="6" t="s">
        <v>67</v>
      </c>
      <c r="H9" s="7">
        <v>40550</v>
      </c>
    </row>
    <row r="10" spans="1:9">
      <c r="G10" s="6" t="s">
        <v>68</v>
      </c>
      <c r="H10" s="7">
        <v>40640</v>
      </c>
    </row>
    <row r="11" spans="1:9" ht="15.75" thickBot="1">
      <c r="G11" s="14" t="s">
        <v>46</v>
      </c>
      <c r="H11" s="14" t="s">
        <v>80</v>
      </c>
    </row>
    <row r="12" spans="1:9" ht="15.75" thickBot="1">
      <c r="D12" s="234" t="s">
        <v>43</v>
      </c>
      <c r="E12" s="236"/>
      <c r="G12" s="6" t="s">
        <v>71</v>
      </c>
      <c r="H12" s="6">
        <f>_xll.MaRVL_DateDiff(H9,H10,H11,"Y")</f>
        <v>0.25</v>
      </c>
    </row>
    <row r="13" spans="1:9">
      <c r="G13" s="6" t="s">
        <v>23</v>
      </c>
      <c r="H13" s="83">
        <v>1.0888999999999999E-2</v>
      </c>
    </row>
    <row r="14" spans="1:9">
      <c r="D14" s="14" t="s">
        <v>44</v>
      </c>
      <c r="E14" s="145" t="s">
        <v>89</v>
      </c>
      <c r="G14" s="6" t="s">
        <v>69</v>
      </c>
      <c r="H14" s="85">
        <f>_xll.MaRVL_GetRate($E$15,H9,H10,"R","S",$H$11,$H$11)</f>
        <v>4.3291572573540549E-3</v>
      </c>
      <c r="I14" s="46"/>
    </row>
    <row r="15" spans="1:9">
      <c r="D15" s="14" t="s">
        <v>45</v>
      </c>
      <c r="E15" s="145" t="s">
        <v>90</v>
      </c>
      <c r="G15" s="6" t="s">
        <v>70</v>
      </c>
      <c r="H15" s="47">
        <f>H7*H8*H12*(H14-H13)/(1+H12*H14)</f>
        <v>106482.2000207469</v>
      </c>
    </row>
    <row r="16" spans="1:9">
      <c r="G16" s="6" t="s">
        <v>27</v>
      </c>
      <c r="H16" s="6">
        <f>_xll.MaRVL_GetRate(E14,E7,H9)</f>
        <v>0.99885969006067032</v>
      </c>
    </row>
    <row r="17" spans="7:8">
      <c r="G17" s="6" t="s">
        <v>32</v>
      </c>
      <c r="H17" s="47">
        <f>H16*H15</f>
        <v>106360.77730970155</v>
      </c>
    </row>
    <row r="22" spans="7:8">
      <c r="H22" s="84"/>
    </row>
  </sheetData>
  <mergeCells count="3">
    <mergeCell ref="D5:E5"/>
    <mergeCell ref="G5:H5"/>
    <mergeCell ref="D12:E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63"/>
  <sheetViews>
    <sheetView workbookViewId="0">
      <selection activeCell="L9" sqref="L9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5.28515625" bestFit="1" customWidth="1"/>
    <col min="14" max="14" width="8.42578125" bestFit="1" customWidth="1"/>
    <col min="15" max="15" width="10.140625" bestFit="1" customWidth="1"/>
    <col min="17" max="17" width="7.7109375" bestFit="1" customWidth="1"/>
    <col min="18" max="18" width="5.42578125" bestFit="1" customWidth="1"/>
    <col min="19" max="19" width="10.5703125" bestFit="1" customWidth="1"/>
    <col min="20" max="20" width="9.85546875" bestFit="1" customWidth="1"/>
    <col min="22" max="22" width="6.140625" bestFit="1" customWidth="1"/>
    <col min="23" max="23" width="13.28515625" bestFit="1" customWidth="1"/>
    <col min="24" max="24" width="18.7109375" customWidth="1"/>
    <col min="25" max="25" width="13.28515625" bestFit="1" customWidth="1"/>
  </cols>
  <sheetData>
    <row r="1" spans="1:25" ht="21">
      <c r="A1" s="17" t="s">
        <v>47</v>
      </c>
      <c r="B1" s="18">
        <v>105220</v>
      </c>
    </row>
    <row r="2" spans="1:25" ht="21.75" thickBot="1">
      <c r="A2" s="19" t="s">
        <v>34</v>
      </c>
      <c r="B2" s="20" t="s">
        <v>35</v>
      </c>
    </row>
    <row r="3" spans="1:25" ht="15.75" thickBot="1"/>
    <row r="4" spans="1:25" ht="15.75" thickBot="1">
      <c r="A4" s="15" t="s">
        <v>49</v>
      </c>
      <c r="B4" s="27" t="s">
        <v>48</v>
      </c>
    </row>
    <row r="5" spans="1:25" ht="15.75" thickBot="1">
      <c r="A5" s="16" t="s">
        <v>84</v>
      </c>
      <c r="B5" s="28">
        <f>Y12</f>
        <v>745844.86330662086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3" t="s">
        <v>42</v>
      </c>
    </row>
    <row r="7" spans="1:25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85</v>
      </c>
    </row>
    <row r="8" spans="1:25">
      <c r="D8" s="14" t="s">
        <v>30</v>
      </c>
      <c r="E8" s="6" t="b">
        <f>Replication!C5</f>
        <v>1</v>
      </c>
      <c r="G8" s="14" t="s">
        <v>46</v>
      </c>
      <c r="H8" s="14" t="s">
        <v>80</v>
      </c>
      <c r="K8" s="14" t="s">
        <v>45</v>
      </c>
      <c r="L8" s="90" t="s">
        <v>96</v>
      </c>
    </row>
    <row r="9" spans="1:25">
      <c r="D9" s="14" t="s">
        <v>31</v>
      </c>
      <c r="E9" s="6" t="b">
        <f>Replication!C6</f>
        <v>0</v>
      </c>
    </row>
    <row r="10" spans="1:25" ht="15.75" thickBot="1"/>
    <row r="11" spans="1:25" ht="15.75" thickBot="1">
      <c r="Y11" s="21" t="s">
        <v>32</v>
      </c>
    </row>
    <row r="12" spans="1:25">
      <c r="Y12" s="22">
        <f>SUM(Y15:Y38)</f>
        <v>745844.86330662086</v>
      </c>
    </row>
    <row r="14" spans="1:25" ht="25.5">
      <c r="B14" s="72" t="s">
        <v>51</v>
      </c>
      <c r="C14" s="72" t="s">
        <v>52</v>
      </c>
      <c r="D14" s="72" t="s">
        <v>53</v>
      </c>
      <c r="E14" s="72" t="s">
        <v>54</v>
      </c>
      <c r="F14" s="72" t="s">
        <v>4</v>
      </c>
      <c r="G14" s="72" t="s">
        <v>5</v>
      </c>
      <c r="H14" s="72" t="s">
        <v>55</v>
      </c>
      <c r="I14" s="72" t="s">
        <v>56</v>
      </c>
      <c r="J14" s="72" t="s">
        <v>57</v>
      </c>
      <c r="K14" s="72" t="s">
        <v>58</v>
      </c>
      <c r="L14" s="72" t="s">
        <v>10</v>
      </c>
      <c r="M14" s="72" t="s">
        <v>11</v>
      </c>
      <c r="N14" s="72" t="s">
        <v>12</v>
      </c>
      <c r="O14" s="72" t="s">
        <v>59</v>
      </c>
      <c r="P14" s="72" t="s">
        <v>60</v>
      </c>
      <c r="Q14" s="72" t="s">
        <v>61</v>
      </c>
      <c r="R14" s="72" t="s">
        <v>16</v>
      </c>
      <c r="S14" s="72" t="s">
        <v>17</v>
      </c>
      <c r="T14" s="72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5">
      <c r="B15" s="73">
        <v>10000000</v>
      </c>
      <c r="C15" s="74">
        <v>1.145</v>
      </c>
      <c r="D15" s="74">
        <v>0</v>
      </c>
      <c r="E15" s="75">
        <v>39989</v>
      </c>
      <c r="F15" s="75">
        <v>39993</v>
      </c>
      <c r="G15" s="230">
        <v>40085</v>
      </c>
      <c r="H15" s="75">
        <v>39993</v>
      </c>
      <c r="I15" s="75">
        <v>40085</v>
      </c>
      <c r="J15" s="74" t="s">
        <v>64</v>
      </c>
      <c r="K15" s="74" t="b">
        <v>0</v>
      </c>
      <c r="L15" s="74">
        <v>0.25555556000000001</v>
      </c>
      <c r="M15" s="74">
        <v>0</v>
      </c>
      <c r="N15" s="74">
        <v>0</v>
      </c>
      <c r="O15" s="75">
        <v>40085</v>
      </c>
      <c r="P15" s="73">
        <v>29261.11</v>
      </c>
      <c r="Q15" s="74" t="b">
        <v>0</v>
      </c>
      <c r="R15" s="74"/>
      <c r="S15" s="74">
        <v>0</v>
      </c>
      <c r="T15" s="74" t="s">
        <v>20</v>
      </c>
      <c r="V15" s="8">
        <f>IF(IF($E$8,E15&gt;$E$7,E15&gt;=$E$7),_xll.MaRVL_GetRate($L$8,F15,G15,"R","S",$H$8,$H$8),C15/100)</f>
        <v>1.145E-2</v>
      </c>
      <c r="W15" s="9">
        <f t="shared" ref="W15:W37" si="0">IF($H$7="A",L15*(V15+D15/100),1-1/(1+L15*(V15+D15/100)))*B15</f>
        <v>29261.11162</v>
      </c>
      <c r="X15" s="6" t="str">
        <f>_xll.MaRVL_GetRate($L$7,$E$7,O15)</f>
        <v>#VALUE: Requested rate outside date range of yield curve [2010/8/30,2050/9/1] - 2009/9/29</v>
      </c>
      <c r="Y15" s="9">
        <f t="shared" ref="Y15:Y37" si="1">IF(IF($E$9,O15&gt;$E$7,O15&gt;=$E$7),W15*X15,0)</f>
        <v>0</v>
      </c>
    </row>
    <row r="16" spans="1:25">
      <c r="B16" s="73">
        <v>10000000</v>
      </c>
      <c r="C16" s="74">
        <v>0.74099999999999999</v>
      </c>
      <c r="D16" s="74">
        <v>0</v>
      </c>
      <c r="E16" s="75">
        <v>40081</v>
      </c>
      <c r="F16" s="75">
        <v>40085</v>
      </c>
      <c r="G16" s="230">
        <v>40176</v>
      </c>
      <c r="H16" s="75">
        <v>40085</v>
      </c>
      <c r="I16" s="75">
        <v>40176</v>
      </c>
      <c r="J16" s="74" t="s">
        <v>64</v>
      </c>
      <c r="K16" s="74" t="b">
        <v>0</v>
      </c>
      <c r="L16" s="74">
        <v>0.25277778000000001</v>
      </c>
      <c r="M16" s="74">
        <v>0</v>
      </c>
      <c r="N16" s="74">
        <v>0</v>
      </c>
      <c r="O16" s="75">
        <v>40176</v>
      </c>
      <c r="P16" s="73">
        <v>18730.830000000002</v>
      </c>
      <c r="Q16" s="74" t="b">
        <v>0</v>
      </c>
      <c r="R16" s="74"/>
      <c r="S16" s="74">
        <v>0</v>
      </c>
      <c r="T16" s="74" t="s">
        <v>20</v>
      </c>
      <c r="V16" s="8">
        <f>IF(IF($E$8,E16&gt;$E$7,E16&gt;=$E$7),_xll.MaRVL_GetRate($L$8,F16,G16,"R","S",$H$8,$H$8),C16/100)</f>
        <v>7.4099999999999999E-3</v>
      </c>
      <c r="W16" s="9">
        <f t="shared" si="0"/>
        <v>18730.833498</v>
      </c>
      <c r="X16" s="6" t="str">
        <f>_xll.MaRVL_GetRate($L$7,$E$7,O16)</f>
        <v>#VALUE: Requested rate outside date range of yield curve [2010/8/30,2050/9/1] - 2009/12/29</v>
      </c>
      <c r="Y16" s="9">
        <f t="shared" si="1"/>
        <v>0</v>
      </c>
    </row>
    <row r="17" spans="2:25">
      <c r="B17" s="73">
        <v>10000000</v>
      </c>
      <c r="C17" s="74">
        <v>0.70699999999999996</v>
      </c>
      <c r="D17" s="74">
        <v>0</v>
      </c>
      <c r="E17" s="75">
        <v>40171</v>
      </c>
      <c r="F17" s="75">
        <v>40176</v>
      </c>
      <c r="G17" s="230">
        <v>40266</v>
      </c>
      <c r="H17" s="75">
        <v>40176</v>
      </c>
      <c r="I17" s="75">
        <v>40266</v>
      </c>
      <c r="J17" s="74" t="s">
        <v>64</v>
      </c>
      <c r="K17" s="74" t="b">
        <v>0</v>
      </c>
      <c r="L17" s="74">
        <v>0.25</v>
      </c>
      <c r="M17" s="74">
        <v>0</v>
      </c>
      <c r="N17" s="74">
        <v>0</v>
      </c>
      <c r="O17" s="75">
        <v>40266</v>
      </c>
      <c r="P17" s="73">
        <v>17675</v>
      </c>
      <c r="Q17" s="74" t="b">
        <v>0</v>
      </c>
      <c r="R17" s="74"/>
      <c r="S17" s="74">
        <v>0</v>
      </c>
      <c r="T17" s="74" t="s">
        <v>20</v>
      </c>
      <c r="V17" s="8">
        <f>IF(IF($E$8,E17&gt;$E$7,E17&gt;=$E$7),_xll.MaRVL_GetRate($L$8,F17,G17,"R","S",$H$8,$H$8),C17/100)</f>
        <v>7.0699999999999999E-3</v>
      </c>
      <c r="W17" s="9">
        <f t="shared" si="0"/>
        <v>17675</v>
      </c>
      <c r="X17" s="6" t="str">
        <f>_xll.MaRVL_GetRate($L$7,$E$7,O17)</f>
        <v>#VALUE: Requested rate outside date range of yield curve [2010/8/30,2050/9/1] - 2010/3/29</v>
      </c>
      <c r="Y17" s="9">
        <f t="shared" si="1"/>
        <v>0</v>
      </c>
    </row>
    <row r="18" spans="2:25">
      <c r="B18" s="73">
        <v>10000000</v>
      </c>
      <c r="C18" s="74">
        <v>0.63500000000000001</v>
      </c>
      <c r="D18" s="74">
        <v>0</v>
      </c>
      <c r="E18" s="75">
        <v>40262</v>
      </c>
      <c r="F18" s="75">
        <v>40266</v>
      </c>
      <c r="G18" s="230">
        <v>40358</v>
      </c>
      <c r="H18" s="75">
        <v>40266</v>
      </c>
      <c r="I18" s="75">
        <v>40358</v>
      </c>
      <c r="J18" s="74" t="s">
        <v>64</v>
      </c>
      <c r="K18" s="74" t="b">
        <v>0</v>
      </c>
      <c r="L18" s="74">
        <v>0.25555556000000001</v>
      </c>
      <c r="M18" s="74">
        <v>0</v>
      </c>
      <c r="N18" s="74">
        <v>0</v>
      </c>
      <c r="O18" s="75">
        <v>40358</v>
      </c>
      <c r="P18" s="73">
        <v>16227.78</v>
      </c>
      <c r="Q18" s="74" t="b">
        <v>0</v>
      </c>
      <c r="R18" s="74"/>
      <c r="S18" s="74">
        <v>0</v>
      </c>
      <c r="T18" s="74" t="s">
        <v>20</v>
      </c>
      <c r="V18" s="8">
        <f>IF(IF($E$8,E18&gt;$E$7,E18&gt;=$E$7),_xll.MaRVL_GetRate($L$8,F18,G18,"R","S",$H$8,$H$8),C18/100)</f>
        <v>6.3499999999999997E-3</v>
      </c>
      <c r="W18" s="9">
        <f t="shared" si="0"/>
        <v>16227.778060000001</v>
      </c>
      <c r="X18" s="6" t="str">
        <f>_xll.MaRVL_GetRate($L$7,$E$7,O18)</f>
        <v>#VALUE: Requested rate outside date range of yield curve [2010/8/30,2050/9/1] - 2010/6/29</v>
      </c>
      <c r="Y18" s="9">
        <f t="shared" si="1"/>
        <v>0</v>
      </c>
    </row>
    <row r="19" spans="2:25">
      <c r="B19" s="73">
        <v>10000000</v>
      </c>
      <c r="C19" s="74">
        <v>0.748</v>
      </c>
      <c r="D19" s="74">
        <v>0</v>
      </c>
      <c r="E19" s="75">
        <v>40354</v>
      </c>
      <c r="F19" s="75">
        <v>40358</v>
      </c>
      <c r="G19" s="230">
        <v>40450</v>
      </c>
      <c r="H19" s="75">
        <v>40358</v>
      </c>
      <c r="I19" s="75">
        <v>40450</v>
      </c>
      <c r="J19" s="74" t="s">
        <v>64</v>
      </c>
      <c r="K19" s="74" t="b">
        <v>0</v>
      </c>
      <c r="L19" s="74">
        <v>0.25555556000000001</v>
      </c>
      <c r="M19" s="73">
        <v>19115.560000000001</v>
      </c>
      <c r="N19" s="73">
        <v>19106.47</v>
      </c>
      <c r="O19" s="75">
        <v>40450</v>
      </c>
      <c r="P19" s="73">
        <v>19115.560000000001</v>
      </c>
      <c r="Q19" s="74" t="b">
        <v>0</v>
      </c>
      <c r="R19" s="74">
        <v>0.748</v>
      </c>
      <c r="S19" s="74">
        <v>0.99952426000000005</v>
      </c>
      <c r="T19" s="74" t="s">
        <v>20</v>
      </c>
      <c r="V19" s="8">
        <f>IF(IF($E$8,E19&gt;$E$7,E19&gt;=$E$7),_xll.MaRVL_GetRate($L$8,F19,G19,"R","S",$H$8,$H$8),C19/100)</f>
        <v>7.4799999999999997E-3</v>
      </c>
      <c r="W19" s="9">
        <f t="shared" si="0"/>
        <v>19115.555887999999</v>
      </c>
      <c r="X19" s="6">
        <f>_xll.MaRVL_GetRate($L$7,$E$7,O19)</f>
        <v>0.99950314382042915</v>
      </c>
      <c r="Y19" s="9">
        <f t="shared" si="1"/>
        <v>19106.058205931113</v>
      </c>
    </row>
    <row r="20" spans="2:25">
      <c r="B20" s="73">
        <v>10000000</v>
      </c>
      <c r="C20" s="74">
        <v>0</v>
      </c>
      <c r="D20" s="74">
        <v>0</v>
      </c>
      <c r="E20" s="75">
        <v>40448</v>
      </c>
      <c r="F20" s="75">
        <v>40450</v>
      </c>
      <c r="G20" s="230">
        <v>40541</v>
      </c>
      <c r="H20" s="75">
        <v>40450</v>
      </c>
      <c r="I20" s="75">
        <v>40541</v>
      </c>
      <c r="J20" s="74" t="s">
        <v>64</v>
      </c>
      <c r="K20" s="74" t="b">
        <v>0</v>
      </c>
      <c r="L20" s="74">
        <v>0.25277778000000001</v>
      </c>
      <c r="M20" s="73">
        <v>23489.439999999999</v>
      </c>
      <c r="N20" s="73">
        <v>23423.25</v>
      </c>
      <c r="O20" s="75">
        <v>40541</v>
      </c>
      <c r="P20" s="73">
        <v>23489.439999999999</v>
      </c>
      <c r="Q20" s="74" t="b">
        <v>0</v>
      </c>
      <c r="R20" s="74">
        <v>0.92925000000000002</v>
      </c>
      <c r="S20" s="74">
        <v>0.99718192999999999</v>
      </c>
      <c r="T20" s="74" t="s">
        <v>20</v>
      </c>
      <c r="V20" s="8">
        <f>IF(IF($E$8,E20&gt;$E$7,E20&gt;=$E$7),_xll.MaRVL_GetRate($L$8,F20,G20,"R","S",$H$8,$H$8),C20/100)</f>
        <v>9.1346746256914958E-3</v>
      </c>
      <c r="W20" s="9">
        <f t="shared" si="0"/>
        <v>23090.427729046274</v>
      </c>
      <c r="X20" s="6">
        <f>_xll.MaRVL_GetRate($L$7,$E$7,O20)</f>
        <v>0.99720056508273081</v>
      </c>
      <c r="Y20" s="9">
        <f t="shared" si="1"/>
        <v>23025.7875794069</v>
      </c>
    </row>
    <row r="21" spans="2:25">
      <c r="B21" s="73">
        <v>10000000</v>
      </c>
      <c r="C21" s="74">
        <v>0</v>
      </c>
      <c r="D21" s="74">
        <v>0</v>
      </c>
      <c r="E21" s="75">
        <v>40539</v>
      </c>
      <c r="F21" s="75">
        <v>40541</v>
      </c>
      <c r="G21" s="230">
        <v>40631</v>
      </c>
      <c r="H21" s="75">
        <v>40541</v>
      </c>
      <c r="I21" s="75">
        <v>40631</v>
      </c>
      <c r="J21" s="74" t="s">
        <v>64</v>
      </c>
      <c r="K21" s="74" t="b">
        <v>0</v>
      </c>
      <c r="L21" s="74">
        <v>0.25</v>
      </c>
      <c r="M21" s="73">
        <v>23723.56</v>
      </c>
      <c r="N21" s="73">
        <v>23600.720000000001</v>
      </c>
      <c r="O21" s="75">
        <v>40631</v>
      </c>
      <c r="P21" s="73">
        <v>23723.56</v>
      </c>
      <c r="Q21" s="74" t="b">
        <v>0</v>
      </c>
      <c r="R21" s="74">
        <v>0.94894000000000001</v>
      </c>
      <c r="S21" s="74">
        <v>0.99482185999999995</v>
      </c>
      <c r="T21" s="74" t="s">
        <v>20</v>
      </c>
      <c r="V21" s="8">
        <f>IF(IF($E$8,E21&gt;$E$7,E21&gt;=$E$7),_xll.MaRVL_GetRate($L$8,F21,G21,"R","S",$H$8,$H$8),C21/100)</f>
        <v>9.4933093306224237E-3</v>
      </c>
      <c r="W21" s="9">
        <f t="shared" si="0"/>
        <v>23733.27332655606</v>
      </c>
      <c r="X21" s="6">
        <f>_xll.MaRVL_GetRate($L$7,$E$7,O21)</f>
        <v>0.9948394853405671</v>
      </c>
      <c r="Y21" s="9">
        <f t="shared" si="1"/>
        <v>23610.797421638039</v>
      </c>
    </row>
    <row r="22" spans="2:25">
      <c r="B22" s="73">
        <v>10000000</v>
      </c>
      <c r="C22" s="74">
        <v>0</v>
      </c>
      <c r="D22" s="74">
        <v>0</v>
      </c>
      <c r="E22" s="75">
        <v>40627</v>
      </c>
      <c r="F22" s="75">
        <v>40631</v>
      </c>
      <c r="G22" s="230">
        <v>40723</v>
      </c>
      <c r="H22" s="75">
        <v>40631</v>
      </c>
      <c r="I22" s="75">
        <v>40723</v>
      </c>
      <c r="J22" s="74" t="s">
        <v>64</v>
      </c>
      <c r="K22" s="74" t="b">
        <v>0</v>
      </c>
      <c r="L22" s="74">
        <v>0.25555556000000001</v>
      </c>
      <c r="M22" s="73">
        <v>25558.12</v>
      </c>
      <c r="N22" s="73">
        <v>25360.959999999999</v>
      </c>
      <c r="O22" s="75">
        <v>40723</v>
      </c>
      <c r="P22" s="73">
        <v>25558.12</v>
      </c>
      <c r="Q22" s="74" t="b">
        <v>0</v>
      </c>
      <c r="R22" s="74">
        <v>1.0001</v>
      </c>
      <c r="S22" s="74">
        <v>0.99228576000000002</v>
      </c>
      <c r="T22" s="74" t="s">
        <v>20</v>
      </c>
      <c r="V22" s="8">
        <f>IF(IF($E$8,E22&gt;$E$7,E22&gt;=$E$7),_xll.MaRVL_GetRate($L$8,F22,G22,"R","S",$H$8,$H$8),C22/100)</f>
        <v>9.9668256845864972E-3</v>
      </c>
      <c r="W22" s="9">
        <f t="shared" si="0"/>
        <v>25470.777192468857</v>
      </c>
      <c r="X22" s="6">
        <f>_xll.MaRVL_GetRate($L$7,$E$7,O22)</f>
        <v>0.9923119896252075</v>
      </c>
      <c r="Y22" s="9">
        <f t="shared" si="1"/>
        <v>25274.957593159128</v>
      </c>
    </row>
    <row r="23" spans="2:25">
      <c r="B23" s="73">
        <v>10000000</v>
      </c>
      <c r="C23" s="74">
        <v>0</v>
      </c>
      <c r="D23" s="74">
        <v>0</v>
      </c>
      <c r="E23" s="75">
        <v>40721</v>
      </c>
      <c r="F23" s="75">
        <v>40723</v>
      </c>
      <c r="G23" s="230">
        <v>40815</v>
      </c>
      <c r="H23" s="75">
        <v>40723</v>
      </c>
      <c r="I23" s="75">
        <v>40815</v>
      </c>
      <c r="J23" s="74" t="s">
        <v>64</v>
      </c>
      <c r="K23" s="74" t="b">
        <v>0</v>
      </c>
      <c r="L23" s="74">
        <v>0.25555556000000001</v>
      </c>
      <c r="M23" s="73">
        <v>26671.279999999999</v>
      </c>
      <c r="N23" s="73">
        <v>26395.13</v>
      </c>
      <c r="O23" s="75">
        <v>40815</v>
      </c>
      <c r="P23" s="73">
        <v>26671.279999999999</v>
      </c>
      <c r="Q23" s="74" t="b">
        <v>0</v>
      </c>
      <c r="R23" s="74">
        <v>1.04366</v>
      </c>
      <c r="S23" s="74">
        <v>0.98964624999999995</v>
      </c>
      <c r="T23" s="74" t="s">
        <v>20</v>
      </c>
      <c r="V23" s="8">
        <f>IF(IF($E$8,E23&gt;$E$7,E23&gt;=$E$7),_xll.MaRVL_GetRate($L$8,F23,G23,"R","S",$H$8,$H$8),C23/100)</f>
        <v>1.0454857037053242E-2</v>
      </c>
      <c r="W23" s="9">
        <f t="shared" si="0"/>
        <v>26717.968448240823</v>
      </c>
      <c r="X23" s="6">
        <f>_xll.MaRVL_GetRate($L$7,$E$7,O23)</f>
        <v>0.98966779837008423</v>
      </c>
      <c r="Y23" s="9">
        <f t="shared" si="1"/>
        <v>26441.91301109187</v>
      </c>
    </row>
    <row r="24" spans="2:25">
      <c r="B24" s="73">
        <v>10000000</v>
      </c>
      <c r="C24" s="74">
        <v>0</v>
      </c>
      <c r="D24" s="74">
        <v>0</v>
      </c>
      <c r="E24" s="75">
        <v>40813</v>
      </c>
      <c r="F24" s="75">
        <v>40815</v>
      </c>
      <c r="G24" s="230">
        <v>40906</v>
      </c>
      <c r="H24" s="75">
        <v>40815</v>
      </c>
      <c r="I24" s="75">
        <v>40906</v>
      </c>
      <c r="J24" s="74" t="s">
        <v>64</v>
      </c>
      <c r="K24" s="74" t="b">
        <v>0</v>
      </c>
      <c r="L24" s="74">
        <v>0.25277778000000001</v>
      </c>
      <c r="M24" s="73">
        <v>27597.040000000001</v>
      </c>
      <c r="N24" s="73">
        <v>27236.15</v>
      </c>
      <c r="O24" s="75">
        <v>40906</v>
      </c>
      <c r="P24" s="73">
        <v>27597.040000000001</v>
      </c>
      <c r="Q24" s="74" t="b">
        <v>0</v>
      </c>
      <c r="R24" s="74">
        <v>1.09175</v>
      </c>
      <c r="S24" s="74">
        <v>0.98692263000000002</v>
      </c>
      <c r="T24" s="74" t="s">
        <v>20</v>
      </c>
      <c r="V24" s="8">
        <f>IF(IF($E$8,E24&gt;$E$7,E24&gt;=$E$7),_xll.MaRVL_GetRate($L$8,F24,G24,"R","S",$H$8,$H$8),C24/100)</f>
        <v>1.0945443348986932E-2</v>
      </c>
      <c r="W24" s="9">
        <f t="shared" si="0"/>
        <v>27667.648708726821</v>
      </c>
      <c r="X24" s="6">
        <f>_xll.MaRVL_GetRate($L$7,$E$7,O24)</f>
        <v>0.98693717528774516</v>
      </c>
      <c r="Y24" s="9">
        <f t="shared" si="1"/>
        <v>27306.23106344448</v>
      </c>
    </row>
    <row r="25" spans="2:25">
      <c r="B25" s="73">
        <v>10000000</v>
      </c>
      <c r="C25" s="74">
        <v>0</v>
      </c>
      <c r="D25" s="74">
        <v>0</v>
      </c>
      <c r="E25" s="75">
        <v>40904</v>
      </c>
      <c r="F25" s="75">
        <v>40906</v>
      </c>
      <c r="G25" s="230">
        <v>40997</v>
      </c>
      <c r="H25" s="75">
        <v>40906</v>
      </c>
      <c r="I25" s="75">
        <v>40997</v>
      </c>
      <c r="J25" s="74" t="s">
        <v>64</v>
      </c>
      <c r="K25" s="74" t="b">
        <v>0</v>
      </c>
      <c r="L25" s="74">
        <v>0.25277778000000001</v>
      </c>
      <c r="M25" s="73">
        <v>29664.48</v>
      </c>
      <c r="N25" s="73">
        <v>29189.96</v>
      </c>
      <c r="O25" s="75">
        <v>40997</v>
      </c>
      <c r="P25" s="73">
        <v>29664.48</v>
      </c>
      <c r="Q25" s="74" t="b">
        <v>0</v>
      </c>
      <c r="R25" s="74">
        <v>1.17354</v>
      </c>
      <c r="S25" s="74">
        <v>0.98400363999999996</v>
      </c>
      <c r="T25" s="74" t="s">
        <v>20</v>
      </c>
      <c r="V25" s="8">
        <f>IF(IF($E$8,E25&gt;$E$7,E25&gt;=$E$7),_xll.MaRVL_GetRate($L$8,F25,G25,"R","S",$H$8,$H$8),C25/100)</f>
        <v>1.181457886872851E-2</v>
      </c>
      <c r="W25" s="9">
        <f t="shared" si="0"/>
        <v>29864.63018072104</v>
      </c>
      <c r="X25" s="6">
        <f>_xll.MaRVL_GetRate($L$7,$E$7,O25)</f>
        <v>0.98399850018294477</v>
      </c>
      <c r="Y25" s="9">
        <f t="shared" si="1"/>
        <v>29386.751306347811</v>
      </c>
    </row>
    <row r="26" spans="2:25">
      <c r="B26" s="73">
        <v>10000000</v>
      </c>
      <c r="C26" s="74">
        <v>0</v>
      </c>
      <c r="D26" s="74">
        <v>0</v>
      </c>
      <c r="E26" s="75">
        <v>40995</v>
      </c>
      <c r="F26" s="75">
        <v>40997</v>
      </c>
      <c r="G26" s="230">
        <v>41089</v>
      </c>
      <c r="H26" s="75">
        <v>40997</v>
      </c>
      <c r="I26" s="75">
        <v>41089</v>
      </c>
      <c r="J26" s="74" t="s">
        <v>64</v>
      </c>
      <c r="K26" s="74" t="b">
        <v>0</v>
      </c>
      <c r="L26" s="74">
        <v>0.25555556000000001</v>
      </c>
      <c r="M26" s="73">
        <v>31756.13</v>
      </c>
      <c r="N26" s="73">
        <v>31149.23</v>
      </c>
      <c r="O26" s="75">
        <v>41089</v>
      </c>
      <c r="P26" s="73">
        <v>31756.13</v>
      </c>
      <c r="Q26" s="74" t="b">
        <v>0</v>
      </c>
      <c r="R26" s="74">
        <v>1.2426299999999999</v>
      </c>
      <c r="S26" s="74">
        <v>0.98088872000000005</v>
      </c>
      <c r="T26" s="74" t="s">
        <v>20</v>
      </c>
      <c r="V26" s="8">
        <f>IF(IF($E$8,E26&gt;$E$7,E26&gt;=$E$7),_xll.MaRVL_GetRate($L$8,F26,G26,"R","S",$H$8,$H$8),C26/100)</f>
        <v>1.2503987240116555E-2</v>
      </c>
      <c r="W26" s="9">
        <f t="shared" si="0"/>
        <v>31954.634613808405</v>
      </c>
      <c r="X26" s="6">
        <f>_xll.MaRVL_GetRate($L$7,$E$7,O26)</f>
        <v>0.98086418457506785</v>
      </c>
      <c r="Y26" s="9">
        <f t="shared" si="1"/>
        <v>31343.15662386742</v>
      </c>
    </row>
    <row r="27" spans="2:25">
      <c r="B27" s="73">
        <v>10000000</v>
      </c>
      <c r="C27" s="74">
        <v>0</v>
      </c>
      <c r="D27" s="74">
        <v>0</v>
      </c>
      <c r="E27" s="75">
        <v>41087</v>
      </c>
      <c r="F27" s="75">
        <v>41089</v>
      </c>
      <c r="G27" s="230">
        <v>41180</v>
      </c>
      <c r="H27" s="75">
        <v>41089</v>
      </c>
      <c r="I27" s="75">
        <v>41180</v>
      </c>
      <c r="J27" s="74" t="s">
        <v>64</v>
      </c>
      <c r="K27" s="74" t="b">
        <v>0</v>
      </c>
      <c r="L27" s="74">
        <v>0.25277778000000001</v>
      </c>
      <c r="M27" s="73">
        <v>33611.620000000003</v>
      </c>
      <c r="N27" s="73">
        <v>32858.81</v>
      </c>
      <c r="O27" s="75">
        <v>41180</v>
      </c>
      <c r="P27" s="73">
        <v>33611.620000000003</v>
      </c>
      <c r="Q27" s="74" t="b">
        <v>0</v>
      </c>
      <c r="R27" s="74">
        <v>1.32969</v>
      </c>
      <c r="S27" s="74">
        <v>0.97760283000000003</v>
      </c>
      <c r="T27" s="74" t="s">
        <v>20</v>
      </c>
      <c r="V27" s="8">
        <f>IF(IF($E$8,E27&gt;$E$7,E27&gt;=$E$7),_xll.MaRVL_GetRate($L$8,F27,G27,"R","S",$H$8,$H$8),C27/100)</f>
        <v>1.3334879303463654E-2</v>
      </c>
      <c r="W27" s="9">
        <f t="shared" si="0"/>
        <v>33707.611868974891</v>
      </c>
      <c r="X27" s="6">
        <f>_xll.MaRVL_GetRate($L$7,$E$7,O27)</f>
        <v>0.97756903285059049</v>
      </c>
      <c r="Y27" s="9">
        <f t="shared" si="1"/>
        <v>32951.517534456871</v>
      </c>
    </row>
    <row r="28" spans="2:25">
      <c r="B28" s="73">
        <v>10000000</v>
      </c>
      <c r="C28" s="74">
        <v>0</v>
      </c>
      <c r="D28" s="74">
        <v>0</v>
      </c>
      <c r="E28" s="75">
        <v>41178</v>
      </c>
      <c r="F28" s="75">
        <v>41180</v>
      </c>
      <c r="G28" s="230">
        <v>41274</v>
      </c>
      <c r="H28" s="75">
        <v>41180</v>
      </c>
      <c r="I28" s="75">
        <v>41274</v>
      </c>
      <c r="J28" s="74" t="s">
        <v>64</v>
      </c>
      <c r="K28" s="74" t="b">
        <v>0</v>
      </c>
      <c r="L28" s="74">
        <v>0.26111110999999998</v>
      </c>
      <c r="M28" s="73">
        <v>36804.71</v>
      </c>
      <c r="N28" s="73">
        <v>35848.25</v>
      </c>
      <c r="O28" s="75">
        <v>41274</v>
      </c>
      <c r="P28" s="73">
        <v>36804.71</v>
      </c>
      <c r="Q28" s="74" t="b">
        <v>0</v>
      </c>
      <c r="R28" s="74">
        <v>1.40954</v>
      </c>
      <c r="S28" s="74">
        <v>0.97401238000000001</v>
      </c>
      <c r="T28" s="74" t="s">
        <v>20</v>
      </c>
      <c r="V28" s="8">
        <f>IF(IF($E$8,E28&gt;$E$7,E28&gt;=$E$7),_xll.MaRVL_GetRate($L$8,F28,G28,"R","S",$H$8,$H$8),C28/100)</f>
        <v>1.4254447052870866E-2</v>
      </c>
      <c r="W28" s="9">
        <f t="shared" si="0"/>
        <v>37219.944924113399</v>
      </c>
      <c r="X28" s="6">
        <f>_xll.MaRVL_GetRate($L$7,$E$7,O28)</f>
        <v>0.97394401856215951</v>
      </c>
      <c r="Y28" s="9">
        <f t="shared" si="1"/>
        <v>36250.142730053252</v>
      </c>
    </row>
    <row r="29" spans="2:25">
      <c r="B29" s="73">
        <v>10000000</v>
      </c>
      <c r="C29" s="74">
        <v>0</v>
      </c>
      <c r="D29" s="74">
        <v>0</v>
      </c>
      <c r="E29" s="75">
        <v>41270</v>
      </c>
      <c r="F29" s="75">
        <v>41274</v>
      </c>
      <c r="G29" s="230">
        <v>41361</v>
      </c>
      <c r="H29" s="75">
        <v>41274</v>
      </c>
      <c r="I29" s="75">
        <v>41361</v>
      </c>
      <c r="J29" s="74" t="s">
        <v>64</v>
      </c>
      <c r="K29" s="74" t="b">
        <v>0</v>
      </c>
      <c r="L29" s="74">
        <v>0.24166667</v>
      </c>
      <c r="M29" s="73">
        <v>36621.94</v>
      </c>
      <c r="N29" s="73">
        <v>35540.07</v>
      </c>
      <c r="O29" s="75">
        <v>41361</v>
      </c>
      <c r="P29" s="73">
        <v>36621.94</v>
      </c>
      <c r="Q29" s="74" t="b">
        <v>0</v>
      </c>
      <c r="R29" s="74">
        <v>1.51539</v>
      </c>
      <c r="S29" s="74">
        <v>0.97045837000000001</v>
      </c>
      <c r="T29" s="74" t="s">
        <v>20</v>
      </c>
      <c r="V29" s="8">
        <f>IF(IF($E$8,E29&gt;$E$7,E29&gt;=$E$7),_xll.MaRVL_GetRate($L$8,F29,G29,"R","S",$H$8,$H$8),C29/100)</f>
        <v>1.5341226025509783E-2</v>
      </c>
      <c r="W29" s="9">
        <f t="shared" si="0"/>
        <v>37074.630073022847</v>
      </c>
      <c r="X29" s="6">
        <f>_xll.MaRVL_GetRate($L$7,$E$7,O29)</f>
        <v>0.97034649487775582</v>
      </c>
      <c r="Y29" s="9">
        <f t="shared" si="1"/>
        <v>35975.237340247157</v>
      </c>
    </row>
    <row r="30" spans="2:25">
      <c r="B30" s="73">
        <v>10000000</v>
      </c>
      <c r="C30" s="74">
        <v>0</v>
      </c>
      <c r="D30" s="74">
        <v>0</v>
      </c>
      <c r="E30" s="75">
        <v>41359</v>
      </c>
      <c r="F30" s="75">
        <v>41361</v>
      </c>
      <c r="G30" s="230">
        <v>41453</v>
      </c>
      <c r="H30" s="75">
        <v>41361</v>
      </c>
      <c r="I30" s="75">
        <v>41453</v>
      </c>
      <c r="J30" s="74" t="s">
        <v>64</v>
      </c>
      <c r="K30" s="74" t="b">
        <v>0</v>
      </c>
      <c r="L30" s="74">
        <v>0.25555556000000001</v>
      </c>
      <c r="M30" s="73">
        <v>40917.86</v>
      </c>
      <c r="N30" s="73">
        <v>39547.26</v>
      </c>
      <c r="O30" s="75">
        <v>41453</v>
      </c>
      <c r="P30" s="73">
        <v>40917.86</v>
      </c>
      <c r="Q30" s="74" t="b">
        <v>0</v>
      </c>
      <c r="R30" s="74">
        <v>1.6011299999999999</v>
      </c>
      <c r="S30" s="74">
        <v>0.96650365000000005</v>
      </c>
      <c r="T30" s="74" t="s">
        <v>20</v>
      </c>
      <c r="V30" s="8">
        <f>IF(IF($E$8,E30&gt;$E$7,E30&gt;=$E$7),_xll.MaRVL_GetRate($L$8,F30,G30,"R","S",$H$8,$H$8),C30/100)</f>
        <v>1.620646610978339E-2</v>
      </c>
      <c r="W30" s="9">
        <f t="shared" si="0"/>
        <v>41416.525223067161</v>
      </c>
      <c r="X30" s="6">
        <f>_xll.MaRVL_GetRate($L$7,$E$7,O30)</f>
        <v>0.96634423291768023</v>
      </c>
      <c r="Y30" s="9">
        <f t="shared" si="1"/>
        <v>40022.620296800589</v>
      </c>
    </row>
    <row r="31" spans="2:25">
      <c r="B31" s="73">
        <v>10000000</v>
      </c>
      <c r="C31" s="74">
        <v>0</v>
      </c>
      <c r="D31" s="74">
        <v>0</v>
      </c>
      <c r="E31" s="75">
        <v>41451</v>
      </c>
      <c r="F31" s="75">
        <v>41453</v>
      </c>
      <c r="G31" s="230">
        <v>41547</v>
      </c>
      <c r="H31" s="75">
        <v>41453</v>
      </c>
      <c r="I31" s="75">
        <v>41547</v>
      </c>
      <c r="J31" s="74" t="s">
        <v>64</v>
      </c>
      <c r="K31" s="74" t="b">
        <v>0</v>
      </c>
      <c r="L31" s="74">
        <v>0.26111110999999998</v>
      </c>
      <c r="M31" s="73">
        <v>44791.73</v>
      </c>
      <c r="N31" s="73">
        <v>43098.33</v>
      </c>
      <c r="O31" s="75">
        <v>41547</v>
      </c>
      <c r="P31" s="73">
        <v>44791.73</v>
      </c>
      <c r="Q31" s="74" t="b">
        <v>0</v>
      </c>
      <c r="R31" s="74">
        <v>1.71543</v>
      </c>
      <c r="S31" s="74">
        <v>0.96219381000000004</v>
      </c>
      <c r="T31" s="74" t="s">
        <v>20</v>
      </c>
      <c r="V31" s="8">
        <f>IF(IF($E$8,E31&gt;$E$7,E31&gt;=$E$7),_xll.MaRVL_GetRate($L$8,F31,G31,"R","S",$H$8,$H$8),C31/100)</f>
        <v>1.7285759839851301E-2</v>
      </c>
      <c r="W31" s="9">
        <f t="shared" si="0"/>
        <v>45135.039389769954</v>
      </c>
      <c r="X31" s="6">
        <f>_xll.MaRVL_GetRate($L$7,$E$7,O31)</f>
        <v>0.9620022320356062</v>
      </c>
      <c r="Y31" s="9">
        <f t="shared" si="1"/>
        <v>43420.008635973703</v>
      </c>
    </row>
    <row r="32" spans="2:25">
      <c r="B32" s="73">
        <v>10000000</v>
      </c>
      <c r="C32" s="74">
        <v>0</v>
      </c>
      <c r="D32" s="74">
        <v>0</v>
      </c>
      <c r="E32" s="75">
        <v>41543</v>
      </c>
      <c r="F32" s="75">
        <v>41547</v>
      </c>
      <c r="G32" s="230">
        <v>41638</v>
      </c>
      <c r="H32" s="75">
        <v>41547</v>
      </c>
      <c r="I32" s="75">
        <v>41638</v>
      </c>
      <c r="J32" s="74" t="s">
        <v>64</v>
      </c>
      <c r="K32" s="74" t="b">
        <v>0</v>
      </c>
      <c r="L32" s="74">
        <v>0.25277778000000001</v>
      </c>
      <c r="M32" s="73">
        <v>47187.8</v>
      </c>
      <c r="N32" s="73">
        <v>45190.57</v>
      </c>
      <c r="O32" s="75">
        <v>41638</v>
      </c>
      <c r="P32" s="73">
        <v>47187.8</v>
      </c>
      <c r="Q32" s="74" t="b">
        <v>0</v>
      </c>
      <c r="R32" s="74">
        <v>1.86677</v>
      </c>
      <c r="S32" s="74">
        <v>0.95767475999999996</v>
      </c>
      <c r="T32" s="74" t="s">
        <v>20</v>
      </c>
      <c r="V32" s="8">
        <f>IF(IF($E$8,E32&gt;$E$7,E32&gt;=$E$7),_xll.MaRVL_GetRate($L$8,F32,G32,"R","S",$H$8,$H$8),C32/100)</f>
        <v>1.8205115310799765E-2</v>
      </c>
      <c r="W32" s="9">
        <f t="shared" si="0"/>
        <v>46018.486329079744</v>
      </c>
      <c r="X32" s="6">
        <f>_xll.MaRVL_GetRate($L$7,$E$7,O32)</f>
        <v>0.9575955224285797</v>
      </c>
      <c r="Y32" s="9">
        <f t="shared" si="1"/>
        <v>44067.096457667569</v>
      </c>
    </row>
    <row r="33" spans="2:25">
      <c r="B33" s="73">
        <v>10000000</v>
      </c>
      <c r="C33" s="74">
        <v>0</v>
      </c>
      <c r="D33" s="74">
        <v>0</v>
      </c>
      <c r="E33" s="75">
        <v>41632</v>
      </c>
      <c r="F33" s="75">
        <v>41638</v>
      </c>
      <c r="G33" s="230">
        <v>41729</v>
      </c>
      <c r="H33" s="75">
        <v>41638</v>
      </c>
      <c r="I33" s="75">
        <v>41729</v>
      </c>
      <c r="J33" s="74" t="s">
        <v>64</v>
      </c>
      <c r="K33" s="74" t="b">
        <v>0</v>
      </c>
      <c r="L33" s="74">
        <v>0.25277778000000001</v>
      </c>
      <c r="M33" s="73">
        <v>49579.67</v>
      </c>
      <c r="N33" s="73">
        <v>47246.95</v>
      </c>
      <c r="O33" s="75">
        <v>41729</v>
      </c>
      <c r="P33" s="73">
        <v>49579.67</v>
      </c>
      <c r="Q33" s="74" t="b">
        <v>0</v>
      </c>
      <c r="R33" s="74">
        <v>1.96139</v>
      </c>
      <c r="S33" s="74">
        <v>0.95295006000000004</v>
      </c>
      <c r="T33" s="74" t="s">
        <v>20</v>
      </c>
      <c r="V33" s="8">
        <f>IF(IF($E$8,E33&gt;$E$7,E33&gt;=$E$7),_xll.MaRVL_GetRate($L$8,F33,G33,"R","S",$H$8,$H$8),C33/100)</f>
        <v>1.907354277480686E-2</v>
      </c>
      <c r="W33" s="9">
        <f t="shared" si="0"/>
        <v>48213.677993507183</v>
      </c>
      <c r="X33" s="6">
        <f>_xll.MaRVL_GetRate($L$7,$E$7,O33)</f>
        <v>0.95300075531454276</v>
      </c>
      <c r="Y33" s="9">
        <f t="shared" si="1"/>
        <v>45947.671544304496</v>
      </c>
    </row>
    <row r="34" spans="2:25">
      <c r="B34" s="73">
        <v>10000000</v>
      </c>
      <c r="C34" s="74">
        <v>0</v>
      </c>
      <c r="D34" s="74">
        <v>0</v>
      </c>
      <c r="E34" s="75">
        <v>41725</v>
      </c>
      <c r="F34" s="75">
        <v>41729</v>
      </c>
      <c r="G34" s="230">
        <v>41820</v>
      </c>
      <c r="H34" s="75">
        <v>41729</v>
      </c>
      <c r="I34" s="75">
        <v>41820</v>
      </c>
      <c r="J34" s="74" t="s">
        <v>64</v>
      </c>
      <c r="K34" s="74" t="b">
        <v>0</v>
      </c>
      <c r="L34" s="74">
        <v>0.25277778000000001</v>
      </c>
      <c r="M34" s="73">
        <v>51971.68</v>
      </c>
      <c r="N34" s="73">
        <v>49270.35</v>
      </c>
      <c r="O34" s="75">
        <v>41820</v>
      </c>
      <c r="P34" s="73">
        <v>51971.68</v>
      </c>
      <c r="Q34" s="74" t="b">
        <v>0</v>
      </c>
      <c r="R34" s="74">
        <v>2.0560200000000002</v>
      </c>
      <c r="S34" s="74">
        <v>0.94802302999999999</v>
      </c>
      <c r="T34" s="74" t="s">
        <v>20</v>
      </c>
      <c r="V34" s="8">
        <f>IF(IF($E$8,E34&gt;$E$7,E34&gt;=$E$7),_xll.MaRVL_GetRate($L$8,F34,G34,"R","S",$H$8,$H$8),C34/100)</f>
        <v>1.9942019165217983E-2</v>
      </c>
      <c r="W34" s="9">
        <f t="shared" si="0"/>
        <v>50408.99333301255</v>
      </c>
      <c r="X34" s="6">
        <f>_xll.MaRVL_GetRate($L$7,$E$7,O34)</f>
        <v>0.94822086940814199</v>
      </c>
      <c r="Y34" s="9">
        <f t="shared" si="1"/>
        <v>47798.859484218396</v>
      </c>
    </row>
    <row r="35" spans="2:25">
      <c r="B35" s="73">
        <v>10000000</v>
      </c>
      <c r="C35" s="74">
        <v>0</v>
      </c>
      <c r="D35" s="74">
        <v>0</v>
      </c>
      <c r="E35" s="75">
        <v>41816</v>
      </c>
      <c r="F35" s="75">
        <v>41820</v>
      </c>
      <c r="G35" s="230">
        <v>41911</v>
      </c>
      <c r="H35" s="75">
        <v>41820</v>
      </c>
      <c r="I35" s="75">
        <v>41911</v>
      </c>
      <c r="J35" s="74" t="s">
        <v>64</v>
      </c>
      <c r="K35" s="74" t="b">
        <v>0</v>
      </c>
      <c r="L35" s="74">
        <v>0.25277778000000001</v>
      </c>
      <c r="M35" s="73">
        <v>54355.69</v>
      </c>
      <c r="N35" s="73">
        <v>51251.93</v>
      </c>
      <c r="O35" s="75">
        <v>41911</v>
      </c>
      <c r="P35" s="73">
        <v>54355.69</v>
      </c>
      <c r="Q35" s="74" t="b">
        <v>0</v>
      </c>
      <c r="R35" s="74">
        <v>2.1503299999999999</v>
      </c>
      <c r="S35" s="74">
        <v>0.94289917000000001</v>
      </c>
      <c r="T35" s="74" t="s">
        <v>20</v>
      </c>
      <c r="V35" s="8">
        <f>IF(IF($E$8,E35&gt;$E$7,E35&gt;=$E$7),_xll.MaRVL_GetRate($L$8,F35,G35,"R","S",$H$8,$H$8),C35/100)</f>
        <v>2.0973610134021041E-2</v>
      </c>
      <c r="W35" s="9">
        <f t="shared" si="0"/>
        <v>53016.626082633411</v>
      </c>
      <c r="X35" s="6">
        <f>_xll.MaRVL_GetRate($L$7,$E$7,O35)</f>
        <v>0.94322023400611599</v>
      </c>
      <c r="Y35" s="9">
        <f t="shared" si="1"/>
        <v>50006.354459876238</v>
      </c>
    </row>
    <row r="36" spans="2:25">
      <c r="B36" s="73">
        <v>10000000</v>
      </c>
      <c r="C36" s="74">
        <v>0</v>
      </c>
      <c r="D36" s="74">
        <v>0</v>
      </c>
      <c r="E36" s="75">
        <v>41907</v>
      </c>
      <c r="F36" s="75">
        <v>41911</v>
      </c>
      <c r="G36" s="230">
        <v>42002</v>
      </c>
      <c r="H36" s="75">
        <v>41911</v>
      </c>
      <c r="I36" s="75">
        <v>42002</v>
      </c>
      <c r="J36" s="74" t="s">
        <v>64</v>
      </c>
      <c r="K36" s="74" t="b">
        <v>0</v>
      </c>
      <c r="L36" s="74">
        <v>0.25277778000000001</v>
      </c>
      <c r="M36" s="73">
        <v>56677.69</v>
      </c>
      <c r="N36" s="73">
        <v>53140.160000000003</v>
      </c>
      <c r="O36" s="75">
        <v>42002</v>
      </c>
      <c r="P36" s="73">
        <v>56677.69</v>
      </c>
      <c r="Q36" s="74" t="b">
        <v>0</v>
      </c>
      <c r="R36" s="74">
        <v>2.2421899999999999</v>
      </c>
      <c r="S36" s="74">
        <v>0.93758516000000003</v>
      </c>
      <c r="T36" s="74" t="s">
        <v>20</v>
      </c>
      <c r="V36" s="8">
        <f>IF(IF($E$8,E36&gt;$E$7,E36&gt;=$E$7),_xll.MaRVL_GetRate($L$8,F36,G36,"R","S",$H$8,$H$8),C36/100)</f>
        <v>2.2251451613368577E-2</v>
      </c>
      <c r="W36" s="9">
        <f t="shared" si="0"/>
        <v>56246.725406047277</v>
      </c>
      <c r="X36" s="6">
        <f>_xll.MaRVL_GetRate($L$7,$E$7,O36)</f>
        <v>0.93794460280051473</v>
      </c>
      <c r="Y36" s="9">
        <f t="shared" si="1"/>
        <v>52756.312519804633</v>
      </c>
    </row>
    <row r="37" spans="2:25">
      <c r="B37" s="73">
        <v>10000000</v>
      </c>
      <c r="C37" s="74">
        <v>0</v>
      </c>
      <c r="D37" s="74">
        <v>0</v>
      </c>
      <c r="E37" s="75">
        <v>41996</v>
      </c>
      <c r="F37" s="75">
        <v>42002</v>
      </c>
      <c r="G37" s="230">
        <v>42093</v>
      </c>
      <c r="H37" s="75">
        <v>42002</v>
      </c>
      <c r="I37" s="75">
        <v>42093</v>
      </c>
      <c r="J37" s="74" t="s">
        <v>64</v>
      </c>
      <c r="K37" s="74" t="b">
        <v>0</v>
      </c>
      <c r="L37" s="74">
        <v>0.25277778000000001</v>
      </c>
      <c r="M37" s="73">
        <v>59061.27</v>
      </c>
      <c r="N37" s="73">
        <v>55049.83</v>
      </c>
      <c r="O37" s="75">
        <v>42093</v>
      </c>
      <c r="P37" s="73">
        <v>59061.27</v>
      </c>
      <c r="Q37" s="74" t="b">
        <v>0</v>
      </c>
      <c r="R37" s="74">
        <v>2.33649</v>
      </c>
      <c r="S37" s="74">
        <v>0.93208016999999999</v>
      </c>
      <c r="T37" s="74" t="s">
        <v>20</v>
      </c>
      <c r="V37" s="8">
        <f>IF(IF($E$8,E37&gt;$E$7,E37&gt;=$E$7),_xll.MaRVL_GetRate($L$8,F37,G37,"R","S",$H$8,$H$8),C37/100)</f>
        <v>2.3184783993099842E-2</v>
      </c>
      <c r="W37" s="9">
        <f t="shared" si="0"/>
        <v>58605.982275553135</v>
      </c>
      <c r="X37" s="6">
        <f>_xll.MaRVL_GetRate($L$7,$E$7,O37)</f>
        <v>0.9324797138901022</v>
      </c>
      <c r="Y37" s="9">
        <f t="shared" si="1"/>
        <v>54648.889584556186</v>
      </c>
    </row>
    <row r="38" spans="2:25">
      <c r="B38" s="73">
        <v>10000000</v>
      </c>
      <c r="C38" s="74">
        <v>0</v>
      </c>
      <c r="D38" s="74">
        <v>0</v>
      </c>
      <c r="E38" s="75">
        <v>42089</v>
      </c>
      <c r="F38" s="75">
        <v>42093</v>
      </c>
      <c r="G38" s="230">
        <v>42184</v>
      </c>
      <c r="H38" s="75">
        <v>42093</v>
      </c>
      <c r="I38" s="75">
        <v>42184</v>
      </c>
      <c r="J38" s="74" t="s">
        <v>64</v>
      </c>
      <c r="K38" s="74" t="b">
        <v>0</v>
      </c>
      <c r="L38" s="74">
        <v>0.25277778000000001</v>
      </c>
      <c r="M38" s="73">
        <v>61460.160000000003</v>
      </c>
      <c r="N38" s="73">
        <v>56935.95</v>
      </c>
      <c r="O38" s="75">
        <v>42184</v>
      </c>
      <c r="P38" s="73">
        <v>61460.160000000003</v>
      </c>
      <c r="Q38" s="74" t="b">
        <v>0</v>
      </c>
      <c r="R38" s="74">
        <v>2.4313899999999999</v>
      </c>
      <c r="S38" s="74">
        <v>0.92638798</v>
      </c>
      <c r="T38" s="74" t="s">
        <v>20</v>
      </c>
      <c r="V38" s="8">
        <f>IF(IF($E$8,E38&gt;$E$7,E38&gt;=$E$7),_xll.MaRVL_GetRate($L$8,F38,G38,"R","S",$H$8,$H$8),C38/100)</f>
        <v>2.4118172796546919E-2</v>
      </c>
      <c r="W38" s="9">
        <f t="shared" ref="W38" si="2">IF($H$7="A",L38*(V38+D38/100),1-1/(1+L38*(V38+D38/100)))*B38</f>
        <v>60965.381771675224</v>
      </c>
      <c r="X38" s="6">
        <f>_xll.MaRVL_GetRate($L$7,$E$7,O38)</f>
        <v>0.92682926394839904</v>
      </c>
      <c r="Y38" s="9">
        <f t="shared" ref="Y38" si="3">IF(IF($E$9,O38&gt;$E$7,O38&gt;=$E$7),W38*X38,0)</f>
        <v>56504.499913774889</v>
      </c>
    </row>
    <row r="40" spans="2:25">
      <c r="G40" s="181">
        <v>40085</v>
      </c>
    </row>
    <row r="41" spans="2:25">
      <c r="G41" s="181">
        <v>40176</v>
      </c>
    </row>
    <row r="42" spans="2:25">
      <c r="G42" s="181">
        <v>40266</v>
      </c>
    </row>
    <row r="43" spans="2:25">
      <c r="G43" s="181">
        <v>40358</v>
      </c>
    </row>
    <row r="44" spans="2:25">
      <c r="G44" s="181">
        <v>40450</v>
      </c>
    </row>
    <row r="45" spans="2:25">
      <c r="G45" s="181">
        <v>40541</v>
      </c>
    </row>
    <row r="46" spans="2:25">
      <c r="G46" s="181">
        <v>40631</v>
      </c>
    </row>
    <row r="47" spans="2:25">
      <c r="G47" s="181">
        <v>40723</v>
      </c>
    </row>
    <row r="48" spans="2:25">
      <c r="G48" s="181">
        <v>40815</v>
      </c>
    </row>
    <row r="49" spans="7:7">
      <c r="G49" s="181">
        <v>40906</v>
      </c>
    </row>
    <row r="50" spans="7:7">
      <c r="G50" s="181">
        <v>40997</v>
      </c>
    </row>
    <row r="51" spans="7:7">
      <c r="G51" s="181">
        <v>41089</v>
      </c>
    </row>
    <row r="52" spans="7:7">
      <c r="G52" s="181">
        <v>41180</v>
      </c>
    </row>
    <row r="53" spans="7:7">
      <c r="G53" s="181">
        <v>41271</v>
      </c>
    </row>
    <row r="54" spans="7:7">
      <c r="G54" s="181">
        <v>41361</v>
      </c>
    </row>
    <row r="55" spans="7:7">
      <c r="G55" s="181">
        <v>41453</v>
      </c>
    </row>
    <row r="56" spans="7:7">
      <c r="G56" s="181">
        <v>41547</v>
      </c>
    </row>
    <row r="57" spans="7:7">
      <c r="G57" s="181">
        <v>41638</v>
      </c>
    </row>
    <row r="58" spans="7:7">
      <c r="G58" s="181">
        <v>41729</v>
      </c>
    </row>
    <row r="59" spans="7:7">
      <c r="G59" s="181">
        <v>41820</v>
      </c>
    </row>
    <row r="60" spans="7:7">
      <c r="G60" s="181">
        <v>41912</v>
      </c>
    </row>
    <row r="61" spans="7:7">
      <c r="G61" s="181">
        <v>42002</v>
      </c>
    </row>
    <row r="62" spans="7:7">
      <c r="G62" s="181">
        <v>42093</v>
      </c>
    </row>
    <row r="63" spans="7:7">
      <c r="G63" s="181">
        <v>42185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8.710937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3.28515625" bestFit="1" customWidth="1"/>
  </cols>
  <sheetData>
    <row r="1" spans="1:15" ht="21">
      <c r="A1" s="17" t="s">
        <v>47</v>
      </c>
      <c r="B1" s="18">
        <v>105220</v>
      </c>
    </row>
    <row r="2" spans="1:15" ht="21.75" thickBot="1">
      <c r="A2" s="19" t="s">
        <v>34</v>
      </c>
      <c r="B2" s="20" t="s">
        <v>38</v>
      </c>
    </row>
    <row r="3" spans="1:15" ht="15.75" thickBot="1"/>
    <row r="4" spans="1:15" ht="15.75" thickBot="1">
      <c r="A4" s="15" t="s">
        <v>49</v>
      </c>
      <c r="B4" s="27" t="s">
        <v>48</v>
      </c>
    </row>
    <row r="5" spans="1:15" ht="15.75" thickBot="1">
      <c r="A5" s="16" t="s">
        <v>84</v>
      </c>
      <c r="B5" s="28">
        <f>O12</f>
        <v>1533106.4119608831</v>
      </c>
      <c r="D5" s="234" t="s">
        <v>40</v>
      </c>
      <c r="E5" s="236"/>
      <c r="G5" s="234" t="s">
        <v>43</v>
      </c>
      <c r="H5" s="236"/>
    </row>
    <row r="6" spans="1:15" ht="12" customHeight="1"/>
    <row r="7" spans="1:15">
      <c r="D7" s="14" t="s">
        <v>21</v>
      </c>
      <c r="E7" s="7">
        <f>Replication!C4</f>
        <v>40420</v>
      </c>
      <c r="G7" s="14" t="s">
        <v>44</v>
      </c>
      <c r="H7" s="145" t="s">
        <v>85</v>
      </c>
    </row>
    <row r="8" spans="1:15">
      <c r="D8" s="14" t="s">
        <v>31</v>
      </c>
      <c r="E8" s="6" t="b">
        <f>Replication!C6</f>
        <v>0</v>
      </c>
    </row>
    <row r="10" spans="1:15" ht="15.75" thickBot="1"/>
    <row r="11" spans="1:15" ht="15.75" thickBot="1">
      <c r="O11" s="21" t="s">
        <v>32</v>
      </c>
    </row>
    <row r="12" spans="1:15">
      <c r="O12" s="22">
        <f>SUM(O15:O38)</f>
        <v>1533106.4119608831</v>
      </c>
    </row>
    <row r="14" spans="1:15" ht="25.5">
      <c r="B14" s="68" t="s">
        <v>51</v>
      </c>
      <c r="C14" s="68" t="s">
        <v>52</v>
      </c>
      <c r="D14" s="68" t="s">
        <v>55</v>
      </c>
      <c r="E14" s="68" t="s">
        <v>56</v>
      </c>
      <c r="F14" s="68" t="s">
        <v>10</v>
      </c>
      <c r="G14" s="68" t="s">
        <v>12</v>
      </c>
      <c r="H14" s="68" t="s">
        <v>59</v>
      </c>
      <c r="I14" s="68" t="s">
        <v>60</v>
      </c>
      <c r="J14" s="68" t="s">
        <v>61</v>
      </c>
      <c r="K14" s="68" t="s">
        <v>17</v>
      </c>
      <c r="L14" s="68" t="s">
        <v>18</v>
      </c>
      <c r="N14" s="10" t="s">
        <v>27</v>
      </c>
      <c r="O14" s="10" t="s">
        <v>28</v>
      </c>
    </row>
    <row r="15" spans="1:15">
      <c r="B15" s="69">
        <v>10000000</v>
      </c>
      <c r="C15" s="70">
        <v>3.12</v>
      </c>
      <c r="D15" s="71">
        <v>39993</v>
      </c>
      <c r="E15" s="71">
        <v>40085</v>
      </c>
      <c r="F15" s="70">
        <v>0.25555556000000001</v>
      </c>
      <c r="G15" s="70">
        <v>0</v>
      </c>
      <c r="H15" s="71">
        <v>40085</v>
      </c>
      <c r="I15" s="69">
        <v>79733.33</v>
      </c>
      <c r="J15" s="70" t="b">
        <v>0</v>
      </c>
      <c r="K15" s="70">
        <v>0</v>
      </c>
      <c r="L15" s="70" t="s">
        <v>20</v>
      </c>
      <c r="N15" s="6" t="str">
        <f>_xll.MaRVL_GetRate($H$7,$E$7,H15)</f>
        <v>#VALUE: Requested rate outside date range of yield curve [2010/8/30,2050/9/1] - 2009/9/29</v>
      </c>
      <c r="O15" s="9">
        <f t="shared" ref="O15:O20" si="0">IF(IF($E$8,H15&gt;$E$7,H15&gt;=$E$7),I15*N15,0)</f>
        <v>0</v>
      </c>
    </row>
    <row r="16" spans="1:15">
      <c r="B16" s="69">
        <v>10000000</v>
      </c>
      <c r="C16" s="70">
        <v>3.12</v>
      </c>
      <c r="D16" s="71">
        <v>40085</v>
      </c>
      <c r="E16" s="71">
        <v>40176</v>
      </c>
      <c r="F16" s="70">
        <v>0.25277778000000001</v>
      </c>
      <c r="G16" s="70">
        <v>0</v>
      </c>
      <c r="H16" s="71">
        <v>40176</v>
      </c>
      <c r="I16" s="69">
        <v>78866.67</v>
      </c>
      <c r="J16" s="70" t="b">
        <v>0</v>
      </c>
      <c r="K16" s="70">
        <v>0</v>
      </c>
      <c r="L16" s="70" t="s">
        <v>20</v>
      </c>
      <c r="N16" s="6" t="str">
        <f>_xll.MaRVL_GetRate($H$7,$E$7,H16)</f>
        <v>#VALUE: Requested rate outside date range of yield curve [2010/8/30,2050/9/1] - 2009/12/29</v>
      </c>
      <c r="O16" s="9">
        <f t="shared" si="0"/>
        <v>0</v>
      </c>
    </row>
    <row r="17" spans="2:15">
      <c r="B17" s="69">
        <v>10000000</v>
      </c>
      <c r="C17" s="70">
        <v>3.12</v>
      </c>
      <c r="D17" s="71">
        <v>40176</v>
      </c>
      <c r="E17" s="71">
        <v>40266</v>
      </c>
      <c r="F17" s="70">
        <v>0.25</v>
      </c>
      <c r="G17" s="70">
        <v>0</v>
      </c>
      <c r="H17" s="71">
        <v>40266</v>
      </c>
      <c r="I17" s="69">
        <v>78000</v>
      </c>
      <c r="J17" s="70" t="b">
        <v>0</v>
      </c>
      <c r="K17" s="70">
        <v>0</v>
      </c>
      <c r="L17" s="70" t="s">
        <v>20</v>
      </c>
      <c r="N17" s="6" t="str">
        <f>_xll.MaRVL_GetRate($H$7,$E$7,H17)</f>
        <v>#VALUE: Requested rate outside date range of yield curve [2010/8/30,2050/9/1] - 2010/3/29</v>
      </c>
      <c r="O17" s="9">
        <f t="shared" si="0"/>
        <v>0</v>
      </c>
    </row>
    <row r="18" spans="2:15">
      <c r="B18" s="69">
        <v>10000000</v>
      </c>
      <c r="C18" s="70">
        <v>3.12</v>
      </c>
      <c r="D18" s="71">
        <v>40266</v>
      </c>
      <c r="E18" s="71">
        <v>40358</v>
      </c>
      <c r="F18" s="70">
        <v>0.25555556000000001</v>
      </c>
      <c r="G18" s="70">
        <v>0</v>
      </c>
      <c r="H18" s="71">
        <v>40358</v>
      </c>
      <c r="I18" s="69">
        <v>79733.33</v>
      </c>
      <c r="J18" s="70" t="b">
        <v>0</v>
      </c>
      <c r="K18" s="70">
        <v>0</v>
      </c>
      <c r="L18" s="70" t="s">
        <v>20</v>
      </c>
      <c r="N18" s="6" t="str">
        <f>_xll.MaRVL_GetRate($H$7,$E$7,H18)</f>
        <v>#VALUE: Requested rate outside date range of yield curve [2010/8/30,2050/9/1] - 2010/6/29</v>
      </c>
      <c r="O18" s="9">
        <f t="shared" si="0"/>
        <v>0</v>
      </c>
    </row>
    <row r="19" spans="2:15">
      <c r="B19" s="69">
        <v>10000000</v>
      </c>
      <c r="C19" s="70">
        <v>3.12</v>
      </c>
      <c r="D19" s="71">
        <v>40358</v>
      </c>
      <c r="E19" s="71">
        <v>40450</v>
      </c>
      <c r="F19" s="70">
        <v>0.25555556000000001</v>
      </c>
      <c r="G19" s="69">
        <v>79695.399999999994</v>
      </c>
      <c r="H19" s="71">
        <v>40450</v>
      </c>
      <c r="I19" s="69">
        <v>79733.33</v>
      </c>
      <c r="J19" s="70" t="b">
        <v>0</v>
      </c>
      <c r="K19" s="70">
        <v>0.99952426000000005</v>
      </c>
      <c r="L19" s="70" t="s">
        <v>20</v>
      </c>
      <c r="N19" s="6">
        <f>_xll.MaRVL_GetRate($H$7,$E$7,H19)</f>
        <v>0.99950314382042915</v>
      </c>
      <c r="O19" s="9">
        <f t="shared" si="0"/>
        <v>79693.714002271736</v>
      </c>
    </row>
    <row r="20" spans="2:15">
      <c r="B20" s="69">
        <v>10000000</v>
      </c>
      <c r="C20" s="70">
        <v>3.12</v>
      </c>
      <c r="D20" s="71">
        <v>40450</v>
      </c>
      <c r="E20" s="71">
        <v>40541</v>
      </c>
      <c r="F20" s="70">
        <v>0.25277778000000001</v>
      </c>
      <c r="G20" s="69">
        <v>78644.42</v>
      </c>
      <c r="H20" s="71">
        <v>40541</v>
      </c>
      <c r="I20" s="69">
        <v>78866.67</v>
      </c>
      <c r="J20" s="70" t="b">
        <v>0</v>
      </c>
      <c r="K20" s="70">
        <v>0.99718192999999999</v>
      </c>
      <c r="L20" s="70" t="s">
        <v>20</v>
      </c>
      <c r="N20" s="6">
        <f>_xll.MaRVL_GetRate($H$7,$E$7,H20)</f>
        <v>0.99720056508273081</v>
      </c>
      <c r="O20" s="9">
        <f t="shared" si="0"/>
        <v>78645.887890193248</v>
      </c>
    </row>
    <row r="21" spans="2:15">
      <c r="B21" s="69">
        <v>10000000</v>
      </c>
      <c r="C21" s="70">
        <v>3.12</v>
      </c>
      <c r="D21" s="71">
        <v>40541</v>
      </c>
      <c r="E21" s="71">
        <v>40631</v>
      </c>
      <c r="F21" s="70">
        <v>0.25</v>
      </c>
      <c r="G21" s="69">
        <v>77596.100000000006</v>
      </c>
      <c r="H21" s="71">
        <v>40631</v>
      </c>
      <c r="I21" s="69">
        <v>78000</v>
      </c>
      <c r="J21" s="70" t="b">
        <v>0</v>
      </c>
      <c r="K21" s="70">
        <v>0.99482185999999995</v>
      </c>
      <c r="L21" s="70" t="s">
        <v>20</v>
      </c>
      <c r="N21" s="6">
        <f>_xll.MaRVL_GetRate($H$7,$E$7,H21)</f>
        <v>0.9948394853405671</v>
      </c>
      <c r="O21" s="9">
        <f t="shared" ref="O21:O38" si="1">IF(IF($E$8,H21&gt;$E$7,H21&gt;=$E$7),I21*N21,0)</f>
        <v>77597.479856564227</v>
      </c>
    </row>
    <row r="22" spans="2:15">
      <c r="B22" s="69">
        <v>10000000</v>
      </c>
      <c r="C22" s="70">
        <v>3.12</v>
      </c>
      <c r="D22" s="71">
        <v>40631</v>
      </c>
      <c r="E22" s="71">
        <v>40723</v>
      </c>
      <c r="F22" s="70">
        <v>0.25555556000000001</v>
      </c>
      <c r="G22" s="69">
        <v>79118.25</v>
      </c>
      <c r="H22" s="71">
        <v>40723</v>
      </c>
      <c r="I22" s="69">
        <v>79733.33</v>
      </c>
      <c r="J22" s="70" t="b">
        <v>0</v>
      </c>
      <c r="K22" s="70">
        <v>0.99228576000000002</v>
      </c>
      <c r="L22" s="70" t="s">
        <v>20</v>
      </c>
      <c r="N22" s="6">
        <f>_xll.MaRVL_GetRate($H$7,$E$7,H22)</f>
        <v>0.9923119896252075</v>
      </c>
      <c r="O22" s="9">
        <f t="shared" si="1"/>
        <v>79120.339331743249</v>
      </c>
    </row>
    <row r="23" spans="2:15">
      <c r="B23" s="69">
        <v>10000000</v>
      </c>
      <c r="C23" s="70">
        <v>3.12</v>
      </c>
      <c r="D23" s="71">
        <v>40723</v>
      </c>
      <c r="E23" s="71">
        <v>40815</v>
      </c>
      <c r="F23" s="70">
        <v>0.25555556000000001</v>
      </c>
      <c r="G23" s="69">
        <v>78907.789999999994</v>
      </c>
      <c r="H23" s="71">
        <v>40815</v>
      </c>
      <c r="I23" s="69">
        <v>79733.33</v>
      </c>
      <c r="J23" s="70" t="b">
        <v>0</v>
      </c>
      <c r="K23" s="70">
        <v>0.98964624999999995</v>
      </c>
      <c r="L23" s="70" t="s">
        <v>20</v>
      </c>
      <c r="N23" s="6">
        <f>_xll.MaRVL_GetRate($H$7,$E$7,H23)</f>
        <v>0.98966779837008423</v>
      </c>
      <c r="O23" s="9">
        <f t="shared" si="1"/>
        <v>78909.509157815395</v>
      </c>
    </row>
    <row r="24" spans="2:15">
      <c r="B24" s="69">
        <v>10000000</v>
      </c>
      <c r="C24" s="70">
        <v>3.12</v>
      </c>
      <c r="D24" s="71">
        <v>40815</v>
      </c>
      <c r="E24" s="71">
        <v>40906</v>
      </c>
      <c r="F24" s="70">
        <v>0.25277778000000001</v>
      </c>
      <c r="G24" s="69">
        <v>77835.3</v>
      </c>
      <c r="H24" s="71">
        <v>40906</v>
      </c>
      <c r="I24" s="69">
        <v>78866.67</v>
      </c>
      <c r="J24" s="70" t="b">
        <v>0</v>
      </c>
      <c r="K24" s="70">
        <v>0.98692263000000002</v>
      </c>
      <c r="L24" s="70" t="s">
        <v>20</v>
      </c>
      <c r="N24" s="6">
        <f>_xll.MaRVL_GetRate($H$7,$E$7,H24)</f>
        <v>0.98693717528774516</v>
      </c>
      <c r="O24" s="9">
        <f t="shared" si="1"/>
        <v>77836.448514150747</v>
      </c>
    </row>
    <row r="25" spans="2:15">
      <c r="B25" s="69">
        <v>10000000</v>
      </c>
      <c r="C25" s="70">
        <v>3.12</v>
      </c>
      <c r="D25" s="71">
        <v>40906</v>
      </c>
      <c r="E25" s="71">
        <v>40997</v>
      </c>
      <c r="F25" s="70">
        <v>0.25277778000000001</v>
      </c>
      <c r="G25" s="69">
        <v>77605.09</v>
      </c>
      <c r="H25" s="71">
        <v>40997</v>
      </c>
      <c r="I25" s="69">
        <v>78866.67</v>
      </c>
      <c r="J25" s="70" t="b">
        <v>0</v>
      </c>
      <c r="K25" s="70">
        <v>0.98400363999999996</v>
      </c>
      <c r="L25" s="70" t="s">
        <v>20</v>
      </c>
      <c r="N25" s="6">
        <f>_xll.MaRVL_GetRate($H$7,$E$7,H25)</f>
        <v>0.98399850018294477</v>
      </c>
      <c r="O25" s="9">
        <f t="shared" si="1"/>
        <v>77604.684994423238</v>
      </c>
    </row>
    <row r="26" spans="2:15">
      <c r="B26" s="69">
        <v>10000000</v>
      </c>
      <c r="C26" s="70">
        <v>3.12</v>
      </c>
      <c r="D26" s="71">
        <v>40997</v>
      </c>
      <c r="E26" s="71">
        <v>41089</v>
      </c>
      <c r="F26" s="70">
        <v>0.25555556000000001</v>
      </c>
      <c r="G26" s="69">
        <v>78209.52</v>
      </c>
      <c r="H26" s="71">
        <v>41089</v>
      </c>
      <c r="I26" s="69">
        <v>79733.33</v>
      </c>
      <c r="J26" s="70" t="b">
        <v>0</v>
      </c>
      <c r="K26" s="70">
        <v>0.98088872000000005</v>
      </c>
      <c r="L26" s="70" t="s">
        <v>20</v>
      </c>
      <c r="N26" s="6">
        <f>_xll.MaRVL_GetRate($H$7,$E$7,H26)</f>
        <v>0.98086418457506785</v>
      </c>
      <c r="O26" s="9">
        <f t="shared" si="1"/>
        <v>78207.567713904791</v>
      </c>
    </row>
    <row r="27" spans="2:15">
      <c r="B27" s="69">
        <v>10000000</v>
      </c>
      <c r="C27" s="70">
        <v>3.12</v>
      </c>
      <c r="D27" s="71">
        <v>41089</v>
      </c>
      <c r="E27" s="71">
        <v>41180</v>
      </c>
      <c r="F27" s="70">
        <v>0.25277778000000001</v>
      </c>
      <c r="G27" s="69">
        <v>77100.28</v>
      </c>
      <c r="H27" s="71">
        <v>41180</v>
      </c>
      <c r="I27" s="69">
        <v>78866.67</v>
      </c>
      <c r="J27" s="70" t="b">
        <v>0</v>
      </c>
      <c r="K27" s="70">
        <v>0.97760283000000003</v>
      </c>
      <c r="L27" s="70" t="s">
        <v>20</v>
      </c>
      <c r="N27" s="6">
        <f>_xll.MaRVL_GetRate($H$7,$E$7,H27)</f>
        <v>0.97756903285059049</v>
      </c>
      <c r="O27" s="9">
        <f t="shared" si="1"/>
        <v>77097.614316046675</v>
      </c>
    </row>
    <row r="28" spans="2:15">
      <c r="B28" s="69">
        <v>10000000</v>
      </c>
      <c r="C28" s="70">
        <v>3.12</v>
      </c>
      <c r="D28" s="71">
        <v>41180</v>
      </c>
      <c r="E28" s="71">
        <v>41274</v>
      </c>
      <c r="F28" s="70">
        <v>0.26111110999999998</v>
      </c>
      <c r="G28" s="69">
        <v>79349.55</v>
      </c>
      <c r="H28" s="71">
        <v>41274</v>
      </c>
      <c r="I28" s="69">
        <v>81466.67</v>
      </c>
      <c r="J28" s="70" t="b">
        <v>0</v>
      </c>
      <c r="K28" s="70">
        <v>0.97401238000000001</v>
      </c>
      <c r="L28" s="70" t="s">
        <v>20</v>
      </c>
      <c r="N28" s="6">
        <f>_xll.MaRVL_GetRate($H$7,$E$7,H28)</f>
        <v>0.97394401856215951</v>
      </c>
      <c r="O28" s="9">
        <f t="shared" si="1"/>
        <v>79343.975958677314</v>
      </c>
    </row>
    <row r="29" spans="2:15">
      <c r="B29" s="69">
        <v>10000000</v>
      </c>
      <c r="C29" s="70">
        <v>3.12</v>
      </c>
      <c r="D29" s="71">
        <v>41274</v>
      </c>
      <c r="E29" s="71">
        <v>41361</v>
      </c>
      <c r="F29" s="70">
        <v>0.24166667</v>
      </c>
      <c r="G29" s="69">
        <v>73172.56</v>
      </c>
      <c r="H29" s="71">
        <v>41361</v>
      </c>
      <c r="I29" s="69">
        <v>75400</v>
      </c>
      <c r="J29" s="70" t="b">
        <v>0</v>
      </c>
      <c r="K29" s="70">
        <v>0.97045837000000001</v>
      </c>
      <c r="L29" s="70" t="s">
        <v>20</v>
      </c>
      <c r="N29" s="6">
        <f>_xll.MaRVL_GetRate($H$7,$E$7,H29)</f>
        <v>0.97034649487775582</v>
      </c>
      <c r="O29" s="9">
        <f t="shared" si="1"/>
        <v>73164.125713782792</v>
      </c>
    </row>
    <row r="30" spans="2:15">
      <c r="B30" s="69">
        <v>10000000</v>
      </c>
      <c r="C30" s="70">
        <v>3.12</v>
      </c>
      <c r="D30" s="71">
        <v>41361</v>
      </c>
      <c r="E30" s="71">
        <v>41453</v>
      </c>
      <c r="F30" s="70">
        <v>0.25555556000000001</v>
      </c>
      <c r="G30" s="69">
        <v>77062.55</v>
      </c>
      <c r="H30" s="71">
        <v>41453</v>
      </c>
      <c r="I30" s="69">
        <v>79733.33</v>
      </c>
      <c r="J30" s="70" t="b">
        <v>0</v>
      </c>
      <c r="K30" s="70">
        <v>0.96650365000000005</v>
      </c>
      <c r="L30" s="70" t="s">
        <v>20</v>
      </c>
      <c r="N30" s="6">
        <f>_xll.MaRVL_GetRate($H$7,$E$7,H30)</f>
        <v>0.96634423291768023</v>
      </c>
      <c r="O30" s="9">
        <f t="shared" si="1"/>
        <v>77049.843616822269</v>
      </c>
    </row>
    <row r="31" spans="2:15">
      <c r="B31" s="69">
        <v>10000000</v>
      </c>
      <c r="C31" s="70">
        <v>3.12</v>
      </c>
      <c r="D31" s="71">
        <v>41453</v>
      </c>
      <c r="E31" s="71">
        <v>41547</v>
      </c>
      <c r="F31" s="70">
        <v>0.26111110999999998</v>
      </c>
      <c r="G31" s="69">
        <v>78386.73</v>
      </c>
      <c r="H31" s="71">
        <v>41547</v>
      </c>
      <c r="I31" s="69">
        <v>81466.67</v>
      </c>
      <c r="J31" s="70" t="b">
        <v>0</v>
      </c>
      <c r="K31" s="70">
        <v>0.96219381000000004</v>
      </c>
      <c r="L31" s="70" t="s">
        <v>20</v>
      </c>
      <c r="N31" s="6">
        <f>_xll.MaRVL_GetRate($H$7,$E$7,H31)</f>
        <v>0.9620022320356062</v>
      </c>
      <c r="O31" s="9">
        <f t="shared" si="1"/>
        <v>78371.118376508151</v>
      </c>
    </row>
    <row r="32" spans="2:15">
      <c r="B32" s="69">
        <v>10000000</v>
      </c>
      <c r="C32" s="70">
        <v>3.12</v>
      </c>
      <c r="D32" s="71">
        <v>41547</v>
      </c>
      <c r="E32" s="71">
        <v>41638</v>
      </c>
      <c r="F32" s="70">
        <v>0.25277778000000001</v>
      </c>
      <c r="G32" s="69">
        <v>75528.62</v>
      </c>
      <c r="H32" s="71">
        <v>41638</v>
      </c>
      <c r="I32" s="69">
        <v>78866.67</v>
      </c>
      <c r="J32" s="70" t="b">
        <v>0</v>
      </c>
      <c r="K32" s="70">
        <v>0.95767475999999996</v>
      </c>
      <c r="L32" s="70" t="s">
        <v>20</v>
      </c>
      <c r="N32" s="6">
        <f>_xll.MaRVL_GetRate($H$7,$E$7,H32)</f>
        <v>0.9575955224285797</v>
      </c>
      <c r="O32" s="9">
        <f t="shared" si="1"/>
        <v>75522.370060852394</v>
      </c>
    </row>
    <row r="33" spans="2:15">
      <c r="B33" s="69">
        <v>10000000</v>
      </c>
      <c r="C33" s="70">
        <v>3.12</v>
      </c>
      <c r="D33" s="71">
        <v>41638</v>
      </c>
      <c r="E33" s="71">
        <v>41729</v>
      </c>
      <c r="F33" s="70">
        <v>0.25277778000000001</v>
      </c>
      <c r="G33" s="69">
        <v>75156</v>
      </c>
      <c r="H33" s="71">
        <v>41729</v>
      </c>
      <c r="I33" s="69">
        <v>78866.67</v>
      </c>
      <c r="J33" s="70" t="b">
        <v>0</v>
      </c>
      <c r="K33" s="70">
        <v>0.95295006000000004</v>
      </c>
      <c r="L33" s="70" t="s">
        <v>20</v>
      </c>
      <c r="N33" s="6">
        <f>_xll.MaRVL_GetRate($H$7,$E$7,H33)</f>
        <v>0.95300075531454276</v>
      </c>
      <c r="O33" s="9">
        <f t="shared" si="1"/>
        <v>75159.996079142787</v>
      </c>
    </row>
    <row r="34" spans="2:15">
      <c r="B34" s="69">
        <v>10000000</v>
      </c>
      <c r="C34" s="70">
        <v>3.12</v>
      </c>
      <c r="D34" s="71">
        <v>41729</v>
      </c>
      <c r="E34" s="71">
        <v>41820</v>
      </c>
      <c r="F34" s="70">
        <v>0.25277778000000001</v>
      </c>
      <c r="G34" s="69">
        <v>74767.42</v>
      </c>
      <c r="H34" s="71">
        <v>41820</v>
      </c>
      <c r="I34" s="69">
        <v>78866.67</v>
      </c>
      <c r="J34" s="70" t="b">
        <v>0</v>
      </c>
      <c r="K34" s="70">
        <v>0.94802302999999999</v>
      </c>
      <c r="L34" s="70" t="s">
        <v>20</v>
      </c>
      <c r="N34" s="6">
        <f>_xll.MaRVL_GetRate($H$7,$E$7,H34)</f>
        <v>0.94822086940814199</v>
      </c>
      <c r="O34" s="9">
        <f t="shared" si="1"/>
        <v>74783.022394725034</v>
      </c>
    </row>
    <row r="35" spans="2:15">
      <c r="B35" s="69">
        <v>10000000</v>
      </c>
      <c r="C35" s="70">
        <v>3.12</v>
      </c>
      <c r="D35" s="71">
        <v>41820</v>
      </c>
      <c r="E35" s="71">
        <v>41911</v>
      </c>
      <c r="F35" s="70">
        <v>0.25277778000000001</v>
      </c>
      <c r="G35" s="69">
        <v>74363.320000000007</v>
      </c>
      <c r="H35" s="71">
        <v>41911</v>
      </c>
      <c r="I35" s="69">
        <v>78866.67</v>
      </c>
      <c r="J35" s="70" t="b">
        <v>0</v>
      </c>
      <c r="K35" s="70">
        <v>0.94289917000000001</v>
      </c>
      <c r="L35" s="70" t="s">
        <v>20</v>
      </c>
      <c r="N35" s="6">
        <f>_xll.MaRVL_GetRate($H$7,$E$7,H35)</f>
        <v>0.94322023400611599</v>
      </c>
      <c r="O35" s="9">
        <f t="shared" si="1"/>
        <v>74388.638932683127</v>
      </c>
    </row>
    <row r="36" spans="2:15">
      <c r="B36" s="69">
        <v>10000000</v>
      </c>
      <c r="C36" s="70">
        <v>3.12</v>
      </c>
      <c r="D36" s="71">
        <v>41911</v>
      </c>
      <c r="E36" s="71">
        <v>42002</v>
      </c>
      <c r="F36" s="70">
        <v>0.25277778000000001</v>
      </c>
      <c r="G36" s="69">
        <v>73944.22</v>
      </c>
      <c r="H36" s="71">
        <v>42002</v>
      </c>
      <c r="I36" s="69">
        <v>78866.67</v>
      </c>
      <c r="J36" s="70" t="b">
        <v>0</v>
      </c>
      <c r="K36" s="70">
        <v>0.93758516000000003</v>
      </c>
      <c r="L36" s="70" t="s">
        <v>20</v>
      </c>
      <c r="N36" s="6">
        <f>_xll.MaRVL_GetRate($H$7,$E$7,H36)</f>
        <v>0.93794460280051473</v>
      </c>
      <c r="O36" s="9">
        <f t="shared" si="1"/>
        <v>73972.567467349276</v>
      </c>
    </row>
    <row r="37" spans="2:15">
      <c r="B37" s="69">
        <v>10000000</v>
      </c>
      <c r="C37" s="70">
        <v>3.12</v>
      </c>
      <c r="D37" s="71">
        <v>42002</v>
      </c>
      <c r="E37" s="71">
        <v>42093</v>
      </c>
      <c r="F37" s="70">
        <v>0.25277778000000001</v>
      </c>
      <c r="G37" s="69">
        <v>73510.06</v>
      </c>
      <c r="H37" s="71">
        <v>42093</v>
      </c>
      <c r="I37" s="69">
        <v>78866.67</v>
      </c>
      <c r="J37" s="70" t="b">
        <v>0</v>
      </c>
      <c r="K37" s="70">
        <v>0.93208016999999999</v>
      </c>
      <c r="L37" s="70" t="s">
        <v>20</v>
      </c>
      <c r="N37" s="6">
        <f>_xll.MaRVL_GetRate($H$7,$E$7,H37)</f>
        <v>0.9324797138901022</v>
      </c>
      <c r="O37" s="9">
        <f t="shared" si="1"/>
        <v>73541.569877065107</v>
      </c>
    </row>
    <row r="38" spans="2:15">
      <c r="B38" s="69">
        <v>10000000</v>
      </c>
      <c r="C38" s="70">
        <v>3.12</v>
      </c>
      <c r="D38" s="71">
        <v>42093</v>
      </c>
      <c r="E38" s="71">
        <v>42184</v>
      </c>
      <c r="F38" s="70">
        <v>0.25277778000000001</v>
      </c>
      <c r="G38" s="69">
        <v>73061.14</v>
      </c>
      <c r="H38" s="71">
        <v>42184</v>
      </c>
      <c r="I38" s="69">
        <v>78866.67</v>
      </c>
      <c r="J38" s="70" t="b">
        <v>0</v>
      </c>
      <c r="K38" s="70">
        <v>0.92638798</v>
      </c>
      <c r="L38" s="70" t="s">
        <v>20</v>
      </c>
      <c r="N38" s="6">
        <f>_xll.MaRVL_GetRate($H$7,$E$7,H38)</f>
        <v>0.92682926394839904</v>
      </c>
      <c r="O38" s="9">
        <f t="shared" si="1"/>
        <v>73095.937706161276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8.710937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3.28515625" bestFit="1" customWidth="1"/>
  </cols>
  <sheetData>
    <row r="1" spans="1:15" ht="21">
      <c r="A1" s="17" t="s">
        <v>47</v>
      </c>
      <c r="B1" s="18">
        <v>101617</v>
      </c>
    </row>
    <row r="2" spans="1:15" ht="21.75" thickBot="1">
      <c r="A2" s="19" t="s">
        <v>34</v>
      </c>
      <c r="B2" s="20" t="s">
        <v>38</v>
      </c>
    </row>
    <row r="3" spans="1:15" ht="15.75" thickBot="1"/>
    <row r="4" spans="1:15" ht="15.75" thickBot="1">
      <c r="A4" s="15" t="s">
        <v>49</v>
      </c>
      <c r="B4" s="27" t="s">
        <v>48</v>
      </c>
    </row>
    <row r="5" spans="1:15" ht="15.75" thickBot="1">
      <c r="A5" s="16" t="s">
        <v>81</v>
      </c>
      <c r="B5" s="28">
        <f>O12</f>
        <v>65131271.973727971</v>
      </c>
      <c r="D5" s="234" t="s">
        <v>40</v>
      </c>
      <c r="E5" s="236"/>
      <c r="G5" s="234" t="s">
        <v>43</v>
      </c>
      <c r="H5" s="236"/>
    </row>
    <row r="6" spans="1:15" ht="12" customHeight="1"/>
    <row r="7" spans="1:15">
      <c r="D7" s="14" t="s">
        <v>21</v>
      </c>
      <c r="E7" s="7">
        <f>Replication!C4</f>
        <v>40420</v>
      </c>
      <c r="G7" s="14" t="s">
        <v>44</v>
      </c>
      <c r="H7" s="145" t="s">
        <v>82</v>
      </c>
    </row>
    <row r="8" spans="1:15">
      <c r="D8" s="14" t="s">
        <v>31</v>
      </c>
      <c r="E8" s="6" t="b">
        <f>Replication!C6</f>
        <v>0</v>
      </c>
    </row>
    <row r="10" spans="1:15" ht="15.75" thickBot="1"/>
    <row r="11" spans="1:15" ht="15.75" thickBot="1">
      <c r="O11" s="21" t="s">
        <v>32</v>
      </c>
    </row>
    <row r="12" spans="1:15">
      <c r="O12" s="22">
        <f>SUM(O15:O20)</f>
        <v>65131271.973727971</v>
      </c>
    </row>
    <row r="14" spans="1:15" ht="25.5">
      <c r="B14" s="64" t="s">
        <v>51</v>
      </c>
      <c r="C14" s="64" t="s">
        <v>52</v>
      </c>
      <c r="D14" s="64" t="s">
        <v>55</v>
      </c>
      <c r="E14" s="64" t="s">
        <v>56</v>
      </c>
      <c r="F14" s="64" t="s">
        <v>10</v>
      </c>
      <c r="G14" s="64" t="s">
        <v>12</v>
      </c>
      <c r="H14" s="64" t="s">
        <v>59</v>
      </c>
      <c r="I14" s="64" t="s">
        <v>60</v>
      </c>
      <c r="J14" s="64" t="s">
        <v>61</v>
      </c>
      <c r="K14" s="64" t="s">
        <v>17</v>
      </c>
      <c r="L14" s="64" t="s">
        <v>18</v>
      </c>
      <c r="N14" s="10" t="s">
        <v>27</v>
      </c>
      <c r="O14" s="10" t="s">
        <v>28</v>
      </c>
    </row>
    <row r="15" spans="1:15">
      <c r="B15" s="65">
        <v>250000000</v>
      </c>
      <c r="C15" s="66">
        <v>5.375</v>
      </c>
      <c r="D15" s="67">
        <v>39965</v>
      </c>
      <c r="E15" s="67">
        <v>40155</v>
      </c>
      <c r="F15" s="66">
        <v>0.52054794999999998</v>
      </c>
      <c r="G15" s="66">
        <v>0</v>
      </c>
      <c r="H15" s="67">
        <v>40155</v>
      </c>
      <c r="I15" s="65">
        <v>6994863.0099999998</v>
      </c>
      <c r="J15" s="66" t="b">
        <v>0</v>
      </c>
      <c r="K15" s="66">
        <v>0</v>
      </c>
      <c r="L15" s="66" t="s">
        <v>20</v>
      </c>
      <c r="N15" s="6" t="str">
        <f>_xll.MaRVL_GetRate($H$7,$E$7,H15)</f>
        <v>#VALUE: Requested rate outside date range of yield curve [2010/8/30,2060/8/31] - 2009/12/8</v>
      </c>
      <c r="O15" s="9">
        <f t="shared" ref="O15:O20" si="0">IF(IF($E$8,H15&gt;$E$7,H15&gt;=$E$7),I15*N15,0)</f>
        <v>0</v>
      </c>
    </row>
    <row r="16" spans="1:15">
      <c r="B16" s="65">
        <v>250000000</v>
      </c>
      <c r="C16" s="66">
        <v>5.375</v>
      </c>
      <c r="D16" s="67">
        <v>40155</v>
      </c>
      <c r="E16" s="67">
        <v>40520</v>
      </c>
      <c r="F16" s="66">
        <v>1</v>
      </c>
      <c r="G16" s="65">
        <v>13411115.560000001</v>
      </c>
      <c r="H16" s="67">
        <v>40520</v>
      </c>
      <c r="I16" s="65">
        <v>13437500</v>
      </c>
      <c r="J16" s="66" t="b">
        <v>0</v>
      </c>
      <c r="K16" s="66">
        <v>0.99803651000000004</v>
      </c>
      <c r="L16" s="66" t="s">
        <v>20</v>
      </c>
      <c r="N16" s="6">
        <f>_xll.MaRVL_GetRate($H$7,$E$7,H16)</f>
        <v>0.9980525970549865</v>
      </c>
      <c r="O16" s="9">
        <f t="shared" si="0"/>
        <v>13411331.772926381</v>
      </c>
    </row>
    <row r="17" spans="2:15">
      <c r="B17" s="65">
        <v>250000000</v>
      </c>
      <c r="C17" s="66">
        <v>5.375</v>
      </c>
      <c r="D17" s="67">
        <v>40520</v>
      </c>
      <c r="E17" s="67">
        <v>40885</v>
      </c>
      <c r="F17" s="66">
        <v>1</v>
      </c>
      <c r="G17" s="65">
        <v>13292441.77</v>
      </c>
      <c r="H17" s="67">
        <v>40885</v>
      </c>
      <c r="I17" s="65">
        <v>13437500</v>
      </c>
      <c r="J17" s="66" t="b">
        <v>0</v>
      </c>
      <c r="K17" s="66">
        <v>0.98920496999999996</v>
      </c>
      <c r="L17" s="66" t="s">
        <v>20</v>
      </c>
      <c r="N17" s="6">
        <f>_xll.MaRVL_GetRate($H$7,$E$7,H17)</f>
        <v>0.98924465999241895</v>
      </c>
      <c r="O17" s="9">
        <f t="shared" si="0"/>
        <v>13292975.11864813</v>
      </c>
    </row>
    <row r="18" spans="2:15">
      <c r="B18" s="65">
        <v>250000000</v>
      </c>
      <c r="C18" s="66">
        <v>5.375</v>
      </c>
      <c r="D18" s="67">
        <v>40885</v>
      </c>
      <c r="E18" s="67">
        <v>41251</v>
      </c>
      <c r="F18" s="66">
        <v>1</v>
      </c>
      <c r="G18" s="65">
        <v>13105038.57</v>
      </c>
      <c r="H18" s="67">
        <v>41253</v>
      </c>
      <c r="I18" s="65">
        <v>13437500</v>
      </c>
      <c r="J18" s="66" t="b">
        <v>0</v>
      </c>
      <c r="K18" s="66">
        <v>0.97525868000000004</v>
      </c>
      <c r="L18" s="66" t="s">
        <v>20</v>
      </c>
      <c r="N18" s="6">
        <f>_xll.MaRVL_GetRate($H$7,$E$7,H18)</f>
        <v>0.97508746344084685</v>
      </c>
      <c r="O18" s="9">
        <f t="shared" si="0"/>
        <v>13102737.789986379</v>
      </c>
    </row>
    <row r="19" spans="2:15">
      <c r="B19" s="65">
        <v>250000000</v>
      </c>
      <c r="C19" s="66">
        <v>5.375</v>
      </c>
      <c r="D19" s="67">
        <v>41251</v>
      </c>
      <c r="E19" s="67">
        <v>41616</v>
      </c>
      <c r="F19" s="66">
        <v>1</v>
      </c>
      <c r="G19" s="65">
        <v>12838653.039999999</v>
      </c>
      <c r="H19" s="67">
        <v>41617</v>
      </c>
      <c r="I19" s="65">
        <v>13437500</v>
      </c>
      <c r="J19" s="66" t="b">
        <v>0</v>
      </c>
      <c r="K19" s="66">
        <v>0.95543465000000005</v>
      </c>
      <c r="L19" s="66" t="s">
        <v>20</v>
      </c>
      <c r="N19" s="6">
        <f>_xll.MaRVL_GetRate($H$7,$E$7,H19)</f>
        <v>0.95478668943965972</v>
      </c>
      <c r="O19" s="9">
        <f t="shared" si="0"/>
        <v>12829946.139345428</v>
      </c>
    </row>
    <row r="20" spans="2:15">
      <c r="B20" s="65">
        <v>250000000</v>
      </c>
      <c r="C20" s="66">
        <v>5.375</v>
      </c>
      <c r="D20" s="67">
        <v>41616</v>
      </c>
      <c r="E20" s="67">
        <v>41981</v>
      </c>
      <c r="F20" s="66">
        <v>1</v>
      </c>
      <c r="G20" s="65">
        <v>12505667.01</v>
      </c>
      <c r="H20" s="67">
        <v>41981</v>
      </c>
      <c r="I20" s="65">
        <v>13437500</v>
      </c>
      <c r="J20" s="66" t="b">
        <v>0</v>
      </c>
      <c r="K20" s="66">
        <v>0.93065429</v>
      </c>
      <c r="L20" s="66" t="s">
        <v>20</v>
      </c>
      <c r="N20" s="6">
        <f>_xll.MaRVL_GetRate($H$7,$E$7,H20)</f>
        <v>0.92980696951230912</v>
      </c>
      <c r="O20" s="9">
        <f t="shared" si="0"/>
        <v>12494281.152821654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61"/>
  <sheetViews>
    <sheetView topLeftCell="A2" workbookViewId="0">
      <selection activeCell="L9" sqref="L9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5.28515625" bestFit="1" customWidth="1"/>
    <col min="14" max="14" width="8.42578125" bestFit="1" customWidth="1"/>
    <col min="15" max="15" width="10.14062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3.28515625" bestFit="1" customWidth="1"/>
    <col min="24" max="24" width="18.7109375" customWidth="1"/>
    <col min="25" max="25" width="13.28515625" bestFit="1" customWidth="1"/>
  </cols>
  <sheetData>
    <row r="1" spans="1:25" ht="21">
      <c r="A1" s="17" t="s">
        <v>47</v>
      </c>
      <c r="B1" s="18">
        <v>101617</v>
      </c>
    </row>
    <row r="2" spans="1:25" ht="21.75" thickBot="1">
      <c r="A2" s="19" t="s">
        <v>34</v>
      </c>
      <c r="B2" s="20" t="s">
        <v>35</v>
      </c>
    </row>
    <row r="3" spans="1:25" ht="15.75" thickBot="1"/>
    <row r="4" spans="1:25" ht="15.75" thickBot="1">
      <c r="A4" s="15" t="s">
        <v>49</v>
      </c>
      <c r="B4" s="27" t="s">
        <v>48</v>
      </c>
    </row>
    <row r="5" spans="1:25" ht="15.75" thickBot="1">
      <c r="A5" s="16" t="s">
        <v>81</v>
      </c>
      <c r="B5" s="28">
        <f>Y12</f>
        <v>43103520.019331783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3" t="s">
        <v>42</v>
      </c>
    </row>
    <row r="7" spans="1:25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82</v>
      </c>
    </row>
    <row r="8" spans="1:25">
      <c r="D8" s="14" t="s">
        <v>30</v>
      </c>
      <c r="E8" s="6" t="b">
        <f>Replication!C5</f>
        <v>1</v>
      </c>
      <c r="G8" s="14" t="s">
        <v>46</v>
      </c>
      <c r="H8" s="14" t="s">
        <v>24</v>
      </c>
      <c r="K8" s="14" t="s">
        <v>45</v>
      </c>
      <c r="L8" s="145" t="s">
        <v>97</v>
      </c>
    </row>
    <row r="9" spans="1:25">
      <c r="D9" s="14" t="s">
        <v>31</v>
      </c>
      <c r="E9" s="6" t="b">
        <f>Replication!C6</f>
        <v>0</v>
      </c>
    </row>
    <row r="10" spans="1:25" ht="15.75" thickBot="1"/>
    <row r="11" spans="1:25" ht="15.75" thickBot="1">
      <c r="Y11" s="21" t="s">
        <v>32</v>
      </c>
    </row>
    <row r="12" spans="1:25">
      <c r="D12" s="168">
        <v>2.2949999999999999</v>
      </c>
      <c r="Y12" s="22">
        <f>SUM(Y15:Y37)</f>
        <v>43103520.019331783</v>
      </c>
    </row>
    <row r="14" spans="1:25" ht="25.5">
      <c r="B14" s="60" t="s">
        <v>51</v>
      </c>
      <c r="C14" s="60" t="s">
        <v>52</v>
      </c>
      <c r="D14" s="60" t="s">
        <v>53</v>
      </c>
      <c r="E14" s="60" t="s">
        <v>54</v>
      </c>
      <c r="F14" s="60" t="s">
        <v>4</v>
      </c>
      <c r="G14" s="60" t="s">
        <v>5</v>
      </c>
      <c r="H14" s="60" t="s">
        <v>55</v>
      </c>
      <c r="I14" s="60" t="s">
        <v>56</v>
      </c>
      <c r="J14" s="60" t="s">
        <v>57</v>
      </c>
      <c r="K14" s="60" t="s">
        <v>58</v>
      </c>
      <c r="L14" s="60" t="s">
        <v>10</v>
      </c>
      <c r="M14" s="60" t="s">
        <v>11</v>
      </c>
      <c r="N14" s="60" t="s">
        <v>12</v>
      </c>
      <c r="O14" s="60" t="s">
        <v>59</v>
      </c>
      <c r="P14" s="60" t="s">
        <v>60</v>
      </c>
      <c r="Q14" s="60" t="s">
        <v>61</v>
      </c>
      <c r="R14" s="60" t="s">
        <v>16</v>
      </c>
      <c r="S14" s="60" t="s">
        <v>17</v>
      </c>
      <c r="T14" s="60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5">
      <c r="B15" s="61">
        <v>250000000</v>
      </c>
      <c r="C15" s="62">
        <v>0.6</v>
      </c>
      <c r="D15" s="168">
        <v>2.2949999999999999</v>
      </c>
      <c r="E15" s="63">
        <v>39965</v>
      </c>
      <c r="F15" s="63">
        <v>39965</v>
      </c>
      <c r="G15" s="218">
        <v>39973</v>
      </c>
      <c r="H15" s="63">
        <v>39965</v>
      </c>
      <c r="I15" s="63">
        <v>39973</v>
      </c>
      <c r="J15" s="62" t="s">
        <v>83</v>
      </c>
      <c r="K15" s="62" t="b">
        <v>0</v>
      </c>
      <c r="L15" s="62">
        <v>2.1917809999999999E-2</v>
      </c>
      <c r="M15" s="62">
        <v>0</v>
      </c>
      <c r="N15" s="62">
        <v>0</v>
      </c>
      <c r="O15" s="63">
        <v>39973</v>
      </c>
      <c r="P15" s="61">
        <v>158630.14000000001</v>
      </c>
      <c r="Q15" s="62" t="b">
        <v>0</v>
      </c>
      <c r="R15" s="62"/>
      <c r="S15" s="62">
        <v>0</v>
      </c>
      <c r="T15" s="62" t="s">
        <v>20</v>
      </c>
      <c r="V15" s="8">
        <f>IF(IF($E$8,E15&gt;$E$7,E15&gt;=$E$7),_xll.MaRVL_GetRate($L$8,F15,G15,"R","S",$H$8,$H$8),C15/100)</f>
        <v>6.0000000000000001E-3</v>
      </c>
      <c r="W15" s="9">
        <f t="shared" ref="W15:W23" si="0">IF($H$7="A",L15*(V15+D15/100),1-1/(1+L15*(V15+D15/100)))*B15</f>
        <v>158630.14987499997</v>
      </c>
      <c r="X15" s="6" t="str">
        <f>_xll.MaRVL_GetRate($L$7,$E$7,O15)</f>
        <v>#VALUE: Requested rate outside date range of yield curve [2010/8/30,2060/8/31] - 2009/6/9</v>
      </c>
      <c r="Y15" s="9">
        <f t="shared" ref="Y15:Y34" si="1">IF(IF($E$9,O15&gt;$E$7,O15&gt;=$E$7),W15*X15,0)</f>
        <v>0</v>
      </c>
    </row>
    <row r="16" spans="1:25">
      <c r="B16" s="61">
        <v>250000000</v>
      </c>
      <c r="C16" s="62">
        <v>1.25688</v>
      </c>
      <c r="D16" s="168">
        <v>2.2949999999999999</v>
      </c>
      <c r="E16" s="63">
        <v>39973</v>
      </c>
      <c r="F16" s="63">
        <v>39973</v>
      </c>
      <c r="G16" s="218">
        <v>40064</v>
      </c>
      <c r="H16" s="63">
        <v>39973</v>
      </c>
      <c r="I16" s="63">
        <v>40064</v>
      </c>
      <c r="J16" s="62" t="s">
        <v>64</v>
      </c>
      <c r="K16" s="62" t="b">
        <v>0</v>
      </c>
      <c r="L16" s="62">
        <v>0.24931507</v>
      </c>
      <c r="M16" s="62">
        <v>0</v>
      </c>
      <c r="N16" s="62">
        <v>0</v>
      </c>
      <c r="O16" s="63">
        <v>40064</v>
      </c>
      <c r="P16" s="61">
        <v>2213843.0099999998</v>
      </c>
      <c r="Q16" s="62" t="b">
        <v>0</v>
      </c>
      <c r="R16" s="62"/>
      <c r="S16" s="62">
        <v>0</v>
      </c>
      <c r="T16" s="62" t="s">
        <v>20</v>
      </c>
      <c r="V16" s="8">
        <f>IF(IF($E$8,E16&gt;$E$7,E16&gt;=$E$7),_xll.MaRVL_GetRate($L$8,F16,G16,"R","S",$H$8,$H$8),C16/100)</f>
        <v>1.25688E-2</v>
      </c>
      <c r="W16" s="9">
        <f t="shared" si="0"/>
        <v>2213843.0270789997</v>
      </c>
      <c r="X16" s="6" t="str">
        <f>_xll.MaRVL_GetRate($L$7,$E$7,O16)</f>
        <v>#VALUE: Requested rate outside date range of yield curve [2010/8/30,2060/8/31] - 2009/9/8</v>
      </c>
      <c r="Y16" s="9">
        <f t="shared" si="1"/>
        <v>0</v>
      </c>
    </row>
    <row r="17" spans="2:25">
      <c r="B17" s="61">
        <v>250000000</v>
      </c>
      <c r="C17" s="62">
        <v>0.64937999999999996</v>
      </c>
      <c r="D17" s="168">
        <v>2.2949999999999999</v>
      </c>
      <c r="E17" s="63">
        <v>40064</v>
      </c>
      <c r="F17" s="63">
        <v>40064</v>
      </c>
      <c r="G17" s="218">
        <v>40155</v>
      </c>
      <c r="H17" s="63">
        <v>40064</v>
      </c>
      <c r="I17" s="63">
        <v>40155</v>
      </c>
      <c r="J17" s="62" t="s">
        <v>64</v>
      </c>
      <c r="K17" s="62" t="b">
        <v>0</v>
      </c>
      <c r="L17" s="62">
        <v>0.24931507</v>
      </c>
      <c r="M17" s="62">
        <v>0</v>
      </c>
      <c r="N17" s="62">
        <v>0</v>
      </c>
      <c r="O17" s="63">
        <v>40155</v>
      </c>
      <c r="P17" s="61">
        <v>1835195.75</v>
      </c>
      <c r="Q17" s="62" t="b">
        <v>0</v>
      </c>
      <c r="R17" s="62"/>
      <c r="S17" s="62">
        <v>0</v>
      </c>
      <c r="T17" s="62" t="s">
        <v>20</v>
      </c>
      <c r="V17" s="8">
        <f>IF(IF($E$8,E17&gt;$E$7,E17&gt;=$E$7),_xll.MaRVL_GetRate($L$8,F17,G17,"R","S",$H$8,$H$8),C17/100)</f>
        <v>6.4937999999999992E-3</v>
      </c>
      <c r="W17" s="9">
        <f t="shared" si="0"/>
        <v>1835195.7645165001</v>
      </c>
      <c r="X17" s="6" t="str">
        <f>_xll.MaRVL_GetRate($L$7,$E$7,O17)</f>
        <v>#VALUE: Requested rate outside date range of yield curve [2010/8/30,2060/8/31] - 2009/12/8</v>
      </c>
      <c r="Y17" s="9">
        <f t="shared" si="1"/>
        <v>0</v>
      </c>
    </row>
    <row r="18" spans="2:25">
      <c r="B18" s="61">
        <v>250000000</v>
      </c>
      <c r="C18" s="62">
        <v>0.60750000000000004</v>
      </c>
      <c r="D18" s="168">
        <v>2.2949999999999999</v>
      </c>
      <c r="E18" s="63">
        <v>40155</v>
      </c>
      <c r="F18" s="63">
        <v>40155</v>
      </c>
      <c r="G18" s="218">
        <v>40245</v>
      </c>
      <c r="H18" s="63">
        <v>40155</v>
      </c>
      <c r="I18" s="63">
        <v>40245</v>
      </c>
      <c r="J18" s="62" t="s">
        <v>64</v>
      </c>
      <c r="K18" s="62" t="b">
        <v>0</v>
      </c>
      <c r="L18" s="62">
        <v>0.24657534</v>
      </c>
      <c r="M18" s="62">
        <v>0</v>
      </c>
      <c r="N18" s="62">
        <v>0</v>
      </c>
      <c r="O18" s="63">
        <v>40245</v>
      </c>
      <c r="P18" s="61">
        <v>1789212.33</v>
      </c>
      <c r="Q18" s="62" t="b">
        <v>0</v>
      </c>
      <c r="R18" s="62"/>
      <c r="S18" s="62">
        <v>0</v>
      </c>
      <c r="T18" s="62" t="s">
        <v>20</v>
      </c>
      <c r="V18" s="8">
        <f>IF(IF($E$8,E18&gt;$E$7,E18&gt;=$E$7),_xll.MaRVL_GetRate($L$8,F18,G18,"R","S",$H$8,$H$8),C18/100)</f>
        <v>6.0750000000000005E-3</v>
      </c>
      <c r="W18" s="9">
        <f t="shared" si="0"/>
        <v>1789212.310875</v>
      </c>
      <c r="X18" s="6" t="str">
        <f>_xll.MaRVL_GetRate($L$7,$E$7,O18)</f>
        <v>#VALUE: Requested rate outside date range of yield curve [2010/8/30,2060/8/31] - 2010/3/8</v>
      </c>
      <c r="Y18" s="9">
        <f t="shared" si="1"/>
        <v>0</v>
      </c>
    </row>
    <row r="19" spans="2:25">
      <c r="B19" s="61">
        <v>250000000</v>
      </c>
      <c r="C19" s="62">
        <v>0.64500000000000002</v>
      </c>
      <c r="D19" s="168">
        <v>2.2949999999999999</v>
      </c>
      <c r="E19" s="63">
        <v>40245</v>
      </c>
      <c r="F19" s="63">
        <v>40245</v>
      </c>
      <c r="G19" s="218">
        <v>40337</v>
      </c>
      <c r="H19" s="63">
        <v>40245</v>
      </c>
      <c r="I19" s="63">
        <v>40337</v>
      </c>
      <c r="J19" s="62" t="s">
        <v>64</v>
      </c>
      <c r="K19" s="62" t="b">
        <v>0</v>
      </c>
      <c r="L19" s="62">
        <v>0.25205478999999997</v>
      </c>
      <c r="M19" s="62">
        <v>0</v>
      </c>
      <c r="N19" s="62">
        <v>0</v>
      </c>
      <c r="O19" s="63">
        <v>40337</v>
      </c>
      <c r="P19" s="61">
        <v>1852602.74</v>
      </c>
      <c r="Q19" s="62" t="b">
        <v>0</v>
      </c>
      <c r="R19" s="62"/>
      <c r="S19" s="62">
        <v>0</v>
      </c>
      <c r="T19" s="62" t="s">
        <v>20</v>
      </c>
      <c r="V19" s="8">
        <f>IF(IF($E$8,E19&gt;$E$7,E19&gt;=$E$7),_xll.MaRVL_GetRate($L$8,F19,G19,"R","S",$H$8,$H$8),C19/100)</f>
        <v>6.45E-3</v>
      </c>
      <c r="W19" s="9">
        <f t="shared" si="0"/>
        <v>1852602.7064999999</v>
      </c>
      <c r="X19" s="6" t="str">
        <f>_xll.MaRVL_GetRate($L$7,$E$7,O19)</f>
        <v>#VALUE: Requested rate outside date range of yield curve [2010/8/30,2060/8/31] - 2010/6/8</v>
      </c>
      <c r="Y19" s="9">
        <f t="shared" si="1"/>
        <v>0</v>
      </c>
    </row>
    <row r="20" spans="2:25">
      <c r="B20" s="61">
        <v>250000000</v>
      </c>
      <c r="C20" s="62">
        <v>0.72719</v>
      </c>
      <c r="D20" s="168">
        <v>2.2949999999999999</v>
      </c>
      <c r="E20" s="63">
        <v>40337</v>
      </c>
      <c r="F20" s="63">
        <v>40337</v>
      </c>
      <c r="G20" s="218">
        <v>40429</v>
      </c>
      <c r="H20" s="63">
        <v>40337</v>
      </c>
      <c r="I20" s="63">
        <v>40429</v>
      </c>
      <c r="J20" s="62" t="s">
        <v>64</v>
      </c>
      <c r="K20" s="62" t="b">
        <v>0</v>
      </c>
      <c r="L20" s="62">
        <v>0.25205478999999997</v>
      </c>
      <c r="M20" s="61">
        <v>1904393.7</v>
      </c>
      <c r="N20" s="61">
        <v>1903987.99</v>
      </c>
      <c r="O20" s="63">
        <v>40429</v>
      </c>
      <c r="P20" s="61">
        <v>1904393.7</v>
      </c>
      <c r="Q20" s="62" t="b">
        <v>0</v>
      </c>
      <c r="R20" s="62">
        <v>0.72719</v>
      </c>
      <c r="S20" s="62">
        <v>0.99978696</v>
      </c>
      <c r="T20" s="62" t="s">
        <v>20</v>
      </c>
      <c r="V20" s="8">
        <f>IF(IF($E$8,E20&gt;$E$7,E20&gt;=$E$7),_xll.MaRVL_GetRate($L$8,F20,G20,"R","S",$H$8,$H$8),C20/100)</f>
        <v>7.2719000000000004E-3</v>
      </c>
      <c r="W20" s="9">
        <f t="shared" si="0"/>
        <v>1904393.6644752496</v>
      </c>
      <c r="X20" s="6">
        <f>_xll.MaRVL_GetRate($L$7,$E$7,O20)</f>
        <v>0.99987409934166172</v>
      </c>
      <c r="Y20" s="9">
        <f t="shared" si="1"/>
        <v>1904153.9000591568</v>
      </c>
    </row>
    <row r="21" spans="2:25">
      <c r="B21" s="61">
        <v>250000000</v>
      </c>
      <c r="C21" s="62">
        <v>0</v>
      </c>
      <c r="D21" s="168">
        <v>2.2949999999999999</v>
      </c>
      <c r="E21" s="63">
        <v>40429</v>
      </c>
      <c r="F21" s="63">
        <v>40429</v>
      </c>
      <c r="G21" s="218">
        <v>40520</v>
      </c>
      <c r="H21" s="63">
        <v>40429</v>
      </c>
      <c r="I21" s="63">
        <v>40520</v>
      </c>
      <c r="J21" s="62" t="s">
        <v>64</v>
      </c>
      <c r="K21" s="62" t="b">
        <v>0</v>
      </c>
      <c r="L21" s="62">
        <v>0.24931507</v>
      </c>
      <c r="M21" s="61">
        <v>1868919.35</v>
      </c>
      <c r="N21" s="61">
        <v>1865249.74</v>
      </c>
      <c r="O21" s="63">
        <v>40520</v>
      </c>
      <c r="P21" s="61">
        <v>1868919.35</v>
      </c>
      <c r="Q21" s="62" t="b">
        <v>0</v>
      </c>
      <c r="R21" s="62">
        <v>0.70348999999999995</v>
      </c>
      <c r="S21" s="62">
        <v>0.99803651000000004</v>
      </c>
      <c r="T21" s="62" t="s">
        <v>20</v>
      </c>
      <c r="V21" s="8">
        <f>IF(IF($E$8,E21&gt;$E$7,E21&gt;=$E$7),_xll.MaRVL_GetRate($L$8,F21,G21,"R","S",$H$8,$H$8),C21/100)</f>
        <v>7.3202811924985411E-3</v>
      </c>
      <c r="W21" s="9">
        <f t="shared" si="0"/>
        <v>1886709.3186068642</v>
      </c>
      <c r="X21" s="6">
        <f>_xll.MaRVL_GetRate($L$7,$E$7,O21)</f>
        <v>0.9980525970549865</v>
      </c>
      <c r="Y21" s="9">
        <f t="shared" si="1"/>
        <v>1883035.1353234248</v>
      </c>
    </row>
    <row r="22" spans="2:25">
      <c r="B22" s="61">
        <v>250000000</v>
      </c>
      <c r="C22" s="62">
        <v>0</v>
      </c>
      <c r="D22" s="168">
        <v>2.2949999999999999</v>
      </c>
      <c r="E22" s="63">
        <v>40520</v>
      </c>
      <c r="F22" s="63">
        <v>40520</v>
      </c>
      <c r="G22" s="218">
        <v>40610</v>
      </c>
      <c r="H22" s="63">
        <v>40520</v>
      </c>
      <c r="I22" s="63">
        <v>40610</v>
      </c>
      <c r="J22" s="62" t="s">
        <v>64</v>
      </c>
      <c r="K22" s="62" t="b">
        <v>0</v>
      </c>
      <c r="L22" s="62">
        <v>0.24657534</v>
      </c>
      <c r="M22" s="61">
        <v>1903299.54</v>
      </c>
      <c r="N22" s="61">
        <v>1895857.36</v>
      </c>
      <c r="O22" s="63">
        <v>40610</v>
      </c>
      <c r="P22" s="61">
        <v>1903299.54</v>
      </c>
      <c r="Q22" s="62" t="b">
        <v>0</v>
      </c>
      <c r="R22" s="62">
        <v>0.79257</v>
      </c>
      <c r="S22" s="62">
        <v>0.99608985000000005</v>
      </c>
      <c r="T22" s="62" t="s">
        <v>20</v>
      </c>
      <c r="V22" s="8">
        <f>IF(IF($E$8,E22&gt;$E$7,E22&gt;=$E$7),_xll.MaRVL_GetRate($L$8,F22,G22,"R","S",$H$8,$H$8),C22/100)</f>
        <v>7.7512693088677143E-3</v>
      </c>
      <c r="W22" s="9">
        <f t="shared" si="0"/>
        <v>1892543.9795664055</v>
      </c>
      <c r="X22" s="6">
        <f>_xll.MaRVL_GetRate($L$7,$E$7,O22)</f>
        <v>0.99614868607862406</v>
      </c>
      <c r="Y22" s="9">
        <f t="shared" si="1"/>
        <v>1885255.1985910852</v>
      </c>
    </row>
    <row r="23" spans="2:25">
      <c r="B23" s="61">
        <v>250000000</v>
      </c>
      <c r="C23" s="62">
        <v>0</v>
      </c>
      <c r="D23" s="168">
        <v>2.2949999999999999</v>
      </c>
      <c r="E23" s="63">
        <v>40610</v>
      </c>
      <c r="F23" s="63">
        <v>40610</v>
      </c>
      <c r="G23" s="218">
        <v>40702</v>
      </c>
      <c r="H23" s="63">
        <v>40610</v>
      </c>
      <c r="I23" s="63">
        <v>40702</v>
      </c>
      <c r="J23" s="62" t="s">
        <v>64</v>
      </c>
      <c r="K23" s="62" t="b">
        <v>0</v>
      </c>
      <c r="L23" s="62">
        <v>0.25205478999999997</v>
      </c>
      <c r="M23" s="61">
        <v>1978779.98</v>
      </c>
      <c r="N23" s="61">
        <v>1966852.36</v>
      </c>
      <c r="O23" s="63">
        <v>40702</v>
      </c>
      <c r="P23" s="61">
        <v>1978779.98</v>
      </c>
      <c r="Q23" s="62" t="b">
        <v>0</v>
      </c>
      <c r="R23" s="62">
        <v>0.84523999999999999</v>
      </c>
      <c r="S23" s="62">
        <v>0.99397223000000001</v>
      </c>
      <c r="T23" s="62" t="s">
        <v>20</v>
      </c>
      <c r="V23" s="8">
        <f>IF(IF($E$8,E23&gt;$E$7,E23&gt;=$E$7),_xll.MaRVL_GetRate($L$8,F23,G23,"R","S",$H$8,$H$8),C23/100)</f>
        <v>8.4582544674476606E-3</v>
      </c>
      <c r="W23" s="9">
        <f t="shared" si="0"/>
        <v>1979150.2460147704</v>
      </c>
      <c r="X23" s="6">
        <f>_xll.MaRVL_GetRate($L$7,$E$7,O23)</f>
        <v>0.99402947131719399</v>
      </c>
      <c r="Y23" s="9">
        <f t="shared" si="1"/>
        <v>1967333.6727033565</v>
      </c>
    </row>
    <row r="24" spans="2:25">
      <c r="B24" s="61">
        <v>250000000</v>
      </c>
      <c r="C24" s="62">
        <v>0</v>
      </c>
      <c r="D24" s="168">
        <v>2.2949999999999999</v>
      </c>
      <c r="E24" s="63">
        <v>40702</v>
      </c>
      <c r="F24" s="63">
        <v>40702</v>
      </c>
      <c r="G24" s="218">
        <v>40794</v>
      </c>
      <c r="H24" s="63">
        <v>40702</v>
      </c>
      <c r="I24" s="63">
        <v>40794</v>
      </c>
      <c r="J24" s="62" t="s">
        <v>64</v>
      </c>
      <c r="K24" s="62" t="b">
        <v>0</v>
      </c>
      <c r="L24" s="62">
        <v>0.25205478999999997</v>
      </c>
      <c r="M24" s="61">
        <v>2019912.17</v>
      </c>
      <c r="N24" s="61">
        <v>2003139.42</v>
      </c>
      <c r="O24" s="63">
        <v>40794</v>
      </c>
      <c r="P24" s="61">
        <v>2019912.17</v>
      </c>
      <c r="Q24" s="62" t="b">
        <v>0</v>
      </c>
      <c r="R24" s="62">
        <v>0.91051000000000004</v>
      </c>
      <c r="S24" s="62">
        <v>0.99169629999999998</v>
      </c>
      <c r="T24" s="62" t="s">
        <v>20</v>
      </c>
      <c r="V24" s="8">
        <f>IF(IF($E$8,E24&gt;$E$7,E24&gt;=$E$7),_xll.MaRVL_GetRate($L$8,F24,G24,"R","S",$H$8,$H$8),C24/100)</f>
        <v>9.134469623878096E-3</v>
      </c>
      <c r="W24" s="9">
        <f t="shared" ref="W24:W34" si="2">IF($H$7="A",L24*(V24+D24/100),1-1/(1+L24*(V24+D24/100)))*B24</f>
        <v>2021761.0633269926</v>
      </c>
      <c r="X24" s="6">
        <f>_xll.MaRVL_GetRate($L$7,$E$7,O24)</f>
        <v>0.99174608815131104</v>
      </c>
      <c r="Y24" s="9">
        <f t="shared" si="1"/>
        <v>2005073.62573118</v>
      </c>
    </row>
    <row r="25" spans="2:25">
      <c r="B25" s="61">
        <v>250000000</v>
      </c>
      <c r="C25" s="62">
        <v>0</v>
      </c>
      <c r="D25" s="168">
        <v>2.2949999999999999</v>
      </c>
      <c r="E25" s="63">
        <v>40794</v>
      </c>
      <c r="F25" s="63">
        <v>40794</v>
      </c>
      <c r="G25" s="218">
        <v>40885</v>
      </c>
      <c r="H25" s="63">
        <v>40794</v>
      </c>
      <c r="I25" s="63">
        <v>40885</v>
      </c>
      <c r="J25" s="62" t="s">
        <v>64</v>
      </c>
      <c r="K25" s="62" t="b">
        <v>0</v>
      </c>
      <c r="L25" s="62">
        <v>0.24931507</v>
      </c>
      <c r="M25" s="61">
        <v>2060074.84</v>
      </c>
      <c r="N25" s="61">
        <v>2037836.27</v>
      </c>
      <c r="O25" s="63">
        <v>40885</v>
      </c>
      <c r="P25" s="61">
        <v>2060074.84</v>
      </c>
      <c r="Q25" s="62" t="b">
        <v>0</v>
      </c>
      <c r="R25" s="62">
        <v>1.0101800000000001</v>
      </c>
      <c r="S25" s="62">
        <v>0.98920496999999996</v>
      </c>
      <c r="T25" s="62" t="s">
        <v>20</v>
      </c>
      <c r="V25" s="8">
        <f>IF(IF($E$8,E25&gt;$E$7,E25&gt;=$E$7),_xll.MaRVL_GetRate($L$8,F25,G25,"R","S",$H$8,$H$8),C25/100)</f>
        <v>1.014228457616519E-2</v>
      </c>
      <c r="W25" s="9">
        <f t="shared" si="2"/>
        <v>2062601.3113916358</v>
      </c>
      <c r="X25" s="6">
        <f>_xll.MaRVL_GetRate($L$7,$E$7,O25)</f>
        <v>0.98924465999241895</v>
      </c>
      <c r="Y25" s="9">
        <f t="shared" si="1"/>
        <v>2040417.3329875362</v>
      </c>
    </row>
    <row r="26" spans="2:25">
      <c r="B26" s="61">
        <v>250000000</v>
      </c>
      <c r="C26" s="62">
        <v>0</v>
      </c>
      <c r="D26" s="168">
        <v>2.2949999999999999</v>
      </c>
      <c r="E26" s="63">
        <v>40885</v>
      </c>
      <c r="F26" s="63">
        <v>40885</v>
      </c>
      <c r="G26" s="218">
        <v>40976</v>
      </c>
      <c r="H26" s="63">
        <v>40885</v>
      </c>
      <c r="I26" s="63">
        <v>40976</v>
      </c>
      <c r="J26" s="62" t="s">
        <v>64</v>
      </c>
      <c r="K26" s="62" t="b">
        <v>0</v>
      </c>
      <c r="L26" s="62">
        <v>0.24931507</v>
      </c>
      <c r="M26" s="61">
        <v>2146389.52</v>
      </c>
      <c r="N26" s="61">
        <v>2117156.11</v>
      </c>
      <c r="O26" s="63">
        <v>40976</v>
      </c>
      <c r="P26" s="61">
        <v>2146389.52</v>
      </c>
      <c r="Q26" s="62" t="b">
        <v>0</v>
      </c>
      <c r="R26" s="62">
        <v>1.14866</v>
      </c>
      <c r="S26" s="62">
        <v>0.98638020000000004</v>
      </c>
      <c r="T26" s="62" t="s">
        <v>20</v>
      </c>
      <c r="V26" s="8">
        <f>IF(IF($E$8,E26&gt;$E$7,E26&gt;=$E$7),_xll.MaRVL_GetRate($L$8,F26,G26,"R","S",$H$8,$H$8),C26/100)</f>
        <v>1.1621558107734653E-2</v>
      </c>
      <c r="W26" s="9">
        <f t="shared" si="2"/>
        <v>2154802.6074097333</v>
      </c>
      <c r="X26" s="6">
        <f>_xll.MaRVL_GetRate($L$7,$E$7,O26)</f>
        <v>0.98638667408963498</v>
      </c>
      <c r="Y26" s="9">
        <f t="shared" si="1"/>
        <v>2125468.5772425602</v>
      </c>
    </row>
    <row r="27" spans="2:25">
      <c r="B27" s="61">
        <v>250000000</v>
      </c>
      <c r="C27" s="62">
        <v>0</v>
      </c>
      <c r="D27" s="168">
        <v>2.2949999999999999</v>
      </c>
      <c r="E27" s="63">
        <v>40976</v>
      </c>
      <c r="F27" s="63">
        <v>40976</v>
      </c>
      <c r="G27" s="218">
        <v>41068</v>
      </c>
      <c r="H27" s="63">
        <v>40976</v>
      </c>
      <c r="I27" s="63">
        <v>41068</v>
      </c>
      <c r="J27" s="62" t="s">
        <v>64</v>
      </c>
      <c r="K27" s="62" t="b">
        <v>0</v>
      </c>
      <c r="L27" s="62">
        <v>0.25205478999999997</v>
      </c>
      <c r="M27" s="61">
        <v>2273667.38</v>
      </c>
      <c r="N27" s="61">
        <v>2235301.6</v>
      </c>
      <c r="O27" s="63">
        <v>41068</v>
      </c>
      <c r="P27" s="61">
        <v>2273667.38</v>
      </c>
      <c r="Q27" s="62" t="b">
        <v>0</v>
      </c>
      <c r="R27" s="62">
        <v>1.31321</v>
      </c>
      <c r="S27" s="62">
        <v>0.98312604000000003</v>
      </c>
      <c r="T27" s="62" t="s">
        <v>20</v>
      </c>
      <c r="V27" s="8">
        <f>IF(IF($E$8,E27&gt;$E$7,E27&gt;=$E$7),_xll.MaRVL_GetRate($L$8,F27,G27,"R","S",$H$8,$H$8),C27/100)</f>
        <v>1.3288195783234764E-2</v>
      </c>
      <c r="W27" s="9">
        <f t="shared" si="2"/>
        <v>2283502.7070305306</v>
      </c>
      <c r="X27" s="6">
        <f>_xll.MaRVL_GetRate($L$7,$E$7,O27)</f>
        <v>0.98309394498576086</v>
      </c>
      <c r="Y27" s="9">
        <f t="shared" si="1"/>
        <v>2244897.6846403084</v>
      </c>
    </row>
    <row r="28" spans="2:25">
      <c r="B28" s="61">
        <v>250000000</v>
      </c>
      <c r="C28" s="62">
        <v>0</v>
      </c>
      <c r="D28" s="168">
        <v>2.2949999999999999</v>
      </c>
      <c r="E28" s="63">
        <v>41068</v>
      </c>
      <c r="F28" s="63">
        <v>41068</v>
      </c>
      <c r="G28" s="218">
        <v>41162</v>
      </c>
      <c r="H28" s="63">
        <v>41068</v>
      </c>
      <c r="I28" s="63">
        <v>41162</v>
      </c>
      <c r="J28" s="62" t="s">
        <v>64</v>
      </c>
      <c r="K28" s="62" t="b">
        <v>0</v>
      </c>
      <c r="L28" s="62">
        <v>0.25753425000000002</v>
      </c>
      <c r="M28" s="61">
        <v>2438256.65</v>
      </c>
      <c r="N28" s="61">
        <v>2387937.67</v>
      </c>
      <c r="O28" s="63">
        <v>41162</v>
      </c>
      <c r="P28" s="61">
        <v>2438256.65</v>
      </c>
      <c r="Q28" s="62" t="b">
        <v>0</v>
      </c>
      <c r="R28" s="62">
        <v>1.4920800000000001</v>
      </c>
      <c r="S28" s="62">
        <v>0.97936272000000002</v>
      </c>
      <c r="T28" s="62" t="s">
        <v>20</v>
      </c>
      <c r="V28" s="8">
        <f>IF(IF($E$8,E28&gt;$E$7,E28&gt;=$E$7),_xll.MaRVL_GetRate($L$8,F28,G28,"R","S",$H$8,$H$8),C28/100)</f>
        <v>1.507364118771428E-2</v>
      </c>
      <c r="W28" s="9">
        <f t="shared" si="2"/>
        <v>2448097.4788867766</v>
      </c>
      <c r="X28" s="6">
        <f>_xll.MaRVL_GetRate($L$7,$E$7,O28)</f>
        <v>0.97929235280728311</v>
      </c>
      <c r="Y28" s="9">
        <f t="shared" si="1"/>
        <v>2397403.1400006097</v>
      </c>
    </row>
    <row r="29" spans="2:25">
      <c r="B29" s="61">
        <v>250000000</v>
      </c>
      <c r="C29" s="62">
        <v>0</v>
      </c>
      <c r="D29" s="168">
        <v>2.2949999999999999</v>
      </c>
      <c r="E29" s="63">
        <v>41162</v>
      </c>
      <c r="F29" s="63">
        <v>41162</v>
      </c>
      <c r="G29" s="218">
        <v>41253</v>
      </c>
      <c r="H29" s="63">
        <v>41162</v>
      </c>
      <c r="I29" s="63">
        <v>41253</v>
      </c>
      <c r="J29" s="62" t="s">
        <v>64</v>
      </c>
      <c r="K29" s="62" t="b">
        <v>0</v>
      </c>
      <c r="L29" s="62">
        <v>0.24931507</v>
      </c>
      <c r="M29" s="61">
        <v>2482483.48</v>
      </c>
      <c r="N29" s="61">
        <v>2421063.5699999998</v>
      </c>
      <c r="O29" s="63">
        <v>41253</v>
      </c>
      <c r="P29" s="61">
        <v>2482483.48</v>
      </c>
      <c r="Q29" s="62" t="b">
        <v>0</v>
      </c>
      <c r="R29" s="62">
        <v>1.6878899999999999</v>
      </c>
      <c r="S29" s="62">
        <v>0.97525868000000004</v>
      </c>
      <c r="T29" s="62" t="s">
        <v>20</v>
      </c>
      <c r="V29" s="8">
        <f>IF(IF($E$8,E29&gt;$E$7,E29&gt;=$E$7),_xll.MaRVL_GetRate($L$8,F29,G29,"R","S",$H$8,$H$8),C29/100)</f>
        <v>1.7296668938482276E-2</v>
      </c>
      <c r="W29" s="9">
        <f t="shared" si="2"/>
        <v>2508525.2709161337</v>
      </c>
      <c r="X29" s="6">
        <f>_xll.MaRVL_GetRate($L$7,$E$7,O29)</f>
        <v>0.97508746344084685</v>
      </c>
      <c r="Y29" s="9">
        <f t="shared" si="1"/>
        <v>2446031.5433948757</v>
      </c>
    </row>
    <row r="30" spans="2:25">
      <c r="B30" s="61">
        <v>250000000</v>
      </c>
      <c r="C30" s="62">
        <v>0</v>
      </c>
      <c r="D30" s="168">
        <v>2.2949999999999999</v>
      </c>
      <c r="E30" s="63">
        <v>41253</v>
      </c>
      <c r="F30" s="63">
        <v>41253</v>
      </c>
      <c r="G30" s="218">
        <v>41341</v>
      </c>
      <c r="H30" s="63">
        <v>41253</v>
      </c>
      <c r="I30" s="63">
        <v>41341</v>
      </c>
      <c r="J30" s="62" t="s">
        <v>64</v>
      </c>
      <c r="K30" s="62" t="b">
        <v>0</v>
      </c>
      <c r="L30" s="62">
        <v>0.24109589000000001</v>
      </c>
      <c r="M30" s="61">
        <v>2492075.2400000002</v>
      </c>
      <c r="N30" s="61">
        <v>2419701.1</v>
      </c>
      <c r="O30" s="63">
        <v>41341</v>
      </c>
      <c r="P30" s="61">
        <v>2492075.2400000002</v>
      </c>
      <c r="Q30" s="62" t="b">
        <v>0</v>
      </c>
      <c r="R30" s="62">
        <v>1.83958</v>
      </c>
      <c r="S30" s="62">
        <v>0.97095829</v>
      </c>
      <c r="T30" s="62" t="s">
        <v>20</v>
      </c>
      <c r="V30" s="8">
        <f>IF(IF($E$8,E30&gt;$E$7,E30&gt;=$E$7),_xll.MaRVL_GetRate($L$8,F30,G30,"R","S",$H$8,$H$8),C30/100)</f>
        <v>1.8903976520372998E-2</v>
      </c>
      <c r="W30" s="9">
        <f t="shared" si="2"/>
        <v>2522705.4298046078</v>
      </c>
      <c r="X30" s="6">
        <f>_xll.MaRVL_GetRate($L$7,$E$7,O30)</f>
        <v>0.9706634985129392</v>
      </c>
      <c r="Y30" s="9">
        <f t="shared" si="1"/>
        <v>2448698.0782117285</v>
      </c>
    </row>
    <row r="31" spans="2:25">
      <c r="B31" s="61">
        <v>250000000</v>
      </c>
      <c r="C31" s="62">
        <v>0</v>
      </c>
      <c r="D31" s="168">
        <v>2.2949999999999999</v>
      </c>
      <c r="E31" s="63">
        <v>41341</v>
      </c>
      <c r="F31" s="63">
        <v>41341</v>
      </c>
      <c r="G31" s="218">
        <v>41436</v>
      </c>
      <c r="H31" s="63">
        <v>41341</v>
      </c>
      <c r="I31" s="63">
        <v>41436</v>
      </c>
      <c r="J31" s="62" t="s">
        <v>64</v>
      </c>
      <c r="K31" s="62" t="b">
        <v>0</v>
      </c>
      <c r="L31" s="62">
        <v>0.26027397000000002</v>
      </c>
      <c r="M31" s="61">
        <v>2783676.9</v>
      </c>
      <c r="N31" s="61">
        <v>2688949.37</v>
      </c>
      <c r="O31" s="63">
        <v>41436</v>
      </c>
      <c r="P31" s="61">
        <v>2783676.9</v>
      </c>
      <c r="Q31" s="62" t="b">
        <v>0</v>
      </c>
      <c r="R31" s="62">
        <v>1.9830700000000001</v>
      </c>
      <c r="S31" s="62">
        <v>0.96597036000000003</v>
      </c>
      <c r="T31" s="62" t="s">
        <v>20</v>
      </c>
      <c r="V31" s="8">
        <f>IF(IF($E$8,E31&gt;$E$7,E31&gt;=$E$7),_xll.MaRVL_GetRate($L$8,F31,G31,"R","S",$H$8,$H$8),C31/100)</f>
        <v>2.0464835827973631E-2</v>
      </c>
      <c r="W31" s="9">
        <f t="shared" si="2"/>
        <v>2824937.9194612335</v>
      </c>
      <c r="X31" s="6">
        <f>_xll.MaRVL_GetRate($L$7,$E$7,O31)</f>
        <v>0.9655206872157438</v>
      </c>
      <c r="Y31" s="9">
        <f t="shared" si="1"/>
        <v>2727536.0013400237</v>
      </c>
    </row>
    <row r="32" spans="2:25">
      <c r="B32" s="61">
        <v>250000000</v>
      </c>
      <c r="C32" s="62">
        <v>0</v>
      </c>
      <c r="D32" s="168">
        <v>2.2949999999999999</v>
      </c>
      <c r="E32" s="63">
        <v>41436</v>
      </c>
      <c r="F32" s="63">
        <v>41436</v>
      </c>
      <c r="G32" s="218">
        <v>41526</v>
      </c>
      <c r="H32" s="63">
        <v>41436</v>
      </c>
      <c r="I32" s="63">
        <v>41526</v>
      </c>
      <c r="J32" s="62" t="s">
        <v>64</v>
      </c>
      <c r="K32" s="62" t="b">
        <v>0</v>
      </c>
      <c r="L32" s="62">
        <v>0.24657534</v>
      </c>
      <c r="M32" s="61">
        <v>2731633.93</v>
      </c>
      <c r="N32" s="61">
        <v>2624864.46</v>
      </c>
      <c r="O32" s="63">
        <v>41526</v>
      </c>
      <c r="P32" s="61">
        <v>2731633.93</v>
      </c>
      <c r="Q32" s="62" t="b">
        <v>0</v>
      </c>
      <c r="R32" s="62">
        <v>2.13632</v>
      </c>
      <c r="S32" s="62">
        <v>0.96091369999999998</v>
      </c>
      <c r="T32" s="62" t="s">
        <v>20</v>
      </c>
      <c r="V32" s="8">
        <f>IF(IF($E$8,E32&gt;$E$7,E32&gt;=$E$7),_xll.MaRVL_GetRate($L$8,F32,G32,"R","S",$H$8,$H$8),C32/100)</f>
        <v>2.1998760361569003E-2</v>
      </c>
      <c r="W32" s="9">
        <f t="shared" si="2"/>
        <v>2770813.9671831001</v>
      </c>
      <c r="X32" s="6">
        <f>_xll.MaRVL_GetRate($L$7,$E$7,O32)</f>
        <v>0.96031161908897889</v>
      </c>
      <c r="Y32" s="9">
        <f t="shared" si="1"/>
        <v>2660844.8470199597</v>
      </c>
    </row>
    <row r="33" spans="2:25">
      <c r="B33" s="61">
        <v>250000000</v>
      </c>
      <c r="C33" s="62">
        <v>0</v>
      </c>
      <c r="D33" s="168">
        <v>2.2949999999999999</v>
      </c>
      <c r="E33" s="63">
        <v>41526</v>
      </c>
      <c r="F33" s="63">
        <v>41526</v>
      </c>
      <c r="G33" s="218">
        <v>41617</v>
      </c>
      <c r="H33" s="63">
        <v>41526</v>
      </c>
      <c r="I33" s="63">
        <v>41617</v>
      </c>
      <c r="J33" s="62" t="s">
        <v>64</v>
      </c>
      <c r="K33" s="62" t="b">
        <v>0</v>
      </c>
      <c r="L33" s="62">
        <v>0.24931507</v>
      </c>
      <c r="M33" s="61">
        <v>2864100.15</v>
      </c>
      <c r="N33" s="61">
        <v>2736460.51</v>
      </c>
      <c r="O33" s="63">
        <v>41617</v>
      </c>
      <c r="P33" s="61">
        <v>2864100.15</v>
      </c>
      <c r="Q33" s="62" t="b">
        <v>0</v>
      </c>
      <c r="R33" s="62">
        <v>2.3001499999999999</v>
      </c>
      <c r="S33" s="62">
        <v>0.95543465000000005</v>
      </c>
      <c r="T33" s="62" t="s">
        <v>20</v>
      </c>
      <c r="V33" s="8">
        <f>IF(IF($E$8,E33&gt;$E$7,E33&gt;=$E$7),_xll.MaRVL_GetRate($L$8,F33,G33,"R","S",$H$8,$H$8),C33/100)</f>
        <v>2.3209825142107478E-2</v>
      </c>
      <c r="W33" s="9">
        <f t="shared" si="2"/>
        <v>2877085.009123072</v>
      </c>
      <c r="X33" s="6">
        <f>_xll.MaRVL_GetRate($L$7,$E$7,O33)</f>
        <v>0.95478668943965972</v>
      </c>
      <c r="Y33" s="9">
        <f t="shared" si="1"/>
        <v>2747002.4710970912</v>
      </c>
    </row>
    <row r="34" spans="2:25">
      <c r="B34" s="61">
        <v>250000000</v>
      </c>
      <c r="C34" s="62">
        <v>0</v>
      </c>
      <c r="D34" s="168">
        <v>2.2949999999999999</v>
      </c>
      <c r="E34" s="63">
        <v>41617</v>
      </c>
      <c r="F34" s="63">
        <v>41617</v>
      </c>
      <c r="G34" s="218">
        <v>41708</v>
      </c>
      <c r="H34" s="63">
        <v>41617</v>
      </c>
      <c r="I34" s="63">
        <v>41708</v>
      </c>
      <c r="J34" s="62" t="s">
        <v>64</v>
      </c>
      <c r="K34" s="62" t="b">
        <v>0</v>
      </c>
      <c r="L34" s="62">
        <v>0.24931507</v>
      </c>
      <c r="M34" s="61">
        <v>2957153.38</v>
      </c>
      <c r="N34" s="61">
        <v>2808217.48</v>
      </c>
      <c r="O34" s="63">
        <v>41708</v>
      </c>
      <c r="P34" s="61">
        <v>2957153.38</v>
      </c>
      <c r="Q34" s="62" t="b">
        <v>0</v>
      </c>
      <c r="R34" s="62">
        <v>2.4494400000000001</v>
      </c>
      <c r="S34" s="62">
        <v>0.94963538000000003</v>
      </c>
      <c r="T34" s="62" t="s">
        <v>20</v>
      </c>
      <c r="V34" s="8">
        <f>IF(IF($E$8,E34&gt;$E$7,E34&gt;=$E$7),_xll.MaRVL_GetRate($L$8,F34,G34,"R","S",$H$8,$H$8),C34/100)</f>
        <v>2.4703458118511937E-2</v>
      </c>
      <c r="W34" s="9">
        <f t="shared" si="2"/>
        <v>2970181.3116397178</v>
      </c>
      <c r="X34" s="6">
        <f>_xll.MaRVL_GetRate($L$7,$E$7,O34)</f>
        <v>0.94894220719151123</v>
      </c>
      <c r="Y34" s="9">
        <f t="shared" si="1"/>
        <v>2818530.4096263717</v>
      </c>
    </row>
    <row r="35" spans="2:25">
      <c r="B35" s="61">
        <v>250000000</v>
      </c>
      <c r="C35" s="62">
        <v>0</v>
      </c>
      <c r="D35" s="168">
        <v>2.2949999999999999</v>
      </c>
      <c r="E35" s="63">
        <v>41708</v>
      </c>
      <c r="F35" s="63">
        <v>41708</v>
      </c>
      <c r="G35" s="218">
        <v>41800</v>
      </c>
      <c r="H35" s="63">
        <v>41708</v>
      </c>
      <c r="I35" s="63">
        <v>41800</v>
      </c>
      <c r="J35" s="62" t="s">
        <v>64</v>
      </c>
      <c r="K35" s="62" t="b">
        <v>0</v>
      </c>
      <c r="L35" s="62">
        <v>0.25205478999999997</v>
      </c>
      <c r="M35" s="61">
        <v>3084309.14</v>
      </c>
      <c r="N35" s="61">
        <v>2909901.72</v>
      </c>
      <c r="O35" s="63">
        <v>41800</v>
      </c>
      <c r="P35" s="61">
        <v>3084309.14</v>
      </c>
      <c r="Q35" s="62" t="b">
        <v>0</v>
      </c>
      <c r="R35" s="62">
        <v>2.5996600000000001</v>
      </c>
      <c r="S35" s="62">
        <v>0.94345332999999998</v>
      </c>
      <c r="T35" s="62" t="s">
        <v>20</v>
      </c>
      <c r="V35" s="8">
        <f>IF(IF($E$8,E35&gt;$E$7,E35&gt;=$E$7),_xll.MaRVL_GetRate($L$8,F35,G35,"R","S",$H$8,$H$8),C35/100)</f>
        <v>2.6206374036795453E-2</v>
      </c>
      <c r="W35" s="9">
        <f t="shared" ref="W35:W37" si="3">IF($H$7="A",L35*(V35+D35/100),1-1/(1+L35*(V35+D35/100)))*B35</f>
        <v>3097524.8837514822</v>
      </c>
      <c r="X35" s="6">
        <f>_xll.MaRVL_GetRate($L$7,$E$7,O35)</f>
        <v>0.94271515669126604</v>
      </c>
      <c r="Y35" s="9">
        <f t="shared" ref="Y35:Y37" si="4">IF(IF($E$9,O35&gt;$E$7,O35&gt;=$E$7),W35*X35,0)</f>
        <v>2920083.6561408741</v>
      </c>
    </row>
    <row r="36" spans="2:25">
      <c r="B36" s="61">
        <v>250000000</v>
      </c>
      <c r="C36" s="62">
        <v>0</v>
      </c>
      <c r="D36" s="168">
        <v>2.2949999999999999</v>
      </c>
      <c r="E36" s="63">
        <v>41800</v>
      </c>
      <c r="F36" s="63">
        <v>41800</v>
      </c>
      <c r="G36" s="218">
        <v>41890</v>
      </c>
      <c r="H36" s="63">
        <v>41800</v>
      </c>
      <c r="I36" s="63">
        <v>41890</v>
      </c>
      <c r="J36" s="62" t="s">
        <v>64</v>
      </c>
      <c r="K36" s="62" t="b">
        <v>0</v>
      </c>
      <c r="L36" s="62">
        <v>0.24657534</v>
      </c>
      <c r="M36" s="61">
        <v>3102221.61</v>
      </c>
      <c r="N36" s="61">
        <v>2907177.07</v>
      </c>
      <c r="O36" s="63">
        <v>41890</v>
      </c>
      <c r="P36" s="61">
        <v>3102221.61</v>
      </c>
      <c r="Q36" s="62" t="b">
        <v>0</v>
      </c>
      <c r="R36" s="62">
        <v>2.7374900000000002</v>
      </c>
      <c r="S36" s="62">
        <v>0.93712746000000002</v>
      </c>
      <c r="T36" s="62" t="s">
        <v>20</v>
      </c>
      <c r="V36" s="8">
        <f>IF(IF($E$8,E36&gt;$E$7,E36&gt;=$E$7),_xll.MaRVL_GetRate($L$8,F36,G36,"R","S",$H$8,$H$8),C36/100)</f>
        <v>2.7595755676796115E-2</v>
      </c>
      <c r="W36" s="9">
        <f t="shared" si="3"/>
        <v>3115834.2228907333</v>
      </c>
      <c r="X36" s="6">
        <f>_xll.MaRVL_GetRate($L$7,$E$7,O36)</f>
        <v>0.93634386766621813</v>
      </c>
      <c r="Y36" s="9">
        <f t="shared" si="4"/>
        <v>2917492.2672682744</v>
      </c>
    </row>
    <row r="37" spans="2:25">
      <c r="B37" s="61">
        <v>250000000</v>
      </c>
      <c r="C37" s="62">
        <v>0</v>
      </c>
      <c r="D37" s="168">
        <v>2.2949999999999999</v>
      </c>
      <c r="E37" s="63">
        <v>41890</v>
      </c>
      <c r="F37" s="63">
        <v>41890</v>
      </c>
      <c r="G37" s="218">
        <v>41981</v>
      </c>
      <c r="H37" s="63">
        <v>41890</v>
      </c>
      <c r="I37" s="63">
        <v>41981</v>
      </c>
      <c r="J37" s="62" t="s">
        <v>64</v>
      </c>
      <c r="K37" s="62" t="b">
        <v>0</v>
      </c>
      <c r="L37" s="62">
        <v>0.24931507</v>
      </c>
      <c r="M37" s="61">
        <v>3169322.83</v>
      </c>
      <c r="N37" s="61">
        <v>2949543.88</v>
      </c>
      <c r="O37" s="63">
        <v>41981</v>
      </c>
      <c r="P37" s="61">
        <v>3169322.83</v>
      </c>
      <c r="Q37" s="62" t="b">
        <v>0</v>
      </c>
      <c r="R37" s="62">
        <v>2.7898499999999999</v>
      </c>
      <c r="S37" s="62">
        <v>0.93065429</v>
      </c>
      <c r="T37" s="62" t="s">
        <v>20</v>
      </c>
      <c r="V37" s="8">
        <f>IF(IF($E$8,E37&gt;$E$7,E37&gt;=$E$7),_xll.MaRVL_GetRate($L$8,F37,G37,"R","S",$H$8,$H$8),C37/100)</f>
        <v>2.8198784824161285E-2</v>
      </c>
      <c r="W37" s="9">
        <f t="shared" si="3"/>
        <v>3188040.717212677</v>
      </c>
      <c r="X37" s="6">
        <f>_xll.MaRVL_GetRate($L$7,$E$7,O37)</f>
        <v>0.92980696951230912</v>
      </c>
      <c r="Y37" s="9">
        <f t="shared" si="4"/>
        <v>2964262.4779533679</v>
      </c>
    </row>
    <row r="39" spans="2:25">
      <c r="G39" s="170">
        <v>39972</v>
      </c>
      <c r="H39" t="b">
        <f>G39=G15</f>
        <v>0</v>
      </c>
    </row>
    <row r="40" spans="2:25">
      <c r="G40" s="170">
        <v>40065</v>
      </c>
      <c r="H40" s="138" t="b">
        <f t="shared" ref="H40:H61" si="5">G40=G16</f>
        <v>0</v>
      </c>
    </row>
    <row r="41" spans="2:25">
      <c r="G41" s="170">
        <v>40155</v>
      </c>
      <c r="H41" s="138" t="b">
        <f t="shared" si="5"/>
        <v>1</v>
      </c>
    </row>
    <row r="42" spans="2:25">
      <c r="G42" s="170">
        <v>40245</v>
      </c>
      <c r="H42" s="138" t="b">
        <f t="shared" si="5"/>
        <v>1</v>
      </c>
    </row>
    <row r="43" spans="2:25">
      <c r="G43" s="170">
        <v>40337</v>
      </c>
      <c r="H43" s="138" t="b">
        <f t="shared" si="5"/>
        <v>1</v>
      </c>
    </row>
    <row r="44" spans="2:25">
      <c r="G44" s="170">
        <v>40429</v>
      </c>
      <c r="H44" s="138" t="b">
        <f t="shared" si="5"/>
        <v>1</v>
      </c>
    </row>
    <row r="45" spans="2:25">
      <c r="G45" s="170">
        <v>40520</v>
      </c>
      <c r="H45" s="138" t="b">
        <f t="shared" si="5"/>
        <v>1</v>
      </c>
    </row>
    <row r="46" spans="2:25">
      <c r="G46" s="170">
        <v>40610</v>
      </c>
      <c r="H46" s="138" t="b">
        <f t="shared" si="5"/>
        <v>1</v>
      </c>
    </row>
    <row r="47" spans="2:25">
      <c r="G47" s="170">
        <v>40702</v>
      </c>
      <c r="H47" s="138" t="b">
        <f t="shared" si="5"/>
        <v>1</v>
      </c>
    </row>
    <row r="48" spans="2:25">
      <c r="G48" s="170">
        <v>40794</v>
      </c>
      <c r="H48" s="138" t="b">
        <f t="shared" si="5"/>
        <v>1</v>
      </c>
    </row>
    <row r="49" spans="7:8">
      <c r="G49" s="170">
        <v>40885</v>
      </c>
      <c r="H49" s="138" t="b">
        <f t="shared" si="5"/>
        <v>1</v>
      </c>
    </row>
    <row r="50" spans="7:8">
      <c r="G50" s="170">
        <v>40976</v>
      </c>
      <c r="H50" s="138" t="b">
        <f t="shared" si="5"/>
        <v>1</v>
      </c>
    </row>
    <row r="51" spans="7:8">
      <c r="G51" s="170">
        <v>41068</v>
      </c>
      <c r="H51" s="138" t="b">
        <f t="shared" si="5"/>
        <v>1</v>
      </c>
    </row>
    <row r="52" spans="7:8">
      <c r="G52" s="170">
        <v>41162</v>
      </c>
      <c r="H52" s="138" t="b">
        <f t="shared" si="5"/>
        <v>1</v>
      </c>
    </row>
    <row r="53" spans="7:8">
      <c r="G53" s="170">
        <v>41253</v>
      </c>
      <c r="H53" s="138" t="b">
        <f t="shared" si="5"/>
        <v>1</v>
      </c>
    </row>
    <row r="54" spans="7:8">
      <c r="G54" s="170">
        <v>41344</v>
      </c>
      <c r="H54" s="138" t="b">
        <f t="shared" si="5"/>
        <v>0</v>
      </c>
    </row>
    <row r="55" spans="7:8">
      <c r="G55" s="170">
        <v>41435</v>
      </c>
      <c r="H55" s="138" t="b">
        <f t="shared" si="5"/>
        <v>0</v>
      </c>
    </row>
    <row r="56" spans="7:8">
      <c r="G56" s="170">
        <v>41528</v>
      </c>
      <c r="H56" s="138" t="b">
        <f t="shared" si="5"/>
        <v>0</v>
      </c>
    </row>
    <row r="57" spans="7:8">
      <c r="G57" s="170">
        <v>41617</v>
      </c>
      <c r="H57" s="138" t="b">
        <f t="shared" si="5"/>
        <v>1</v>
      </c>
    </row>
    <row r="58" spans="7:8">
      <c r="G58" s="170">
        <v>41708</v>
      </c>
      <c r="H58" s="138" t="b">
        <f t="shared" si="5"/>
        <v>1</v>
      </c>
    </row>
    <row r="59" spans="7:8">
      <c r="G59" s="170">
        <v>41800</v>
      </c>
      <c r="H59" s="138" t="b">
        <f t="shared" si="5"/>
        <v>1</v>
      </c>
    </row>
    <row r="60" spans="7:8">
      <c r="G60" s="170">
        <v>41892</v>
      </c>
      <c r="H60" s="138" t="b">
        <f t="shared" si="5"/>
        <v>0</v>
      </c>
    </row>
    <row r="61" spans="7:8">
      <c r="G61" s="170">
        <v>41981</v>
      </c>
      <c r="H61" s="138" t="b">
        <f t="shared" si="5"/>
        <v>1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Y55"/>
  <sheetViews>
    <sheetView workbookViewId="0">
      <selection activeCell="L9" sqref="L9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4" width="9.140625" bestFit="1" customWidth="1"/>
    <col min="15" max="15" width="10.14062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8.140625" bestFit="1" customWidth="1"/>
    <col min="23" max="23" width="13.28515625" bestFit="1" customWidth="1"/>
    <col min="24" max="24" width="18.7109375" customWidth="1"/>
    <col min="25" max="25" width="13.28515625" bestFit="1" customWidth="1"/>
  </cols>
  <sheetData>
    <row r="1" spans="1:25" ht="21">
      <c r="A1" s="17" t="s">
        <v>47</v>
      </c>
      <c r="B1" s="18">
        <v>30233</v>
      </c>
    </row>
    <row r="2" spans="1:25" ht="21.75" thickBot="1">
      <c r="A2" s="19" t="s">
        <v>34</v>
      </c>
      <c r="B2" s="20" t="s">
        <v>38</v>
      </c>
    </row>
    <row r="3" spans="1:25" ht="15.75" thickBot="1"/>
    <row r="4" spans="1:25" ht="15.75" thickBot="1">
      <c r="A4" s="15" t="s">
        <v>49</v>
      </c>
      <c r="B4" s="27" t="s">
        <v>48</v>
      </c>
    </row>
    <row r="5" spans="1:25" ht="15.75" thickBot="1">
      <c r="A5" s="16" t="s">
        <v>78</v>
      </c>
      <c r="B5" s="28">
        <f>Y12</f>
        <v>4421966.5247717975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3" t="s">
        <v>42</v>
      </c>
    </row>
    <row r="7" spans="1:25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79</v>
      </c>
    </row>
    <row r="8" spans="1:25">
      <c r="D8" s="14" t="s">
        <v>30</v>
      </c>
      <c r="E8" s="6" t="b">
        <f>Replication!C5</f>
        <v>1</v>
      </c>
      <c r="G8" s="14" t="s">
        <v>46</v>
      </c>
      <c r="H8" s="14" t="s">
        <v>80</v>
      </c>
      <c r="K8" s="14" t="s">
        <v>45</v>
      </c>
      <c r="L8" s="145" t="s">
        <v>79</v>
      </c>
    </row>
    <row r="9" spans="1:25">
      <c r="D9" s="14" t="s">
        <v>31</v>
      </c>
      <c r="E9" s="6" t="b">
        <f>Replication!C6</f>
        <v>0</v>
      </c>
    </row>
    <row r="10" spans="1:25" ht="15.75" thickBot="1"/>
    <row r="11" spans="1:25" ht="15.75" thickBot="1">
      <c r="Y11" s="21" t="s">
        <v>32</v>
      </c>
    </row>
    <row r="12" spans="1:25">
      <c r="Y12" s="22">
        <f>SUM(Y15:Y34)</f>
        <v>4421966.5247717975</v>
      </c>
    </row>
    <row r="14" spans="1:25" ht="25.5">
      <c r="B14" s="52" t="s">
        <v>51</v>
      </c>
      <c r="C14" s="52" t="s">
        <v>52</v>
      </c>
      <c r="D14" s="52" t="s">
        <v>53</v>
      </c>
      <c r="E14" s="52" t="s">
        <v>54</v>
      </c>
      <c r="F14" s="52" t="s">
        <v>4</v>
      </c>
      <c r="G14" s="52" t="s">
        <v>5</v>
      </c>
      <c r="H14" s="52" t="s">
        <v>55</v>
      </c>
      <c r="I14" s="52" t="s">
        <v>56</v>
      </c>
      <c r="J14" s="52" t="s">
        <v>57</v>
      </c>
      <c r="K14" s="52" t="s">
        <v>58</v>
      </c>
      <c r="L14" s="52" t="s">
        <v>10</v>
      </c>
      <c r="M14" s="52" t="s">
        <v>11</v>
      </c>
      <c r="N14" s="52" t="s">
        <v>12</v>
      </c>
      <c r="O14" s="52" t="s">
        <v>59</v>
      </c>
      <c r="P14" s="52" t="s">
        <v>60</v>
      </c>
      <c r="Q14" s="52" t="s">
        <v>61</v>
      </c>
      <c r="R14" s="52" t="s">
        <v>16</v>
      </c>
      <c r="S14" s="52" t="s">
        <v>17</v>
      </c>
      <c r="T14" s="52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5">
      <c r="B15" s="53">
        <v>1000000000</v>
      </c>
      <c r="C15" s="54">
        <v>9.2630000000000004E-2</v>
      </c>
      <c r="D15" s="54">
        <v>0</v>
      </c>
      <c r="E15" s="55">
        <v>37281</v>
      </c>
      <c r="F15" s="55">
        <v>37285</v>
      </c>
      <c r="G15" s="231">
        <v>37466</v>
      </c>
      <c r="H15" s="55">
        <v>37285</v>
      </c>
      <c r="I15" s="55">
        <v>37466</v>
      </c>
      <c r="J15" s="54" t="s">
        <v>62</v>
      </c>
      <c r="K15" s="54" t="b">
        <v>0</v>
      </c>
      <c r="L15" s="54">
        <v>0.50277777999999995</v>
      </c>
      <c r="M15" s="54">
        <v>0</v>
      </c>
      <c r="N15" s="54">
        <v>0</v>
      </c>
      <c r="O15" s="55">
        <v>37466</v>
      </c>
      <c r="P15" s="53">
        <v>465723</v>
      </c>
      <c r="Q15" s="54" t="b">
        <v>0</v>
      </c>
      <c r="R15" s="54"/>
      <c r="S15" s="54">
        <v>0</v>
      </c>
      <c r="T15" s="54" t="s">
        <v>20</v>
      </c>
      <c r="V15" s="8">
        <f>IF(IF($E$8,E15&gt;$E$7,E15&gt;=$E$7),_xll.MaRVL_GetRate($L$8,F15,G15,"R","S",$H$8,$H$8),C15/100)</f>
        <v>9.2630000000000002E-4</v>
      </c>
      <c r="W15" s="9">
        <f t="shared" ref="W15:W34" si="0">IF($H$7="A",L15*(V15+D15/100),1-1/(1+L15*(V15+D15/100)))*B15</f>
        <v>465723.05761399999</v>
      </c>
      <c r="X15" s="6" t="str">
        <f>_xll.MaRVL_GetRate($L$7,$E$7,O15)</f>
        <v>#VALUE: Requested rate outside date range of yield curve [2010/8/30,2040/9/3] - 2002/7/29</v>
      </c>
      <c r="Y15" s="9">
        <f t="shared" ref="Y15:Y34" si="1">IF(IF($E$9,O15&gt;$E$7,O15&gt;=$E$7),W15*X15,0)</f>
        <v>0</v>
      </c>
    </row>
    <row r="16" spans="1:25">
      <c r="B16" s="53">
        <v>1000000000</v>
      </c>
      <c r="C16" s="54">
        <v>7.6880000000000004E-2</v>
      </c>
      <c r="D16" s="54">
        <v>0</v>
      </c>
      <c r="E16" s="55">
        <v>37462</v>
      </c>
      <c r="F16" s="55">
        <v>37466</v>
      </c>
      <c r="G16" s="231">
        <v>37650</v>
      </c>
      <c r="H16" s="55">
        <v>37466</v>
      </c>
      <c r="I16" s="55">
        <v>37650</v>
      </c>
      <c r="J16" s="54" t="s">
        <v>62</v>
      </c>
      <c r="K16" s="54" t="b">
        <v>0</v>
      </c>
      <c r="L16" s="54">
        <v>0.51111110999999998</v>
      </c>
      <c r="M16" s="54">
        <v>0</v>
      </c>
      <c r="N16" s="54">
        <v>0</v>
      </c>
      <c r="O16" s="55">
        <v>37650</v>
      </c>
      <c r="P16" s="53">
        <v>392942</v>
      </c>
      <c r="Q16" s="54" t="b">
        <v>0</v>
      </c>
      <c r="R16" s="54"/>
      <c r="S16" s="54">
        <v>0</v>
      </c>
      <c r="T16" s="54" t="s">
        <v>20</v>
      </c>
      <c r="V16" s="8">
        <f>IF(IF($E$8,E16&gt;$E$7,E16&gt;=$E$7),_xll.MaRVL_GetRate($L$8,F16,G16,"R","S",$H$8,$H$8),C16/100)</f>
        <v>7.6880000000000004E-4</v>
      </c>
      <c r="W16" s="9">
        <f t="shared" si="0"/>
        <v>392942.22136800003</v>
      </c>
      <c r="X16" s="6" t="str">
        <f>_xll.MaRVL_GetRate($L$7,$E$7,O16)</f>
        <v>#VALUE: Requested rate outside date range of yield curve [2010/8/30,2040/9/3] - 2003/1/29</v>
      </c>
      <c r="Y16" s="9">
        <f t="shared" si="1"/>
        <v>0</v>
      </c>
    </row>
    <row r="17" spans="2:25">
      <c r="B17" s="53">
        <v>1000000000</v>
      </c>
      <c r="C17" s="54">
        <v>7.8750000000000001E-2</v>
      </c>
      <c r="D17" s="54">
        <v>0</v>
      </c>
      <c r="E17" s="55">
        <v>37648</v>
      </c>
      <c r="F17" s="55">
        <v>37650</v>
      </c>
      <c r="G17" s="231">
        <v>37831</v>
      </c>
      <c r="H17" s="55">
        <v>37650</v>
      </c>
      <c r="I17" s="55">
        <v>37831</v>
      </c>
      <c r="J17" s="54" t="s">
        <v>62</v>
      </c>
      <c r="K17" s="54" t="b">
        <v>0</v>
      </c>
      <c r="L17" s="54">
        <v>0.50277777999999995</v>
      </c>
      <c r="M17" s="54">
        <v>0</v>
      </c>
      <c r="N17" s="54">
        <v>0</v>
      </c>
      <c r="O17" s="55">
        <v>37831</v>
      </c>
      <c r="P17" s="53">
        <v>395938</v>
      </c>
      <c r="Q17" s="54" t="b">
        <v>0</v>
      </c>
      <c r="R17" s="54"/>
      <c r="S17" s="54">
        <v>0</v>
      </c>
      <c r="T17" s="54" t="s">
        <v>20</v>
      </c>
      <c r="V17" s="8">
        <f>IF(IF($E$8,E17&gt;$E$7,E17&gt;=$E$7),_xll.MaRVL_GetRate($L$8,F17,G17,"R","S",$H$8,$H$8),C17/100)</f>
        <v>7.8750000000000001E-4</v>
      </c>
      <c r="W17" s="9">
        <f t="shared" si="0"/>
        <v>395937.50174999994</v>
      </c>
      <c r="X17" s="6" t="str">
        <f>_xll.MaRVL_GetRate($L$7,$E$7,O17)</f>
        <v>#VALUE: Requested rate outside date range of yield curve [2010/8/30,2040/9/3] - 2003/7/29</v>
      </c>
      <c r="Y17" s="9">
        <f t="shared" si="1"/>
        <v>0</v>
      </c>
    </row>
    <row r="18" spans="2:25">
      <c r="B18" s="53">
        <v>1000000000</v>
      </c>
      <c r="C18" s="54">
        <v>6.8750000000000006E-2</v>
      </c>
      <c r="D18" s="54">
        <v>0</v>
      </c>
      <c r="E18" s="55">
        <v>37827</v>
      </c>
      <c r="F18" s="55">
        <v>37831</v>
      </c>
      <c r="G18" s="231">
        <v>38015</v>
      </c>
      <c r="H18" s="55">
        <v>37831</v>
      </c>
      <c r="I18" s="55">
        <v>38015</v>
      </c>
      <c r="J18" s="54" t="s">
        <v>62</v>
      </c>
      <c r="K18" s="54" t="b">
        <v>0</v>
      </c>
      <c r="L18" s="54">
        <v>0.51111110999999998</v>
      </c>
      <c r="M18" s="54">
        <v>0</v>
      </c>
      <c r="N18" s="54">
        <v>0</v>
      </c>
      <c r="O18" s="55">
        <v>38015</v>
      </c>
      <c r="P18" s="53">
        <v>351389</v>
      </c>
      <c r="Q18" s="54" t="b">
        <v>0</v>
      </c>
      <c r="R18" s="54"/>
      <c r="S18" s="54">
        <v>0</v>
      </c>
      <c r="T18" s="54" t="s">
        <v>20</v>
      </c>
      <c r="V18" s="8">
        <f>IF(IF($E$8,E18&gt;$E$7,E18&gt;=$E$7),_xll.MaRVL_GetRate($L$8,F18,G18,"R","S",$H$8,$H$8),C18/100)</f>
        <v>6.8750000000000007E-4</v>
      </c>
      <c r="W18" s="9">
        <f t="shared" si="0"/>
        <v>351388.88812500006</v>
      </c>
      <c r="X18" s="6" t="str">
        <f>_xll.MaRVL_GetRate($L$7,$E$7,O18)</f>
        <v>#VALUE: Requested rate outside date range of yield curve [2010/8/30,2040/9/3] - 2004/1/29</v>
      </c>
      <c r="Y18" s="9">
        <f t="shared" si="1"/>
        <v>0</v>
      </c>
    </row>
    <row r="19" spans="2:25">
      <c r="B19" s="53">
        <v>1000000000</v>
      </c>
      <c r="C19" s="54">
        <v>6.4500000000000002E-2</v>
      </c>
      <c r="D19" s="54">
        <v>0</v>
      </c>
      <c r="E19" s="55">
        <v>38013</v>
      </c>
      <c r="F19" s="55">
        <v>38015</v>
      </c>
      <c r="G19" s="231">
        <v>38197</v>
      </c>
      <c r="H19" s="55">
        <v>38015</v>
      </c>
      <c r="I19" s="55">
        <v>38197</v>
      </c>
      <c r="J19" s="54" t="s">
        <v>62</v>
      </c>
      <c r="K19" s="54" t="b">
        <v>0</v>
      </c>
      <c r="L19" s="54">
        <v>0.50555556000000001</v>
      </c>
      <c r="M19" s="54">
        <v>0</v>
      </c>
      <c r="N19" s="54">
        <v>0</v>
      </c>
      <c r="O19" s="55">
        <v>38197</v>
      </c>
      <c r="P19" s="53">
        <v>326083</v>
      </c>
      <c r="Q19" s="54" t="b">
        <v>0</v>
      </c>
      <c r="R19" s="54"/>
      <c r="S19" s="54">
        <v>0</v>
      </c>
      <c r="T19" s="54" t="s">
        <v>20</v>
      </c>
      <c r="V19" s="8">
        <f>IF(IF($E$8,E19&gt;$E$7,E19&gt;=$E$7),_xll.MaRVL_GetRate($L$8,F19,G19,"R","S",$H$8,$H$8),C19/100)</f>
        <v>6.4500000000000007E-4</v>
      </c>
      <c r="W19" s="9">
        <f t="shared" si="0"/>
        <v>326083.33620000002</v>
      </c>
      <c r="X19" s="6" t="str">
        <f>_xll.MaRVL_GetRate($L$7,$E$7,O19)</f>
        <v>#VALUE: Requested rate outside date range of yield curve [2010/8/30,2040/9/3] - 2004/7/29</v>
      </c>
      <c r="Y19" s="9">
        <f t="shared" si="1"/>
        <v>0</v>
      </c>
    </row>
    <row r="20" spans="2:25">
      <c r="B20" s="53">
        <v>1000000000</v>
      </c>
      <c r="C20" s="54">
        <v>6.3880000000000006E-2</v>
      </c>
      <c r="D20" s="54">
        <v>0</v>
      </c>
      <c r="E20" s="55">
        <v>38195</v>
      </c>
      <c r="F20" s="55">
        <v>38197</v>
      </c>
      <c r="G20" s="231">
        <v>38383</v>
      </c>
      <c r="H20" s="55">
        <v>38197</v>
      </c>
      <c r="I20" s="55">
        <v>38383</v>
      </c>
      <c r="J20" s="54" t="s">
        <v>62</v>
      </c>
      <c r="K20" s="54" t="b">
        <v>0</v>
      </c>
      <c r="L20" s="54">
        <v>0.51666666999999999</v>
      </c>
      <c r="M20" s="54">
        <v>0</v>
      </c>
      <c r="N20" s="54">
        <v>0</v>
      </c>
      <c r="O20" s="55">
        <v>38383</v>
      </c>
      <c r="P20" s="53">
        <v>330047</v>
      </c>
      <c r="Q20" s="54" t="b">
        <v>0</v>
      </c>
      <c r="R20" s="54"/>
      <c r="S20" s="54">
        <v>0</v>
      </c>
      <c r="T20" s="54" t="s">
        <v>20</v>
      </c>
      <c r="V20" s="8">
        <f>IF(IF($E$8,E20&gt;$E$7,E20&gt;=$E$7),_xll.MaRVL_GetRate($L$8,F20,G20,"R","S",$H$8,$H$8),C20/100)</f>
        <v>6.3880000000000002E-4</v>
      </c>
      <c r="W20" s="9">
        <f t="shared" si="0"/>
        <v>330046.66879600001</v>
      </c>
      <c r="X20" s="6" t="str">
        <f>_xll.MaRVL_GetRate($L$7,$E$7,O20)</f>
        <v>#VALUE: Requested rate outside date range of yield curve [2010/8/30,2040/9/3] - 2005/1/31</v>
      </c>
      <c r="Y20" s="9">
        <f t="shared" si="1"/>
        <v>0</v>
      </c>
    </row>
    <row r="21" spans="2:25">
      <c r="B21" s="53">
        <v>1000000000</v>
      </c>
      <c r="C21" s="54">
        <v>6.4380000000000007E-2</v>
      </c>
      <c r="D21" s="54">
        <v>0</v>
      </c>
      <c r="E21" s="55">
        <v>38379</v>
      </c>
      <c r="F21" s="55">
        <v>38383</v>
      </c>
      <c r="G21" s="231">
        <v>38562</v>
      </c>
      <c r="H21" s="55">
        <v>38383</v>
      </c>
      <c r="I21" s="55">
        <v>38562</v>
      </c>
      <c r="J21" s="54" t="s">
        <v>62</v>
      </c>
      <c r="K21" s="54" t="b">
        <v>0</v>
      </c>
      <c r="L21" s="54">
        <v>0.49722221999999999</v>
      </c>
      <c r="M21" s="54">
        <v>0</v>
      </c>
      <c r="N21" s="54">
        <v>0</v>
      </c>
      <c r="O21" s="55">
        <v>38562</v>
      </c>
      <c r="P21" s="53">
        <v>320112</v>
      </c>
      <c r="Q21" s="54" t="b">
        <v>0</v>
      </c>
      <c r="R21" s="54"/>
      <c r="S21" s="54">
        <v>0</v>
      </c>
      <c r="T21" s="54" t="s">
        <v>20</v>
      </c>
      <c r="V21" s="8">
        <f>IF(IF($E$8,E21&gt;$E$7,E21&gt;=$E$7),_xll.MaRVL_GetRate($L$8,F21,G21,"R","S",$H$8,$H$8),C21/100)</f>
        <v>6.4380000000000004E-4</v>
      </c>
      <c r="W21" s="9">
        <f t="shared" si="0"/>
        <v>320111.66523600003</v>
      </c>
      <c r="X21" s="6" t="str">
        <f>_xll.MaRVL_GetRate($L$7,$E$7,O21)</f>
        <v>#VALUE: Requested rate outside date range of yield curve [2010/8/30,2040/9/3] - 2005/7/29</v>
      </c>
      <c r="Y21" s="9">
        <f t="shared" si="1"/>
        <v>0</v>
      </c>
    </row>
    <row r="22" spans="2:25">
      <c r="B22" s="53">
        <v>1000000000</v>
      </c>
      <c r="C22" s="54">
        <v>6.6250000000000003E-2</v>
      </c>
      <c r="D22" s="54">
        <v>0</v>
      </c>
      <c r="E22" s="55">
        <v>38560</v>
      </c>
      <c r="F22" s="55">
        <v>38562</v>
      </c>
      <c r="G22" s="231">
        <v>38747</v>
      </c>
      <c r="H22" s="55">
        <v>38562</v>
      </c>
      <c r="I22" s="55">
        <v>38747</v>
      </c>
      <c r="J22" s="54" t="s">
        <v>62</v>
      </c>
      <c r="K22" s="54" t="b">
        <v>0</v>
      </c>
      <c r="L22" s="54">
        <v>0.51388889000000004</v>
      </c>
      <c r="M22" s="54">
        <v>0</v>
      </c>
      <c r="N22" s="54">
        <v>0</v>
      </c>
      <c r="O22" s="55">
        <v>38747</v>
      </c>
      <c r="P22" s="53">
        <v>340451</v>
      </c>
      <c r="Q22" s="54" t="b">
        <v>0</v>
      </c>
      <c r="R22" s="54"/>
      <c r="S22" s="54">
        <v>0</v>
      </c>
      <c r="T22" s="54" t="s">
        <v>20</v>
      </c>
      <c r="V22" s="8">
        <f>IF(IF($E$8,E22&gt;$E$7,E22&gt;=$E$7),_xll.MaRVL_GetRate($L$8,F22,G22,"R","S",$H$8,$H$8),C22/100)</f>
        <v>6.625E-4</v>
      </c>
      <c r="W22" s="9">
        <f t="shared" si="0"/>
        <v>340451.38962500001</v>
      </c>
      <c r="X22" s="6" t="str">
        <f>_xll.MaRVL_GetRate($L$7,$E$7,O22)</f>
        <v>#VALUE: Requested rate outside date range of yield curve [2010/8/30,2040/9/3] - 2006/1/30</v>
      </c>
      <c r="Y22" s="9">
        <f t="shared" si="1"/>
        <v>0</v>
      </c>
    </row>
    <row r="23" spans="2:25">
      <c r="B23" s="53">
        <v>1000000000</v>
      </c>
      <c r="C23" s="54">
        <v>8.5629999999999998E-2</v>
      </c>
      <c r="D23" s="54">
        <v>0</v>
      </c>
      <c r="E23" s="55">
        <v>38743</v>
      </c>
      <c r="F23" s="55">
        <v>38747</v>
      </c>
      <c r="G23" s="231">
        <v>38929</v>
      </c>
      <c r="H23" s="55">
        <v>38747</v>
      </c>
      <c r="I23" s="55">
        <v>38929</v>
      </c>
      <c r="J23" s="54" t="s">
        <v>62</v>
      </c>
      <c r="K23" s="54" t="b">
        <v>0</v>
      </c>
      <c r="L23" s="54">
        <v>0.50555556000000001</v>
      </c>
      <c r="M23" s="54">
        <v>0</v>
      </c>
      <c r="N23" s="54">
        <v>0</v>
      </c>
      <c r="O23" s="55">
        <v>38929</v>
      </c>
      <c r="P23" s="53">
        <v>432907</v>
      </c>
      <c r="Q23" s="54" t="b">
        <v>0</v>
      </c>
      <c r="R23" s="54"/>
      <c r="S23" s="54">
        <v>0</v>
      </c>
      <c r="T23" s="54" t="s">
        <v>20</v>
      </c>
      <c r="V23" s="8">
        <f>IF(IF($E$8,E23&gt;$E$7,E23&gt;=$E$7),_xll.MaRVL_GetRate($L$8,F23,G23,"R","S",$H$8,$H$8),C23/100)</f>
        <v>8.5629999999999994E-4</v>
      </c>
      <c r="W23" s="9">
        <f t="shared" si="0"/>
        <v>432907.226028</v>
      </c>
      <c r="X23" s="6" t="str">
        <f>_xll.MaRVL_GetRate($L$7,$E$7,O23)</f>
        <v>#VALUE: Requested rate outside date range of yield curve [2010/8/30,2040/9/3] - 2006/7/31</v>
      </c>
      <c r="Y23" s="9">
        <f t="shared" si="1"/>
        <v>0</v>
      </c>
    </row>
    <row r="24" spans="2:25">
      <c r="B24" s="53">
        <v>1000000000</v>
      </c>
      <c r="C24" s="54">
        <v>0.48187999999999998</v>
      </c>
      <c r="D24" s="54">
        <v>0</v>
      </c>
      <c r="E24" s="55">
        <v>38925</v>
      </c>
      <c r="F24" s="55">
        <v>38929</v>
      </c>
      <c r="G24" s="231">
        <v>39111</v>
      </c>
      <c r="H24" s="55">
        <v>38929</v>
      </c>
      <c r="I24" s="55">
        <v>39111</v>
      </c>
      <c r="J24" s="54" t="s">
        <v>62</v>
      </c>
      <c r="K24" s="54" t="b">
        <v>0</v>
      </c>
      <c r="L24" s="54">
        <v>0.50555556000000001</v>
      </c>
      <c r="M24" s="54">
        <v>0</v>
      </c>
      <c r="N24" s="54">
        <v>0</v>
      </c>
      <c r="O24" s="55">
        <v>39111</v>
      </c>
      <c r="P24" s="53">
        <v>2436171</v>
      </c>
      <c r="Q24" s="54" t="b">
        <v>0</v>
      </c>
      <c r="R24" s="54"/>
      <c r="S24" s="54">
        <v>0</v>
      </c>
      <c r="T24" s="54" t="s">
        <v>20</v>
      </c>
      <c r="V24" s="8">
        <f>IF(IF($E$8,E24&gt;$E$7,E24&gt;=$E$7),_xll.MaRVL_GetRate($L$8,F24,G24,"R","S",$H$8,$H$8),C24/100)</f>
        <v>4.8187999999999998E-3</v>
      </c>
      <c r="W24" s="9">
        <f t="shared" si="0"/>
        <v>2436171.132528</v>
      </c>
      <c r="X24" s="6" t="str">
        <f>_xll.MaRVL_GetRate($L$7,$E$7,O24)</f>
        <v>#VALUE: Requested rate outside date range of yield curve [2010/8/30,2040/9/3] - 2007/1/29</v>
      </c>
      <c r="Y24" s="9">
        <f t="shared" si="1"/>
        <v>0</v>
      </c>
    </row>
    <row r="25" spans="2:25">
      <c r="B25" s="53">
        <v>1000000000</v>
      </c>
      <c r="C25" s="54">
        <v>0.58625000000000005</v>
      </c>
      <c r="D25" s="54">
        <v>0</v>
      </c>
      <c r="E25" s="55">
        <v>39107</v>
      </c>
      <c r="F25" s="55">
        <v>39111</v>
      </c>
      <c r="G25" s="231">
        <v>39293</v>
      </c>
      <c r="H25" s="55">
        <v>39111</v>
      </c>
      <c r="I25" s="55">
        <v>39293</v>
      </c>
      <c r="J25" s="54" t="s">
        <v>62</v>
      </c>
      <c r="K25" s="54" t="b">
        <v>0</v>
      </c>
      <c r="L25" s="54">
        <v>0.50555556000000001</v>
      </c>
      <c r="M25" s="54">
        <v>0</v>
      </c>
      <c r="N25" s="54">
        <v>0</v>
      </c>
      <c r="O25" s="55">
        <v>39293</v>
      </c>
      <c r="P25" s="53">
        <v>2963819</v>
      </c>
      <c r="Q25" s="54" t="b">
        <v>0</v>
      </c>
      <c r="R25" s="54"/>
      <c r="S25" s="54">
        <v>0</v>
      </c>
      <c r="T25" s="54" t="s">
        <v>20</v>
      </c>
      <c r="V25" s="8">
        <f>IF(IF($E$8,E25&gt;$E$7,E25&gt;=$E$7),_xll.MaRVL_GetRate($L$8,F25,G25,"R","S",$H$8,$H$8),C25/100)</f>
        <v>5.8625000000000005E-3</v>
      </c>
      <c r="W25" s="9">
        <f t="shared" si="0"/>
        <v>2963819.4705000003</v>
      </c>
      <c r="X25" s="6" t="str">
        <f>_xll.MaRVL_GetRate($L$7,$E$7,O25)</f>
        <v>#VALUE: Requested rate outside date range of yield curve [2010/8/30,2040/9/3] - 2007/7/30</v>
      </c>
      <c r="Y25" s="9">
        <f t="shared" si="1"/>
        <v>0</v>
      </c>
    </row>
    <row r="26" spans="2:25">
      <c r="B26" s="53">
        <v>1000000000</v>
      </c>
      <c r="C26" s="54">
        <v>0.87624999999999997</v>
      </c>
      <c r="D26" s="54">
        <v>0</v>
      </c>
      <c r="E26" s="55">
        <v>39289</v>
      </c>
      <c r="F26" s="55">
        <v>39293</v>
      </c>
      <c r="G26" s="231">
        <v>39476</v>
      </c>
      <c r="H26" s="55">
        <v>39293</v>
      </c>
      <c r="I26" s="55">
        <v>39476</v>
      </c>
      <c r="J26" s="54" t="s">
        <v>62</v>
      </c>
      <c r="K26" s="54" t="b">
        <v>0</v>
      </c>
      <c r="L26" s="54">
        <v>0.50833333000000003</v>
      </c>
      <c r="M26" s="54">
        <v>0</v>
      </c>
      <c r="N26" s="54">
        <v>0</v>
      </c>
      <c r="O26" s="55">
        <v>39476</v>
      </c>
      <c r="P26" s="53">
        <v>4454271</v>
      </c>
      <c r="Q26" s="54" t="b">
        <v>0</v>
      </c>
      <c r="R26" s="54"/>
      <c r="S26" s="54">
        <v>0</v>
      </c>
      <c r="T26" s="54" t="s">
        <v>20</v>
      </c>
      <c r="V26" s="8">
        <f>IF(IF($E$8,E26&gt;$E$7,E26&gt;=$E$7),_xll.MaRVL_GetRate($L$8,F26,G26,"R","S",$H$8,$H$8),C26/100)</f>
        <v>8.7624999999999995E-3</v>
      </c>
      <c r="W26" s="9">
        <f t="shared" si="0"/>
        <v>4454270.8041249998</v>
      </c>
      <c r="X26" s="6" t="str">
        <f>_xll.MaRVL_GetRate($L$7,$E$7,O26)</f>
        <v>#VALUE: Requested rate outside date range of yield curve [2010/8/30,2040/9/3] - 2008/1/29</v>
      </c>
      <c r="Y26" s="9">
        <f t="shared" si="1"/>
        <v>0</v>
      </c>
    </row>
    <row r="27" spans="2:25">
      <c r="B27" s="53">
        <v>1000000000</v>
      </c>
      <c r="C27" s="54">
        <v>0.93500000000000005</v>
      </c>
      <c r="D27" s="54">
        <v>0</v>
      </c>
      <c r="E27" s="55">
        <v>39472</v>
      </c>
      <c r="F27" s="55">
        <v>39476</v>
      </c>
      <c r="G27" s="231">
        <v>39658</v>
      </c>
      <c r="H27" s="55">
        <v>39476</v>
      </c>
      <c r="I27" s="55">
        <v>39658</v>
      </c>
      <c r="J27" s="54" t="s">
        <v>62</v>
      </c>
      <c r="K27" s="54" t="b">
        <v>0</v>
      </c>
      <c r="L27" s="54">
        <v>0.50555556000000001</v>
      </c>
      <c r="M27" s="54">
        <v>0</v>
      </c>
      <c r="N27" s="54">
        <v>0</v>
      </c>
      <c r="O27" s="55">
        <v>39658</v>
      </c>
      <c r="P27" s="53">
        <v>4726944</v>
      </c>
      <c r="Q27" s="54" t="b">
        <v>0</v>
      </c>
      <c r="R27" s="54"/>
      <c r="S27" s="54">
        <v>0</v>
      </c>
      <c r="T27" s="54" t="s">
        <v>20</v>
      </c>
      <c r="V27" s="8">
        <f>IF(IF($E$8,E27&gt;$E$7,E27&gt;=$E$7),_xll.MaRVL_GetRate($L$8,F27,G27,"R","S",$H$8,$H$8),C27/100)</f>
        <v>9.3500000000000007E-3</v>
      </c>
      <c r="W27" s="9">
        <f t="shared" si="0"/>
        <v>4726944.4860000005</v>
      </c>
      <c r="X27" s="6" t="str">
        <f>_xll.MaRVL_GetRate($L$7,$E$7,O27)</f>
        <v>#VALUE: Requested rate outside date range of yield curve [2010/8/30,2040/9/3] - 2008/7/29</v>
      </c>
      <c r="Y27" s="9">
        <f t="shared" si="1"/>
        <v>0</v>
      </c>
    </row>
    <row r="28" spans="2:25">
      <c r="B28" s="53">
        <v>1000000000</v>
      </c>
      <c r="C28" s="54">
        <v>1.0031300000000001</v>
      </c>
      <c r="D28" s="54">
        <v>0</v>
      </c>
      <c r="E28" s="55">
        <v>39654</v>
      </c>
      <c r="F28" s="55">
        <v>39658</v>
      </c>
      <c r="G28" s="231">
        <v>39842</v>
      </c>
      <c r="H28" s="55">
        <v>39658</v>
      </c>
      <c r="I28" s="55">
        <v>39842</v>
      </c>
      <c r="J28" s="54" t="s">
        <v>62</v>
      </c>
      <c r="K28" s="54" t="b">
        <v>0</v>
      </c>
      <c r="L28" s="54">
        <v>0.51111110999999998</v>
      </c>
      <c r="M28" s="54">
        <v>0</v>
      </c>
      <c r="N28" s="54">
        <v>0</v>
      </c>
      <c r="O28" s="55">
        <v>39842</v>
      </c>
      <c r="P28" s="53">
        <v>5127109</v>
      </c>
      <c r="Q28" s="54" t="b">
        <v>0</v>
      </c>
      <c r="R28" s="54"/>
      <c r="S28" s="54">
        <v>0</v>
      </c>
      <c r="T28" s="54" t="s">
        <v>20</v>
      </c>
      <c r="V28" s="8">
        <f>IF(IF($E$8,E28&gt;$E$7,E28&gt;=$E$7),_xll.MaRVL_GetRate($L$8,F28,G28,"R","S",$H$8,$H$8),C28/100)</f>
        <v>1.00313E-2</v>
      </c>
      <c r="W28" s="9">
        <f t="shared" si="0"/>
        <v>5127108.8777430002</v>
      </c>
      <c r="X28" s="6" t="str">
        <f>_xll.MaRVL_GetRate($L$7,$E$7,O28)</f>
        <v>#VALUE: Requested rate outside date range of yield curve [2010/8/30,2040/9/3] - 2009/1/29</v>
      </c>
      <c r="Y28" s="9">
        <f t="shared" si="1"/>
        <v>0</v>
      </c>
    </row>
    <row r="29" spans="2:25">
      <c r="B29" s="53">
        <v>1000000000</v>
      </c>
      <c r="C29" s="54">
        <v>0.86124999999999996</v>
      </c>
      <c r="D29" s="54">
        <v>0</v>
      </c>
      <c r="E29" s="55">
        <v>39840</v>
      </c>
      <c r="F29" s="55">
        <v>39842</v>
      </c>
      <c r="G29" s="231">
        <v>40023</v>
      </c>
      <c r="H29" s="55">
        <v>39842</v>
      </c>
      <c r="I29" s="55">
        <v>40023</v>
      </c>
      <c r="J29" s="54" t="s">
        <v>62</v>
      </c>
      <c r="K29" s="54" t="b">
        <v>0</v>
      </c>
      <c r="L29" s="54">
        <v>0.50277777999999995</v>
      </c>
      <c r="M29" s="54">
        <v>0</v>
      </c>
      <c r="N29" s="54">
        <v>0</v>
      </c>
      <c r="O29" s="55">
        <v>40023</v>
      </c>
      <c r="P29" s="53">
        <v>4330174</v>
      </c>
      <c r="Q29" s="54" t="b">
        <v>0</v>
      </c>
      <c r="R29" s="54"/>
      <c r="S29" s="54">
        <v>0</v>
      </c>
      <c r="T29" s="54" t="s">
        <v>20</v>
      </c>
      <c r="V29" s="8">
        <f>IF(IF($E$8,E29&gt;$E$7,E29&gt;=$E$7),_xll.MaRVL_GetRate($L$8,F29,G29,"R","S",$H$8,$H$8),C29/100)</f>
        <v>8.6125000000000004E-3</v>
      </c>
      <c r="W29" s="9">
        <f t="shared" si="0"/>
        <v>4330173.6302499995</v>
      </c>
      <c r="X29" s="6" t="str">
        <f>_xll.MaRVL_GetRate($L$7,$E$7,O29)</f>
        <v>#VALUE: Requested rate outside date range of yield curve [2010/8/30,2040/9/3] - 2009/7/29</v>
      </c>
      <c r="Y29" s="9">
        <f t="shared" si="1"/>
        <v>0</v>
      </c>
    </row>
    <row r="30" spans="2:25">
      <c r="B30" s="53">
        <v>1000000000</v>
      </c>
      <c r="C30" s="54">
        <v>0.64875000000000005</v>
      </c>
      <c r="D30" s="54">
        <v>0</v>
      </c>
      <c r="E30" s="55">
        <v>40021</v>
      </c>
      <c r="F30" s="55">
        <v>40023</v>
      </c>
      <c r="G30" s="231">
        <v>40207</v>
      </c>
      <c r="H30" s="55">
        <v>40023</v>
      </c>
      <c r="I30" s="55">
        <v>40207</v>
      </c>
      <c r="J30" s="54" t="s">
        <v>62</v>
      </c>
      <c r="K30" s="54" t="b">
        <v>0</v>
      </c>
      <c r="L30" s="54">
        <v>0.51111110999999998</v>
      </c>
      <c r="M30" s="54">
        <v>0</v>
      </c>
      <c r="N30" s="54">
        <v>0</v>
      </c>
      <c r="O30" s="55">
        <v>40207</v>
      </c>
      <c r="P30" s="53">
        <v>3315833</v>
      </c>
      <c r="Q30" s="54" t="b">
        <v>0</v>
      </c>
      <c r="R30" s="54"/>
      <c r="S30" s="54">
        <v>0</v>
      </c>
      <c r="T30" s="54" t="s">
        <v>20</v>
      </c>
      <c r="V30" s="8">
        <f>IF(IF($E$8,E30&gt;$E$7,E30&gt;=$E$7),_xll.MaRVL_GetRate($L$8,F30,G30,"R","S",$H$8,$H$8),C30/100)</f>
        <v>6.4875000000000002E-3</v>
      </c>
      <c r="W30" s="9">
        <f t="shared" si="0"/>
        <v>3315833.3261250001</v>
      </c>
      <c r="X30" s="6" t="str">
        <f>_xll.MaRVL_GetRate($L$7,$E$7,O30)</f>
        <v>#VALUE: Requested rate outside date range of yield curve [2010/8/30,2040/9/3] - 2010/1/29</v>
      </c>
      <c r="Y30" s="9">
        <f t="shared" si="1"/>
        <v>0</v>
      </c>
    </row>
    <row r="31" spans="2:25">
      <c r="B31" s="53">
        <v>1000000000</v>
      </c>
      <c r="C31" s="54">
        <v>0.46124999999999999</v>
      </c>
      <c r="D31" s="54">
        <v>0</v>
      </c>
      <c r="E31" s="55">
        <v>40205</v>
      </c>
      <c r="F31" s="55">
        <v>40207</v>
      </c>
      <c r="G31" s="231">
        <v>40388</v>
      </c>
      <c r="H31" s="55">
        <v>40207</v>
      </c>
      <c r="I31" s="55">
        <v>40388</v>
      </c>
      <c r="J31" s="54" t="s">
        <v>62</v>
      </c>
      <c r="K31" s="54" t="b">
        <v>0</v>
      </c>
      <c r="L31" s="54">
        <v>0.50277777999999995</v>
      </c>
      <c r="M31" s="54">
        <v>0</v>
      </c>
      <c r="N31" s="54">
        <v>0</v>
      </c>
      <c r="O31" s="55">
        <v>40388</v>
      </c>
      <c r="P31" s="53">
        <v>2319063</v>
      </c>
      <c r="Q31" s="54" t="b">
        <v>0</v>
      </c>
      <c r="R31" s="54"/>
      <c r="S31" s="54">
        <v>0</v>
      </c>
      <c r="T31" s="54" t="s">
        <v>20</v>
      </c>
      <c r="V31" s="8">
        <f>IF(IF($E$8,E31&gt;$E$7,E31&gt;=$E$7),_xll.MaRVL_GetRate($L$8,F31,G31,"R","S",$H$8,$H$8),C31/100)</f>
        <v>4.6125000000000003E-3</v>
      </c>
      <c r="W31" s="9">
        <f t="shared" si="0"/>
        <v>2319062.5102499998</v>
      </c>
      <c r="X31" s="6" t="str">
        <f>_xll.MaRVL_GetRate($L$7,$E$7,O31)</f>
        <v>#VALUE: Requested rate outside date range of yield curve [2010/8/30,2040/9/3] - 2010/7/29</v>
      </c>
      <c r="Y31" s="9">
        <f t="shared" si="1"/>
        <v>0</v>
      </c>
    </row>
    <row r="32" spans="2:25">
      <c r="B32" s="53">
        <v>1000000000</v>
      </c>
      <c r="C32" s="54">
        <v>0.4425</v>
      </c>
      <c r="D32" s="54">
        <v>0</v>
      </c>
      <c r="E32" s="55">
        <v>40386</v>
      </c>
      <c r="F32" s="55">
        <v>40388</v>
      </c>
      <c r="G32" s="231">
        <v>40574</v>
      </c>
      <c r="H32" s="55">
        <v>40388</v>
      </c>
      <c r="I32" s="55">
        <v>40574</v>
      </c>
      <c r="J32" s="54" t="s">
        <v>62</v>
      </c>
      <c r="K32" s="54" t="b">
        <v>0</v>
      </c>
      <c r="L32" s="54">
        <v>0.51666666999999999</v>
      </c>
      <c r="M32" s="53">
        <v>2286250</v>
      </c>
      <c r="N32" s="53">
        <v>2284142</v>
      </c>
      <c r="O32" s="55">
        <v>40574</v>
      </c>
      <c r="P32" s="53">
        <v>2286250</v>
      </c>
      <c r="Q32" s="54" t="b">
        <v>0</v>
      </c>
      <c r="R32" s="54">
        <v>0.4425</v>
      </c>
      <c r="S32" s="54">
        <v>0.99907789999999996</v>
      </c>
      <c r="T32" s="54" t="s">
        <v>20</v>
      </c>
      <c r="V32" s="85">
        <f>IF(IF($E$8,E32&gt;$E$7,E32&gt;=$E$7),_xll.MaRVL_GetRate($L$8,F32,G32,"R","S",$H$8,$H$8),C32/100)</f>
        <v>4.4250000000000001E-3</v>
      </c>
      <c r="W32" s="9">
        <f t="shared" si="0"/>
        <v>2286250.0147500001</v>
      </c>
      <c r="X32" s="6">
        <f>_xll.MaRVL_GetRate($L$7,$E$7,O32)</f>
        <v>0.9990982797187633</v>
      </c>
      <c r="Y32" s="9">
        <f t="shared" si="1"/>
        <v>2284188.4567437223</v>
      </c>
    </row>
    <row r="33" spans="2:25">
      <c r="B33" s="53">
        <v>1000000000</v>
      </c>
      <c r="C33" s="54">
        <v>0</v>
      </c>
      <c r="D33" s="54">
        <v>0</v>
      </c>
      <c r="E33" s="55">
        <v>40570</v>
      </c>
      <c r="F33" s="55">
        <v>40574</v>
      </c>
      <c r="G33" s="231">
        <v>40753</v>
      </c>
      <c r="H33" s="55">
        <v>40574</v>
      </c>
      <c r="I33" s="55">
        <v>40753</v>
      </c>
      <c r="J33" s="54" t="s">
        <v>62</v>
      </c>
      <c r="K33" s="54" t="b">
        <v>0</v>
      </c>
      <c r="L33" s="54">
        <v>0.49722221999999999</v>
      </c>
      <c r="M33" s="53">
        <v>1071353</v>
      </c>
      <c r="N33" s="53">
        <v>1069220</v>
      </c>
      <c r="O33" s="55">
        <v>40753</v>
      </c>
      <c r="P33" s="53">
        <v>1071353</v>
      </c>
      <c r="Q33" s="54" t="b">
        <v>0</v>
      </c>
      <c r="R33" s="54">
        <v>0.21546999999999999</v>
      </c>
      <c r="S33" s="54">
        <v>0.99800867999999998</v>
      </c>
      <c r="T33" s="54" t="s">
        <v>20</v>
      </c>
      <c r="V33" s="85">
        <f>IF(IF($E$8,E33&gt;$E$7,E33&gt;=$E$7),_xll.MaRVL_GetRate($L$8,F33,G33,"R","S",$H$8,$H$8),C33/100)</f>
        <v>2.172642922531054E-3</v>
      </c>
      <c r="W33" s="9">
        <f t="shared" si="0"/>
        <v>1080286.3372081786</v>
      </c>
      <c r="X33" s="6">
        <f>_xll.MaRVL_GetRate($L$7,$E$7,O33)</f>
        <v>0.99802013220086949</v>
      </c>
      <c r="Y33" s="9">
        <f t="shared" si="1"/>
        <v>1078147.5130752996</v>
      </c>
    </row>
    <row r="34" spans="2:25">
      <c r="B34" s="53">
        <v>1000000000</v>
      </c>
      <c r="C34" s="54">
        <v>0</v>
      </c>
      <c r="D34" s="54">
        <v>0</v>
      </c>
      <c r="E34" s="55">
        <v>40751</v>
      </c>
      <c r="F34" s="55">
        <v>40753</v>
      </c>
      <c r="G34" s="231">
        <v>40938</v>
      </c>
      <c r="H34" s="55">
        <v>40753</v>
      </c>
      <c r="I34" s="55">
        <v>40938</v>
      </c>
      <c r="J34" s="54" t="s">
        <v>62</v>
      </c>
      <c r="K34" s="54" t="b">
        <v>0</v>
      </c>
      <c r="L34" s="54">
        <v>0.51388889000000004</v>
      </c>
      <c r="M34" s="53">
        <v>1069631</v>
      </c>
      <c r="N34" s="53">
        <v>1066360</v>
      </c>
      <c r="O34" s="55">
        <v>40938</v>
      </c>
      <c r="P34" s="53">
        <v>1069631</v>
      </c>
      <c r="Q34" s="54" t="b">
        <v>0</v>
      </c>
      <c r="R34" s="54">
        <v>0.20813999999999999</v>
      </c>
      <c r="S34" s="54">
        <v>0.99694232000000005</v>
      </c>
      <c r="T34" s="54" t="s">
        <v>20</v>
      </c>
      <c r="V34" s="85">
        <f>IF(IF($E$8,E34&gt;$E$7,E34&gt;=$E$7),_xll.MaRVL_GetRate($L$8,F34,G34,"R","S",$H$8,$H$8),C34/100)</f>
        <v>2.0682702822664729E-3</v>
      </c>
      <c r="W34" s="9">
        <f t="shared" si="0"/>
        <v>1062861.1195739047</v>
      </c>
      <c r="X34" s="6">
        <f>_xll.MaRVL_GetRate($L$7,$E$7,O34)</f>
        <v>0.99696050164820782</v>
      </c>
      <c r="Y34" s="9">
        <f t="shared" si="1"/>
        <v>1059630.5549527758</v>
      </c>
    </row>
    <row r="36" spans="2:25">
      <c r="G36" s="175">
        <v>37466</v>
      </c>
    </row>
    <row r="37" spans="2:25">
      <c r="G37" s="175">
        <v>37650</v>
      </c>
    </row>
    <row r="38" spans="2:25">
      <c r="G38" s="175">
        <v>37831</v>
      </c>
    </row>
    <row r="39" spans="2:25">
      <c r="G39" s="175">
        <v>38015</v>
      </c>
    </row>
    <row r="40" spans="2:25">
      <c r="G40" s="175">
        <v>38197</v>
      </c>
    </row>
    <row r="41" spans="2:25">
      <c r="G41" s="175">
        <v>38383</v>
      </c>
    </row>
    <row r="42" spans="2:25">
      <c r="G42" s="175">
        <v>38562</v>
      </c>
    </row>
    <row r="43" spans="2:25">
      <c r="G43" s="175">
        <v>38747</v>
      </c>
    </row>
    <row r="44" spans="2:25">
      <c r="G44" s="175">
        <v>38929</v>
      </c>
    </row>
    <row r="45" spans="2:25">
      <c r="G45" s="175">
        <v>39113</v>
      </c>
    </row>
    <row r="46" spans="2:25">
      <c r="G46" s="175">
        <v>39293</v>
      </c>
    </row>
    <row r="47" spans="2:25">
      <c r="G47" s="175">
        <v>39477</v>
      </c>
    </row>
    <row r="48" spans="2:25">
      <c r="G48" s="175">
        <v>39658</v>
      </c>
    </row>
    <row r="49" spans="7:7">
      <c r="G49" s="175">
        <v>39842</v>
      </c>
    </row>
    <row r="50" spans="7:7">
      <c r="G50" s="175">
        <v>40023</v>
      </c>
    </row>
    <row r="51" spans="7:7">
      <c r="G51" s="175">
        <v>40207</v>
      </c>
    </row>
    <row r="52" spans="7:7">
      <c r="G52" s="175">
        <v>40388</v>
      </c>
    </row>
    <row r="53" spans="7:7">
      <c r="G53" s="175">
        <v>40574</v>
      </c>
    </row>
    <row r="54" spans="7:7">
      <c r="G54" s="175">
        <v>40753</v>
      </c>
    </row>
    <row r="55" spans="7:7">
      <c r="G55" s="175">
        <v>40938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V62"/>
  <sheetViews>
    <sheetView workbookViewId="0">
      <selection activeCell="E18" sqref="E18"/>
    </sheetView>
  </sheetViews>
  <sheetFormatPr defaultRowHeight="15"/>
  <cols>
    <col min="2" max="2" width="13.85546875" bestFit="1" customWidth="1"/>
    <col min="3" max="3" width="10.7109375" bestFit="1" customWidth="1"/>
    <col min="4" max="4" width="10.7109375" customWidth="1"/>
    <col min="5" max="6" width="14.28515625" bestFit="1" customWidth="1"/>
    <col min="7" max="7" width="12.5703125" bestFit="1" customWidth="1"/>
    <col min="8" max="8" width="14.28515625" bestFit="1" customWidth="1"/>
    <col min="9" max="9" width="15.28515625" bestFit="1" customWidth="1"/>
    <col min="10" max="10" width="14.28515625" bestFit="1" customWidth="1"/>
    <col min="11" max="11" width="12.5703125" bestFit="1" customWidth="1"/>
    <col min="12" max="12" width="15.42578125" bestFit="1" customWidth="1"/>
    <col min="13" max="13" width="14.28515625" bestFit="1" customWidth="1"/>
    <col min="14" max="14" width="12.7109375" bestFit="1" customWidth="1"/>
    <col min="15" max="15" width="13.85546875" bestFit="1" customWidth="1"/>
    <col min="16" max="16" width="11.5703125" bestFit="1" customWidth="1"/>
    <col min="18" max="18" width="18.28515625" bestFit="1" customWidth="1"/>
    <col min="19" max="19" width="13.85546875" bestFit="1" customWidth="1"/>
    <col min="20" max="20" width="10.140625" bestFit="1" customWidth="1"/>
    <col min="21" max="21" width="12.7109375" bestFit="1" customWidth="1"/>
    <col min="22" max="22" width="13.85546875" bestFit="1" customWidth="1"/>
    <col min="23" max="26" width="2" bestFit="1" customWidth="1"/>
  </cols>
  <sheetData>
    <row r="1" spans="2:14" ht="15.75" thickBot="1"/>
    <row r="2" spans="2:14" ht="15.75" thickBot="1">
      <c r="B2" s="234" t="s">
        <v>40</v>
      </c>
      <c r="C2" s="236"/>
      <c r="G2" s="234" t="s">
        <v>37</v>
      </c>
      <c r="H2" s="236"/>
    </row>
    <row r="3" spans="2:14" ht="9" customHeight="1">
      <c r="D3" s="5"/>
    </row>
    <row r="4" spans="2:14">
      <c r="B4" s="14" t="s">
        <v>87</v>
      </c>
      <c r="C4" s="7">
        <f>_xll.MaRVL_GetNameValuePair(B4)</f>
        <v>40420</v>
      </c>
      <c r="G4" s="14" t="s">
        <v>49</v>
      </c>
      <c r="H4" s="145" t="s">
        <v>50</v>
      </c>
    </row>
    <row r="5" spans="2:14">
      <c r="B5" s="14" t="s">
        <v>30</v>
      </c>
      <c r="C5" s="6" t="b">
        <v>1</v>
      </c>
      <c r="G5" s="14" t="s">
        <v>86</v>
      </c>
      <c r="H5" s="14">
        <f>_xll.MaRVL_GetNameValuePair(H4)</f>
        <v>1</v>
      </c>
    </row>
    <row r="6" spans="2:14">
      <c r="B6" s="14" t="s">
        <v>31</v>
      </c>
      <c r="C6" s="6" t="b">
        <v>0</v>
      </c>
    </row>
    <row r="9" spans="2:14" ht="15.75" thickBot="1"/>
    <row r="10" spans="2:14" ht="15.75" thickBot="1">
      <c r="E10" s="234" t="s">
        <v>35</v>
      </c>
      <c r="F10" s="235"/>
      <c r="G10" s="236"/>
      <c r="H10" s="234" t="s">
        <v>38</v>
      </c>
      <c r="I10" s="235"/>
      <c r="J10" s="236"/>
      <c r="K10" s="37" t="s">
        <v>33</v>
      </c>
    </row>
    <row r="11" spans="2:14" ht="15.75" thickBot="1">
      <c r="B11" s="138"/>
      <c r="C11" s="11" t="s">
        <v>47</v>
      </c>
      <c r="D11" s="76" t="s">
        <v>73</v>
      </c>
      <c r="E11" s="11" t="s">
        <v>49</v>
      </c>
      <c r="F11" s="76" t="s">
        <v>36</v>
      </c>
      <c r="G11" s="37" t="s">
        <v>37</v>
      </c>
      <c r="H11" s="11" t="s">
        <v>49</v>
      </c>
      <c r="I11" s="76" t="s">
        <v>36</v>
      </c>
      <c r="J11" s="37" t="s">
        <v>37</v>
      </c>
      <c r="K11" s="37" t="s">
        <v>32</v>
      </c>
      <c r="M11" s="12" t="s">
        <v>111</v>
      </c>
      <c r="N11" s="37" t="s">
        <v>112</v>
      </c>
    </row>
    <row r="12" spans="2:14" s="138" customFormat="1">
      <c r="C12" s="78">
        <v>150441</v>
      </c>
      <c r="D12" s="78" t="s">
        <v>103</v>
      </c>
      <c r="E12" s="14" t="str">
        <f>'150441 (Pay)'!A5</f>
        <v>AUD</v>
      </c>
      <c r="F12" s="79">
        <f>-'150441 (Pay)'!B5</f>
        <v>-26549527.898064766</v>
      </c>
      <c r="G12" s="77">
        <f>F12/_xll.MaRVL_GetNameValuePair(E12)*$H$5</f>
        <v>-26549527.898064766</v>
      </c>
      <c r="H12" s="14" t="str">
        <f>'150441 (Receive)'!A5</f>
        <v>AUD</v>
      </c>
      <c r="I12" s="47">
        <f>'150441 (Receive)'!B5</f>
        <v>27921701.966608502</v>
      </c>
      <c r="J12" s="77">
        <f>I12/_xll.MaRVL_GetNameValuePair(H12)*$H$5</f>
        <v>27921701.966608502</v>
      </c>
      <c r="K12" s="47">
        <f t="shared" ref="K12:K28" si="0">G12+J12</f>
        <v>1372174.0685437359</v>
      </c>
      <c r="L12"/>
      <c r="M12" s="47">
        <v>2402834.0099999998</v>
      </c>
      <c r="N12" s="77">
        <f t="shared" ref="N12:N18" si="1">M12-K12</f>
        <v>1030659.9414562639</v>
      </c>
    </row>
    <row r="13" spans="2:14" s="138" customFormat="1">
      <c r="C13" s="78">
        <v>101617</v>
      </c>
      <c r="D13" s="14" t="s">
        <v>74</v>
      </c>
      <c r="E13" s="14" t="str">
        <f>'101617 (Pay)'!A5</f>
        <v>GBP</v>
      </c>
      <c r="F13" s="47">
        <f>-'101617 (Pay)'!B5</f>
        <v>-43103520.019331783</v>
      </c>
      <c r="G13" s="77">
        <f>F13/_xll.MaRVL_GetNameValuePair(E13)*$H$5</f>
        <v>-74605735.134450004</v>
      </c>
      <c r="H13" s="14" t="str">
        <f>'101617 (Receive)'!A5</f>
        <v>GBP</v>
      </c>
      <c r="I13" s="47">
        <f>'101617 (Receive)'!B5</f>
        <v>65131271.973727971</v>
      </c>
      <c r="J13" s="77">
        <f>I13/_xll.MaRVL_GetNameValuePair(H13)*$H$5</f>
        <v>112732473.44213317</v>
      </c>
      <c r="K13" s="47">
        <f t="shared" si="0"/>
        <v>38126738.30768317</v>
      </c>
      <c r="L13"/>
      <c r="M13" s="47">
        <v>38132267.869999997</v>
      </c>
      <c r="N13" s="77">
        <f t="shared" si="1"/>
        <v>5529.562316827476</v>
      </c>
    </row>
    <row r="14" spans="2:14" s="138" customFormat="1">
      <c r="C14" s="14">
        <v>102203</v>
      </c>
      <c r="D14" s="14" t="s">
        <v>74</v>
      </c>
      <c r="E14" s="14" t="str">
        <f>'102203 (Pay)'!A5</f>
        <v>AUD</v>
      </c>
      <c r="F14" s="47">
        <f>-'102203 (Pay)'!B5</f>
        <v>-12988391.062483132</v>
      </c>
      <c r="G14" s="77">
        <f>F14/_xll.MaRVL_GetNameValuePair(E14)*$H$5</f>
        <v>-12988391.062483132</v>
      </c>
      <c r="H14" s="14" t="str">
        <f>'102203 (Receive)'!A5</f>
        <v>AUD</v>
      </c>
      <c r="I14" s="47">
        <f>'102203 (Receive)'!B5</f>
        <v>13976683.958621928</v>
      </c>
      <c r="J14" s="77">
        <f>I14/_xll.MaRVL_GetNameValuePair(H14)*$H$5</f>
        <v>13976683.958621928</v>
      </c>
      <c r="K14" s="47">
        <f t="shared" si="0"/>
        <v>988292.89613879658</v>
      </c>
      <c r="L14"/>
      <c r="M14" s="47">
        <v>990507.26</v>
      </c>
      <c r="N14" s="77">
        <f t="shared" si="1"/>
        <v>2214.3638612034265</v>
      </c>
    </row>
    <row r="15" spans="2:14" s="138" customFormat="1">
      <c r="C15" s="78">
        <v>30233</v>
      </c>
      <c r="D15" s="14" t="s">
        <v>74</v>
      </c>
      <c r="E15" s="14" t="str">
        <f>'30233 (Pay)'!A5</f>
        <v>JPY</v>
      </c>
      <c r="F15" s="79">
        <f>-'30233 (Pay)'!B5</f>
        <v>-21843831.887717858</v>
      </c>
      <c r="G15" s="77">
        <f>F15/_xll.MaRVL_GetNameValuePair(E15)*$H$5</f>
        <v>-285819.7915746384</v>
      </c>
      <c r="H15" s="14" t="str">
        <f>'30233 (Receive)'!A5</f>
        <v>JPY</v>
      </c>
      <c r="I15" s="47">
        <f>'30233 (Receive)'!B5</f>
        <v>4421966.5247717975</v>
      </c>
      <c r="J15" s="77">
        <f>I15/_xll.MaRVL_GetNameValuePair(H15)*$H$5</f>
        <v>57860.06580516437</v>
      </c>
      <c r="K15" s="47">
        <f t="shared" si="0"/>
        <v>-227959.72576947403</v>
      </c>
      <c r="L15"/>
      <c r="M15" s="47">
        <v>-228013.63</v>
      </c>
      <c r="N15" s="77">
        <f t="shared" si="1"/>
        <v>-53.904230525979074</v>
      </c>
    </row>
    <row r="16" spans="2:14" s="138" customFormat="1">
      <c r="C16" s="14">
        <v>175629</v>
      </c>
      <c r="D16" s="14" t="s">
        <v>74</v>
      </c>
      <c r="E16" s="14" t="str">
        <f>'175629 (Pay)'!A5</f>
        <v>AUD</v>
      </c>
      <c r="F16" s="47">
        <f>-'175629 (Pay)'!B5</f>
        <v>-14351898.076245144</v>
      </c>
      <c r="G16" s="77">
        <f>F16/_xll.MaRVL_GetNameValuePair(E16)*$H$5</f>
        <v>-14351898.076245144</v>
      </c>
      <c r="H16" s="14" t="str">
        <f>'175629 (Receive)'!A5</f>
        <v>AUD</v>
      </c>
      <c r="I16" s="47">
        <f>'175629 (Receive)'!B5</f>
        <v>13398431.157000516</v>
      </c>
      <c r="J16" s="77">
        <f>I16/_xll.MaRVL_GetNameValuePair(H16)*$H$5</f>
        <v>13398431.157000516</v>
      </c>
      <c r="K16" s="47">
        <f t="shared" si="0"/>
        <v>-953466.9192446284</v>
      </c>
      <c r="L16"/>
      <c r="M16" s="47">
        <v>-953185.89</v>
      </c>
      <c r="N16" s="77">
        <f t="shared" si="1"/>
        <v>281.02924462838564</v>
      </c>
    </row>
    <row r="17" spans="3:14" s="138" customFormat="1">
      <c r="C17" s="78">
        <v>173245</v>
      </c>
      <c r="D17" s="78" t="s">
        <v>95</v>
      </c>
      <c r="E17" s="14" t="str">
        <f>'173245 (Pay)'!A5</f>
        <v>AUD</v>
      </c>
      <c r="F17" s="79">
        <f>-'173245 (Pay)'!B5</f>
        <v>-100843254.54476815</v>
      </c>
      <c r="G17" s="77">
        <f>F17/_xll.MaRVL_GetNameValuePair(E17)*$H$5</f>
        <v>-100843254.54476815</v>
      </c>
      <c r="H17" s="14" t="str">
        <f>'173245 (Receive)'!A5</f>
        <v>USD</v>
      </c>
      <c r="I17" s="47">
        <f>'173245 (Receive)'!B5</f>
        <v>88479693.128320053</v>
      </c>
      <c r="J17" s="77">
        <f>I17/_xll.MaRVL_GetNameValuePair(H17)*$H$5</f>
        <v>98522813.130392924</v>
      </c>
      <c r="K17" s="47">
        <f t="shared" si="0"/>
        <v>-2320441.4143752307</v>
      </c>
      <c r="L17"/>
      <c r="M17" s="47">
        <v>-2097884.77</v>
      </c>
      <c r="N17" s="77">
        <f t="shared" si="1"/>
        <v>222556.64437523065</v>
      </c>
    </row>
    <row r="18" spans="3:14" s="138" customFormat="1">
      <c r="C18" s="80">
        <v>43106</v>
      </c>
      <c r="D18" s="80" t="s">
        <v>74</v>
      </c>
      <c r="E18" s="80" t="str">
        <f>'43106 (Pay)'!A5</f>
        <v>AUD</v>
      </c>
      <c r="F18" s="81">
        <f>-'43106 (Pay)'!Y12</f>
        <v>-373202.02783498884</v>
      </c>
      <c r="G18" s="82">
        <f>F18/_xll.MaRVL_GetNameValuePair(E18)*$H$5</f>
        <v>-373202.02783498884</v>
      </c>
      <c r="H18" s="80" t="str">
        <f>'43106 (Receive)'!A5</f>
        <v>AUD</v>
      </c>
      <c r="I18" s="81">
        <f>'43106 (Receive)'!B5</f>
        <v>520230.79136242619</v>
      </c>
      <c r="J18" s="82">
        <f>I18/_xll.MaRVL_GetNameValuePair(H18)*$H$5</f>
        <v>520230.79136242619</v>
      </c>
      <c r="K18" s="81">
        <f t="shared" si="0"/>
        <v>147028.76352743735</v>
      </c>
      <c r="L18"/>
      <c r="M18" s="81">
        <v>142907.67000000001</v>
      </c>
      <c r="N18" s="82">
        <f t="shared" si="1"/>
        <v>-4121.0935274373333</v>
      </c>
    </row>
    <row r="19" spans="3:14" s="138" customFormat="1">
      <c r="C19" s="158">
        <v>185576</v>
      </c>
      <c r="D19" s="158" t="s">
        <v>74</v>
      </c>
      <c r="E19" s="145" t="str">
        <f>'185576 (Pay)'!A5</f>
        <v>AUD</v>
      </c>
      <c r="F19" s="159">
        <f>-'185576 (Pay)'!B5</f>
        <v>-55585033.514987998</v>
      </c>
      <c r="G19" s="157">
        <f>F19/_xll.MaRVL_GetNameValuePair(E19)*$H$5</f>
        <v>-55585033.514987998</v>
      </c>
      <c r="H19" s="145" t="str">
        <f>'185576 (Receive)'!A5</f>
        <v>AUD</v>
      </c>
      <c r="I19" s="159">
        <f>'185576 (Receive)'!B5</f>
        <v>55549147.747074068</v>
      </c>
      <c r="J19" s="157">
        <f>I19/_xll.MaRVL_GetNameValuePair(H19)*$H$5</f>
        <v>55549147.747074068</v>
      </c>
      <c r="K19" s="156">
        <f t="shared" si="0"/>
        <v>-35885.767913930118</v>
      </c>
      <c r="L19"/>
      <c r="M19" s="156">
        <v>-27690.27</v>
      </c>
      <c r="N19" s="157">
        <f t="shared" ref="N19" si="2">M19-K19</f>
        <v>8195.4979139301176</v>
      </c>
    </row>
    <row r="20" spans="3:14" s="138" customFormat="1">
      <c r="C20" s="78">
        <v>100597</v>
      </c>
      <c r="D20" s="14" t="s">
        <v>75</v>
      </c>
      <c r="E20" s="14" t="str">
        <f>'100597'!A5</f>
        <v>AUD</v>
      </c>
      <c r="F20" s="47">
        <f>'100597'!B5</f>
        <v>-59373.960663810445</v>
      </c>
      <c r="G20" s="77">
        <f>F20/_xll.MaRVL_GetNameValuePair(E20)*$H$5</f>
        <v>-59373.960663810445</v>
      </c>
      <c r="H20" s="6"/>
      <c r="I20" s="6"/>
      <c r="J20" s="77"/>
      <c r="K20" s="47">
        <f t="shared" si="0"/>
        <v>-59373.960663810445</v>
      </c>
      <c r="L20"/>
      <c r="M20" s="47">
        <v>59373.96</v>
      </c>
      <c r="N20" s="77">
        <f>M20-K20</f>
        <v>118747.92066381045</v>
      </c>
    </row>
    <row r="21" spans="3:14" s="138" customFormat="1">
      <c r="C21" s="78">
        <v>148515</v>
      </c>
      <c r="D21" s="14" t="s">
        <v>74</v>
      </c>
      <c r="E21" s="14" t="str">
        <f>'148515 (Pay)'!A5</f>
        <v>NZD</v>
      </c>
      <c r="F21" s="47">
        <f>-'148515 (Pay)'!B5</f>
        <v>-3689572.9047720479</v>
      </c>
      <c r="G21" s="77">
        <f>F21/_xll.MaRVL_GetNameValuePair(E21)*$H$5</f>
        <v>-2920264.6438703244</v>
      </c>
      <c r="H21" s="14" t="str">
        <f>'148515 (Receive)'!A5</f>
        <v>NZD</v>
      </c>
      <c r="I21" s="47">
        <f>'148515 (Receive)'!B5</f>
        <v>4827085.005759852</v>
      </c>
      <c r="J21" s="77">
        <f>I21/_xll.MaRVL_GetNameValuePair(H21)*$H$5</f>
        <v>3820595.5104031181</v>
      </c>
      <c r="K21" s="47">
        <f t="shared" si="0"/>
        <v>900330.86653279373</v>
      </c>
      <c r="L21"/>
      <c r="M21" s="47">
        <v>900407.84</v>
      </c>
      <c r="N21" s="77">
        <f>M21-K21</f>
        <v>76.973467206233181</v>
      </c>
    </row>
    <row r="22" spans="3:14" s="138" customFormat="1">
      <c r="C22" s="78">
        <v>167582</v>
      </c>
      <c r="D22" s="78" t="s">
        <v>95</v>
      </c>
      <c r="E22" s="14" t="str">
        <f>'167582 (Pay)'!A5</f>
        <v>EUR</v>
      </c>
      <c r="F22" s="79">
        <f>-'167582 (Pay)'!B5</f>
        <v>-5905691.1757049467</v>
      </c>
      <c r="G22" s="77">
        <f>F22/_xll.MaRVL_GetNameValuePair(E22)*$H$5</f>
        <v>-8379193.3388477145</v>
      </c>
      <c r="H22" s="14" t="str">
        <f>'167582 (Receive)'!A5</f>
        <v>USD</v>
      </c>
      <c r="I22" s="47">
        <f>'167582 (Receive)'!B5</f>
        <v>7553105.8010778287</v>
      </c>
      <c r="J22" s="77">
        <f>I22/_xll.MaRVL_GetNameValuePair(H22)*$H$5</f>
        <v>8410440.9168152232</v>
      </c>
      <c r="K22" s="47">
        <f t="shared" si="0"/>
        <v>31247.577967508696</v>
      </c>
      <c r="L22"/>
      <c r="M22" s="47">
        <v>-92128.62</v>
      </c>
      <c r="N22" s="77">
        <f>M22-K22</f>
        <v>-123376.19796750869</v>
      </c>
    </row>
    <row r="23" spans="3:14" s="138" customFormat="1">
      <c r="C23" s="78">
        <v>105220</v>
      </c>
      <c r="D23" s="14" t="s">
        <v>74</v>
      </c>
      <c r="E23" s="14" t="str">
        <f>'105220 (Pay)'!A5</f>
        <v>EUR</v>
      </c>
      <c r="F23" s="79">
        <f>-'105220 (Pay)'!B5</f>
        <v>-745844.86330662086</v>
      </c>
      <c r="G23" s="77">
        <f>F23/_xll.MaRVL_GetNameValuePair(E23)*$H$5</f>
        <v>-1058229.7862343988</v>
      </c>
      <c r="H23" s="14" t="str">
        <f>'105220 (Receive)'!A5</f>
        <v>EUR</v>
      </c>
      <c r="I23" s="47">
        <f>'105220 (Receive)'!B5</f>
        <v>1533106.4119608831</v>
      </c>
      <c r="J23" s="77">
        <f>I23/_xll.MaRVL_GetNameValuePair(H23)*$H$5</f>
        <v>2175222.9591168785</v>
      </c>
      <c r="K23" s="47">
        <f t="shared" si="0"/>
        <v>1116993.1728824796</v>
      </c>
      <c r="L23"/>
      <c r="M23" s="47">
        <v>1117285.96</v>
      </c>
      <c r="N23" s="77">
        <f>M23-K23</f>
        <v>292.78711752034724</v>
      </c>
    </row>
    <row r="24" spans="3:14" s="138" customFormat="1">
      <c r="C24" s="14">
        <v>177912</v>
      </c>
      <c r="D24" s="14" t="s">
        <v>75</v>
      </c>
      <c r="E24" s="14" t="str">
        <f>'177912'!A5</f>
        <v>AUD</v>
      </c>
      <c r="F24" s="47">
        <f>'177912'!B5</f>
        <v>-263863.01274090738</v>
      </c>
      <c r="G24" s="77">
        <f>F24/_xll.MaRVL_GetNameValuePair(E24)*$H$5</f>
        <v>-263863.01274090738</v>
      </c>
      <c r="H24" s="6"/>
      <c r="I24" s="6"/>
      <c r="J24" s="77"/>
      <c r="K24" s="47">
        <f t="shared" si="0"/>
        <v>-263863.01274090738</v>
      </c>
      <c r="L24"/>
      <c r="M24" s="47">
        <v>-195259.26</v>
      </c>
      <c r="N24" s="77">
        <f>M24-K24</f>
        <v>68603.752740907366</v>
      </c>
    </row>
    <row r="25" spans="3:14" s="138" customFormat="1">
      <c r="C25" s="78">
        <v>171834</v>
      </c>
      <c r="D25" s="78" t="s">
        <v>119</v>
      </c>
      <c r="E25" s="14" t="str">
        <f>'171834'!A5</f>
        <v>AUD</v>
      </c>
      <c r="F25" s="79">
        <f>'171834'!B5</f>
        <v>-11576385.80160971</v>
      </c>
      <c r="G25" s="77">
        <f>F25/_xll.MaRVL_GetNameValuePair(E25)*$H$5</f>
        <v>-11576385.80160971</v>
      </c>
      <c r="H25" s="14" t="str">
        <f>'171834'!A6</f>
        <v>USD</v>
      </c>
      <c r="I25" s="79">
        <f>'171834'!B6</f>
        <v>10474535.097513329</v>
      </c>
      <c r="J25" s="77">
        <f>I25/_xll.MaRVL_GetNameValuePair(H25)*$H$5</f>
        <v>11663474.720051188</v>
      </c>
      <c r="K25" s="47">
        <f t="shared" si="0"/>
        <v>87088.918441478163</v>
      </c>
      <c r="M25" s="217">
        <f>K25</f>
        <v>87088.918441478163</v>
      </c>
      <c r="N25" s="157">
        <f t="shared" ref="N25:N27" si="3">M25-K25</f>
        <v>0</v>
      </c>
    </row>
    <row r="26" spans="3:14" s="138" customFormat="1">
      <c r="C26" s="158">
        <v>13111</v>
      </c>
      <c r="D26" s="158" t="s">
        <v>119</v>
      </c>
      <c r="E26" s="145" t="str">
        <f>'13111'!A5</f>
        <v>USD</v>
      </c>
      <c r="F26" s="159">
        <f>'13111'!B5</f>
        <v>7499953.1252929661</v>
      </c>
      <c r="G26" s="157">
        <f>F26/_xll.MaRVL_GetNameValuePair(E26)*$H$5</f>
        <v>8351255.0069348887</v>
      </c>
      <c r="H26" s="145" t="str">
        <f>'13111'!A6</f>
        <v>JPY</v>
      </c>
      <c r="I26" s="159">
        <f>'13111'!B6</f>
        <v>-683172983.69084668</v>
      </c>
      <c r="J26" s="157">
        <f>I26/_xll.MaRVL_GetNameValuePair(H26)*$H$5</f>
        <v>-8939107.4245417994</v>
      </c>
      <c r="K26" s="156">
        <f t="shared" si="0"/>
        <v>-587852.41760691069</v>
      </c>
      <c r="M26" s="217">
        <f>K26</f>
        <v>-587852.41760691069</v>
      </c>
      <c r="N26" s="157">
        <f t="shared" si="3"/>
        <v>0</v>
      </c>
    </row>
    <row r="27" spans="3:14" s="138" customFormat="1">
      <c r="C27" s="78">
        <v>179572</v>
      </c>
      <c r="D27" s="78" t="s">
        <v>119</v>
      </c>
      <c r="E27" s="14" t="str">
        <f>'179572'!A5</f>
        <v>AUD</v>
      </c>
      <c r="F27" s="79">
        <f>'179572'!B5</f>
        <v>-7145003.2308485778</v>
      </c>
      <c r="G27" s="77">
        <f>F27/_xll.MaRVL_GetNameValuePair(E27)*$H$5</f>
        <v>-7145003.2308485778</v>
      </c>
      <c r="H27" s="14" t="str">
        <f>'179572'!A6</f>
        <v>NZD</v>
      </c>
      <c r="I27" s="79">
        <f>'179572'!B6</f>
        <v>9020155.2356605977</v>
      </c>
      <c r="J27" s="77">
        <f>I27/_xll.MaRVL_GetNameValuePair(H27)*$H$5</f>
        <v>7139373.8778957324</v>
      </c>
      <c r="K27" s="47">
        <f t="shared" si="0"/>
        <v>-5629.3529528453946</v>
      </c>
      <c r="M27" s="217">
        <f>K27</f>
        <v>-5629.3529528453946</v>
      </c>
      <c r="N27" s="157">
        <f t="shared" si="3"/>
        <v>0</v>
      </c>
    </row>
    <row r="28" spans="3:14">
      <c r="C28" s="78">
        <v>170057</v>
      </c>
      <c r="D28" s="78" t="s">
        <v>75</v>
      </c>
      <c r="E28" s="14" t="str">
        <f>'170057'!A5</f>
        <v>USD</v>
      </c>
      <c r="F28" s="79">
        <f>'170057'!B5</f>
        <v>106360.77730970155</v>
      </c>
      <c r="G28" s="77">
        <f>F28/_xll.MaRVL_GetNameValuePair(E28)*$H$5</f>
        <v>118433.53674486261</v>
      </c>
      <c r="H28" s="6"/>
      <c r="I28" s="6"/>
      <c r="J28" s="77"/>
      <c r="K28" s="47">
        <f t="shared" si="0"/>
        <v>118433.53674486261</v>
      </c>
      <c r="M28" s="47">
        <v>118461.63</v>
      </c>
      <c r="N28" s="77">
        <f>M28-K28</f>
        <v>28.093255137398955</v>
      </c>
    </row>
    <row r="35" spans="4:21">
      <c r="P35" s="120"/>
    </row>
    <row r="48" spans="4:21">
      <c r="D48" s="119"/>
      <c r="E48" s="5"/>
      <c r="G48" s="5"/>
      <c r="H48" s="118"/>
      <c r="I48" s="5"/>
      <c r="J48" s="117"/>
      <c r="K48" s="5"/>
      <c r="L48" s="118"/>
      <c r="M48" s="118"/>
      <c r="N48" s="118"/>
      <c r="Q48" s="118"/>
      <c r="U48" s="118"/>
    </row>
    <row r="49" spans="4:22">
      <c r="D49" s="119"/>
      <c r="E49" s="5"/>
      <c r="G49" s="5"/>
      <c r="H49" s="118"/>
      <c r="I49" s="5"/>
      <c r="J49" s="118"/>
      <c r="K49" s="5"/>
      <c r="L49" s="118"/>
      <c r="M49" s="118"/>
      <c r="N49" s="118"/>
      <c r="O49" s="118"/>
      <c r="Q49" s="118"/>
      <c r="R49" s="118"/>
      <c r="S49" s="118"/>
      <c r="U49" s="118"/>
      <c r="V49" s="118"/>
    </row>
    <row r="50" spans="4:22">
      <c r="D50" s="119"/>
      <c r="E50" s="5"/>
      <c r="G50" s="5"/>
      <c r="H50" s="118"/>
      <c r="I50" s="5"/>
      <c r="J50" s="118"/>
      <c r="K50" s="5"/>
      <c r="L50" s="118"/>
      <c r="M50" s="118"/>
      <c r="N50" s="118"/>
      <c r="O50" s="118"/>
      <c r="Q50" s="118"/>
      <c r="R50" s="118"/>
      <c r="S50" s="118"/>
      <c r="U50" s="118"/>
      <c r="V50" s="118"/>
    </row>
    <row r="51" spans="4:22">
      <c r="D51" s="119"/>
      <c r="E51" s="5"/>
      <c r="G51" s="5"/>
      <c r="H51" s="118"/>
      <c r="I51" s="5"/>
      <c r="J51" s="118"/>
      <c r="K51" s="5"/>
      <c r="L51" s="118"/>
      <c r="M51" s="118"/>
      <c r="N51" s="118"/>
      <c r="O51" s="118"/>
      <c r="Q51" s="118"/>
      <c r="R51" s="118"/>
      <c r="S51" s="118"/>
      <c r="U51" s="118"/>
      <c r="V51" s="118"/>
    </row>
    <row r="52" spans="4:22">
      <c r="D52" s="119"/>
      <c r="E52" s="5"/>
      <c r="G52" s="5"/>
      <c r="H52" s="118"/>
      <c r="I52" s="5"/>
      <c r="J52" s="118"/>
      <c r="K52" s="5"/>
      <c r="L52" s="118"/>
      <c r="M52" s="118"/>
      <c r="N52" s="118"/>
      <c r="O52" s="118"/>
      <c r="Q52" s="118"/>
      <c r="R52" s="118"/>
      <c r="S52" s="118"/>
      <c r="U52" s="118"/>
      <c r="V52" s="118"/>
    </row>
    <row r="53" spans="4:22">
      <c r="D53" s="119"/>
      <c r="E53" s="5"/>
      <c r="F53" s="117"/>
      <c r="G53" s="5"/>
      <c r="H53" s="117"/>
      <c r="I53" s="5"/>
      <c r="J53" s="118"/>
      <c r="K53" s="5"/>
      <c r="L53" s="118"/>
      <c r="M53" s="118"/>
      <c r="N53" s="118"/>
      <c r="O53" s="117"/>
      <c r="P53" s="117"/>
      <c r="Q53" s="118"/>
      <c r="R53" s="118"/>
      <c r="S53" s="117"/>
      <c r="T53" s="117"/>
      <c r="U53" s="118"/>
      <c r="V53" s="118"/>
    </row>
    <row r="54" spans="4:22">
      <c r="D54" s="119"/>
      <c r="E54" s="5"/>
      <c r="G54" s="5"/>
      <c r="H54" s="118"/>
      <c r="I54" s="5"/>
      <c r="J54" s="118"/>
      <c r="K54" s="5"/>
      <c r="L54" s="118"/>
      <c r="M54" s="118"/>
      <c r="N54" s="118"/>
      <c r="O54" s="118"/>
      <c r="Q54" s="118"/>
      <c r="R54" s="118"/>
      <c r="S54" s="118"/>
      <c r="U54" s="118"/>
      <c r="V54" s="118"/>
    </row>
    <row r="55" spans="4:22">
      <c r="D55" s="119"/>
      <c r="E55" s="5"/>
      <c r="G55" s="5"/>
      <c r="H55" s="118"/>
      <c r="I55" s="5"/>
      <c r="J55" s="118"/>
      <c r="K55" s="5"/>
      <c r="L55" s="118"/>
      <c r="M55" s="118"/>
      <c r="N55" s="118"/>
      <c r="Q55" s="118"/>
      <c r="U55" s="118"/>
    </row>
    <row r="56" spans="4:22">
      <c r="D56" s="119"/>
      <c r="E56" s="5"/>
      <c r="G56" s="5"/>
      <c r="H56" s="118"/>
      <c r="I56" s="5"/>
      <c r="J56" s="118"/>
      <c r="K56" s="5"/>
      <c r="L56" s="118"/>
      <c r="M56" s="118"/>
      <c r="N56" s="118"/>
      <c r="O56" s="118"/>
      <c r="Q56" s="118"/>
      <c r="R56" s="118"/>
      <c r="S56" s="118"/>
      <c r="U56" s="118"/>
      <c r="V56" s="118"/>
    </row>
    <row r="57" spans="4:22">
      <c r="D57" s="119"/>
      <c r="E57" s="5"/>
      <c r="F57" s="118"/>
      <c r="G57" s="5"/>
      <c r="H57" s="118"/>
      <c r="I57" s="5"/>
      <c r="J57" s="118"/>
      <c r="K57" s="5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</row>
    <row r="58" spans="4:22">
      <c r="D58" s="119"/>
      <c r="E58" s="5"/>
      <c r="G58" s="5"/>
      <c r="H58" s="118"/>
      <c r="I58" s="5"/>
      <c r="J58" s="118"/>
      <c r="K58" s="5"/>
      <c r="L58" s="118"/>
      <c r="M58" s="118"/>
      <c r="N58" s="118"/>
      <c r="Q58" s="118"/>
      <c r="U58" s="118"/>
    </row>
    <row r="59" spans="4:22">
      <c r="D59" s="119"/>
      <c r="E59" s="5"/>
      <c r="G59" s="5"/>
      <c r="H59" s="118"/>
      <c r="I59" s="5"/>
      <c r="J59" s="118"/>
      <c r="K59" s="5"/>
      <c r="L59" s="118"/>
      <c r="M59" s="118"/>
      <c r="N59" s="118"/>
      <c r="Q59" s="118"/>
      <c r="U59" s="118"/>
    </row>
    <row r="60" spans="4:22">
      <c r="D60" s="119"/>
      <c r="E60" s="5"/>
      <c r="G60" s="5"/>
      <c r="H60" s="118"/>
      <c r="I60" s="5"/>
      <c r="J60" s="118"/>
      <c r="K60" s="5"/>
      <c r="L60" s="118"/>
      <c r="M60" s="118"/>
      <c r="N60" s="118"/>
      <c r="Q60" s="118"/>
      <c r="U60" s="118"/>
    </row>
    <row r="61" spans="4:22">
      <c r="D61" s="119"/>
      <c r="E61" s="5"/>
      <c r="G61" s="5"/>
      <c r="H61" s="118"/>
      <c r="I61" s="5"/>
      <c r="J61" s="118"/>
      <c r="K61" s="5"/>
      <c r="L61" s="118"/>
      <c r="M61" s="118"/>
      <c r="N61" s="118"/>
      <c r="O61" s="118"/>
      <c r="Q61" s="118"/>
      <c r="R61" s="118"/>
      <c r="S61" s="118"/>
      <c r="U61" s="118"/>
      <c r="V61" s="118"/>
    </row>
    <row r="62" spans="4:22">
      <c r="D62" s="119"/>
      <c r="E62" s="5"/>
      <c r="G62" s="5"/>
      <c r="H62" s="118"/>
      <c r="I62" s="5"/>
      <c r="J62" s="118"/>
      <c r="K62" s="5"/>
      <c r="L62" s="118"/>
      <c r="N62" s="118"/>
      <c r="Q62" s="118"/>
      <c r="U62" s="118"/>
    </row>
  </sheetData>
  <mergeCells count="4">
    <mergeCell ref="E10:G10"/>
    <mergeCell ref="H10:J10"/>
    <mergeCell ref="B2:C2"/>
    <mergeCell ref="G2:H2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9.14062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3.28515625" bestFit="1" customWidth="1"/>
  </cols>
  <sheetData>
    <row r="1" spans="1:15" ht="21">
      <c r="A1" s="17" t="s">
        <v>47</v>
      </c>
      <c r="B1" s="18">
        <v>30233</v>
      </c>
    </row>
    <row r="2" spans="1:15" ht="21.75" thickBot="1">
      <c r="A2" s="19" t="s">
        <v>34</v>
      </c>
      <c r="B2" s="20" t="s">
        <v>35</v>
      </c>
    </row>
    <row r="3" spans="1:15" ht="15.75" thickBot="1"/>
    <row r="4" spans="1:15" ht="15.75" thickBot="1">
      <c r="A4" s="15" t="s">
        <v>49</v>
      </c>
      <c r="B4" s="27" t="s">
        <v>48</v>
      </c>
    </row>
    <row r="5" spans="1:15" ht="15.75" thickBot="1">
      <c r="A5" s="16" t="s">
        <v>78</v>
      </c>
      <c r="B5" s="28">
        <f>O12</f>
        <v>21843831.887717858</v>
      </c>
      <c r="D5" s="234" t="s">
        <v>40</v>
      </c>
      <c r="E5" s="236"/>
      <c r="G5" s="234" t="s">
        <v>43</v>
      </c>
      <c r="H5" s="236"/>
    </row>
    <row r="6" spans="1:15" ht="12" customHeight="1"/>
    <row r="7" spans="1:15">
      <c r="D7" s="14" t="s">
        <v>21</v>
      </c>
      <c r="E7" s="7">
        <f>Replication!C4</f>
        <v>40420</v>
      </c>
      <c r="G7" s="14" t="s">
        <v>44</v>
      </c>
      <c r="H7" s="145" t="s">
        <v>79</v>
      </c>
    </row>
    <row r="8" spans="1:15">
      <c r="D8" s="14" t="s">
        <v>31</v>
      </c>
      <c r="E8" s="6" t="b">
        <f>Replication!C6</f>
        <v>0</v>
      </c>
    </row>
    <row r="10" spans="1:15" ht="15.75" thickBot="1"/>
    <row r="11" spans="1:15" ht="15.75" thickBot="1">
      <c r="O11" s="21" t="s">
        <v>32</v>
      </c>
    </row>
    <row r="12" spans="1:15">
      <c r="O12" s="22">
        <f>SUM(O15:O34)</f>
        <v>21843831.887717858</v>
      </c>
    </row>
    <row r="14" spans="1:15" ht="25.5">
      <c r="B14" s="56" t="s">
        <v>51</v>
      </c>
      <c r="C14" s="56" t="s">
        <v>52</v>
      </c>
      <c r="D14" s="56" t="s">
        <v>55</v>
      </c>
      <c r="E14" s="56" t="s">
        <v>56</v>
      </c>
      <c r="F14" s="56" t="s">
        <v>10</v>
      </c>
      <c r="G14" s="56" t="s">
        <v>12</v>
      </c>
      <c r="H14" s="56" t="s">
        <v>59</v>
      </c>
      <c r="I14" s="56" t="s">
        <v>60</v>
      </c>
      <c r="J14" s="56" t="s">
        <v>61</v>
      </c>
      <c r="K14" s="56" t="s">
        <v>17</v>
      </c>
      <c r="L14" s="56" t="s">
        <v>18</v>
      </c>
      <c r="N14" s="10" t="s">
        <v>27</v>
      </c>
      <c r="O14" s="10" t="s">
        <v>28</v>
      </c>
    </row>
    <row r="15" spans="1:15">
      <c r="B15" s="57">
        <v>1000000000</v>
      </c>
      <c r="C15" s="58">
        <v>1.4524999999999999</v>
      </c>
      <c r="D15" s="59">
        <v>37285</v>
      </c>
      <c r="E15" s="59">
        <v>37466</v>
      </c>
      <c r="F15" s="58">
        <v>0.49589041</v>
      </c>
      <c r="G15" s="58">
        <v>0</v>
      </c>
      <c r="H15" s="59">
        <v>37466</v>
      </c>
      <c r="I15" s="57">
        <v>7202808</v>
      </c>
      <c r="J15" s="58" t="b">
        <v>0</v>
      </c>
      <c r="K15" s="58">
        <v>0</v>
      </c>
      <c r="L15" s="58" t="s">
        <v>20</v>
      </c>
      <c r="N15" s="6" t="str">
        <f>_xll.MaRVL_GetRate($H$7,$E$7,H15)</f>
        <v>#VALUE: Requested rate outside date range of yield curve [2010/8/30,2040/9/3] - 2002/7/29</v>
      </c>
      <c r="O15" s="9">
        <f t="shared" ref="O15:O34" si="0">IF(IF($E$8,H15&gt;$E$7,H15&gt;=$E$7),I15*N15,0)</f>
        <v>0</v>
      </c>
    </row>
    <row r="16" spans="1:15">
      <c r="B16" s="57">
        <v>1000000000</v>
      </c>
      <c r="C16" s="58">
        <v>1.4524999999999999</v>
      </c>
      <c r="D16" s="59">
        <v>37466</v>
      </c>
      <c r="E16" s="59">
        <v>37650</v>
      </c>
      <c r="F16" s="58">
        <v>0.50410959</v>
      </c>
      <c r="G16" s="58">
        <v>0</v>
      </c>
      <c r="H16" s="59">
        <v>37650</v>
      </c>
      <c r="I16" s="57">
        <v>7322192</v>
      </c>
      <c r="J16" s="58" t="b">
        <v>0</v>
      </c>
      <c r="K16" s="58">
        <v>0</v>
      </c>
      <c r="L16" s="58" t="s">
        <v>20</v>
      </c>
      <c r="N16" s="6" t="str">
        <f>_xll.MaRVL_GetRate($H$7,$E$7,H16)</f>
        <v>#VALUE: Requested rate outside date range of yield curve [2010/8/30,2040/9/3] - 2003/1/29</v>
      </c>
      <c r="O16" s="9">
        <f t="shared" si="0"/>
        <v>0</v>
      </c>
    </row>
    <row r="17" spans="2:15">
      <c r="B17" s="57">
        <v>1000000000</v>
      </c>
      <c r="C17" s="58">
        <v>1.4524999999999999</v>
      </c>
      <c r="D17" s="59">
        <v>37650</v>
      </c>
      <c r="E17" s="59">
        <v>37831</v>
      </c>
      <c r="F17" s="58">
        <v>0.49589041</v>
      </c>
      <c r="G17" s="58">
        <v>0</v>
      </c>
      <c r="H17" s="59">
        <v>37831</v>
      </c>
      <c r="I17" s="57">
        <v>7202808</v>
      </c>
      <c r="J17" s="58" t="b">
        <v>0</v>
      </c>
      <c r="K17" s="58">
        <v>0</v>
      </c>
      <c r="L17" s="58" t="s">
        <v>20</v>
      </c>
      <c r="N17" s="6" t="str">
        <f>_xll.MaRVL_GetRate($H$7,$E$7,H17)</f>
        <v>#VALUE: Requested rate outside date range of yield curve [2010/8/30,2040/9/3] - 2003/7/29</v>
      </c>
      <c r="O17" s="9">
        <f t="shared" si="0"/>
        <v>0</v>
      </c>
    </row>
    <row r="18" spans="2:15">
      <c r="B18" s="57">
        <v>1000000000</v>
      </c>
      <c r="C18" s="58">
        <v>1.4524999999999999</v>
      </c>
      <c r="D18" s="59">
        <v>37831</v>
      </c>
      <c r="E18" s="59">
        <v>38015</v>
      </c>
      <c r="F18" s="58">
        <v>0.50410959</v>
      </c>
      <c r="G18" s="58">
        <v>0</v>
      </c>
      <c r="H18" s="59">
        <v>38015</v>
      </c>
      <c r="I18" s="57">
        <v>7322192</v>
      </c>
      <c r="J18" s="58" t="b">
        <v>0</v>
      </c>
      <c r="K18" s="58">
        <v>0</v>
      </c>
      <c r="L18" s="58" t="s">
        <v>20</v>
      </c>
      <c r="N18" s="6" t="str">
        <f>_xll.MaRVL_GetRate($H$7,$E$7,H18)</f>
        <v>#VALUE: Requested rate outside date range of yield curve [2010/8/30,2040/9/3] - 2004/1/29</v>
      </c>
      <c r="O18" s="9">
        <f t="shared" si="0"/>
        <v>0</v>
      </c>
    </row>
    <row r="19" spans="2:15">
      <c r="B19" s="57">
        <v>1000000000</v>
      </c>
      <c r="C19" s="58">
        <v>1.4524999999999999</v>
      </c>
      <c r="D19" s="59">
        <v>38015</v>
      </c>
      <c r="E19" s="59">
        <v>38197</v>
      </c>
      <c r="F19" s="58">
        <v>0.49863014</v>
      </c>
      <c r="G19" s="58">
        <v>0</v>
      </c>
      <c r="H19" s="59">
        <v>38197</v>
      </c>
      <c r="I19" s="57">
        <v>7242603</v>
      </c>
      <c r="J19" s="58" t="b">
        <v>0</v>
      </c>
      <c r="K19" s="58">
        <v>0</v>
      </c>
      <c r="L19" s="58" t="s">
        <v>20</v>
      </c>
      <c r="N19" s="6" t="str">
        <f>_xll.MaRVL_GetRate($H$7,$E$7,H19)</f>
        <v>#VALUE: Requested rate outside date range of yield curve [2010/8/30,2040/9/3] - 2004/7/29</v>
      </c>
      <c r="O19" s="9">
        <f t="shared" si="0"/>
        <v>0</v>
      </c>
    </row>
    <row r="20" spans="2:15">
      <c r="B20" s="57">
        <v>1000000000</v>
      </c>
      <c r="C20" s="58">
        <v>1.4524999999999999</v>
      </c>
      <c r="D20" s="59">
        <v>38197</v>
      </c>
      <c r="E20" s="59">
        <v>38383</v>
      </c>
      <c r="F20" s="58">
        <v>0.50958904000000005</v>
      </c>
      <c r="G20" s="58">
        <v>0</v>
      </c>
      <c r="H20" s="59">
        <v>38383</v>
      </c>
      <c r="I20" s="57">
        <v>7401781</v>
      </c>
      <c r="J20" s="58" t="b">
        <v>0</v>
      </c>
      <c r="K20" s="58">
        <v>0</v>
      </c>
      <c r="L20" s="58" t="s">
        <v>20</v>
      </c>
      <c r="N20" s="6" t="str">
        <f>_xll.MaRVL_GetRate($H$7,$E$7,H20)</f>
        <v>#VALUE: Requested rate outside date range of yield curve [2010/8/30,2040/9/3] - 2005/1/31</v>
      </c>
      <c r="O20" s="9">
        <f t="shared" si="0"/>
        <v>0</v>
      </c>
    </row>
    <row r="21" spans="2:15">
      <c r="B21" s="57">
        <v>1000000000</v>
      </c>
      <c r="C21" s="58">
        <v>1.4524999999999999</v>
      </c>
      <c r="D21" s="59">
        <v>38383</v>
      </c>
      <c r="E21" s="59">
        <v>38562</v>
      </c>
      <c r="F21" s="58">
        <v>0.49041096000000001</v>
      </c>
      <c r="G21" s="58">
        <v>0</v>
      </c>
      <c r="H21" s="59">
        <v>38562</v>
      </c>
      <c r="I21" s="57">
        <v>7123219</v>
      </c>
      <c r="J21" s="58" t="b">
        <v>0</v>
      </c>
      <c r="K21" s="58">
        <v>0</v>
      </c>
      <c r="L21" s="58" t="s">
        <v>20</v>
      </c>
      <c r="N21" s="6" t="str">
        <f>_xll.MaRVL_GetRate($H$7,$E$7,H21)</f>
        <v>#VALUE: Requested rate outside date range of yield curve [2010/8/30,2040/9/3] - 2005/7/29</v>
      </c>
      <c r="O21" s="9">
        <f t="shared" si="0"/>
        <v>0</v>
      </c>
    </row>
    <row r="22" spans="2:15">
      <c r="B22" s="57">
        <v>1000000000</v>
      </c>
      <c r="C22" s="58">
        <v>1.4524999999999999</v>
      </c>
      <c r="D22" s="59">
        <v>38562</v>
      </c>
      <c r="E22" s="59">
        <v>38747</v>
      </c>
      <c r="F22" s="58">
        <v>0.50684932000000005</v>
      </c>
      <c r="G22" s="58">
        <v>0</v>
      </c>
      <c r="H22" s="59">
        <v>38747</v>
      </c>
      <c r="I22" s="57">
        <v>7361986</v>
      </c>
      <c r="J22" s="58" t="b">
        <v>0</v>
      </c>
      <c r="K22" s="58">
        <v>0</v>
      </c>
      <c r="L22" s="58" t="s">
        <v>20</v>
      </c>
      <c r="N22" s="6" t="str">
        <f>_xll.MaRVL_GetRate($H$7,$E$7,H22)</f>
        <v>#VALUE: Requested rate outside date range of yield curve [2010/8/30,2040/9/3] - 2006/1/30</v>
      </c>
      <c r="O22" s="9">
        <f t="shared" si="0"/>
        <v>0</v>
      </c>
    </row>
    <row r="23" spans="2:15">
      <c r="B23" s="57">
        <v>1000000000</v>
      </c>
      <c r="C23" s="58">
        <v>1.4524999999999999</v>
      </c>
      <c r="D23" s="59">
        <v>38747</v>
      </c>
      <c r="E23" s="59">
        <v>38929</v>
      </c>
      <c r="F23" s="58">
        <v>0.49863014</v>
      </c>
      <c r="G23" s="58">
        <v>0</v>
      </c>
      <c r="H23" s="59">
        <v>38929</v>
      </c>
      <c r="I23" s="57">
        <v>7242603</v>
      </c>
      <c r="J23" s="58" t="b">
        <v>0</v>
      </c>
      <c r="K23" s="58">
        <v>0</v>
      </c>
      <c r="L23" s="58" t="s">
        <v>20</v>
      </c>
      <c r="N23" s="6" t="str">
        <f>_xll.MaRVL_GetRate($H$7,$E$7,H23)</f>
        <v>#VALUE: Requested rate outside date range of yield curve [2010/8/30,2040/9/3] - 2006/7/31</v>
      </c>
      <c r="O23" s="9">
        <f t="shared" si="0"/>
        <v>0</v>
      </c>
    </row>
    <row r="24" spans="2:15">
      <c r="B24" s="57">
        <v>1000000000</v>
      </c>
      <c r="C24" s="58">
        <v>1.4524999999999999</v>
      </c>
      <c r="D24" s="59">
        <v>38929</v>
      </c>
      <c r="E24" s="59">
        <v>39111</v>
      </c>
      <c r="F24" s="58">
        <v>0.49863014</v>
      </c>
      <c r="G24" s="58">
        <v>0</v>
      </c>
      <c r="H24" s="59">
        <v>39111</v>
      </c>
      <c r="I24" s="57">
        <v>7242603</v>
      </c>
      <c r="J24" s="58" t="b">
        <v>0</v>
      </c>
      <c r="K24" s="58">
        <v>0</v>
      </c>
      <c r="L24" s="58" t="s">
        <v>20</v>
      </c>
      <c r="N24" s="6" t="str">
        <f>_xll.MaRVL_GetRate($H$7,$E$7,H24)</f>
        <v>#VALUE: Requested rate outside date range of yield curve [2010/8/30,2040/9/3] - 2007/1/29</v>
      </c>
      <c r="O24" s="9">
        <f t="shared" si="0"/>
        <v>0</v>
      </c>
    </row>
    <row r="25" spans="2:15">
      <c r="B25" s="57">
        <v>1000000000</v>
      </c>
      <c r="C25" s="58">
        <v>1.4524999999999999</v>
      </c>
      <c r="D25" s="59">
        <v>39111</v>
      </c>
      <c r="E25" s="59">
        <v>39293</v>
      </c>
      <c r="F25" s="58">
        <v>0.49863014</v>
      </c>
      <c r="G25" s="58">
        <v>0</v>
      </c>
      <c r="H25" s="59">
        <v>39293</v>
      </c>
      <c r="I25" s="57">
        <v>7242603</v>
      </c>
      <c r="J25" s="58" t="b">
        <v>0</v>
      </c>
      <c r="K25" s="58">
        <v>0</v>
      </c>
      <c r="L25" s="58" t="s">
        <v>20</v>
      </c>
      <c r="N25" s="6" t="str">
        <f>_xll.MaRVL_GetRate($H$7,$E$7,H25)</f>
        <v>#VALUE: Requested rate outside date range of yield curve [2010/8/30,2040/9/3] - 2007/7/30</v>
      </c>
      <c r="O25" s="9">
        <f t="shared" si="0"/>
        <v>0</v>
      </c>
    </row>
    <row r="26" spans="2:15">
      <c r="B26" s="57">
        <v>1000000000</v>
      </c>
      <c r="C26" s="58">
        <v>1.4524999999999999</v>
      </c>
      <c r="D26" s="59">
        <v>39293</v>
      </c>
      <c r="E26" s="59">
        <v>39476</v>
      </c>
      <c r="F26" s="58">
        <v>0.50136985999999995</v>
      </c>
      <c r="G26" s="58">
        <v>0</v>
      </c>
      <c r="H26" s="59">
        <v>39476</v>
      </c>
      <c r="I26" s="57">
        <v>7282397</v>
      </c>
      <c r="J26" s="58" t="b">
        <v>0</v>
      </c>
      <c r="K26" s="58">
        <v>0</v>
      </c>
      <c r="L26" s="58" t="s">
        <v>20</v>
      </c>
      <c r="N26" s="6" t="str">
        <f>_xll.MaRVL_GetRate($H$7,$E$7,H26)</f>
        <v>#VALUE: Requested rate outside date range of yield curve [2010/8/30,2040/9/3] - 2008/1/29</v>
      </c>
      <c r="O26" s="9">
        <f t="shared" si="0"/>
        <v>0</v>
      </c>
    </row>
    <row r="27" spans="2:15">
      <c r="B27" s="57">
        <v>1000000000</v>
      </c>
      <c r="C27" s="58">
        <v>1.4524999999999999</v>
      </c>
      <c r="D27" s="59">
        <v>39476</v>
      </c>
      <c r="E27" s="59">
        <v>39658</v>
      </c>
      <c r="F27" s="58">
        <v>0.49863014</v>
      </c>
      <c r="G27" s="58">
        <v>0</v>
      </c>
      <c r="H27" s="59">
        <v>39658</v>
      </c>
      <c r="I27" s="57">
        <v>7242603</v>
      </c>
      <c r="J27" s="58" t="b">
        <v>0</v>
      </c>
      <c r="K27" s="58">
        <v>0</v>
      </c>
      <c r="L27" s="58" t="s">
        <v>20</v>
      </c>
      <c r="N27" s="6" t="str">
        <f>_xll.MaRVL_GetRate($H$7,$E$7,H27)</f>
        <v>#VALUE: Requested rate outside date range of yield curve [2010/8/30,2040/9/3] - 2008/7/29</v>
      </c>
      <c r="O27" s="9">
        <f t="shared" si="0"/>
        <v>0</v>
      </c>
    </row>
    <row r="28" spans="2:15">
      <c r="B28" s="57">
        <v>1000000000</v>
      </c>
      <c r="C28" s="58">
        <v>1.4524999999999999</v>
      </c>
      <c r="D28" s="59">
        <v>39658</v>
      </c>
      <c r="E28" s="59">
        <v>39842</v>
      </c>
      <c r="F28" s="58">
        <v>0.50410959</v>
      </c>
      <c r="G28" s="58">
        <v>0</v>
      </c>
      <c r="H28" s="59">
        <v>39842</v>
      </c>
      <c r="I28" s="57">
        <v>7322192</v>
      </c>
      <c r="J28" s="58" t="b">
        <v>0</v>
      </c>
      <c r="K28" s="58">
        <v>0</v>
      </c>
      <c r="L28" s="58" t="s">
        <v>20</v>
      </c>
      <c r="N28" s="6" t="str">
        <f>_xll.MaRVL_GetRate($H$7,$E$7,H28)</f>
        <v>#VALUE: Requested rate outside date range of yield curve [2010/8/30,2040/9/3] - 2009/1/29</v>
      </c>
      <c r="O28" s="9">
        <f t="shared" si="0"/>
        <v>0</v>
      </c>
    </row>
    <row r="29" spans="2:15">
      <c r="B29" s="57">
        <v>1000000000</v>
      </c>
      <c r="C29" s="58">
        <v>1.4524999999999999</v>
      </c>
      <c r="D29" s="59">
        <v>39842</v>
      </c>
      <c r="E29" s="59">
        <v>40023</v>
      </c>
      <c r="F29" s="58">
        <v>0.49589041</v>
      </c>
      <c r="G29" s="58">
        <v>0</v>
      </c>
      <c r="H29" s="59">
        <v>40023</v>
      </c>
      <c r="I29" s="57">
        <v>7202808</v>
      </c>
      <c r="J29" s="58" t="b">
        <v>0</v>
      </c>
      <c r="K29" s="58">
        <v>0</v>
      </c>
      <c r="L29" s="58" t="s">
        <v>20</v>
      </c>
      <c r="N29" s="6" t="str">
        <f>_xll.MaRVL_GetRate($H$7,$E$7,H29)</f>
        <v>#VALUE: Requested rate outside date range of yield curve [2010/8/30,2040/9/3] - 2009/7/29</v>
      </c>
      <c r="O29" s="9">
        <f t="shared" si="0"/>
        <v>0</v>
      </c>
    </row>
    <row r="30" spans="2:15">
      <c r="B30" s="57">
        <v>1000000000</v>
      </c>
      <c r="C30" s="58">
        <v>1.4524999999999999</v>
      </c>
      <c r="D30" s="59">
        <v>40023</v>
      </c>
      <c r="E30" s="59">
        <v>40207</v>
      </c>
      <c r="F30" s="58">
        <v>0.50410959</v>
      </c>
      <c r="G30" s="58">
        <v>0</v>
      </c>
      <c r="H30" s="59">
        <v>40207</v>
      </c>
      <c r="I30" s="57">
        <v>7322192</v>
      </c>
      <c r="J30" s="58" t="b">
        <v>0</v>
      </c>
      <c r="K30" s="58">
        <v>0</v>
      </c>
      <c r="L30" s="58" t="s">
        <v>20</v>
      </c>
      <c r="N30" s="6" t="str">
        <f>_xll.MaRVL_GetRate($H$7,$E$7,H30)</f>
        <v>#VALUE: Requested rate outside date range of yield curve [2010/8/30,2040/9/3] - 2010/1/29</v>
      </c>
      <c r="O30" s="9">
        <f t="shared" si="0"/>
        <v>0</v>
      </c>
    </row>
    <row r="31" spans="2:15">
      <c r="B31" s="57">
        <v>1000000000</v>
      </c>
      <c r="C31" s="58">
        <v>1.4524999999999999</v>
      </c>
      <c r="D31" s="59">
        <v>40207</v>
      </c>
      <c r="E31" s="59">
        <v>40388</v>
      </c>
      <c r="F31" s="58">
        <v>0.49589041</v>
      </c>
      <c r="G31" s="58">
        <v>0</v>
      </c>
      <c r="H31" s="59">
        <v>40388</v>
      </c>
      <c r="I31" s="57">
        <v>7202808</v>
      </c>
      <c r="J31" s="58" t="b">
        <v>0</v>
      </c>
      <c r="K31" s="58">
        <v>0</v>
      </c>
      <c r="L31" s="58" t="s">
        <v>20</v>
      </c>
      <c r="N31" s="6" t="str">
        <f>_xll.MaRVL_GetRate($H$7,$E$7,H31)</f>
        <v>#VALUE: Requested rate outside date range of yield curve [2010/8/30,2040/9/3] - 2010/7/29</v>
      </c>
      <c r="O31" s="9">
        <f t="shared" si="0"/>
        <v>0</v>
      </c>
    </row>
    <row r="32" spans="2:15">
      <c r="B32" s="57">
        <v>1000000000</v>
      </c>
      <c r="C32" s="58">
        <v>1.4524999999999999</v>
      </c>
      <c r="D32" s="59">
        <v>40388</v>
      </c>
      <c r="E32" s="59">
        <v>40574</v>
      </c>
      <c r="F32" s="58">
        <v>0.50958904000000005</v>
      </c>
      <c r="G32" s="57">
        <v>7394956</v>
      </c>
      <c r="H32" s="59">
        <v>40574</v>
      </c>
      <c r="I32" s="57">
        <v>7401781</v>
      </c>
      <c r="J32" s="58" t="b">
        <v>0</v>
      </c>
      <c r="K32" s="58">
        <v>0.99907789999999996</v>
      </c>
      <c r="L32" s="58" t="s">
        <v>20</v>
      </c>
      <c r="N32" s="6">
        <f>_xll.MaRVL_GetRate($H$7,$E$7,H32)</f>
        <v>0.9990982797187633</v>
      </c>
      <c r="O32" s="9">
        <f t="shared" si="0"/>
        <v>7395106.6639550272</v>
      </c>
    </row>
    <row r="33" spans="2:15">
      <c r="B33" s="57">
        <v>1000000000</v>
      </c>
      <c r="C33" s="58">
        <v>1.4524999999999999</v>
      </c>
      <c r="D33" s="59">
        <v>40574</v>
      </c>
      <c r="E33" s="59">
        <v>40753</v>
      </c>
      <c r="F33" s="58">
        <v>0.49041096000000001</v>
      </c>
      <c r="G33" s="57">
        <v>7109034</v>
      </c>
      <c r="H33" s="59">
        <v>40753</v>
      </c>
      <c r="I33" s="57">
        <v>7123219</v>
      </c>
      <c r="J33" s="58" t="b">
        <v>0</v>
      </c>
      <c r="K33" s="58">
        <v>0.99800867999999998</v>
      </c>
      <c r="L33" s="58" t="s">
        <v>20</v>
      </c>
      <c r="N33" s="6">
        <f>_xll.MaRVL_GetRate($H$7,$E$7,H33)</f>
        <v>0.99802013220086949</v>
      </c>
      <c r="O33" s="9">
        <f t="shared" si="0"/>
        <v>7109115.9680757457</v>
      </c>
    </row>
    <row r="34" spans="2:15">
      <c r="B34" s="57">
        <v>1000000000</v>
      </c>
      <c r="C34" s="58">
        <v>1.4524999999999999</v>
      </c>
      <c r="D34" s="59">
        <v>40753</v>
      </c>
      <c r="E34" s="59">
        <v>40938</v>
      </c>
      <c r="F34" s="58">
        <v>0.50684932000000005</v>
      </c>
      <c r="G34" s="57">
        <v>7339475</v>
      </c>
      <c r="H34" s="59">
        <v>40938</v>
      </c>
      <c r="I34" s="57">
        <v>7361986</v>
      </c>
      <c r="J34" s="58" t="b">
        <v>0</v>
      </c>
      <c r="K34" s="58">
        <v>0.99694232000000005</v>
      </c>
      <c r="L34" s="58" t="s">
        <v>20</v>
      </c>
      <c r="N34" s="6">
        <f>_xll.MaRVL_GetRate($H$7,$E$7,H34)</f>
        <v>0.99696050164820782</v>
      </c>
      <c r="O34" s="9">
        <f t="shared" si="0"/>
        <v>7339609.2556870831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Q143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8.710937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0.5703125" bestFit="1" customWidth="1"/>
  </cols>
  <sheetData>
    <row r="1" spans="1:17" ht="21">
      <c r="A1" s="17" t="s">
        <v>47</v>
      </c>
      <c r="B1" s="18">
        <v>43106</v>
      </c>
    </row>
    <row r="2" spans="1:17" ht="21.75" thickBot="1">
      <c r="A2" s="19" t="s">
        <v>34</v>
      </c>
      <c r="B2" s="20" t="s">
        <v>38</v>
      </c>
    </row>
    <row r="3" spans="1:17" ht="15.75" thickBot="1"/>
    <row r="4" spans="1:17" ht="15.75" thickBot="1">
      <c r="A4" s="15" t="s">
        <v>49</v>
      </c>
      <c r="B4" s="27" t="s">
        <v>48</v>
      </c>
    </row>
    <row r="5" spans="1:17" ht="15.75" thickBot="1">
      <c r="A5" s="16" t="s">
        <v>50</v>
      </c>
      <c r="B5" s="28">
        <f>O12</f>
        <v>520230.79136242619</v>
      </c>
      <c r="D5" s="234" t="s">
        <v>40</v>
      </c>
      <c r="E5" s="236"/>
      <c r="G5" s="234" t="s">
        <v>43</v>
      </c>
      <c r="H5" s="236"/>
    </row>
    <row r="6" spans="1:17" ht="12" customHeight="1"/>
    <row r="7" spans="1:17">
      <c r="D7" s="14" t="s">
        <v>21</v>
      </c>
      <c r="E7" s="7">
        <f>Replication!C4</f>
        <v>40420</v>
      </c>
      <c r="G7" s="14" t="s">
        <v>44</v>
      </c>
      <c r="H7" s="145" t="s">
        <v>94</v>
      </c>
    </row>
    <row r="8" spans="1:17">
      <c r="D8" s="14" t="s">
        <v>31</v>
      </c>
      <c r="E8" s="6" t="b">
        <f>Replication!C6</f>
        <v>0</v>
      </c>
    </row>
    <row r="10" spans="1:17" ht="15.75" thickBot="1"/>
    <row r="11" spans="1:17" ht="15.75" thickBot="1">
      <c r="O11" s="21" t="s">
        <v>32</v>
      </c>
    </row>
    <row r="12" spans="1:17">
      <c r="O12" s="22">
        <f>SUM(O15:O143)</f>
        <v>520230.79136242619</v>
      </c>
    </row>
    <row r="14" spans="1:17" ht="25.5">
      <c r="B14" s="23" t="s">
        <v>0</v>
      </c>
      <c r="C14" s="23" t="s">
        <v>1</v>
      </c>
      <c r="D14" s="23" t="s">
        <v>6</v>
      </c>
      <c r="E14" s="23" t="s">
        <v>7</v>
      </c>
      <c r="F14" s="23" t="s">
        <v>10</v>
      </c>
      <c r="G14" s="23" t="s">
        <v>12</v>
      </c>
      <c r="H14" s="23" t="s">
        <v>13</v>
      </c>
      <c r="I14" s="23" t="s">
        <v>14</v>
      </c>
      <c r="J14" s="23" t="s">
        <v>15</v>
      </c>
      <c r="K14" s="23" t="s">
        <v>17</v>
      </c>
      <c r="L14" s="23" t="s">
        <v>18</v>
      </c>
      <c r="N14" s="10" t="s">
        <v>27</v>
      </c>
      <c r="O14" s="10" t="s">
        <v>28</v>
      </c>
    </row>
    <row r="15" spans="1:17">
      <c r="B15" s="24">
        <v>1120000</v>
      </c>
      <c r="C15" s="25">
        <v>6.9</v>
      </c>
      <c r="D15" s="26">
        <v>39171</v>
      </c>
      <c r="E15" s="26">
        <v>39202</v>
      </c>
      <c r="F15" s="25">
        <v>8.4931510000000002E-2</v>
      </c>
      <c r="G15" s="25">
        <v>0</v>
      </c>
      <c r="H15" s="26">
        <v>39171</v>
      </c>
      <c r="I15" s="24">
        <v>6525.27</v>
      </c>
      <c r="J15" s="25" t="b">
        <v>1</v>
      </c>
      <c r="K15" s="25">
        <v>0</v>
      </c>
      <c r="L15" s="25" t="s">
        <v>20</v>
      </c>
      <c r="N15" s="6" t="str">
        <f>_xll.MaRVL_GetRate($H$7,$E$7,H15)</f>
        <v>#VALUE: Requested rate outside date range of yield curve [2010/8/30,2050/8/31] - 2007/3/30</v>
      </c>
      <c r="O15" s="9">
        <f t="shared" ref="O15:O46" si="0">IF(IF($E$8,H15&gt;$E$7,H15&gt;=$E$7),I15*N15,0)</f>
        <v>0</v>
      </c>
      <c r="Q15" s="118"/>
    </row>
    <row r="16" spans="1:17">
      <c r="B16" s="24">
        <v>1120000</v>
      </c>
      <c r="C16" s="25">
        <v>6.9</v>
      </c>
      <c r="D16" s="26">
        <v>39202</v>
      </c>
      <c r="E16" s="26">
        <v>39232</v>
      </c>
      <c r="F16" s="25">
        <v>8.2191780000000006E-2</v>
      </c>
      <c r="G16" s="25">
        <v>0</v>
      </c>
      <c r="H16" s="26">
        <v>39202</v>
      </c>
      <c r="I16" s="24">
        <v>6315.96</v>
      </c>
      <c r="J16" s="25" t="b">
        <v>1</v>
      </c>
      <c r="K16" s="25">
        <v>0</v>
      </c>
      <c r="L16" s="25" t="s">
        <v>20</v>
      </c>
      <c r="N16" s="6" t="str">
        <f>_xll.MaRVL_GetRate($H$7,$E$7,H16)</f>
        <v>#VALUE: Requested rate outside date range of yield curve [2010/8/30,2050/8/31] - 2007/4/30</v>
      </c>
      <c r="O16" s="9">
        <f t="shared" si="0"/>
        <v>0</v>
      </c>
      <c r="Q16" s="118"/>
    </row>
    <row r="17" spans="2:17">
      <c r="B17" s="24">
        <v>1120000</v>
      </c>
      <c r="C17" s="25">
        <v>6.9</v>
      </c>
      <c r="D17" s="26">
        <v>39232</v>
      </c>
      <c r="E17" s="26">
        <v>39262</v>
      </c>
      <c r="F17" s="25">
        <v>8.2191780000000006E-2</v>
      </c>
      <c r="G17" s="25">
        <v>0</v>
      </c>
      <c r="H17" s="26">
        <v>39232</v>
      </c>
      <c r="I17" s="24">
        <v>6315.96</v>
      </c>
      <c r="J17" s="25" t="b">
        <v>1</v>
      </c>
      <c r="K17" s="25">
        <v>0</v>
      </c>
      <c r="L17" s="25" t="s">
        <v>20</v>
      </c>
      <c r="N17" s="6" t="str">
        <f>_xll.MaRVL_GetRate($H$7,$E$7,H17)</f>
        <v>#VALUE: Requested rate outside date range of yield curve [2010/8/30,2050/8/31] - 2007/5/30</v>
      </c>
      <c r="O17" s="9">
        <f t="shared" si="0"/>
        <v>0</v>
      </c>
      <c r="Q17" s="118"/>
    </row>
    <row r="18" spans="2:17">
      <c r="B18" s="24">
        <v>1120000</v>
      </c>
      <c r="C18" s="25">
        <v>6.9</v>
      </c>
      <c r="D18" s="26">
        <v>39262</v>
      </c>
      <c r="E18" s="26">
        <v>39293</v>
      </c>
      <c r="F18" s="25">
        <v>8.4931510000000002E-2</v>
      </c>
      <c r="G18" s="25">
        <v>0</v>
      </c>
      <c r="H18" s="26">
        <v>39262</v>
      </c>
      <c r="I18" s="24">
        <v>6525.27</v>
      </c>
      <c r="J18" s="25" t="b">
        <v>1</v>
      </c>
      <c r="K18" s="25">
        <v>0</v>
      </c>
      <c r="L18" s="25" t="s">
        <v>20</v>
      </c>
      <c r="N18" s="6" t="str">
        <f>_xll.MaRVL_GetRate($H$7,$E$7,H18)</f>
        <v>#VALUE: Requested rate outside date range of yield curve [2010/8/30,2050/8/31] - 2007/6/29</v>
      </c>
      <c r="O18" s="9">
        <f t="shared" si="0"/>
        <v>0</v>
      </c>
      <c r="Q18" s="118"/>
    </row>
    <row r="19" spans="2:17">
      <c r="B19" s="24">
        <v>1120000</v>
      </c>
      <c r="C19" s="25">
        <v>6.9</v>
      </c>
      <c r="D19" s="26">
        <v>39293</v>
      </c>
      <c r="E19" s="26">
        <v>39324</v>
      </c>
      <c r="F19" s="25">
        <v>8.4931510000000002E-2</v>
      </c>
      <c r="G19" s="25">
        <v>0</v>
      </c>
      <c r="H19" s="26">
        <v>39293</v>
      </c>
      <c r="I19" s="24">
        <v>6525.27</v>
      </c>
      <c r="J19" s="25" t="b">
        <v>1</v>
      </c>
      <c r="K19" s="25">
        <v>0</v>
      </c>
      <c r="L19" s="25" t="s">
        <v>20</v>
      </c>
      <c r="N19" s="6" t="str">
        <f>_xll.MaRVL_GetRate($H$7,$E$7,H19)</f>
        <v>#VALUE: Requested rate outside date range of yield curve [2010/8/30,2050/8/31] - 2007/7/30</v>
      </c>
      <c r="O19" s="9">
        <f t="shared" si="0"/>
        <v>0</v>
      </c>
      <c r="Q19" s="118"/>
    </row>
    <row r="20" spans="2:17">
      <c r="B20" s="24">
        <v>1120000</v>
      </c>
      <c r="C20" s="25">
        <v>6.9</v>
      </c>
      <c r="D20" s="26">
        <v>39324</v>
      </c>
      <c r="E20" s="26">
        <v>39353</v>
      </c>
      <c r="F20" s="25">
        <v>7.9452049999999996E-2</v>
      </c>
      <c r="G20" s="25">
        <v>0</v>
      </c>
      <c r="H20" s="26">
        <v>39324</v>
      </c>
      <c r="I20" s="24">
        <v>6106.58</v>
      </c>
      <c r="J20" s="25" t="b">
        <v>1</v>
      </c>
      <c r="K20" s="25">
        <v>0</v>
      </c>
      <c r="L20" s="25" t="s">
        <v>20</v>
      </c>
      <c r="N20" s="6" t="str">
        <f>_xll.MaRVL_GetRate($H$7,$E$7,H20)</f>
        <v>#VALUE: Requested rate outside date range of yield curve [2010/8/30,2050/8/31] - 2007/8/30</v>
      </c>
      <c r="O20" s="9">
        <f t="shared" si="0"/>
        <v>0</v>
      </c>
      <c r="Q20" s="118"/>
    </row>
    <row r="21" spans="2:17">
      <c r="B21" s="24">
        <v>1120000</v>
      </c>
      <c r="C21" s="25">
        <v>6.9</v>
      </c>
      <c r="D21" s="26">
        <v>39353</v>
      </c>
      <c r="E21" s="26">
        <v>39385</v>
      </c>
      <c r="F21" s="25">
        <v>8.7671230000000003E-2</v>
      </c>
      <c r="G21" s="25">
        <v>0</v>
      </c>
      <c r="H21" s="26">
        <v>39353</v>
      </c>
      <c r="I21" s="24">
        <v>6734.49</v>
      </c>
      <c r="J21" s="25" t="b">
        <v>1</v>
      </c>
      <c r="K21" s="25">
        <v>0</v>
      </c>
      <c r="L21" s="25" t="s">
        <v>20</v>
      </c>
      <c r="N21" s="6" t="str">
        <f>_xll.MaRVL_GetRate($H$7,$E$7,H21)</f>
        <v>#VALUE: Requested rate outside date range of yield curve [2010/8/30,2050/8/31] - 2007/9/28</v>
      </c>
      <c r="O21" s="9">
        <f t="shared" si="0"/>
        <v>0</v>
      </c>
      <c r="Q21" s="118"/>
    </row>
    <row r="22" spans="2:17">
      <c r="B22" s="24">
        <v>1120000</v>
      </c>
      <c r="C22" s="25">
        <v>6.9</v>
      </c>
      <c r="D22" s="26">
        <v>39385</v>
      </c>
      <c r="E22" s="26">
        <v>39416</v>
      </c>
      <c r="F22" s="25">
        <v>8.4931510000000002E-2</v>
      </c>
      <c r="G22" s="25">
        <v>0</v>
      </c>
      <c r="H22" s="26">
        <v>39385</v>
      </c>
      <c r="I22" s="24">
        <v>6525.27</v>
      </c>
      <c r="J22" s="25" t="b">
        <v>1</v>
      </c>
      <c r="K22" s="25">
        <v>0</v>
      </c>
      <c r="L22" s="25" t="s">
        <v>20</v>
      </c>
      <c r="N22" s="6" t="str">
        <f>_xll.MaRVL_GetRate($H$7,$E$7,H22)</f>
        <v>#VALUE: Requested rate outside date range of yield curve [2010/8/30,2050/8/31] - 2007/10/30</v>
      </c>
      <c r="O22" s="9">
        <f t="shared" si="0"/>
        <v>0</v>
      </c>
      <c r="Q22" s="118"/>
    </row>
    <row r="23" spans="2:17">
      <c r="B23" s="24">
        <v>1120000</v>
      </c>
      <c r="C23" s="25">
        <v>6.9</v>
      </c>
      <c r="D23" s="26">
        <v>39416</v>
      </c>
      <c r="E23" s="26">
        <v>39447</v>
      </c>
      <c r="F23" s="25">
        <v>8.4931510000000002E-2</v>
      </c>
      <c r="G23" s="25">
        <v>0</v>
      </c>
      <c r="H23" s="26">
        <v>39416</v>
      </c>
      <c r="I23" s="24">
        <v>6525.27</v>
      </c>
      <c r="J23" s="25" t="b">
        <v>1</v>
      </c>
      <c r="K23" s="25">
        <v>0</v>
      </c>
      <c r="L23" s="25" t="s">
        <v>20</v>
      </c>
      <c r="N23" s="6" t="str">
        <f>_xll.MaRVL_GetRate($H$7,$E$7,H23)</f>
        <v>#VALUE: Requested rate outside date range of yield curve [2010/8/30,2050/8/31] - 2007/11/30</v>
      </c>
      <c r="O23" s="9">
        <f t="shared" si="0"/>
        <v>0</v>
      </c>
      <c r="Q23" s="118"/>
    </row>
    <row r="24" spans="2:17">
      <c r="B24" s="24">
        <v>1120000</v>
      </c>
      <c r="C24" s="25">
        <v>6.9</v>
      </c>
      <c r="D24" s="26">
        <v>39447</v>
      </c>
      <c r="E24" s="26">
        <v>39477</v>
      </c>
      <c r="F24" s="25">
        <v>8.2191780000000006E-2</v>
      </c>
      <c r="G24" s="25">
        <v>0</v>
      </c>
      <c r="H24" s="26">
        <v>39447</v>
      </c>
      <c r="I24" s="24">
        <v>6315.96</v>
      </c>
      <c r="J24" s="25" t="b">
        <v>1</v>
      </c>
      <c r="K24" s="25">
        <v>0</v>
      </c>
      <c r="L24" s="25" t="s">
        <v>20</v>
      </c>
      <c r="N24" s="6" t="str">
        <f>_xll.MaRVL_GetRate($H$7,$E$7,H24)</f>
        <v>#VALUE: Requested rate outside date range of yield curve [2010/8/30,2050/8/31] - 2007/12/31</v>
      </c>
      <c r="O24" s="9">
        <f t="shared" si="0"/>
        <v>0</v>
      </c>
      <c r="Q24" s="118"/>
    </row>
    <row r="25" spans="2:17">
      <c r="B25" s="24">
        <v>3094000</v>
      </c>
      <c r="C25" s="25">
        <v>6.9</v>
      </c>
      <c r="D25" s="26">
        <v>39477</v>
      </c>
      <c r="E25" s="26">
        <v>39507</v>
      </c>
      <c r="F25" s="25">
        <v>8.2191780000000006E-2</v>
      </c>
      <c r="G25" s="25">
        <v>0</v>
      </c>
      <c r="H25" s="26">
        <v>39477</v>
      </c>
      <c r="I25" s="24">
        <v>17447.84</v>
      </c>
      <c r="J25" s="25" t="b">
        <v>1</v>
      </c>
      <c r="K25" s="25">
        <v>0</v>
      </c>
      <c r="L25" s="25" t="s">
        <v>20</v>
      </c>
      <c r="N25" s="6" t="str">
        <f>_xll.MaRVL_GetRate($H$7,$E$7,H25)</f>
        <v>#VALUE: Requested rate outside date range of yield curve [2010/8/30,2050/8/31] - 2008/1/30</v>
      </c>
      <c r="O25" s="9">
        <f t="shared" si="0"/>
        <v>0</v>
      </c>
      <c r="Q25" s="118"/>
    </row>
    <row r="26" spans="2:17">
      <c r="B26" s="24">
        <v>3068000</v>
      </c>
      <c r="C26" s="25">
        <v>6.9</v>
      </c>
      <c r="D26" s="26">
        <v>39507</v>
      </c>
      <c r="E26" s="26">
        <v>39538</v>
      </c>
      <c r="F26" s="25">
        <v>8.4931510000000002E-2</v>
      </c>
      <c r="G26" s="25">
        <v>0</v>
      </c>
      <c r="H26" s="26">
        <v>39507</v>
      </c>
      <c r="I26" s="24">
        <v>17874.57</v>
      </c>
      <c r="J26" s="25" t="b">
        <v>1</v>
      </c>
      <c r="K26" s="25">
        <v>0</v>
      </c>
      <c r="L26" s="25" t="s">
        <v>20</v>
      </c>
      <c r="N26" s="6" t="str">
        <f>_xll.MaRVL_GetRate($H$7,$E$7,H26)</f>
        <v>#VALUE: Requested rate outside date range of yield curve [2010/8/30,2050/8/31] - 2008/2/29</v>
      </c>
      <c r="O26" s="9">
        <f t="shared" si="0"/>
        <v>0</v>
      </c>
      <c r="Q26" s="118"/>
    </row>
    <row r="27" spans="2:17">
      <c r="B27" s="24">
        <v>3042000</v>
      </c>
      <c r="C27" s="25">
        <v>6.9</v>
      </c>
      <c r="D27" s="26">
        <v>39538</v>
      </c>
      <c r="E27" s="26">
        <v>39568</v>
      </c>
      <c r="F27" s="25">
        <v>8.2191780000000006E-2</v>
      </c>
      <c r="G27" s="25">
        <v>0</v>
      </c>
      <c r="H27" s="26">
        <v>39538</v>
      </c>
      <c r="I27" s="24">
        <v>17154.599999999999</v>
      </c>
      <c r="J27" s="25" t="b">
        <v>1</v>
      </c>
      <c r="K27" s="25">
        <v>0</v>
      </c>
      <c r="L27" s="25" t="s">
        <v>20</v>
      </c>
      <c r="N27" s="6" t="str">
        <f>_xll.MaRVL_GetRate($H$7,$E$7,H27)</f>
        <v>#VALUE: Requested rate outside date range of yield curve [2010/8/30,2050/8/31] - 2008/3/31</v>
      </c>
      <c r="O27" s="9">
        <f t="shared" si="0"/>
        <v>0</v>
      </c>
      <c r="Q27" s="118"/>
    </row>
    <row r="28" spans="2:17">
      <c r="B28" s="24">
        <v>3016000</v>
      </c>
      <c r="C28" s="25">
        <v>6.9</v>
      </c>
      <c r="D28" s="26">
        <v>39568</v>
      </c>
      <c r="E28" s="26">
        <v>39598</v>
      </c>
      <c r="F28" s="25">
        <v>8.2191780000000006E-2</v>
      </c>
      <c r="G28" s="25">
        <v>0</v>
      </c>
      <c r="H28" s="26">
        <v>39568</v>
      </c>
      <c r="I28" s="24">
        <v>17007.98</v>
      </c>
      <c r="J28" s="25" t="b">
        <v>1</v>
      </c>
      <c r="K28" s="25">
        <v>0</v>
      </c>
      <c r="L28" s="25" t="s">
        <v>20</v>
      </c>
      <c r="N28" s="6" t="str">
        <f>_xll.MaRVL_GetRate($H$7,$E$7,H28)</f>
        <v>#VALUE: Requested rate outside date range of yield curve [2010/8/30,2050/8/31] - 2008/4/30</v>
      </c>
      <c r="O28" s="9">
        <f t="shared" si="0"/>
        <v>0</v>
      </c>
      <c r="Q28" s="118"/>
    </row>
    <row r="29" spans="2:17">
      <c r="B29" s="24">
        <v>2990000</v>
      </c>
      <c r="C29" s="25">
        <v>6.9</v>
      </c>
      <c r="D29" s="26">
        <v>39598</v>
      </c>
      <c r="E29" s="26">
        <v>39629</v>
      </c>
      <c r="F29" s="25">
        <v>8.4931510000000002E-2</v>
      </c>
      <c r="G29" s="25">
        <v>0</v>
      </c>
      <c r="H29" s="26">
        <v>39598</v>
      </c>
      <c r="I29" s="24">
        <v>17420.13</v>
      </c>
      <c r="J29" s="25" t="b">
        <v>1</v>
      </c>
      <c r="K29" s="25">
        <v>0</v>
      </c>
      <c r="L29" s="25" t="s">
        <v>20</v>
      </c>
      <c r="N29" s="6" t="str">
        <f>_xll.MaRVL_GetRate($H$7,$E$7,H29)</f>
        <v>#VALUE: Requested rate outside date range of yield curve [2010/8/30,2050/8/31] - 2008/5/30</v>
      </c>
      <c r="O29" s="9">
        <f t="shared" si="0"/>
        <v>0</v>
      </c>
      <c r="Q29" s="118"/>
    </row>
    <row r="30" spans="2:17">
      <c r="B30" s="24">
        <v>2964000</v>
      </c>
      <c r="C30" s="25">
        <v>6.9</v>
      </c>
      <c r="D30" s="26">
        <v>39629</v>
      </c>
      <c r="E30" s="26">
        <v>39659</v>
      </c>
      <c r="F30" s="25">
        <v>8.2191780000000006E-2</v>
      </c>
      <c r="G30" s="25">
        <v>0</v>
      </c>
      <c r="H30" s="26">
        <v>39629</v>
      </c>
      <c r="I30" s="24">
        <v>16714.740000000002</v>
      </c>
      <c r="J30" s="25" t="b">
        <v>1</v>
      </c>
      <c r="K30" s="25">
        <v>0</v>
      </c>
      <c r="L30" s="25" t="s">
        <v>20</v>
      </c>
      <c r="N30" s="6" t="str">
        <f>_xll.MaRVL_GetRate($H$7,$E$7,H30)</f>
        <v>#VALUE: Requested rate outside date range of yield curve [2010/8/30,2050/8/31] - 2008/6/30</v>
      </c>
      <c r="O30" s="9">
        <f t="shared" si="0"/>
        <v>0</v>
      </c>
      <c r="Q30" s="118"/>
    </row>
    <row r="31" spans="2:17">
      <c r="B31" s="24">
        <v>2938000</v>
      </c>
      <c r="C31" s="25">
        <v>6.9</v>
      </c>
      <c r="D31" s="26">
        <v>39659</v>
      </c>
      <c r="E31" s="26">
        <v>39689</v>
      </c>
      <c r="F31" s="25">
        <v>8.2191780000000006E-2</v>
      </c>
      <c r="G31" s="25">
        <v>0</v>
      </c>
      <c r="H31" s="26">
        <v>39659</v>
      </c>
      <c r="I31" s="24">
        <v>16568.12</v>
      </c>
      <c r="J31" s="25" t="b">
        <v>1</v>
      </c>
      <c r="K31" s="25">
        <v>0</v>
      </c>
      <c r="L31" s="25" t="s">
        <v>20</v>
      </c>
      <c r="N31" s="6" t="str">
        <f>_xll.MaRVL_GetRate($H$7,$E$7,H31)</f>
        <v>#VALUE: Requested rate outside date range of yield curve [2010/8/30,2050/8/31] - 2008/7/30</v>
      </c>
      <c r="O31" s="9">
        <f t="shared" si="0"/>
        <v>0</v>
      </c>
      <c r="Q31" s="118"/>
    </row>
    <row r="32" spans="2:17">
      <c r="B32" s="24">
        <v>2912000</v>
      </c>
      <c r="C32" s="25">
        <v>6.9</v>
      </c>
      <c r="D32" s="26">
        <v>39689</v>
      </c>
      <c r="E32" s="26">
        <v>39721</v>
      </c>
      <c r="F32" s="25">
        <v>8.7671230000000003E-2</v>
      </c>
      <c r="G32" s="25">
        <v>0</v>
      </c>
      <c r="H32" s="26">
        <v>39689</v>
      </c>
      <c r="I32" s="24">
        <v>17509.68</v>
      </c>
      <c r="J32" s="25" t="b">
        <v>1</v>
      </c>
      <c r="K32" s="25">
        <v>0</v>
      </c>
      <c r="L32" s="25" t="s">
        <v>20</v>
      </c>
      <c r="N32" s="6" t="str">
        <f>_xll.MaRVL_GetRate($H$7,$E$7,H32)</f>
        <v>#VALUE: Requested rate outside date range of yield curve [2010/8/30,2050/8/31] - 2008/8/29</v>
      </c>
      <c r="O32" s="9">
        <f t="shared" si="0"/>
        <v>0</v>
      </c>
      <c r="Q32" s="118"/>
    </row>
    <row r="33" spans="2:17">
      <c r="B33" s="24">
        <v>2886000</v>
      </c>
      <c r="C33" s="25">
        <v>6.9</v>
      </c>
      <c r="D33" s="26">
        <v>39721</v>
      </c>
      <c r="E33" s="26">
        <v>39751</v>
      </c>
      <c r="F33" s="25">
        <v>8.2191780000000006E-2</v>
      </c>
      <c r="G33" s="25">
        <v>0</v>
      </c>
      <c r="H33" s="26">
        <v>39721</v>
      </c>
      <c r="I33" s="24">
        <v>16274.88</v>
      </c>
      <c r="J33" s="25" t="b">
        <v>1</v>
      </c>
      <c r="K33" s="25">
        <v>0</v>
      </c>
      <c r="L33" s="25" t="s">
        <v>20</v>
      </c>
      <c r="N33" s="6" t="str">
        <f>_xll.MaRVL_GetRate($H$7,$E$7,H33)</f>
        <v>#VALUE: Requested rate outside date range of yield curve [2010/8/30,2050/8/31] - 2008/9/30</v>
      </c>
      <c r="O33" s="9">
        <f t="shared" si="0"/>
        <v>0</v>
      </c>
      <c r="Q33" s="118"/>
    </row>
    <row r="34" spans="2:17">
      <c r="B34" s="24">
        <v>2860000</v>
      </c>
      <c r="C34" s="25">
        <v>6.9</v>
      </c>
      <c r="D34" s="26">
        <v>39751</v>
      </c>
      <c r="E34" s="26">
        <v>39780</v>
      </c>
      <c r="F34" s="25">
        <v>7.9452049999999996E-2</v>
      </c>
      <c r="G34" s="25">
        <v>0</v>
      </c>
      <c r="H34" s="26">
        <v>39751</v>
      </c>
      <c r="I34" s="24">
        <v>15593.58</v>
      </c>
      <c r="J34" s="25" t="b">
        <v>1</v>
      </c>
      <c r="K34" s="25">
        <v>0</v>
      </c>
      <c r="L34" s="25" t="s">
        <v>20</v>
      </c>
      <c r="N34" s="6" t="str">
        <f>_xll.MaRVL_GetRate($H$7,$E$7,H34)</f>
        <v>#VALUE: Requested rate outside date range of yield curve [2010/8/30,2050/8/31] - 2008/10/30</v>
      </c>
      <c r="O34" s="9">
        <f t="shared" si="0"/>
        <v>0</v>
      </c>
      <c r="Q34" s="118"/>
    </row>
    <row r="35" spans="2:17">
      <c r="B35" s="24">
        <v>2834000</v>
      </c>
      <c r="C35" s="25">
        <v>6.9</v>
      </c>
      <c r="D35" s="26">
        <v>39780</v>
      </c>
      <c r="E35" s="26">
        <v>39812</v>
      </c>
      <c r="F35" s="25">
        <v>8.7671230000000003E-2</v>
      </c>
      <c r="G35" s="25">
        <v>0</v>
      </c>
      <c r="H35" s="26">
        <v>39780</v>
      </c>
      <c r="I35" s="24">
        <v>17040.669999999998</v>
      </c>
      <c r="J35" s="25" t="b">
        <v>1</v>
      </c>
      <c r="K35" s="25">
        <v>0</v>
      </c>
      <c r="L35" s="25" t="s">
        <v>20</v>
      </c>
      <c r="N35" s="6" t="str">
        <f>_xll.MaRVL_GetRate($H$7,$E$7,H35)</f>
        <v>#VALUE: Requested rate outside date range of yield curve [2010/8/30,2050/8/31] - 2008/11/28</v>
      </c>
      <c r="O35" s="9">
        <f t="shared" si="0"/>
        <v>0</v>
      </c>
      <c r="Q35" s="118"/>
    </row>
    <row r="36" spans="2:17">
      <c r="B36" s="24">
        <v>2808000</v>
      </c>
      <c r="C36" s="25">
        <v>6.9</v>
      </c>
      <c r="D36" s="26">
        <v>39812</v>
      </c>
      <c r="E36" s="26">
        <v>39843</v>
      </c>
      <c r="F36" s="25">
        <v>8.4931510000000002E-2</v>
      </c>
      <c r="G36" s="25">
        <v>0</v>
      </c>
      <c r="H36" s="26">
        <v>39812</v>
      </c>
      <c r="I36" s="24">
        <v>16359.78</v>
      </c>
      <c r="J36" s="25" t="b">
        <v>1</v>
      </c>
      <c r="K36" s="25">
        <v>0</v>
      </c>
      <c r="L36" s="25" t="s">
        <v>20</v>
      </c>
      <c r="N36" s="6" t="str">
        <f>_xll.MaRVL_GetRate($H$7,$E$7,H36)</f>
        <v>#VALUE: Requested rate outside date range of yield curve [2010/8/30,2050/8/31] - 2008/12/30</v>
      </c>
      <c r="O36" s="9">
        <f t="shared" si="0"/>
        <v>0</v>
      </c>
      <c r="Q36" s="118"/>
    </row>
    <row r="37" spans="2:17">
      <c r="B37" s="24">
        <v>2782000</v>
      </c>
      <c r="C37" s="25">
        <v>6.9</v>
      </c>
      <c r="D37" s="26">
        <v>39843</v>
      </c>
      <c r="E37" s="26">
        <v>39871</v>
      </c>
      <c r="F37" s="25">
        <v>7.6712329999999995E-2</v>
      </c>
      <c r="G37" s="25">
        <v>0</v>
      </c>
      <c r="H37" s="26">
        <v>39843</v>
      </c>
      <c r="I37" s="24">
        <v>14648.01</v>
      </c>
      <c r="J37" s="25" t="b">
        <v>1</v>
      </c>
      <c r="K37" s="25">
        <v>0</v>
      </c>
      <c r="L37" s="25" t="s">
        <v>20</v>
      </c>
      <c r="N37" s="6" t="str">
        <f>_xll.MaRVL_GetRate($H$7,$E$7,H37)</f>
        <v>#VALUE: Requested rate outside date range of yield curve [2010/8/30,2050/8/31] - 2009/1/30</v>
      </c>
      <c r="O37" s="9">
        <f t="shared" si="0"/>
        <v>0</v>
      </c>
      <c r="Q37" s="118"/>
    </row>
    <row r="38" spans="2:17">
      <c r="B38" s="24">
        <v>2756000</v>
      </c>
      <c r="C38" s="25">
        <v>6.9</v>
      </c>
      <c r="D38" s="26">
        <v>39871</v>
      </c>
      <c r="E38" s="26">
        <v>39902</v>
      </c>
      <c r="F38" s="25">
        <v>8.4931510000000002E-2</v>
      </c>
      <c r="G38" s="25">
        <v>0</v>
      </c>
      <c r="H38" s="26">
        <v>39871</v>
      </c>
      <c r="I38" s="24">
        <v>16056.82</v>
      </c>
      <c r="J38" s="25" t="b">
        <v>1</v>
      </c>
      <c r="K38" s="25">
        <v>0</v>
      </c>
      <c r="L38" s="25" t="s">
        <v>20</v>
      </c>
      <c r="N38" s="6" t="str">
        <f>_xll.MaRVL_GetRate($H$7,$E$7,H38)</f>
        <v>#VALUE: Requested rate outside date range of yield curve [2010/8/30,2050/8/31] - 2009/2/27</v>
      </c>
      <c r="O38" s="9">
        <f t="shared" si="0"/>
        <v>0</v>
      </c>
      <c r="Q38" s="118"/>
    </row>
    <row r="39" spans="2:17">
      <c r="B39" s="24">
        <v>2730000</v>
      </c>
      <c r="C39" s="25">
        <v>6.9</v>
      </c>
      <c r="D39" s="26">
        <v>39902</v>
      </c>
      <c r="E39" s="26">
        <v>39933</v>
      </c>
      <c r="F39" s="25">
        <v>8.4931510000000002E-2</v>
      </c>
      <c r="G39" s="25">
        <v>0</v>
      </c>
      <c r="H39" s="26">
        <v>39902</v>
      </c>
      <c r="I39" s="24">
        <v>15905.34</v>
      </c>
      <c r="J39" s="25" t="b">
        <v>1</v>
      </c>
      <c r="K39" s="25">
        <v>0</v>
      </c>
      <c r="L39" s="25" t="s">
        <v>20</v>
      </c>
      <c r="N39" s="6" t="str">
        <f>_xll.MaRVL_GetRate($H$7,$E$7,H39)</f>
        <v>#VALUE: Requested rate outside date range of yield curve [2010/8/30,2050/8/31] - 2009/3/30</v>
      </c>
      <c r="O39" s="9">
        <f t="shared" si="0"/>
        <v>0</v>
      </c>
      <c r="Q39" s="118"/>
    </row>
    <row r="40" spans="2:17">
      <c r="B40" s="24">
        <v>2704000</v>
      </c>
      <c r="C40" s="25">
        <v>6.9</v>
      </c>
      <c r="D40" s="26">
        <v>39933</v>
      </c>
      <c r="E40" s="26">
        <v>39962</v>
      </c>
      <c r="F40" s="25">
        <v>7.9452049999999996E-2</v>
      </c>
      <c r="G40" s="25">
        <v>0</v>
      </c>
      <c r="H40" s="26">
        <v>39933</v>
      </c>
      <c r="I40" s="24">
        <v>14743.02</v>
      </c>
      <c r="J40" s="25" t="b">
        <v>1</v>
      </c>
      <c r="K40" s="25">
        <v>0</v>
      </c>
      <c r="L40" s="25" t="s">
        <v>20</v>
      </c>
      <c r="N40" s="6" t="str">
        <f>_xll.MaRVL_GetRate($H$7,$E$7,H40)</f>
        <v>#VALUE: Requested rate outside date range of yield curve [2010/8/30,2050/8/31] - 2009/4/30</v>
      </c>
      <c r="O40" s="9">
        <f t="shared" si="0"/>
        <v>0</v>
      </c>
      <c r="Q40" s="118"/>
    </row>
    <row r="41" spans="2:17">
      <c r="B41" s="24">
        <v>2678000</v>
      </c>
      <c r="C41" s="25">
        <v>6.9</v>
      </c>
      <c r="D41" s="26">
        <v>39962</v>
      </c>
      <c r="E41" s="26">
        <v>39994</v>
      </c>
      <c r="F41" s="25">
        <v>8.7671230000000003E-2</v>
      </c>
      <c r="G41" s="25">
        <v>0</v>
      </c>
      <c r="H41" s="26">
        <v>39962</v>
      </c>
      <c r="I41" s="24">
        <v>16102.66</v>
      </c>
      <c r="J41" s="25" t="b">
        <v>0</v>
      </c>
      <c r="K41" s="25">
        <v>0</v>
      </c>
      <c r="L41" s="25" t="s">
        <v>20</v>
      </c>
      <c r="N41" s="6" t="str">
        <f>_xll.MaRVL_GetRate($H$7,$E$7,H41)</f>
        <v>#VALUE: Requested rate outside date range of yield curve [2010/8/30,2050/8/31] - 2009/5/29</v>
      </c>
      <c r="O41" s="9">
        <f t="shared" si="0"/>
        <v>0</v>
      </c>
      <c r="Q41" s="118"/>
    </row>
    <row r="42" spans="2:17">
      <c r="B42" s="24">
        <v>2626000</v>
      </c>
      <c r="C42" s="25">
        <v>6.9</v>
      </c>
      <c r="D42" s="26">
        <v>39994</v>
      </c>
      <c r="E42" s="26">
        <v>40024</v>
      </c>
      <c r="F42" s="25">
        <v>8.2191780000000006E-2</v>
      </c>
      <c r="G42" s="25">
        <v>0</v>
      </c>
      <c r="H42" s="26">
        <v>39994</v>
      </c>
      <c r="I42" s="24">
        <v>14808.67</v>
      </c>
      <c r="J42" s="25" t="b">
        <v>0</v>
      </c>
      <c r="K42" s="25">
        <v>0</v>
      </c>
      <c r="L42" s="25" t="s">
        <v>20</v>
      </c>
      <c r="N42" s="6" t="str">
        <f>_xll.MaRVL_GetRate($H$7,$E$7,H42)</f>
        <v>#VALUE: Requested rate outside date range of yield curve [2010/8/30,2050/8/31] - 2009/6/30</v>
      </c>
      <c r="O42" s="9">
        <f t="shared" si="0"/>
        <v>0</v>
      </c>
      <c r="Q42" s="118"/>
    </row>
    <row r="43" spans="2:17">
      <c r="B43" s="24">
        <v>2626000</v>
      </c>
      <c r="C43" s="25">
        <v>6.9</v>
      </c>
      <c r="D43" s="26">
        <v>40024</v>
      </c>
      <c r="E43" s="26">
        <v>40056</v>
      </c>
      <c r="F43" s="25">
        <v>8.7671230000000003E-2</v>
      </c>
      <c r="G43" s="25">
        <v>0</v>
      </c>
      <c r="H43" s="26">
        <v>40024</v>
      </c>
      <c r="I43" s="24">
        <v>15789.98</v>
      </c>
      <c r="J43" s="25" t="b">
        <v>0</v>
      </c>
      <c r="K43" s="25">
        <v>0</v>
      </c>
      <c r="L43" s="25" t="s">
        <v>20</v>
      </c>
      <c r="N43" s="6" t="str">
        <f>_xll.MaRVL_GetRate($H$7,$E$7,H43)</f>
        <v>#VALUE: Requested rate outside date range of yield curve [2010/8/30,2050/8/31] - 2009/7/30</v>
      </c>
      <c r="O43" s="9">
        <f t="shared" si="0"/>
        <v>0</v>
      </c>
      <c r="Q43" s="118"/>
    </row>
    <row r="44" spans="2:17">
      <c r="B44" s="24">
        <v>2600000</v>
      </c>
      <c r="C44" s="25">
        <v>6.9</v>
      </c>
      <c r="D44" s="26">
        <v>40056</v>
      </c>
      <c r="E44" s="26">
        <v>40086</v>
      </c>
      <c r="F44" s="25">
        <v>8.2191780000000006E-2</v>
      </c>
      <c r="G44" s="25">
        <v>0</v>
      </c>
      <c r="H44" s="26">
        <v>40056</v>
      </c>
      <c r="I44" s="24">
        <v>14662.05</v>
      </c>
      <c r="J44" s="25" t="b">
        <v>0</v>
      </c>
      <c r="K44" s="25">
        <v>0</v>
      </c>
      <c r="L44" s="25" t="s">
        <v>20</v>
      </c>
      <c r="N44" s="6" t="str">
        <f>_xll.MaRVL_GetRate($H$7,$E$7,H44)</f>
        <v>#VALUE: Requested rate outside date range of yield curve [2010/8/30,2050/8/31] - 2009/8/31</v>
      </c>
      <c r="O44" s="9">
        <f t="shared" si="0"/>
        <v>0</v>
      </c>
      <c r="Q44" s="118"/>
    </row>
    <row r="45" spans="2:17">
      <c r="B45" s="24">
        <v>2574000</v>
      </c>
      <c r="C45" s="25">
        <v>6.9</v>
      </c>
      <c r="D45" s="26">
        <v>40086</v>
      </c>
      <c r="E45" s="26">
        <v>40116</v>
      </c>
      <c r="F45" s="25">
        <v>8.2191780000000006E-2</v>
      </c>
      <c r="G45" s="25">
        <v>0</v>
      </c>
      <c r="H45" s="26">
        <v>40086</v>
      </c>
      <c r="I45" s="24">
        <v>14515.43</v>
      </c>
      <c r="J45" s="25" t="b">
        <v>0</v>
      </c>
      <c r="K45" s="25">
        <v>0</v>
      </c>
      <c r="L45" s="25" t="s">
        <v>20</v>
      </c>
      <c r="N45" s="6" t="str">
        <f>_xll.MaRVL_GetRate($H$7,$E$7,H45)</f>
        <v>#VALUE: Requested rate outside date range of yield curve [2010/8/30,2050/8/31] - 2009/9/30</v>
      </c>
      <c r="O45" s="9">
        <f t="shared" si="0"/>
        <v>0</v>
      </c>
      <c r="Q45" s="118"/>
    </row>
    <row r="46" spans="2:17">
      <c r="B46" s="24">
        <v>2548000</v>
      </c>
      <c r="C46" s="25">
        <v>6.9</v>
      </c>
      <c r="D46" s="26">
        <v>40116</v>
      </c>
      <c r="E46" s="26">
        <v>40147</v>
      </c>
      <c r="F46" s="25">
        <v>8.4931510000000002E-2</v>
      </c>
      <c r="G46" s="25">
        <v>0</v>
      </c>
      <c r="H46" s="26">
        <v>40116</v>
      </c>
      <c r="I46" s="24">
        <v>14844.98</v>
      </c>
      <c r="J46" s="25" t="b">
        <v>0</v>
      </c>
      <c r="K46" s="25">
        <v>0</v>
      </c>
      <c r="L46" s="25" t="s">
        <v>20</v>
      </c>
      <c r="N46" s="6" t="str">
        <f>_xll.MaRVL_GetRate($H$7,$E$7,H46)</f>
        <v>#VALUE: Requested rate outside date range of yield curve [2010/8/30,2050/8/31] - 2009/10/30</v>
      </c>
      <c r="O46" s="9">
        <f t="shared" si="0"/>
        <v>0</v>
      </c>
      <c r="Q46" s="118"/>
    </row>
    <row r="47" spans="2:17">
      <c r="B47" s="24">
        <v>2522000</v>
      </c>
      <c r="C47" s="25">
        <v>6.9</v>
      </c>
      <c r="D47" s="26">
        <v>40147</v>
      </c>
      <c r="E47" s="26">
        <v>40177</v>
      </c>
      <c r="F47" s="25">
        <v>8.2191780000000006E-2</v>
      </c>
      <c r="G47" s="25">
        <v>0</v>
      </c>
      <c r="H47" s="26">
        <v>40147</v>
      </c>
      <c r="I47" s="24">
        <v>14222.19</v>
      </c>
      <c r="J47" s="25" t="b">
        <v>0</v>
      </c>
      <c r="K47" s="25">
        <v>0</v>
      </c>
      <c r="L47" s="25" t="s">
        <v>20</v>
      </c>
      <c r="N47" s="6" t="str">
        <f>_xll.MaRVL_GetRate($H$7,$E$7,H47)</f>
        <v>#VALUE: Requested rate outside date range of yield curve [2010/8/30,2050/8/31] - 2009/11/30</v>
      </c>
      <c r="O47" s="9">
        <f t="shared" ref="O47:O78" si="1">IF(IF($E$8,H47&gt;$E$7,H47&gt;=$E$7),I47*N47,0)</f>
        <v>0</v>
      </c>
      <c r="Q47" s="118"/>
    </row>
    <row r="48" spans="2:17">
      <c r="B48" s="24">
        <v>2496000</v>
      </c>
      <c r="C48" s="25">
        <v>6.9</v>
      </c>
      <c r="D48" s="26">
        <v>40177</v>
      </c>
      <c r="E48" s="26">
        <v>40207</v>
      </c>
      <c r="F48" s="25">
        <v>8.2191780000000006E-2</v>
      </c>
      <c r="G48" s="25">
        <v>0</v>
      </c>
      <c r="H48" s="26">
        <v>40177</v>
      </c>
      <c r="I48" s="24">
        <v>14075.57</v>
      </c>
      <c r="J48" s="25" t="b">
        <v>0</v>
      </c>
      <c r="K48" s="25">
        <v>0</v>
      </c>
      <c r="L48" s="25" t="s">
        <v>20</v>
      </c>
      <c r="N48" s="6" t="str">
        <f>_xll.MaRVL_GetRate($H$7,$E$7,H48)</f>
        <v>#VALUE: Requested rate outside date range of yield curve [2010/8/30,2050/8/31] - 2009/12/30</v>
      </c>
      <c r="O48" s="9">
        <f t="shared" si="1"/>
        <v>0</v>
      </c>
      <c r="Q48" s="118"/>
    </row>
    <row r="49" spans="2:17">
      <c r="B49" s="24">
        <v>2470000</v>
      </c>
      <c r="C49" s="25">
        <v>6.9</v>
      </c>
      <c r="D49" s="26">
        <v>40207</v>
      </c>
      <c r="E49" s="26">
        <v>40235</v>
      </c>
      <c r="F49" s="25">
        <v>7.6712329999999995E-2</v>
      </c>
      <c r="G49" s="25">
        <v>0</v>
      </c>
      <c r="H49" s="26">
        <v>40207</v>
      </c>
      <c r="I49" s="24">
        <v>13005.24</v>
      </c>
      <c r="J49" s="25" t="b">
        <v>0</v>
      </c>
      <c r="K49" s="25">
        <v>0</v>
      </c>
      <c r="L49" s="25" t="s">
        <v>20</v>
      </c>
      <c r="N49" s="6" t="str">
        <f>_xll.MaRVL_GetRate($H$7,$E$7,H49)</f>
        <v>#VALUE: Requested rate outside date range of yield curve [2010/8/30,2050/8/31] - 2010/1/29</v>
      </c>
      <c r="O49" s="9">
        <f t="shared" si="1"/>
        <v>0</v>
      </c>
      <c r="Q49" s="118"/>
    </row>
    <row r="50" spans="2:17">
      <c r="B50" s="24">
        <v>2444000</v>
      </c>
      <c r="C50" s="25">
        <v>6.9</v>
      </c>
      <c r="D50" s="26">
        <v>40235</v>
      </c>
      <c r="E50" s="26">
        <v>40267</v>
      </c>
      <c r="F50" s="25">
        <v>8.7671230000000003E-2</v>
      </c>
      <c r="G50" s="25">
        <v>0</v>
      </c>
      <c r="H50" s="26">
        <v>40235</v>
      </c>
      <c r="I50" s="24">
        <v>14695.63</v>
      </c>
      <c r="J50" s="25" t="b">
        <v>1</v>
      </c>
      <c r="K50" s="25">
        <v>0</v>
      </c>
      <c r="L50" s="25" t="s">
        <v>20</v>
      </c>
      <c r="N50" s="6" t="str">
        <f>_xll.MaRVL_GetRate($H$7,$E$7,H50)</f>
        <v>#VALUE: Requested rate outside date range of yield curve [2010/8/30,2050/8/31] - 2010/2/26</v>
      </c>
      <c r="O50" s="9">
        <f t="shared" si="1"/>
        <v>0</v>
      </c>
      <c r="Q50" s="118"/>
    </row>
    <row r="51" spans="2:17">
      <c r="B51" s="24">
        <v>2418000</v>
      </c>
      <c r="C51" s="25">
        <v>6.9</v>
      </c>
      <c r="D51" s="26">
        <v>40267</v>
      </c>
      <c r="E51" s="26">
        <v>40298</v>
      </c>
      <c r="F51" s="25">
        <v>8.4931510000000002E-2</v>
      </c>
      <c r="G51" s="25">
        <v>0</v>
      </c>
      <c r="H51" s="26">
        <v>40267</v>
      </c>
      <c r="I51" s="24">
        <v>14087.59</v>
      </c>
      <c r="J51" s="25" t="b">
        <v>1</v>
      </c>
      <c r="K51" s="25">
        <v>0</v>
      </c>
      <c r="L51" s="25" t="s">
        <v>20</v>
      </c>
      <c r="N51" s="6" t="str">
        <f>_xll.MaRVL_GetRate($H$7,$E$7,H51)</f>
        <v>#VALUE: Requested rate outside date range of yield curve [2010/8/30,2050/8/31] - 2010/3/30</v>
      </c>
      <c r="O51" s="9">
        <f t="shared" si="1"/>
        <v>0</v>
      </c>
      <c r="Q51" s="118"/>
    </row>
    <row r="52" spans="2:17">
      <c r="B52" s="24">
        <v>2392000</v>
      </c>
      <c r="C52" s="25">
        <v>6.9</v>
      </c>
      <c r="D52" s="26">
        <v>40298</v>
      </c>
      <c r="E52" s="26">
        <v>40329</v>
      </c>
      <c r="F52" s="25">
        <v>8.4931510000000002E-2</v>
      </c>
      <c r="G52" s="25">
        <v>0</v>
      </c>
      <c r="H52" s="26">
        <v>40298</v>
      </c>
      <c r="I52" s="24">
        <v>13936.11</v>
      </c>
      <c r="J52" s="25" t="b">
        <v>1</v>
      </c>
      <c r="K52" s="25">
        <v>0</v>
      </c>
      <c r="L52" s="25" t="s">
        <v>20</v>
      </c>
      <c r="N52" s="6" t="str">
        <f>_xll.MaRVL_GetRate($H$7,$E$7,H52)</f>
        <v>#VALUE: Requested rate outside date range of yield curve [2010/8/30,2050/8/31] - 2010/4/30</v>
      </c>
      <c r="O52" s="9">
        <f t="shared" si="1"/>
        <v>0</v>
      </c>
      <c r="Q52" s="118"/>
    </row>
    <row r="53" spans="2:17">
      <c r="B53" s="24">
        <v>2366000</v>
      </c>
      <c r="C53" s="25">
        <v>6.9</v>
      </c>
      <c r="D53" s="26">
        <v>40329</v>
      </c>
      <c r="E53" s="26">
        <v>40359</v>
      </c>
      <c r="F53" s="25">
        <v>8.2191780000000006E-2</v>
      </c>
      <c r="G53" s="25">
        <v>0</v>
      </c>
      <c r="H53" s="26">
        <v>40329</v>
      </c>
      <c r="I53" s="24">
        <v>13342.47</v>
      </c>
      <c r="J53" s="25" t="b">
        <v>1</v>
      </c>
      <c r="K53" s="25">
        <v>0</v>
      </c>
      <c r="L53" s="25" t="s">
        <v>20</v>
      </c>
      <c r="N53" s="6" t="str">
        <f>_xll.MaRVL_GetRate($H$7,$E$7,H53)</f>
        <v>#VALUE: Requested rate outside date range of yield curve [2010/8/30,2050/8/31] - 2010/5/31</v>
      </c>
      <c r="O53" s="9">
        <f t="shared" si="1"/>
        <v>0</v>
      </c>
      <c r="Q53" s="118"/>
    </row>
    <row r="54" spans="2:17">
      <c r="B54" s="24">
        <v>2340000</v>
      </c>
      <c r="C54" s="25">
        <v>6.9</v>
      </c>
      <c r="D54" s="26">
        <v>40359</v>
      </c>
      <c r="E54" s="26">
        <v>40389</v>
      </c>
      <c r="F54" s="25">
        <v>8.2191780000000006E-2</v>
      </c>
      <c r="G54" s="25">
        <v>0</v>
      </c>
      <c r="H54" s="26">
        <v>40359</v>
      </c>
      <c r="I54" s="24">
        <v>13195.85</v>
      </c>
      <c r="J54" s="25" t="b">
        <v>1</v>
      </c>
      <c r="K54" s="25">
        <v>0</v>
      </c>
      <c r="L54" s="25" t="s">
        <v>20</v>
      </c>
      <c r="N54" s="6" t="str">
        <f>_xll.MaRVL_GetRate($H$7,$E$7,H54)</f>
        <v>#VALUE: Requested rate outside date range of yield curve [2010/8/30,2050/8/31] - 2010/6/30</v>
      </c>
      <c r="O54" s="9">
        <f t="shared" si="1"/>
        <v>0</v>
      </c>
      <c r="Q54" s="118"/>
    </row>
    <row r="55" spans="2:17">
      <c r="B55" s="24">
        <v>2314000</v>
      </c>
      <c r="C55" s="25">
        <v>6.9</v>
      </c>
      <c r="D55" s="26">
        <v>40389</v>
      </c>
      <c r="E55" s="26">
        <v>40420</v>
      </c>
      <c r="F55" s="25">
        <v>8.4931510000000002E-2</v>
      </c>
      <c r="G55" s="25">
        <v>0</v>
      </c>
      <c r="H55" s="26">
        <v>40389</v>
      </c>
      <c r="I55" s="24">
        <v>13481.67</v>
      </c>
      <c r="J55" s="25" t="b">
        <v>1</v>
      </c>
      <c r="K55" s="25">
        <v>0</v>
      </c>
      <c r="L55" s="25" t="s">
        <v>20</v>
      </c>
      <c r="N55" s="6" t="str">
        <f>_xll.MaRVL_GetRate($H$7,$E$7,H55)</f>
        <v>#VALUE: Requested rate outside date range of yield curve [2010/8/30,2050/8/31] - 2010/7/30</v>
      </c>
      <c r="O55" s="9">
        <f t="shared" si="1"/>
        <v>0</v>
      </c>
      <c r="Q55" s="118"/>
    </row>
    <row r="56" spans="2:17">
      <c r="B56" s="24">
        <v>2288000</v>
      </c>
      <c r="C56" s="25">
        <v>6.9</v>
      </c>
      <c r="D56" s="26">
        <v>40420</v>
      </c>
      <c r="E56" s="26">
        <v>40451</v>
      </c>
      <c r="F56" s="25">
        <v>8.4931510000000002E-2</v>
      </c>
      <c r="G56" s="25">
        <v>0</v>
      </c>
      <c r="H56" s="26">
        <v>40420</v>
      </c>
      <c r="I56" s="24">
        <v>13330.19</v>
      </c>
      <c r="J56" s="25" t="b">
        <v>1</v>
      </c>
      <c r="K56" s="25">
        <v>0</v>
      </c>
      <c r="L56" s="25" t="s">
        <v>20</v>
      </c>
      <c r="N56" s="6">
        <f>_xll.MaRVL_GetRate($H$7,$E$7,H56)</f>
        <v>1</v>
      </c>
      <c r="O56" s="9">
        <f t="shared" si="1"/>
        <v>13330.19</v>
      </c>
      <c r="Q56" s="118"/>
    </row>
    <row r="57" spans="2:17">
      <c r="B57" s="24">
        <v>2262000</v>
      </c>
      <c r="C57" s="25">
        <v>6.9</v>
      </c>
      <c r="D57" s="26">
        <v>40451</v>
      </c>
      <c r="E57" s="26">
        <v>40480</v>
      </c>
      <c r="F57" s="25">
        <v>7.9452049999999996E-2</v>
      </c>
      <c r="G57" s="25">
        <v>0</v>
      </c>
      <c r="H57" s="26">
        <v>40451</v>
      </c>
      <c r="I57" s="24">
        <v>12333.11</v>
      </c>
      <c r="J57" s="25" t="b">
        <v>1</v>
      </c>
      <c r="K57" s="25">
        <v>0</v>
      </c>
      <c r="L57" s="25" t="s">
        <v>20</v>
      </c>
      <c r="N57" s="6">
        <f>_xll.MaRVL_GetRate($H$7,$E$7,H57)</f>
        <v>0.99610245439133693</v>
      </c>
      <c r="O57" s="9">
        <f t="shared" si="1"/>
        <v>12285.041141278341</v>
      </c>
      <c r="Q57" s="118"/>
    </row>
    <row r="58" spans="2:17">
      <c r="B58" s="24">
        <v>2236000</v>
      </c>
      <c r="C58" s="25">
        <v>6.9</v>
      </c>
      <c r="D58" s="26">
        <v>40480</v>
      </c>
      <c r="E58" s="26">
        <v>40512</v>
      </c>
      <c r="F58" s="25">
        <v>8.7671230000000003E-2</v>
      </c>
      <c r="G58" s="25">
        <v>0</v>
      </c>
      <c r="H58" s="26">
        <v>40480</v>
      </c>
      <c r="I58" s="24">
        <v>13444.94</v>
      </c>
      <c r="J58" s="25" t="b">
        <v>1</v>
      </c>
      <c r="K58" s="25">
        <v>0</v>
      </c>
      <c r="L58" s="25" t="s">
        <v>20</v>
      </c>
      <c r="N58" s="6">
        <f>_xll.MaRVL_GetRate($H$7,$E$7,H58)</f>
        <v>0.99236155984008023</v>
      </c>
      <c r="O58" s="9">
        <f t="shared" si="1"/>
        <v>13342.24163035629</v>
      </c>
      <c r="Q58" s="118"/>
    </row>
    <row r="59" spans="2:17">
      <c r="B59" s="24">
        <v>2210000</v>
      </c>
      <c r="C59" s="25">
        <v>6.9</v>
      </c>
      <c r="D59" s="26">
        <v>40512</v>
      </c>
      <c r="E59" s="26">
        <v>40542</v>
      </c>
      <c r="F59" s="25">
        <v>8.2191780000000006E-2</v>
      </c>
      <c r="G59" s="25">
        <v>0</v>
      </c>
      <c r="H59" s="26">
        <v>40512</v>
      </c>
      <c r="I59" s="24">
        <v>12462.75</v>
      </c>
      <c r="J59" s="25" t="b">
        <v>1</v>
      </c>
      <c r="K59" s="25">
        <v>0</v>
      </c>
      <c r="L59" s="25" t="s">
        <v>20</v>
      </c>
      <c r="N59" s="6">
        <f>_xll.MaRVL_GetRate($H$7,$E$7,H59)</f>
        <v>0.98814995940575145</v>
      </c>
      <c r="O59" s="9">
        <f t="shared" si="1"/>
        <v>12315.065906584028</v>
      </c>
      <c r="Q59" s="118"/>
    </row>
    <row r="60" spans="2:17">
      <c r="B60" s="24">
        <v>2184000</v>
      </c>
      <c r="C60" s="25">
        <v>6.9</v>
      </c>
      <c r="D60" s="26">
        <v>40542</v>
      </c>
      <c r="E60" s="26">
        <v>40574</v>
      </c>
      <c r="F60" s="25">
        <v>8.7671230000000003E-2</v>
      </c>
      <c r="G60" s="25">
        <v>0</v>
      </c>
      <c r="H60" s="26">
        <v>40542</v>
      </c>
      <c r="I60" s="24">
        <v>13132.26</v>
      </c>
      <c r="J60" s="25" t="b">
        <v>1</v>
      </c>
      <c r="K60" s="25">
        <v>0</v>
      </c>
      <c r="L60" s="25" t="s">
        <v>20</v>
      </c>
      <c r="N60" s="6">
        <f>_xll.MaRVL_GetRate($H$7,$E$7,H60)</f>
        <v>0.98448404835462</v>
      </c>
      <c r="O60" s="9">
        <f t="shared" si="1"/>
        <v>12928.500488845442</v>
      </c>
      <c r="Q60" s="118"/>
    </row>
    <row r="61" spans="2:17">
      <c r="B61" s="24">
        <v>2158000</v>
      </c>
      <c r="C61" s="25">
        <v>6.9</v>
      </c>
      <c r="D61" s="26">
        <v>40574</v>
      </c>
      <c r="E61" s="26">
        <v>40602</v>
      </c>
      <c r="F61" s="25">
        <v>7.6712329999999995E-2</v>
      </c>
      <c r="G61" s="25">
        <v>0</v>
      </c>
      <c r="H61" s="26">
        <v>40574</v>
      </c>
      <c r="I61" s="24">
        <v>11362.48</v>
      </c>
      <c r="J61" s="25" t="b">
        <v>1</v>
      </c>
      <c r="K61" s="25">
        <v>0</v>
      </c>
      <c r="L61" s="25" t="s">
        <v>20</v>
      </c>
      <c r="N61" s="6">
        <f>_xll.MaRVL_GetRate($H$7,$E$7,H61)</f>
        <v>0.98048951130737583</v>
      </c>
      <c r="O61" s="9">
        <f t="shared" si="1"/>
        <v>11140.792462439831</v>
      </c>
      <c r="Q61" s="118"/>
    </row>
    <row r="62" spans="2:17">
      <c r="B62" s="24">
        <v>2132000</v>
      </c>
      <c r="C62" s="25">
        <v>6.9</v>
      </c>
      <c r="D62" s="26">
        <v>40602</v>
      </c>
      <c r="E62" s="26">
        <v>40632</v>
      </c>
      <c r="F62" s="25">
        <v>8.2191780000000006E-2</v>
      </c>
      <c r="G62" s="25">
        <v>0</v>
      </c>
      <c r="H62" s="26">
        <v>40602</v>
      </c>
      <c r="I62" s="24">
        <v>12022.88</v>
      </c>
      <c r="J62" s="25" t="b">
        <v>1</v>
      </c>
      <c r="K62" s="25">
        <v>0</v>
      </c>
      <c r="L62" s="25" t="s">
        <v>20</v>
      </c>
      <c r="N62" s="6">
        <f>_xll.MaRVL_GetRate($H$7,$E$7,H62)</f>
        <v>0.97701955196121282</v>
      </c>
      <c r="O62" s="9">
        <f t="shared" si="1"/>
        <v>11746.588830883426</v>
      </c>
      <c r="Q62" s="118"/>
    </row>
    <row r="63" spans="2:17">
      <c r="B63" s="24">
        <v>2106000</v>
      </c>
      <c r="C63" s="25">
        <v>6.9</v>
      </c>
      <c r="D63" s="26">
        <v>40632</v>
      </c>
      <c r="E63" s="26">
        <v>40662</v>
      </c>
      <c r="F63" s="25">
        <v>8.2191780000000006E-2</v>
      </c>
      <c r="G63" s="25">
        <v>0</v>
      </c>
      <c r="H63" s="26">
        <v>40632</v>
      </c>
      <c r="I63" s="24">
        <v>11876.26</v>
      </c>
      <c r="J63" s="25" t="b">
        <v>1</v>
      </c>
      <c r="K63" s="25">
        <v>0</v>
      </c>
      <c r="L63" s="25" t="s">
        <v>20</v>
      </c>
      <c r="N63" s="6">
        <f>_xll.MaRVL_GetRate($H$7,$E$7,H63)</f>
        <v>0.97330491752214165</v>
      </c>
      <c r="O63" s="9">
        <f t="shared" si="1"/>
        <v>11559.22225977151</v>
      </c>
      <c r="Q63" s="118"/>
    </row>
    <row r="64" spans="2:17">
      <c r="B64" s="24">
        <v>2080000</v>
      </c>
      <c r="C64" s="25">
        <v>6.9</v>
      </c>
      <c r="D64" s="26">
        <v>40662</v>
      </c>
      <c r="E64" s="26">
        <v>40693</v>
      </c>
      <c r="F64" s="25">
        <v>8.4931510000000002E-2</v>
      </c>
      <c r="G64" s="25">
        <v>0</v>
      </c>
      <c r="H64" s="26">
        <v>40662</v>
      </c>
      <c r="I64" s="24">
        <v>12118.35</v>
      </c>
      <c r="J64" s="25" t="b">
        <v>1</v>
      </c>
      <c r="K64" s="25">
        <v>0</v>
      </c>
      <c r="L64" s="25" t="s">
        <v>20</v>
      </c>
      <c r="N64" s="6">
        <f>_xll.MaRVL_GetRate($H$7,$E$7,H64)</f>
        <v>0.96959774243428654</v>
      </c>
      <c r="O64" s="9">
        <f t="shared" si="1"/>
        <v>11749.924802028536</v>
      </c>
      <c r="Q64" s="118"/>
    </row>
    <row r="65" spans="2:17">
      <c r="B65" s="24">
        <v>2054000</v>
      </c>
      <c r="C65" s="25">
        <v>6.9</v>
      </c>
      <c r="D65" s="26">
        <v>40693</v>
      </c>
      <c r="E65" s="26">
        <v>40724</v>
      </c>
      <c r="F65" s="25">
        <v>8.4931510000000002E-2</v>
      </c>
      <c r="G65" s="25">
        <v>0</v>
      </c>
      <c r="H65" s="26">
        <v>40693</v>
      </c>
      <c r="I65" s="24">
        <v>11966.87</v>
      </c>
      <c r="J65" s="25" t="b">
        <v>1</v>
      </c>
      <c r="K65" s="25">
        <v>0</v>
      </c>
      <c r="L65" s="25" t="s">
        <v>20</v>
      </c>
      <c r="N65" s="6">
        <f>_xll.MaRVL_GetRate($H$7,$E$7,H65)</f>
        <v>0.96578505281094318</v>
      </c>
      <c r="O65" s="9">
        <f t="shared" si="1"/>
        <v>11557.424174931692</v>
      </c>
      <c r="Q65" s="118"/>
    </row>
    <row r="66" spans="2:17">
      <c r="B66" s="24">
        <v>2028000</v>
      </c>
      <c r="C66" s="25">
        <v>6.9</v>
      </c>
      <c r="D66" s="26">
        <v>40724</v>
      </c>
      <c r="E66" s="26">
        <v>40753</v>
      </c>
      <c r="F66" s="25">
        <v>7.9452049999999996E-2</v>
      </c>
      <c r="G66" s="25">
        <v>0</v>
      </c>
      <c r="H66" s="26">
        <v>40724</v>
      </c>
      <c r="I66" s="24">
        <v>11057.27</v>
      </c>
      <c r="J66" s="25" t="b">
        <v>1</v>
      </c>
      <c r="K66" s="25">
        <v>0</v>
      </c>
      <c r="L66" s="25" t="s">
        <v>20</v>
      </c>
      <c r="N66" s="6">
        <f>_xll.MaRVL_GetRate($H$7,$E$7,H66)</f>
        <v>0.96198156767670273</v>
      </c>
      <c r="O66" s="9">
        <f t="shared" si="1"/>
        <v>10636.889928824576</v>
      </c>
      <c r="Q66" s="118"/>
    </row>
    <row r="67" spans="2:17">
      <c r="B67" s="24">
        <v>2002000</v>
      </c>
      <c r="C67" s="25">
        <v>6.9</v>
      </c>
      <c r="D67" s="26">
        <v>40753</v>
      </c>
      <c r="E67" s="26">
        <v>40785</v>
      </c>
      <c r="F67" s="25">
        <v>8.7671230000000003E-2</v>
      </c>
      <c r="G67" s="25">
        <v>0</v>
      </c>
      <c r="H67" s="26">
        <v>40753</v>
      </c>
      <c r="I67" s="24">
        <v>12037.91</v>
      </c>
      <c r="J67" s="25" t="b">
        <v>1</v>
      </c>
      <c r="K67" s="25">
        <v>0</v>
      </c>
      <c r="L67" s="25" t="s">
        <v>20</v>
      </c>
      <c r="N67" s="6">
        <f>_xll.MaRVL_GetRate($H$7,$E$7,H67)</f>
        <v>0.95843390871131773</v>
      </c>
      <c r="O67" s="9">
        <f t="shared" si="1"/>
        <v>11537.541134015059</v>
      </c>
      <c r="Q67" s="118"/>
    </row>
    <row r="68" spans="2:17">
      <c r="B68" s="24">
        <v>1976000</v>
      </c>
      <c r="C68" s="25">
        <v>6.9</v>
      </c>
      <c r="D68" s="26">
        <v>40785</v>
      </c>
      <c r="E68" s="26">
        <v>40816</v>
      </c>
      <c r="F68" s="25">
        <v>8.4931510000000002E-2</v>
      </c>
      <c r="G68" s="25">
        <v>0</v>
      </c>
      <c r="H68" s="26">
        <v>40785</v>
      </c>
      <c r="I68" s="24">
        <v>11512.44</v>
      </c>
      <c r="J68" s="25" t="b">
        <v>1</v>
      </c>
      <c r="K68" s="25">
        <v>0</v>
      </c>
      <c r="L68" s="25" t="s">
        <v>20</v>
      </c>
      <c r="N68" s="6">
        <f>_xll.MaRVL_GetRate($H$7,$E$7,H68)</f>
        <v>0.95453497543275423</v>
      </c>
      <c r="O68" s="9">
        <f t="shared" si="1"/>
        <v>10989.026632571058</v>
      </c>
      <c r="Q68" s="118"/>
    </row>
    <row r="69" spans="2:17">
      <c r="B69" s="24">
        <v>1950000</v>
      </c>
      <c r="C69" s="25">
        <v>6.9</v>
      </c>
      <c r="D69" s="26">
        <v>40816</v>
      </c>
      <c r="E69" s="26">
        <v>40847</v>
      </c>
      <c r="F69" s="25">
        <v>8.4931510000000002E-2</v>
      </c>
      <c r="G69" s="25">
        <v>0</v>
      </c>
      <c r="H69" s="26">
        <v>40816</v>
      </c>
      <c r="I69" s="24">
        <v>11360.96</v>
      </c>
      <c r="J69" s="25" t="b">
        <v>1</v>
      </c>
      <c r="K69" s="25">
        <v>0</v>
      </c>
      <c r="L69" s="25" t="s">
        <v>20</v>
      </c>
      <c r="N69" s="6">
        <f>_xll.MaRVL_GetRate($H$7,$E$7,H69)</f>
        <v>0.95075426411023523</v>
      </c>
      <c r="O69" s="9">
        <f t="shared" si="1"/>
        <v>10801.481164385817</v>
      </c>
      <c r="Q69" s="118"/>
    </row>
    <row r="70" spans="2:17">
      <c r="B70" s="24">
        <v>1924000</v>
      </c>
      <c r="C70" s="25">
        <v>6.9</v>
      </c>
      <c r="D70" s="26">
        <v>40847</v>
      </c>
      <c r="E70" s="26">
        <v>40877</v>
      </c>
      <c r="F70" s="25">
        <v>8.2191780000000006E-2</v>
      </c>
      <c r="G70" s="25">
        <v>0</v>
      </c>
      <c r="H70" s="26">
        <v>40847</v>
      </c>
      <c r="I70" s="24">
        <v>10849.92</v>
      </c>
      <c r="J70" s="25" t="b">
        <v>1</v>
      </c>
      <c r="K70" s="25">
        <v>0</v>
      </c>
      <c r="L70" s="25" t="s">
        <v>20</v>
      </c>
      <c r="N70" s="6">
        <f>_xll.MaRVL_GetRate($H$7,$E$7,H70)</f>
        <v>0.94697757660742754</v>
      </c>
      <c r="O70" s="9">
        <f t="shared" si="1"/>
        <v>10274.63094798446</v>
      </c>
      <c r="Q70" s="118"/>
    </row>
    <row r="71" spans="2:17">
      <c r="B71" s="24">
        <v>1898000</v>
      </c>
      <c r="C71" s="25">
        <v>6.9</v>
      </c>
      <c r="D71" s="26">
        <v>40877</v>
      </c>
      <c r="E71" s="26">
        <v>40907</v>
      </c>
      <c r="F71" s="25">
        <v>8.2191780000000006E-2</v>
      </c>
      <c r="G71" s="25">
        <v>0</v>
      </c>
      <c r="H71" s="26">
        <v>40877</v>
      </c>
      <c r="I71" s="24">
        <v>10703.3</v>
      </c>
      <c r="J71" s="25" t="b">
        <v>1</v>
      </c>
      <c r="K71" s="25">
        <v>0</v>
      </c>
      <c r="L71" s="25" t="s">
        <v>20</v>
      </c>
      <c r="N71" s="6">
        <f>_xll.MaRVL_GetRate($H$7,$E$7,H71)</f>
        <v>0.9433334862965207</v>
      </c>
      <c r="O71" s="9">
        <f t="shared" si="1"/>
        <v>10096.781303877549</v>
      </c>
      <c r="Q71" s="118"/>
    </row>
    <row r="72" spans="2:17">
      <c r="B72" s="24">
        <v>1872000</v>
      </c>
      <c r="C72" s="25">
        <v>6.9</v>
      </c>
      <c r="D72" s="26">
        <v>40907</v>
      </c>
      <c r="E72" s="26">
        <v>40938</v>
      </c>
      <c r="F72" s="25">
        <v>8.4931510000000002E-2</v>
      </c>
      <c r="G72" s="25">
        <v>0</v>
      </c>
      <c r="H72" s="26">
        <v>40907</v>
      </c>
      <c r="I72" s="24">
        <v>10906.52</v>
      </c>
      <c r="J72" s="25" t="b">
        <v>1</v>
      </c>
      <c r="K72" s="25">
        <v>0</v>
      </c>
      <c r="L72" s="25" t="s">
        <v>20</v>
      </c>
      <c r="N72" s="6">
        <f>_xll.MaRVL_GetRate($H$7,$E$7,H72)</f>
        <v>0.93967872802109353</v>
      </c>
      <c r="O72" s="9">
        <f t="shared" si="1"/>
        <v>10248.624840736618</v>
      </c>
      <c r="Q72" s="118"/>
    </row>
    <row r="73" spans="2:17">
      <c r="B73" s="24">
        <v>1846000</v>
      </c>
      <c r="C73" s="25">
        <v>6.9</v>
      </c>
      <c r="D73" s="26">
        <v>40938</v>
      </c>
      <c r="E73" s="26">
        <v>40968</v>
      </c>
      <c r="F73" s="25">
        <v>8.2191780000000006E-2</v>
      </c>
      <c r="G73" s="25">
        <v>0</v>
      </c>
      <c r="H73" s="26">
        <v>40938</v>
      </c>
      <c r="I73" s="24">
        <v>10410.06</v>
      </c>
      <c r="J73" s="25" t="b">
        <v>1</v>
      </c>
      <c r="K73" s="25">
        <v>0</v>
      </c>
      <c r="L73" s="25" t="s">
        <v>20</v>
      </c>
      <c r="N73" s="6">
        <f>_xll.MaRVL_GetRate($H$7,$E$7,H73)</f>
        <v>0.93590221903983428</v>
      </c>
      <c r="O73" s="9">
        <f t="shared" si="1"/>
        <v>9742.7982543378166</v>
      </c>
      <c r="Q73" s="118"/>
    </row>
    <row r="74" spans="2:17">
      <c r="B74" s="24">
        <v>1820000</v>
      </c>
      <c r="C74" s="25">
        <v>6.9</v>
      </c>
      <c r="D74" s="26">
        <v>40968</v>
      </c>
      <c r="E74" s="26">
        <v>40998</v>
      </c>
      <c r="F74" s="25">
        <v>8.2191780000000006E-2</v>
      </c>
      <c r="G74" s="25">
        <v>0</v>
      </c>
      <c r="H74" s="26">
        <v>40968</v>
      </c>
      <c r="I74" s="24">
        <v>10263.44</v>
      </c>
      <c r="J74" s="25" t="b">
        <v>1</v>
      </c>
      <c r="K74" s="25">
        <v>0</v>
      </c>
      <c r="L74" s="25" t="s">
        <v>20</v>
      </c>
      <c r="N74" s="6">
        <f>_xll.MaRVL_GetRate($H$7,$E$7,H74)</f>
        <v>0.93225491030549912</v>
      </c>
      <c r="O74" s="9">
        <f t="shared" si="1"/>
        <v>9568.1423366258732</v>
      </c>
      <c r="Q74" s="118"/>
    </row>
    <row r="75" spans="2:17">
      <c r="B75" s="24">
        <v>1794000</v>
      </c>
      <c r="C75" s="25">
        <v>6.9</v>
      </c>
      <c r="D75" s="26">
        <v>40998</v>
      </c>
      <c r="E75" s="26">
        <v>41029</v>
      </c>
      <c r="F75" s="25">
        <v>8.4931510000000002E-2</v>
      </c>
      <c r="G75" s="25">
        <v>0</v>
      </c>
      <c r="H75" s="26">
        <v>40998</v>
      </c>
      <c r="I75" s="24">
        <v>10452.08</v>
      </c>
      <c r="J75" s="25" t="b">
        <v>1</v>
      </c>
      <c r="K75" s="25">
        <v>0</v>
      </c>
      <c r="L75" s="25" t="s">
        <v>20</v>
      </c>
      <c r="N75" s="6">
        <f>_xll.MaRVL_GetRate($H$7,$E$7,H75)</f>
        <v>0.92860583534154595</v>
      </c>
      <c r="O75" s="9">
        <f t="shared" si="1"/>
        <v>9705.8624794566658</v>
      </c>
      <c r="Q75" s="118"/>
    </row>
    <row r="76" spans="2:17">
      <c r="B76" s="24">
        <v>1768000</v>
      </c>
      <c r="C76" s="25">
        <v>6.9</v>
      </c>
      <c r="D76" s="26">
        <v>41029</v>
      </c>
      <c r="E76" s="26">
        <v>41059</v>
      </c>
      <c r="F76" s="25">
        <v>8.2191780000000006E-2</v>
      </c>
      <c r="G76" s="25">
        <v>0</v>
      </c>
      <c r="H76" s="26">
        <v>41029</v>
      </c>
      <c r="I76" s="24">
        <v>9970.2000000000007</v>
      </c>
      <c r="J76" s="25" t="b">
        <v>1</v>
      </c>
      <c r="K76" s="25">
        <v>0</v>
      </c>
      <c r="L76" s="25" t="s">
        <v>20</v>
      </c>
      <c r="N76" s="6">
        <f>_xll.MaRVL_GetRate($H$7,$E$7,H76)</f>
        <v>0.92483832698217106</v>
      </c>
      <c r="O76" s="9">
        <f t="shared" si="1"/>
        <v>9220.8230876776433</v>
      </c>
      <c r="Q76" s="118"/>
    </row>
    <row r="77" spans="2:17">
      <c r="B77" s="24">
        <v>1742000</v>
      </c>
      <c r="C77" s="25">
        <v>6.9</v>
      </c>
      <c r="D77" s="26">
        <v>41059</v>
      </c>
      <c r="E77" s="26">
        <v>41089</v>
      </c>
      <c r="F77" s="25">
        <v>8.2191780000000006E-2</v>
      </c>
      <c r="G77" s="25">
        <v>0</v>
      </c>
      <c r="H77" s="26">
        <v>41059</v>
      </c>
      <c r="I77" s="24">
        <v>9823.58</v>
      </c>
      <c r="J77" s="25" t="b">
        <v>1</v>
      </c>
      <c r="K77" s="25">
        <v>0</v>
      </c>
      <c r="L77" s="25" t="s">
        <v>20</v>
      </c>
      <c r="N77" s="6">
        <f>_xll.MaRVL_GetRate($H$7,$E$7,H77)</f>
        <v>0.92119862395699814</v>
      </c>
      <c r="O77" s="9">
        <f t="shared" si="1"/>
        <v>9049.4683783314886</v>
      </c>
      <c r="Q77" s="118"/>
    </row>
    <row r="78" spans="2:17">
      <c r="B78" s="24">
        <v>1716000</v>
      </c>
      <c r="C78" s="25">
        <v>6.9</v>
      </c>
      <c r="D78" s="26">
        <v>41089</v>
      </c>
      <c r="E78" s="26">
        <v>41120</v>
      </c>
      <c r="F78" s="25">
        <v>8.4931510000000002E-2</v>
      </c>
      <c r="G78" s="25">
        <v>0</v>
      </c>
      <c r="H78" s="26">
        <v>41089</v>
      </c>
      <c r="I78" s="24">
        <v>9997.64</v>
      </c>
      <c r="J78" s="25" t="b">
        <v>1</v>
      </c>
      <c r="K78" s="25">
        <v>0</v>
      </c>
      <c r="L78" s="25" t="s">
        <v>20</v>
      </c>
      <c r="N78" s="6">
        <f>_xll.MaRVL_GetRate($H$7,$E$7,H78)</f>
        <v>0.91756405171226485</v>
      </c>
      <c r="O78" s="9">
        <f t="shared" si="1"/>
        <v>9173.475065960607</v>
      </c>
      <c r="Q78" s="118"/>
    </row>
    <row r="79" spans="2:17">
      <c r="B79" s="24">
        <v>1690000</v>
      </c>
      <c r="C79" s="25">
        <v>6.9</v>
      </c>
      <c r="D79" s="26">
        <v>41120</v>
      </c>
      <c r="E79" s="26">
        <v>41151</v>
      </c>
      <c r="F79" s="25">
        <v>8.4931510000000002E-2</v>
      </c>
      <c r="G79" s="25">
        <v>0</v>
      </c>
      <c r="H79" s="26">
        <v>41120</v>
      </c>
      <c r="I79" s="24">
        <v>9846.16</v>
      </c>
      <c r="J79" s="25" t="b">
        <v>1</v>
      </c>
      <c r="K79" s="25">
        <v>0</v>
      </c>
      <c r="L79" s="25" t="s">
        <v>20</v>
      </c>
      <c r="N79" s="6">
        <f>_xll.MaRVL_GetRate($H$7,$E$7,H79)</f>
        <v>0.91381437874450322</v>
      </c>
      <c r="O79" s="9">
        <f t="shared" ref="O79:O110" si="2">IF(IF($E$8,H79&gt;$E$7,H79&gt;=$E$7),I79*N79,0)</f>
        <v>8997.5625834189777</v>
      </c>
      <c r="Q79" s="118"/>
    </row>
    <row r="80" spans="2:17">
      <c r="B80" s="24">
        <v>1664000</v>
      </c>
      <c r="C80" s="25">
        <v>6.9</v>
      </c>
      <c r="D80" s="26">
        <v>41151</v>
      </c>
      <c r="E80" s="26">
        <v>41180</v>
      </c>
      <c r="F80" s="25">
        <v>7.9452049999999996E-2</v>
      </c>
      <c r="G80" s="25">
        <v>0</v>
      </c>
      <c r="H80" s="26">
        <v>41151</v>
      </c>
      <c r="I80" s="24">
        <v>9072.6299999999992</v>
      </c>
      <c r="J80" s="25" t="b">
        <v>1</v>
      </c>
      <c r="K80" s="25">
        <v>0</v>
      </c>
      <c r="L80" s="25" t="s">
        <v>20</v>
      </c>
      <c r="N80" s="6">
        <f>_xll.MaRVL_GetRate($H$7,$E$7,H80)</f>
        <v>0.91007129687894628</v>
      </c>
      <c r="O80" s="9">
        <f t="shared" si="2"/>
        <v>8256.7401502028333</v>
      </c>
      <c r="Q80" s="118"/>
    </row>
    <row r="81" spans="2:17">
      <c r="B81" s="24">
        <v>1638000</v>
      </c>
      <c r="C81" s="25">
        <v>6.9</v>
      </c>
      <c r="D81" s="26">
        <v>41180</v>
      </c>
      <c r="E81" s="26">
        <v>41212</v>
      </c>
      <c r="F81" s="25">
        <v>8.7671230000000003E-2</v>
      </c>
      <c r="G81" s="25">
        <v>0</v>
      </c>
      <c r="H81" s="26">
        <v>41180</v>
      </c>
      <c r="I81" s="24">
        <v>9849.2000000000007</v>
      </c>
      <c r="J81" s="25" t="b">
        <v>1</v>
      </c>
      <c r="K81" s="25">
        <v>0</v>
      </c>
      <c r="L81" s="25" t="s">
        <v>20</v>
      </c>
      <c r="N81" s="6">
        <f>_xll.MaRVL_GetRate($H$7,$E$7,H81)</f>
        <v>0.90658505069878126</v>
      </c>
      <c r="O81" s="9">
        <f t="shared" si="2"/>
        <v>8929.1374813424372</v>
      </c>
      <c r="Q81" s="118"/>
    </row>
    <row r="82" spans="2:17">
      <c r="B82" s="24">
        <v>1612000</v>
      </c>
      <c r="C82" s="25">
        <v>6.9</v>
      </c>
      <c r="D82" s="26">
        <v>41212</v>
      </c>
      <c r="E82" s="26">
        <v>41243</v>
      </c>
      <c r="F82" s="25">
        <v>8.4931510000000002E-2</v>
      </c>
      <c r="G82" s="25">
        <v>0</v>
      </c>
      <c r="H82" s="26">
        <v>41212</v>
      </c>
      <c r="I82" s="24">
        <v>9391.7199999999993</v>
      </c>
      <c r="J82" s="25" t="b">
        <v>1</v>
      </c>
      <c r="K82" s="25">
        <v>0</v>
      </c>
      <c r="L82" s="25" t="s">
        <v>20</v>
      </c>
      <c r="N82" s="6">
        <f>_xll.MaRVL_GetRate($H$7,$E$7,H82)</f>
        <v>0.9027490844893572</v>
      </c>
      <c r="O82" s="9">
        <f t="shared" si="2"/>
        <v>8478.3666317803854</v>
      </c>
      <c r="Q82" s="118"/>
    </row>
    <row r="83" spans="2:17">
      <c r="B83" s="24">
        <v>1586000</v>
      </c>
      <c r="C83" s="25">
        <v>6.9</v>
      </c>
      <c r="D83" s="26">
        <v>41243</v>
      </c>
      <c r="E83" s="26">
        <v>41274</v>
      </c>
      <c r="F83" s="25">
        <v>8.4931510000000002E-2</v>
      </c>
      <c r="G83" s="25">
        <v>0</v>
      </c>
      <c r="H83" s="26">
        <v>41243</v>
      </c>
      <c r="I83" s="24">
        <v>9240.24</v>
      </c>
      <c r="J83" s="25" t="b">
        <v>1</v>
      </c>
      <c r="K83" s="25">
        <v>0</v>
      </c>
      <c r="L83" s="25" t="s">
        <v>20</v>
      </c>
      <c r="N83" s="6">
        <f>_xll.MaRVL_GetRate($H$7,$E$7,H83)</f>
        <v>0.89904078745270744</v>
      </c>
      <c r="O83" s="9">
        <f t="shared" si="2"/>
        <v>8307.3526458520046</v>
      </c>
      <c r="Q83" s="118"/>
    </row>
    <row r="84" spans="2:17">
      <c r="B84" s="24">
        <v>1560000</v>
      </c>
      <c r="C84" s="25">
        <v>6.9</v>
      </c>
      <c r="D84" s="26">
        <v>41274</v>
      </c>
      <c r="E84" s="26">
        <v>41304</v>
      </c>
      <c r="F84" s="25">
        <v>8.2191780000000006E-2</v>
      </c>
      <c r="G84" s="25">
        <v>0</v>
      </c>
      <c r="H84" s="26">
        <v>41274</v>
      </c>
      <c r="I84" s="24">
        <v>8797.23</v>
      </c>
      <c r="J84" s="25" t="b">
        <v>1</v>
      </c>
      <c r="K84" s="25">
        <v>0</v>
      </c>
      <c r="L84" s="25" t="s">
        <v>20</v>
      </c>
      <c r="N84" s="6">
        <f>_xll.MaRVL_GetRate($H$7,$E$7,H84)</f>
        <v>0.89534019312032032</v>
      </c>
      <c r="O84" s="9">
        <f t="shared" si="2"/>
        <v>7876.5136071238749</v>
      </c>
      <c r="Q84" s="118"/>
    </row>
    <row r="85" spans="2:17">
      <c r="B85" s="24">
        <v>1534000</v>
      </c>
      <c r="C85" s="25">
        <v>6.9</v>
      </c>
      <c r="D85" s="26">
        <v>41304</v>
      </c>
      <c r="E85" s="26">
        <v>41333</v>
      </c>
      <c r="F85" s="25">
        <v>7.9452049999999996E-2</v>
      </c>
      <c r="G85" s="25">
        <v>0</v>
      </c>
      <c r="H85" s="26">
        <v>41304</v>
      </c>
      <c r="I85" s="24">
        <v>8363.83</v>
      </c>
      <c r="J85" s="25" t="b">
        <v>1</v>
      </c>
      <c r="K85" s="25">
        <v>0</v>
      </c>
      <c r="L85" s="25" t="s">
        <v>20</v>
      </c>
      <c r="N85" s="6">
        <f>_xll.MaRVL_GetRate($H$7,$E$7,H85)</f>
        <v>0.89176633557836615</v>
      </c>
      <c r="O85" s="9">
        <f t="shared" si="2"/>
        <v>7458.5820305004063</v>
      </c>
      <c r="Q85" s="118"/>
    </row>
    <row r="86" spans="2:17">
      <c r="B86" s="24">
        <v>1508000</v>
      </c>
      <c r="C86" s="25">
        <v>6.9</v>
      </c>
      <c r="D86" s="26">
        <v>41333</v>
      </c>
      <c r="E86" s="26">
        <v>41361</v>
      </c>
      <c r="F86" s="25">
        <v>7.6712329999999995E-2</v>
      </c>
      <c r="G86" s="25">
        <v>0</v>
      </c>
      <c r="H86" s="26">
        <v>41333</v>
      </c>
      <c r="I86" s="24">
        <v>7940.04</v>
      </c>
      <c r="J86" s="25" t="b">
        <v>1</v>
      </c>
      <c r="K86" s="25">
        <v>0</v>
      </c>
      <c r="L86" s="25" t="s">
        <v>20</v>
      </c>
      <c r="N86" s="6">
        <f>_xll.MaRVL_GetRate($H$7,$E$7,H86)</f>
        <v>0.88831851667092232</v>
      </c>
      <c r="O86" s="9">
        <f t="shared" si="2"/>
        <v>7053.2845551077899</v>
      </c>
      <c r="Q86" s="118"/>
    </row>
    <row r="87" spans="2:17">
      <c r="B87" s="24">
        <v>1482000</v>
      </c>
      <c r="C87" s="25">
        <v>6.9</v>
      </c>
      <c r="D87" s="26">
        <v>41361</v>
      </c>
      <c r="E87" s="26">
        <v>41394</v>
      </c>
      <c r="F87" s="25">
        <v>9.0410959999999999E-2</v>
      </c>
      <c r="G87" s="25">
        <v>0</v>
      </c>
      <c r="H87" s="26">
        <v>41361</v>
      </c>
      <c r="I87" s="24">
        <v>9187.93</v>
      </c>
      <c r="J87" s="25" t="b">
        <v>1</v>
      </c>
      <c r="K87" s="25">
        <v>0</v>
      </c>
      <c r="L87" s="25" t="s">
        <v>20</v>
      </c>
      <c r="N87" s="6">
        <f>_xll.MaRVL_GetRate($H$7,$E$7,H87)</f>
        <v>0.88499605693389993</v>
      </c>
      <c r="O87" s="9">
        <f t="shared" si="2"/>
        <v>8131.2818213846876</v>
      </c>
      <c r="Q87" s="118"/>
    </row>
    <row r="88" spans="2:17">
      <c r="B88" s="24">
        <v>1456000</v>
      </c>
      <c r="C88" s="25">
        <v>6.9</v>
      </c>
      <c r="D88" s="26">
        <v>41394</v>
      </c>
      <c r="E88" s="26">
        <v>41424</v>
      </c>
      <c r="F88" s="25">
        <v>8.2191780000000006E-2</v>
      </c>
      <c r="G88" s="25">
        <v>0</v>
      </c>
      <c r="H88" s="26">
        <v>41394</v>
      </c>
      <c r="I88" s="24">
        <v>8210.75</v>
      </c>
      <c r="J88" s="25" t="b">
        <v>1</v>
      </c>
      <c r="K88" s="25">
        <v>0</v>
      </c>
      <c r="L88" s="25" t="s">
        <v>20</v>
      </c>
      <c r="N88" s="6">
        <f>_xll.MaRVL_GetRate($H$7,$E$7,H88)</f>
        <v>0.88108848987551613</v>
      </c>
      <c r="O88" s="9">
        <f t="shared" si="2"/>
        <v>7234.3973182453938</v>
      </c>
      <c r="Q88" s="118"/>
    </row>
    <row r="89" spans="2:17">
      <c r="B89" s="24">
        <v>1430000</v>
      </c>
      <c r="C89" s="25">
        <v>6.9</v>
      </c>
      <c r="D89" s="26">
        <v>41424</v>
      </c>
      <c r="E89" s="26">
        <v>41453</v>
      </c>
      <c r="F89" s="25">
        <v>7.9452049999999996E-2</v>
      </c>
      <c r="G89" s="25">
        <v>0</v>
      </c>
      <c r="H89" s="26">
        <v>41424</v>
      </c>
      <c r="I89" s="24">
        <v>7796.79</v>
      </c>
      <c r="J89" s="25" t="b">
        <v>1</v>
      </c>
      <c r="K89" s="25">
        <v>0</v>
      </c>
      <c r="L89" s="25" t="s">
        <v>20</v>
      </c>
      <c r="N89" s="6">
        <f>_xll.MaRVL_GetRate($H$7,$E$7,H89)</f>
        <v>0.877543873075039</v>
      </c>
      <c r="O89" s="9">
        <f t="shared" si="2"/>
        <v>6842.0252941527333</v>
      </c>
      <c r="Q89" s="118"/>
    </row>
    <row r="90" spans="2:17">
      <c r="B90" s="24">
        <v>1404000</v>
      </c>
      <c r="C90" s="25">
        <v>6.9</v>
      </c>
      <c r="D90" s="26">
        <v>41453</v>
      </c>
      <c r="E90" s="26">
        <v>41485</v>
      </c>
      <c r="F90" s="25">
        <v>8.7671230000000003E-2</v>
      </c>
      <c r="G90" s="25">
        <v>0</v>
      </c>
      <c r="H90" s="26">
        <v>41453</v>
      </c>
      <c r="I90" s="24">
        <v>8442.17</v>
      </c>
      <c r="J90" s="25" t="b">
        <v>1</v>
      </c>
      <c r="K90" s="25">
        <v>0</v>
      </c>
      <c r="L90" s="25" t="s">
        <v>20</v>
      </c>
      <c r="N90" s="6">
        <f>_xll.MaRVL_GetRate($H$7,$E$7,H90)</f>
        <v>0.87412442173741167</v>
      </c>
      <c r="O90" s="9">
        <f t="shared" si="2"/>
        <v>7379.5069694589247</v>
      </c>
      <c r="Q90" s="118"/>
    </row>
    <row r="91" spans="2:17">
      <c r="B91" s="24">
        <v>1378000</v>
      </c>
      <c r="C91" s="25">
        <v>6.9</v>
      </c>
      <c r="D91" s="26">
        <v>41485</v>
      </c>
      <c r="E91" s="26">
        <v>41516</v>
      </c>
      <c r="F91" s="25">
        <v>8.4931510000000002E-2</v>
      </c>
      <c r="G91" s="25">
        <v>0</v>
      </c>
      <c r="H91" s="26">
        <v>41485</v>
      </c>
      <c r="I91" s="24">
        <v>8028.41</v>
      </c>
      <c r="J91" s="25" t="b">
        <v>1</v>
      </c>
      <c r="K91" s="25">
        <v>0</v>
      </c>
      <c r="L91" s="25" t="s">
        <v>20</v>
      </c>
      <c r="N91" s="6">
        <f>_xll.MaRVL_GetRate($H$7,$E$7,H91)</f>
        <v>0.8703592617279996</v>
      </c>
      <c r="O91" s="9">
        <f t="shared" si="2"/>
        <v>6987.6010004496893</v>
      </c>
      <c r="Q91" s="118"/>
    </row>
    <row r="92" spans="2:17">
      <c r="B92" s="24">
        <v>1352000</v>
      </c>
      <c r="C92" s="25">
        <v>6.9</v>
      </c>
      <c r="D92" s="26">
        <v>41516</v>
      </c>
      <c r="E92" s="26">
        <v>41547</v>
      </c>
      <c r="F92" s="25">
        <v>8.4931510000000002E-2</v>
      </c>
      <c r="G92" s="25">
        <v>0</v>
      </c>
      <c r="H92" s="26">
        <v>41516</v>
      </c>
      <c r="I92" s="24">
        <v>7876.93</v>
      </c>
      <c r="J92" s="25" t="b">
        <v>1</v>
      </c>
      <c r="K92" s="25">
        <v>0</v>
      </c>
      <c r="L92" s="25" t="s">
        <v>20</v>
      </c>
      <c r="N92" s="6">
        <f>_xll.MaRVL_GetRate($H$7,$E$7,H92)</f>
        <v>0.86671982326737662</v>
      </c>
      <c r="O92" s="9">
        <f t="shared" si="2"/>
        <v>6827.0913774894971</v>
      </c>
      <c r="Q92" s="118"/>
    </row>
    <row r="93" spans="2:17">
      <c r="B93" s="24">
        <v>1326000</v>
      </c>
      <c r="C93" s="25">
        <v>6.9</v>
      </c>
      <c r="D93" s="26">
        <v>41547</v>
      </c>
      <c r="E93" s="26">
        <v>41577</v>
      </c>
      <c r="F93" s="25">
        <v>8.2191780000000006E-2</v>
      </c>
      <c r="G93" s="25">
        <v>0</v>
      </c>
      <c r="H93" s="26">
        <v>41547</v>
      </c>
      <c r="I93" s="24">
        <v>7477.65</v>
      </c>
      <c r="J93" s="25" t="b">
        <v>1</v>
      </c>
      <c r="K93" s="25">
        <v>0</v>
      </c>
      <c r="L93" s="25" t="s">
        <v>20</v>
      </c>
      <c r="N93" s="6">
        <f>_xll.MaRVL_GetRate($H$7,$E$7,H93)</f>
        <v>0.86306978059083306</v>
      </c>
      <c r="O93" s="9">
        <f t="shared" si="2"/>
        <v>6453.7337448350427</v>
      </c>
      <c r="Q93" s="118"/>
    </row>
    <row r="94" spans="2:17">
      <c r="B94" s="24">
        <v>1300000</v>
      </c>
      <c r="C94" s="25">
        <v>6.9</v>
      </c>
      <c r="D94" s="26">
        <v>41577</v>
      </c>
      <c r="E94" s="26">
        <v>41607</v>
      </c>
      <c r="F94" s="25">
        <v>8.2191780000000006E-2</v>
      </c>
      <c r="G94" s="25">
        <v>0</v>
      </c>
      <c r="H94" s="26">
        <v>41577</v>
      </c>
      <c r="I94" s="24">
        <v>7331.03</v>
      </c>
      <c r="J94" s="25" t="b">
        <v>1</v>
      </c>
      <c r="K94" s="25">
        <v>0</v>
      </c>
      <c r="L94" s="25" t="s">
        <v>20</v>
      </c>
      <c r="N94" s="6">
        <f>_xll.MaRVL_GetRate($H$7,$E$7,H94)</f>
        <v>0.85954426783060534</v>
      </c>
      <c r="O94" s="9">
        <f t="shared" si="2"/>
        <v>6301.3448137942023</v>
      </c>
      <c r="Q94" s="118"/>
    </row>
    <row r="95" spans="2:17">
      <c r="B95" s="24">
        <v>1274000</v>
      </c>
      <c r="C95" s="25">
        <v>6.9</v>
      </c>
      <c r="D95" s="26">
        <v>41607</v>
      </c>
      <c r="E95" s="26">
        <v>41638</v>
      </c>
      <c r="F95" s="25">
        <v>8.4931510000000002E-2</v>
      </c>
      <c r="G95" s="25">
        <v>0</v>
      </c>
      <c r="H95" s="26">
        <v>41607</v>
      </c>
      <c r="I95" s="24">
        <v>7422.49</v>
      </c>
      <c r="J95" s="25" t="b">
        <v>1</v>
      </c>
      <c r="K95" s="25">
        <v>0</v>
      </c>
      <c r="L95" s="25" t="s">
        <v>20</v>
      </c>
      <c r="N95" s="6">
        <f>_xll.MaRVL_GetRate($H$7,$E$7,H95)</f>
        <v>0.8560254669187759</v>
      </c>
      <c r="O95" s="9">
        <f t="shared" si="2"/>
        <v>6353.8404679499445</v>
      </c>
      <c r="Q95" s="118"/>
    </row>
    <row r="96" spans="2:17">
      <c r="B96" s="24">
        <v>1248000</v>
      </c>
      <c r="C96" s="25">
        <v>6.9</v>
      </c>
      <c r="D96" s="26">
        <v>41638</v>
      </c>
      <c r="E96" s="26">
        <v>41669</v>
      </c>
      <c r="F96" s="25">
        <v>8.4931510000000002E-2</v>
      </c>
      <c r="G96" s="25">
        <v>0</v>
      </c>
      <c r="H96" s="26">
        <v>41638</v>
      </c>
      <c r="I96" s="24">
        <v>7271.01</v>
      </c>
      <c r="J96" s="25" t="b">
        <v>1</v>
      </c>
      <c r="K96" s="25">
        <v>0</v>
      </c>
      <c r="L96" s="25" t="s">
        <v>20</v>
      </c>
      <c r="N96" s="6">
        <f>_xll.MaRVL_GetRate($H$7,$E$7,H96)</f>
        <v>0.85239646180171258</v>
      </c>
      <c r="O96" s="9">
        <f t="shared" si="2"/>
        <v>6197.7831977248707</v>
      </c>
      <c r="Q96" s="118"/>
    </row>
    <row r="97" spans="2:17">
      <c r="B97" s="24">
        <v>1222000</v>
      </c>
      <c r="C97" s="25">
        <v>6.9</v>
      </c>
      <c r="D97" s="26">
        <v>41669</v>
      </c>
      <c r="E97" s="26">
        <v>41698</v>
      </c>
      <c r="F97" s="25">
        <v>7.9452049999999996E-2</v>
      </c>
      <c r="G97" s="25">
        <v>0</v>
      </c>
      <c r="H97" s="26">
        <v>41669</v>
      </c>
      <c r="I97" s="24">
        <v>6662.71</v>
      </c>
      <c r="J97" s="25" t="b">
        <v>1</v>
      </c>
      <c r="K97" s="25">
        <v>0</v>
      </c>
      <c r="L97" s="25" t="s">
        <v>20</v>
      </c>
      <c r="N97" s="6">
        <f>_xll.MaRVL_GetRate($H$7,$E$7,H97)</f>
        <v>0.84877470072863226</v>
      </c>
      <c r="O97" s="9">
        <f t="shared" si="2"/>
        <v>5655.1396862916654</v>
      </c>
      <c r="Q97" s="118"/>
    </row>
    <row r="98" spans="2:17">
      <c r="B98" s="24">
        <v>1196000</v>
      </c>
      <c r="C98" s="25">
        <v>6.9</v>
      </c>
      <c r="D98" s="26">
        <v>41698</v>
      </c>
      <c r="E98" s="26">
        <v>41729</v>
      </c>
      <c r="F98" s="25">
        <v>8.4931510000000002E-2</v>
      </c>
      <c r="G98" s="25">
        <v>0</v>
      </c>
      <c r="H98" s="26">
        <v>41698</v>
      </c>
      <c r="I98" s="24">
        <v>6968.05</v>
      </c>
      <c r="J98" s="25" t="b">
        <v>1</v>
      </c>
      <c r="K98" s="25">
        <v>0</v>
      </c>
      <c r="L98" s="25" t="s">
        <v>20</v>
      </c>
      <c r="N98" s="6">
        <f>_xll.MaRVL_GetRate($H$7,$E$7,H98)</f>
        <v>0.84539319404616386</v>
      </c>
      <c r="O98" s="9">
        <f t="shared" si="2"/>
        <v>5890.7420457733724</v>
      </c>
      <c r="Q98" s="118"/>
    </row>
    <row r="99" spans="2:17">
      <c r="B99" s="24">
        <v>1170000</v>
      </c>
      <c r="C99" s="25">
        <v>6.9</v>
      </c>
      <c r="D99" s="26">
        <v>41729</v>
      </c>
      <c r="E99" s="26">
        <v>41759</v>
      </c>
      <c r="F99" s="25">
        <v>8.2191780000000006E-2</v>
      </c>
      <c r="G99" s="25">
        <v>0</v>
      </c>
      <c r="H99" s="26">
        <v>41729</v>
      </c>
      <c r="I99" s="24">
        <v>6597.92</v>
      </c>
      <c r="J99" s="25" t="b">
        <v>1</v>
      </c>
      <c r="K99" s="25">
        <v>0</v>
      </c>
      <c r="L99" s="25" t="s">
        <v>20</v>
      </c>
      <c r="N99" s="6">
        <f>_xll.MaRVL_GetRate($H$7,$E$7,H99)</f>
        <v>0.84178556335724397</v>
      </c>
      <c r="O99" s="9">
        <f t="shared" si="2"/>
        <v>5554.0338041860268</v>
      </c>
      <c r="Q99" s="118"/>
    </row>
    <row r="100" spans="2:17">
      <c r="B100" s="24">
        <v>1144000</v>
      </c>
      <c r="C100" s="25">
        <v>6.9</v>
      </c>
      <c r="D100" s="26">
        <v>41759</v>
      </c>
      <c r="E100" s="26">
        <v>41789</v>
      </c>
      <c r="F100" s="25">
        <v>8.2191780000000006E-2</v>
      </c>
      <c r="G100" s="25">
        <v>0</v>
      </c>
      <c r="H100" s="26">
        <v>41759</v>
      </c>
      <c r="I100" s="24">
        <v>6451.3</v>
      </c>
      <c r="J100" s="25" t="b">
        <v>1</v>
      </c>
      <c r="K100" s="25">
        <v>0</v>
      </c>
      <c r="L100" s="25" t="s">
        <v>20</v>
      </c>
      <c r="N100" s="6">
        <f>_xll.MaRVL_GetRate($H$7,$E$7,H100)</f>
        <v>0.83830131195658586</v>
      </c>
      <c r="O100" s="9">
        <f t="shared" si="2"/>
        <v>5408.1332538255228</v>
      </c>
      <c r="Q100" s="118"/>
    </row>
    <row r="101" spans="2:17">
      <c r="B101" s="24">
        <v>1118000</v>
      </c>
      <c r="C101" s="25">
        <v>6.9</v>
      </c>
      <c r="D101" s="26">
        <v>41789</v>
      </c>
      <c r="E101" s="26">
        <v>41820</v>
      </c>
      <c r="F101" s="25">
        <v>8.4931510000000002E-2</v>
      </c>
      <c r="G101" s="25">
        <v>0</v>
      </c>
      <c r="H101" s="26">
        <v>41789</v>
      </c>
      <c r="I101" s="24">
        <v>6513.61</v>
      </c>
      <c r="J101" s="25" t="b">
        <v>1</v>
      </c>
      <c r="K101" s="25">
        <v>0</v>
      </c>
      <c r="L101" s="25" t="s">
        <v>20</v>
      </c>
      <c r="N101" s="6">
        <f>_xll.MaRVL_GetRate($H$7,$E$7,H101)</f>
        <v>0.83482398431623173</v>
      </c>
      <c r="O101" s="9">
        <f t="shared" si="2"/>
        <v>5437.7178524820501</v>
      </c>
      <c r="Q101" s="118"/>
    </row>
    <row r="102" spans="2:17">
      <c r="B102" s="24">
        <v>1092000</v>
      </c>
      <c r="C102" s="25">
        <v>6.9</v>
      </c>
      <c r="D102" s="26">
        <v>41820</v>
      </c>
      <c r="E102" s="26">
        <v>41850</v>
      </c>
      <c r="F102" s="25">
        <v>8.2191780000000006E-2</v>
      </c>
      <c r="G102" s="25">
        <v>0</v>
      </c>
      <c r="H102" s="26">
        <v>41820</v>
      </c>
      <c r="I102" s="24">
        <v>6158.06</v>
      </c>
      <c r="J102" s="25" t="b">
        <v>1</v>
      </c>
      <c r="K102" s="25">
        <v>0</v>
      </c>
      <c r="L102" s="25" t="s">
        <v>20</v>
      </c>
      <c r="N102" s="6">
        <f>_xll.MaRVL_GetRate($H$7,$E$7,H102)</f>
        <v>0.83123805541362883</v>
      </c>
      <c r="O102" s="9">
        <f t="shared" si="2"/>
        <v>5118.813819520451</v>
      </c>
      <c r="Q102" s="118"/>
    </row>
    <row r="103" spans="2:17">
      <c r="B103" s="24">
        <v>1066000</v>
      </c>
      <c r="C103" s="25">
        <v>6.9</v>
      </c>
      <c r="D103" s="26">
        <v>41850</v>
      </c>
      <c r="E103" s="26">
        <v>41880</v>
      </c>
      <c r="F103" s="25">
        <v>8.2191780000000006E-2</v>
      </c>
      <c r="G103" s="25">
        <v>0</v>
      </c>
      <c r="H103" s="26">
        <v>41850</v>
      </c>
      <c r="I103" s="24">
        <v>6011.44</v>
      </c>
      <c r="J103" s="25" t="b">
        <v>1</v>
      </c>
      <c r="K103" s="25">
        <v>0</v>
      </c>
      <c r="L103" s="25" t="s">
        <v>20</v>
      </c>
      <c r="N103" s="6">
        <f>_xll.MaRVL_GetRate($H$7,$E$7,H103)</f>
        <v>0.82777490986666236</v>
      </c>
      <c r="O103" s="9">
        <f t="shared" si="2"/>
        <v>4976.1192041688482</v>
      </c>
      <c r="Q103" s="118"/>
    </row>
    <row r="104" spans="2:17">
      <c r="B104" s="24">
        <v>1040000</v>
      </c>
      <c r="C104" s="25">
        <v>6.9</v>
      </c>
      <c r="D104" s="26">
        <v>41880</v>
      </c>
      <c r="E104" s="26">
        <v>41912</v>
      </c>
      <c r="F104" s="25">
        <v>8.7671230000000003E-2</v>
      </c>
      <c r="G104" s="25">
        <v>0</v>
      </c>
      <c r="H104" s="26">
        <v>41880</v>
      </c>
      <c r="I104" s="24">
        <v>6253.46</v>
      </c>
      <c r="J104" s="25" t="b">
        <v>1</v>
      </c>
      <c r="K104" s="25">
        <v>0</v>
      </c>
      <c r="L104" s="25" t="s">
        <v>20</v>
      </c>
      <c r="N104" s="6">
        <f>_xll.MaRVL_GetRate($H$7,$E$7,H104)</f>
        <v>0.82431878948836446</v>
      </c>
      <c r="O104" s="9">
        <f t="shared" si="2"/>
        <v>5154.8445773139074</v>
      </c>
      <c r="Q104" s="118"/>
    </row>
    <row r="105" spans="2:17">
      <c r="B105" s="24">
        <v>1014000</v>
      </c>
      <c r="C105" s="25">
        <v>6.9</v>
      </c>
      <c r="D105" s="26">
        <v>41912</v>
      </c>
      <c r="E105" s="26">
        <v>41942</v>
      </c>
      <c r="F105" s="25">
        <v>8.2191780000000006E-2</v>
      </c>
      <c r="G105" s="25">
        <v>0</v>
      </c>
      <c r="H105" s="26">
        <v>41912</v>
      </c>
      <c r="I105" s="24">
        <v>5718.2</v>
      </c>
      <c r="J105" s="25" t="b">
        <v>1</v>
      </c>
      <c r="K105" s="25">
        <v>0</v>
      </c>
      <c r="L105" s="25" t="s">
        <v>20</v>
      </c>
      <c r="N105" s="6">
        <f>_xll.MaRVL_GetRate($H$7,$E$7,H105)</f>
        <v>0.82057099577777382</v>
      </c>
      <c r="O105" s="9">
        <f t="shared" si="2"/>
        <v>4692.1890680564657</v>
      </c>
      <c r="Q105" s="118"/>
    </row>
    <row r="106" spans="2:17">
      <c r="B106" s="24">
        <v>988000</v>
      </c>
      <c r="C106" s="25">
        <v>6.9</v>
      </c>
      <c r="D106" s="26">
        <v>41942</v>
      </c>
      <c r="E106" s="26">
        <v>41971</v>
      </c>
      <c r="F106" s="25">
        <v>7.9452049999999996E-2</v>
      </c>
      <c r="G106" s="25">
        <v>0</v>
      </c>
      <c r="H106" s="26">
        <v>41942</v>
      </c>
      <c r="I106" s="24">
        <v>5386.87</v>
      </c>
      <c r="J106" s="25" t="b">
        <v>1</v>
      </c>
      <c r="K106" s="25">
        <v>0</v>
      </c>
      <c r="L106" s="25" t="s">
        <v>20</v>
      </c>
      <c r="N106" s="6">
        <f>_xll.MaRVL_GetRate($H$7,$E$7,H106)</f>
        <v>0.81706265757470453</v>
      </c>
      <c r="O106" s="9">
        <f t="shared" si="2"/>
        <v>4401.4103182094486</v>
      </c>
      <c r="Q106" s="118"/>
    </row>
    <row r="107" spans="2:17">
      <c r="B107" s="24">
        <v>962000</v>
      </c>
      <c r="C107" s="25">
        <v>6.9</v>
      </c>
      <c r="D107" s="26">
        <v>41971</v>
      </c>
      <c r="E107" s="26">
        <v>42003</v>
      </c>
      <c r="F107" s="25">
        <v>8.7671230000000003E-2</v>
      </c>
      <c r="G107" s="25">
        <v>0</v>
      </c>
      <c r="H107" s="26">
        <v>41971</v>
      </c>
      <c r="I107" s="24">
        <v>5784.45</v>
      </c>
      <c r="J107" s="25" t="b">
        <v>1</v>
      </c>
      <c r="K107" s="25">
        <v>0</v>
      </c>
      <c r="L107" s="25" t="s">
        <v>20</v>
      </c>
      <c r="N107" s="6">
        <f>_xll.MaRVL_GetRate($H$7,$E$7,H107)</f>
        <v>0.81367612562527758</v>
      </c>
      <c r="O107" s="9">
        <f t="shared" si="2"/>
        <v>4706.668864873137</v>
      </c>
      <c r="Q107" s="118"/>
    </row>
    <row r="108" spans="2:17">
      <c r="B108" s="24">
        <v>936000</v>
      </c>
      <c r="C108" s="25">
        <v>6.9</v>
      </c>
      <c r="D108" s="26">
        <v>42003</v>
      </c>
      <c r="E108" s="26">
        <v>42034</v>
      </c>
      <c r="F108" s="25">
        <v>8.4931510000000002E-2</v>
      </c>
      <c r="G108" s="25">
        <v>0</v>
      </c>
      <c r="H108" s="26">
        <v>42003</v>
      </c>
      <c r="I108" s="24">
        <v>5453.26</v>
      </c>
      <c r="J108" s="25" t="b">
        <v>1</v>
      </c>
      <c r="K108" s="25">
        <v>0</v>
      </c>
      <c r="L108" s="25" t="s">
        <v>20</v>
      </c>
      <c r="N108" s="6">
        <f>_xll.MaRVL_GetRate($H$7,$E$7,H108)</f>
        <v>0.80994487860144293</v>
      </c>
      <c r="O108" s="9">
        <f t="shared" si="2"/>
        <v>4416.8400086821048</v>
      </c>
      <c r="Q108" s="118"/>
    </row>
    <row r="109" spans="2:17">
      <c r="B109" s="24">
        <v>910000</v>
      </c>
      <c r="C109" s="25">
        <v>6.9</v>
      </c>
      <c r="D109" s="26">
        <v>42034</v>
      </c>
      <c r="E109" s="26">
        <v>42062</v>
      </c>
      <c r="F109" s="25">
        <v>7.6712329999999995E-2</v>
      </c>
      <c r="G109" s="25">
        <v>0</v>
      </c>
      <c r="H109" s="26">
        <v>42034</v>
      </c>
      <c r="I109" s="24">
        <v>4791.41</v>
      </c>
      <c r="J109" s="25" t="b">
        <v>1</v>
      </c>
      <c r="K109" s="25">
        <v>0</v>
      </c>
      <c r="L109" s="25" t="s">
        <v>20</v>
      </c>
      <c r="N109" s="6">
        <f>_xll.MaRVL_GetRate($H$7,$E$7,H109)</f>
        <v>0.80633592140768617</v>
      </c>
      <c r="O109" s="9">
        <f t="shared" si="2"/>
        <v>3863.4859971920014</v>
      </c>
      <c r="Q109" s="118"/>
    </row>
    <row r="110" spans="2:17">
      <c r="B110" s="24">
        <v>884000</v>
      </c>
      <c r="C110" s="25">
        <v>6.9</v>
      </c>
      <c r="D110" s="26">
        <v>42062</v>
      </c>
      <c r="E110" s="26">
        <v>42093</v>
      </c>
      <c r="F110" s="25">
        <v>8.4931510000000002E-2</v>
      </c>
      <c r="G110" s="25">
        <v>0</v>
      </c>
      <c r="H110" s="26">
        <v>42062</v>
      </c>
      <c r="I110" s="24">
        <v>5150.3</v>
      </c>
      <c r="J110" s="25" t="b">
        <v>1</v>
      </c>
      <c r="K110" s="25">
        <v>0</v>
      </c>
      <c r="L110" s="25" t="s">
        <v>20</v>
      </c>
      <c r="N110" s="6">
        <f>_xll.MaRVL_GetRate($H$7,$E$7,H110)</f>
        <v>0.80308108765358366</v>
      </c>
      <c r="O110" s="9">
        <f t="shared" si="2"/>
        <v>4136.1085257422519</v>
      </c>
      <c r="Q110" s="118"/>
    </row>
    <row r="111" spans="2:17">
      <c r="B111" s="24">
        <v>858000</v>
      </c>
      <c r="C111" s="25">
        <v>6.9</v>
      </c>
      <c r="D111" s="26">
        <v>42093</v>
      </c>
      <c r="E111" s="26">
        <v>42124</v>
      </c>
      <c r="F111" s="25">
        <v>8.4931510000000002E-2</v>
      </c>
      <c r="G111" s="25">
        <v>0</v>
      </c>
      <c r="H111" s="26">
        <v>42093</v>
      </c>
      <c r="I111" s="24">
        <v>4998.82</v>
      </c>
      <c r="J111" s="25" t="b">
        <v>1</v>
      </c>
      <c r="K111" s="25">
        <v>0</v>
      </c>
      <c r="L111" s="25" t="s">
        <v>20</v>
      </c>
      <c r="N111" s="6">
        <f>_xll.MaRVL_GetRate($H$7,$E$7,H111)</f>
        <v>0.79948297583514827</v>
      </c>
      <c r="O111" s="9">
        <f t="shared" ref="O111:O142" si="3">IF(IF($E$8,H111&gt;$E$7,H111&gt;=$E$7),I111*N111,0)</f>
        <v>3996.4714892642555</v>
      </c>
      <c r="Q111" s="118"/>
    </row>
    <row r="112" spans="2:17">
      <c r="B112" s="24">
        <v>832000</v>
      </c>
      <c r="C112" s="25">
        <v>6.9</v>
      </c>
      <c r="D112" s="26">
        <v>42124</v>
      </c>
      <c r="E112" s="26">
        <v>42153</v>
      </c>
      <c r="F112" s="25">
        <v>7.9452049999999996E-2</v>
      </c>
      <c r="G112" s="25">
        <v>0</v>
      </c>
      <c r="H112" s="26">
        <v>42124</v>
      </c>
      <c r="I112" s="24">
        <v>4536.3100000000004</v>
      </c>
      <c r="J112" s="25" t="b">
        <v>1</v>
      </c>
      <c r="K112" s="25">
        <v>0</v>
      </c>
      <c r="L112" s="25" t="s">
        <v>20</v>
      </c>
      <c r="N112" s="6">
        <f>_xll.MaRVL_GetRate($H$7,$E$7,H112)</f>
        <v>0.79589066103495587</v>
      </c>
      <c r="O112" s="9">
        <f t="shared" si="3"/>
        <v>3610.406764559481</v>
      </c>
      <c r="Q112" s="118"/>
    </row>
    <row r="113" spans="2:17">
      <c r="B113" s="24">
        <v>806000</v>
      </c>
      <c r="C113" s="25">
        <v>6.9</v>
      </c>
      <c r="D113" s="26">
        <v>42153</v>
      </c>
      <c r="E113" s="26">
        <v>42185</v>
      </c>
      <c r="F113" s="25">
        <v>8.7671230000000003E-2</v>
      </c>
      <c r="G113" s="25">
        <v>0</v>
      </c>
      <c r="H113" s="26">
        <v>42153</v>
      </c>
      <c r="I113" s="24">
        <v>4846.43</v>
      </c>
      <c r="J113" s="25" t="b">
        <v>1</v>
      </c>
      <c r="K113" s="25">
        <v>0</v>
      </c>
      <c r="L113" s="25" t="s">
        <v>20</v>
      </c>
      <c r="N113" s="6">
        <f>_xll.MaRVL_GetRate($H$7,$E$7,H113)</f>
        <v>0.79253541612490097</v>
      </c>
      <c r="O113" s="9">
        <f t="shared" si="3"/>
        <v>3840.9674167702042</v>
      </c>
      <c r="Q113" s="118"/>
    </row>
    <row r="114" spans="2:17">
      <c r="B114" s="24">
        <v>780000</v>
      </c>
      <c r="C114" s="25">
        <v>6.9</v>
      </c>
      <c r="D114" s="26">
        <v>42185</v>
      </c>
      <c r="E114" s="26">
        <v>42215</v>
      </c>
      <c r="F114" s="25">
        <v>8.2191780000000006E-2</v>
      </c>
      <c r="G114" s="25">
        <v>0</v>
      </c>
      <c r="H114" s="26">
        <v>42185</v>
      </c>
      <c r="I114" s="24">
        <v>4398.62</v>
      </c>
      <c r="J114" s="25" t="b">
        <v>1</v>
      </c>
      <c r="K114" s="25">
        <v>0</v>
      </c>
      <c r="L114" s="25" t="s">
        <v>20</v>
      </c>
      <c r="N114" s="6">
        <f>_xll.MaRVL_GetRate($H$7,$E$7,H114)</f>
        <v>0.78883909826043108</v>
      </c>
      <c r="O114" s="9">
        <f t="shared" si="3"/>
        <v>3469.8034343902973</v>
      </c>
      <c r="Q114" s="118"/>
    </row>
    <row r="115" spans="2:17">
      <c r="B115" s="24">
        <v>754000</v>
      </c>
      <c r="C115" s="25">
        <v>6.9</v>
      </c>
      <c r="D115" s="26">
        <v>42215</v>
      </c>
      <c r="E115" s="26">
        <v>42247</v>
      </c>
      <c r="F115" s="25">
        <v>8.7671230000000003E-2</v>
      </c>
      <c r="G115" s="25">
        <v>0</v>
      </c>
      <c r="H115" s="26">
        <v>42215</v>
      </c>
      <c r="I115" s="24">
        <v>4533.76</v>
      </c>
      <c r="J115" s="25" t="b">
        <v>1</v>
      </c>
      <c r="K115" s="25">
        <v>0</v>
      </c>
      <c r="L115" s="25" t="s">
        <v>20</v>
      </c>
      <c r="N115" s="6">
        <f>_xll.MaRVL_GetRate($H$7,$E$7,H115)</f>
        <v>0.78537960048753186</v>
      </c>
      <c r="O115" s="9">
        <f t="shared" si="3"/>
        <v>3560.7226175063524</v>
      </c>
      <c r="Q115" s="118"/>
    </row>
    <row r="116" spans="2:17">
      <c r="B116" s="24">
        <v>728000</v>
      </c>
      <c r="C116" s="25">
        <v>6.9</v>
      </c>
      <c r="D116" s="26">
        <v>42247</v>
      </c>
      <c r="E116" s="26">
        <v>42277</v>
      </c>
      <c r="F116" s="25">
        <v>8.2191780000000006E-2</v>
      </c>
      <c r="G116" s="25">
        <v>0</v>
      </c>
      <c r="H116" s="26">
        <v>42247</v>
      </c>
      <c r="I116" s="24">
        <v>4105.37</v>
      </c>
      <c r="J116" s="25" t="b">
        <v>1</v>
      </c>
      <c r="K116" s="25">
        <v>0</v>
      </c>
      <c r="L116" s="25" t="s">
        <v>20</v>
      </c>
      <c r="N116" s="6">
        <f>_xll.MaRVL_GetRate($H$7,$E$7,H116)</f>
        <v>0.78169572493485995</v>
      </c>
      <c r="O116" s="9">
        <f t="shared" si="3"/>
        <v>3209.150178275826</v>
      </c>
      <c r="Q116" s="118"/>
    </row>
    <row r="117" spans="2:17">
      <c r="B117" s="24">
        <v>702000</v>
      </c>
      <c r="C117" s="25">
        <v>6.9</v>
      </c>
      <c r="D117" s="26">
        <v>42277</v>
      </c>
      <c r="E117" s="26">
        <v>42307</v>
      </c>
      <c r="F117" s="25">
        <v>8.2191780000000006E-2</v>
      </c>
      <c r="G117" s="25">
        <v>0</v>
      </c>
      <c r="H117" s="26">
        <v>42277</v>
      </c>
      <c r="I117" s="24">
        <v>3958.75</v>
      </c>
      <c r="J117" s="25" t="b">
        <v>1</v>
      </c>
      <c r="K117" s="25">
        <v>0</v>
      </c>
      <c r="L117" s="25" t="s">
        <v>20</v>
      </c>
      <c r="N117" s="6">
        <f>_xll.MaRVL_GetRate($H$7,$E$7,H117)</f>
        <v>0.77824970105436975</v>
      </c>
      <c r="O117" s="9">
        <f t="shared" si="3"/>
        <v>3080.896004048986</v>
      </c>
      <c r="Q117" s="118"/>
    </row>
    <row r="118" spans="2:17">
      <c r="B118" s="24">
        <v>676000</v>
      </c>
      <c r="C118" s="25">
        <v>6.9</v>
      </c>
      <c r="D118" s="26">
        <v>42307</v>
      </c>
      <c r="E118" s="26">
        <v>42338</v>
      </c>
      <c r="F118" s="25">
        <v>8.4931510000000002E-2</v>
      </c>
      <c r="G118" s="25">
        <v>0</v>
      </c>
      <c r="H118" s="26">
        <v>42307</v>
      </c>
      <c r="I118" s="24">
        <v>3938.46</v>
      </c>
      <c r="J118" s="25" t="b">
        <v>1</v>
      </c>
      <c r="K118" s="25">
        <v>0</v>
      </c>
      <c r="L118" s="25" t="s">
        <v>20</v>
      </c>
      <c r="N118" s="6">
        <f>_xll.MaRVL_GetRate($H$7,$E$7,H118)</f>
        <v>0.77480951178610769</v>
      </c>
      <c r="O118" s="9">
        <f t="shared" si="3"/>
        <v>3051.5562697891137</v>
      </c>
      <c r="Q118" s="118"/>
    </row>
    <row r="119" spans="2:17">
      <c r="B119" s="24">
        <v>650000</v>
      </c>
      <c r="C119" s="25">
        <v>6.9</v>
      </c>
      <c r="D119" s="26">
        <v>42338</v>
      </c>
      <c r="E119" s="26">
        <v>42368</v>
      </c>
      <c r="F119" s="25">
        <v>8.2191780000000006E-2</v>
      </c>
      <c r="G119" s="25">
        <v>0</v>
      </c>
      <c r="H119" s="26">
        <v>42338</v>
      </c>
      <c r="I119" s="24">
        <v>3665.51</v>
      </c>
      <c r="J119" s="25" t="b">
        <v>1</v>
      </c>
      <c r="K119" s="25">
        <v>0</v>
      </c>
      <c r="L119" s="25" t="s">
        <v>20</v>
      </c>
      <c r="N119" s="6">
        <f>_xll.MaRVL_GetRate($H$7,$E$7,H119)</f>
        <v>0.77126084006249673</v>
      </c>
      <c r="O119" s="9">
        <f t="shared" si="3"/>
        <v>2827.0643218574824</v>
      </c>
      <c r="Q119" s="118"/>
    </row>
    <row r="120" spans="2:17">
      <c r="B120" s="24">
        <v>624000</v>
      </c>
      <c r="C120" s="25">
        <v>6.9</v>
      </c>
      <c r="D120" s="26">
        <v>42368</v>
      </c>
      <c r="E120" s="26">
        <v>42398</v>
      </c>
      <c r="F120" s="25">
        <v>8.2191780000000006E-2</v>
      </c>
      <c r="G120" s="25">
        <v>0</v>
      </c>
      <c r="H120" s="26">
        <v>42368</v>
      </c>
      <c r="I120" s="24">
        <v>3518.89</v>
      </c>
      <c r="J120" s="25" t="b">
        <v>1</v>
      </c>
      <c r="K120" s="25">
        <v>0</v>
      </c>
      <c r="L120" s="25" t="s">
        <v>20</v>
      </c>
      <c r="N120" s="6">
        <f>_xll.MaRVL_GetRate($H$7,$E$7,H120)</f>
        <v>0.76783269092909268</v>
      </c>
      <c r="O120" s="9">
        <f t="shared" si="3"/>
        <v>2701.918777783475</v>
      </c>
      <c r="Q120" s="118"/>
    </row>
    <row r="121" spans="2:17">
      <c r="B121" s="24">
        <v>598000</v>
      </c>
      <c r="C121" s="25">
        <v>6.9</v>
      </c>
      <c r="D121" s="26">
        <v>42398</v>
      </c>
      <c r="E121" s="26">
        <v>42429</v>
      </c>
      <c r="F121" s="25">
        <v>8.4931510000000002E-2</v>
      </c>
      <c r="G121" s="25">
        <v>0</v>
      </c>
      <c r="H121" s="26">
        <v>42398</v>
      </c>
      <c r="I121" s="24">
        <v>3484.03</v>
      </c>
      <c r="J121" s="25" t="b">
        <v>1</v>
      </c>
      <c r="K121" s="25">
        <v>0</v>
      </c>
      <c r="L121" s="25" t="s">
        <v>20</v>
      </c>
      <c r="N121" s="6">
        <f>_xll.MaRVL_GetRate($H$7,$E$7,H121)</f>
        <v>0.7644105489792874</v>
      </c>
      <c r="O121" s="9">
        <f t="shared" si="3"/>
        <v>2663.2292849603068</v>
      </c>
      <c r="Q121" s="118"/>
    </row>
    <row r="122" spans="2:17">
      <c r="B122" s="24">
        <v>572000</v>
      </c>
      <c r="C122" s="25">
        <v>6.9</v>
      </c>
      <c r="D122" s="26">
        <v>42429</v>
      </c>
      <c r="E122" s="26">
        <v>42459</v>
      </c>
      <c r="F122" s="25">
        <v>8.2191780000000006E-2</v>
      </c>
      <c r="G122" s="25">
        <v>0</v>
      </c>
      <c r="H122" s="26">
        <v>42429</v>
      </c>
      <c r="I122" s="24">
        <v>3225.65</v>
      </c>
      <c r="J122" s="25" t="b">
        <v>1</v>
      </c>
      <c r="K122" s="25">
        <v>0</v>
      </c>
      <c r="L122" s="25" t="s">
        <v>20</v>
      </c>
      <c r="N122" s="6">
        <f>_xll.MaRVL_GetRate($H$7,$E$7,H122)</f>
        <v>0.76088070592959445</v>
      </c>
      <c r="O122" s="9">
        <f t="shared" si="3"/>
        <v>2454.3348490817966</v>
      </c>
      <c r="Q122" s="118"/>
    </row>
    <row r="123" spans="2:17">
      <c r="B123" s="24">
        <v>546000</v>
      </c>
      <c r="C123" s="25">
        <v>6.9</v>
      </c>
      <c r="D123" s="26">
        <v>42459</v>
      </c>
      <c r="E123" s="26">
        <v>42489</v>
      </c>
      <c r="F123" s="25">
        <v>8.2191780000000006E-2</v>
      </c>
      <c r="G123" s="25">
        <v>0</v>
      </c>
      <c r="H123" s="26">
        <v>42459</v>
      </c>
      <c r="I123" s="24">
        <v>3079.03</v>
      </c>
      <c r="J123" s="25" t="b">
        <v>1</v>
      </c>
      <c r="K123" s="25">
        <v>0</v>
      </c>
      <c r="L123" s="25" t="s">
        <v>20</v>
      </c>
      <c r="N123" s="6">
        <f>_xll.MaRVL_GetRate($H$7,$E$7,H123)</f>
        <v>0.75747095060180269</v>
      </c>
      <c r="O123" s="9">
        <f t="shared" si="3"/>
        <v>2332.2757810314688</v>
      </c>
      <c r="Q123" s="118"/>
    </row>
    <row r="124" spans="2:17">
      <c r="B124" s="24">
        <v>520000</v>
      </c>
      <c r="C124" s="25">
        <v>6.9</v>
      </c>
      <c r="D124" s="26">
        <v>42489</v>
      </c>
      <c r="E124" s="26">
        <v>42520</v>
      </c>
      <c r="F124" s="25">
        <v>8.4931510000000002E-2</v>
      </c>
      <c r="G124" s="25">
        <v>0</v>
      </c>
      <c r="H124" s="26">
        <v>42489</v>
      </c>
      <c r="I124" s="24">
        <v>3029.59</v>
      </c>
      <c r="J124" s="25" t="b">
        <v>1</v>
      </c>
      <c r="K124" s="25">
        <v>0</v>
      </c>
      <c r="L124" s="25" t="s">
        <v>20</v>
      </c>
      <c r="N124" s="6">
        <f>_xll.MaRVL_GetRate($H$7,$E$7,H124)</f>
        <v>0.75406737068958007</v>
      </c>
      <c r="O124" s="9">
        <f t="shared" si="3"/>
        <v>2284.514965567445</v>
      </c>
      <c r="Q124" s="118"/>
    </row>
    <row r="125" spans="2:17">
      <c r="B125" s="24">
        <v>494000</v>
      </c>
      <c r="C125" s="25">
        <v>6.9</v>
      </c>
      <c r="D125" s="26">
        <v>42520</v>
      </c>
      <c r="E125" s="26">
        <v>42551</v>
      </c>
      <c r="F125" s="25">
        <v>8.4931510000000002E-2</v>
      </c>
      <c r="G125" s="25">
        <v>0</v>
      </c>
      <c r="H125" s="26">
        <v>42520</v>
      </c>
      <c r="I125" s="24">
        <v>2878.11</v>
      </c>
      <c r="J125" s="25" t="b">
        <v>1</v>
      </c>
      <c r="K125" s="25">
        <v>0</v>
      </c>
      <c r="L125" s="25" t="s">
        <v>20</v>
      </c>
      <c r="N125" s="6">
        <f>_xll.MaRVL_GetRate($H$7,$E$7,H125)</f>
        <v>0.75055688362576656</v>
      </c>
      <c r="O125" s="9">
        <f t="shared" si="3"/>
        <v>2160.1852723321549</v>
      </c>
      <c r="Q125" s="118"/>
    </row>
    <row r="126" spans="2:17">
      <c r="B126" s="24">
        <v>468000</v>
      </c>
      <c r="C126" s="25">
        <v>6.9</v>
      </c>
      <c r="D126" s="26">
        <v>42551</v>
      </c>
      <c r="E126" s="26">
        <v>42580</v>
      </c>
      <c r="F126" s="25">
        <v>7.9452049999999996E-2</v>
      </c>
      <c r="G126" s="25">
        <v>0</v>
      </c>
      <c r="H126" s="26">
        <v>42551</v>
      </c>
      <c r="I126" s="24">
        <v>2551.6799999999998</v>
      </c>
      <c r="J126" s="25" t="b">
        <v>1</v>
      </c>
      <c r="K126" s="25">
        <v>0</v>
      </c>
      <c r="L126" s="25" t="s">
        <v>20</v>
      </c>
      <c r="N126" s="6">
        <f>_xll.MaRVL_GetRate($H$7,$E$7,H126)</f>
        <v>0.74705310834255867</v>
      </c>
      <c r="O126" s="9">
        <f t="shared" si="3"/>
        <v>1906.2404754955401</v>
      </c>
      <c r="Q126" s="118"/>
    </row>
    <row r="127" spans="2:17">
      <c r="B127" s="24">
        <v>442000</v>
      </c>
      <c r="C127" s="25">
        <v>6.9</v>
      </c>
      <c r="D127" s="26">
        <v>42580</v>
      </c>
      <c r="E127" s="26">
        <v>42612</v>
      </c>
      <c r="F127" s="25">
        <v>8.7671230000000003E-2</v>
      </c>
      <c r="G127" s="25">
        <v>0</v>
      </c>
      <c r="H127" s="26">
        <v>42580</v>
      </c>
      <c r="I127" s="24">
        <v>2657.72</v>
      </c>
      <c r="J127" s="25" t="b">
        <v>1</v>
      </c>
      <c r="K127" s="25">
        <v>0</v>
      </c>
      <c r="L127" s="25" t="s">
        <v>20</v>
      </c>
      <c r="N127" s="6">
        <f>_xll.MaRVL_GetRate($H$7,$E$7,H127)</f>
        <v>0.74378151163315465</v>
      </c>
      <c r="O127" s="9">
        <f t="shared" si="3"/>
        <v>1976.7629990976677</v>
      </c>
      <c r="Q127" s="118"/>
    </row>
    <row r="128" spans="2:17">
      <c r="B128" s="24">
        <v>416000</v>
      </c>
      <c r="C128" s="25">
        <v>6.9</v>
      </c>
      <c r="D128" s="26">
        <v>42612</v>
      </c>
      <c r="E128" s="26">
        <v>42643</v>
      </c>
      <c r="F128" s="25">
        <v>8.4931510000000002E-2</v>
      </c>
      <c r="G128" s="25">
        <v>0</v>
      </c>
      <c r="H128" s="26">
        <v>42612</v>
      </c>
      <c r="I128" s="24">
        <v>2423.67</v>
      </c>
      <c r="J128" s="25" t="b">
        <v>1</v>
      </c>
      <c r="K128" s="25">
        <v>0</v>
      </c>
      <c r="L128" s="25" t="s">
        <v>20</v>
      </c>
      <c r="N128" s="6">
        <f>_xll.MaRVL_GetRate($H$7,$E$7,H128)</f>
        <v>0.74017840795380574</v>
      </c>
      <c r="O128" s="9">
        <f t="shared" si="3"/>
        <v>1793.9482020054004</v>
      </c>
      <c r="Q128" s="118"/>
    </row>
    <row r="129" spans="2:17">
      <c r="B129" s="24">
        <v>390000</v>
      </c>
      <c r="C129" s="25">
        <v>6.9</v>
      </c>
      <c r="D129" s="26">
        <v>42643</v>
      </c>
      <c r="E129" s="26">
        <v>42674</v>
      </c>
      <c r="F129" s="25">
        <v>8.4931510000000002E-2</v>
      </c>
      <c r="G129" s="25">
        <v>0</v>
      </c>
      <c r="H129" s="26">
        <v>42643</v>
      </c>
      <c r="I129" s="24">
        <v>2272.19</v>
      </c>
      <c r="J129" s="25" t="b">
        <v>1</v>
      </c>
      <c r="K129" s="25">
        <v>0</v>
      </c>
      <c r="L129" s="25" t="s">
        <v>20</v>
      </c>
      <c r="N129" s="6">
        <f>_xll.MaRVL_GetRate($H$7,$E$7,H129)</f>
        <v>0.73676037450940257</v>
      </c>
      <c r="O129" s="9">
        <f t="shared" si="3"/>
        <v>1674.0595553565195</v>
      </c>
      <c r="Q129" s="118"/>
    </row>
    <row r="130" spans="2:17">
      <c r="B130" s="24">
        <v>364000</v>
      </c>
      <c r="C130" s="25">
        <v>6.9</v>
      </c>
      <c r="D130" s="26">
        <v>42674</v>
      </c>
      <c r="E130" s="26">
        <v>42704</v>
      </c>
      <c r="F130" s="25">
        <v>8.2191780000000006E-2</v>
      </c>
      <c r="G130" s="25">
        <v>0</v>
      </c>
      <c r="H130" s="26">
        <v>42674</v>
      </c>
      <c r="I130" s="24">
        <v>2052.69</v>
      </c>
      <c r="J130" s="25" t="b">
        <v>1</v>
      </c>
      <c r="K130" s="25">
        <v>0</v>
      </c>
      <c r="L130" s="25" t="s">
        <v>20</v>
      </c>
      <c r="N130" s="6">
        <f>_xll.MaRVL_GetRate($H$7,$E$7,H130)</f>
        <v>0.73335269020784077</v>
      </c>
      <c r="O130" s="9">
        <f t="shared" si="3"/>
        <v>1505.3457336627328</v>
      </c>
      <c r="Q130" s="118"/>
    </row>
    <row r="131" spans="2:17">
      <c r="B131" s="24">
        <v>338000</v>
      </c>
      <c r="C131" s="25">
        <v>6.9</v>
      </c>
      <c r="D131" s="26">
        <v>42704</v>
      </c>
      <c r="E131" s="26">
        <v>42734</v>
      </c>
      <c r="F131" s="25">
        <v>8.2191780000000006E-2</v>
      </c>
      <c r="G131" s="25">
        <v>0</v>
      </c>
      <c r="H131" s="26">
        <v>42704</v>
      </c>
      <c r="I131" s="24">
        <v>1906.07</v>
      </c>
      <c r="J131" s="25" t="b">
        <v>1</v>
      </c>
      <c r="K131" s="25">
        <v>0</v>
      </c>
      <c r="L131" s="25" t="s">
        <v>20</v>
      </c>
      <c r="N131" s="6">
        <f>_xll.MaRVL_GetRate($H$7,$E$7,H131)</f>
        <v>0.73006275688517819</v>
      </c>
      <c r="O131" s="9">
        <f t="shared" si="3"/>
        <v>1391.5507190161316</v>
      </c>
      <c r="Q131" s="118"/>
    </row>
    <row r="132" spans="2:17">
      <c r="B132" s="24">
        <v>312000</v>
      </c>
      <c r="C132" s="25">
        <v>6.9</v>
      </c>
      <c r="D132" s="26">
        <v>42734</v>
      </c>
      <c r="E132" s="26">
        <v>42765</v>
      </c>
      <c r="F132" s="25">
        <v>8.4931510000000002E-2</v>
      </c>
      <c r="G132" s="25">
        <v>0</v>
      </c>
      <c r="H132" s="26">
        <v>42734</v>
      </c>
      <c r="I132" s="24">
        <v>1817.75</v>
      </c>
      <c r="J132" s="25" t="b">
        <v>1</v>
      </c>
      <c r="K132" s="25">
        <v>0</v>
      </c>
      <c r="L132" s="25" t="s">
        <v>20</v>
      </c>
      <c r="N132" s="6">
        <f>_xll.MaRVL_GetRate($H$7,$E$7,H132)</f>
        <v>0.72678055042493794</v>
      </c>
      <c r="O132" s="9">
        <f t="shared" si="3"/>
        <v>1321.1053455349308</v>
      </c>
      <c r="Q132" s="118"/>
    </row>
    <row r="133" spans="2:17">
      <c r="B133" s="24">
        <v>286000</v>
      </c>
      <c r="C133" s="25">
        <v>6.9</v>
      </c>
      <c r="D133" s="26">
        <v>42765</v>
      </c>
      <c r="E133" s="26">
        <v>42794</v>
      </c>
      <c r="F133" s="25">
        <v>7.9452049999999996E-2</v>
      </c>
      <c r="G133" s="25">
        <v>0</v>
      </c>
      <c r="H133" s="26">
        <v>42765</v>
      </c>
      <c r="I133" s="24">
        <v>1559.36</v>
      </c>
      <c r="J133" s="25" t="b">
        <v>1</v>
      </c>
      <c r="K133" s="25">
        <v>0</v>
      </c>
      <c r="L133" s="25" t="s">
        <v>20</v>
      </c>
      <c r="N133" s="6">
        <f>_xll.MaRVL_GetRate($H$7,$E$7,H133)</f>
        <v>0.72339708515905499</v>
      </c>
      <c r="O133" s="9">
        <f t="shared" si="3"/>
        <v>1128.0364787136239</v>
      </c>
      <c r="Q133" s="118"/>
    </row>
    <row r="134" spans="2:17">
      <c r="B134" s="24">
        <v>260000</v>
      </c>
      <c r="C134" s="25">
        <v>6.9</v>
      </c>
      <c r="D134" s="26">
        <v>42794</v>
      </c>
      <c r="E134" s="26">
        <v>42824</v>
      </c>
      <c r="F134" s="25">
        <v>8.2191780000000006E-2</v>
      </c>
      <c r="G134" s="25">
        <v>0</v>
      </c>
      <c r="H134" s="26">
        <v>42794</v>
      </c>
      <c r="I134" s="24">
        <v>1466.21</v>
      </c>
      <c r="J134" s="25" t="b">
        <v>1</v>
      </c>
      <c r="K134" s="25">
        <v>0</v>
      </c>
      <c r="L134" s="25" t="s">
        <v>20</v>
      </c>
      <c r="N134" s="6">
        <f>_xll.MaRVL_GetRate($H$7,$E$7,H134)</f>
        <v>0.72023943289437953</v>
      </c>
      <c r="O134" s="9">
        <f t="shared" si="3"/>
        <v>1056.0222589040682</v>
      </c>
      <c r="Q134" s="118"/>
    </row>
    <row r="135" spans="2:17">
      <c r="B135" s="24">
        <v>234000</v>
      </c>
      <c r="C135" s="25">
        <v>6.9</v>
      </c>
      <c r="D135" s="26">
        <v>42824</v>
      </c>
      <c r="E135" s="26">
        <v>42853</v>
      </c>
      <c r="F135" s="25">
        <v>7.9452049999999996E-2</v>
      </c>
      <c r="G135" s="25">
        <v>0</v>
      </c>
      <c r="H135" s="26">
        <v>42824</v>
      </c>
      <c r="I135" s="24">
        <v>1275.8399999999999</v>
      </c>
      <c r="J135" s="25" t="b">
        <v>1</v>
      </c>
      <c r="K135" s="25">
        <v>0</v>
      </c>
      <c r="L135" s="25" t="s">
        <v>20</v>
      </c>
      <c r="N135" s="6">
        <f>_xll.MaRVL_GetRate($H$7,$E$7,H135)</f>
        <v>0.7169805783351807</v>
      </c>
      <c r="O135" s="9">
        <f t="shared" si="3"/>
        <v>914.75250106315684</v>
      </c>
      <c r="Q135" s="118"/>
    </row>
    <row r="136" spans="2:17">
      <c r="B136" s="24">
        <v>208000</v>
      </c>
      <c r="C136" s="25">
        <v>6.9</v>
      </c>
      <c r="D136" s="26">
        <v>42853</v>
      </c>
      <c r="E136" s="26">
        <v>42885</v>
      </c>
      <c r="F136" s="25">
        <v>8.7671230000000003E-2</v>
      </c>
      <c r="G136" s="25">
        <v>0</v>
      </c>
      <c r="H136" s="26">
        <v>42853</v>
      </c>
      <c r="I136" s="24">
        <v>1250.69</v>
      </c>
      <c r="J136" s="25" t="b">
        <v>1</v>
      </c>
      <c r="K136" s="25">
        <v>0</v>
      </c>
      <c r="L136" s="25" t="s">
        <v>20</v>
      </c>
      <c r="N136" s="6">
        <f>_xll.MaRVL_GetRate($H$7,$E$7,H136)</f>
        <v>0.71383780421819953</v>
      </c>
      <c r="O136" s="9">
        <f t="shared" si="3"/>
        <v>892.78980335766005</v>
      </c>
      <c r="Q136" s="118"/>
    </row>
    <row r="137" spans="2:17">
      <c r="B137" s="24">
        <v>182000</v>
      </c>
      <c r="C137" s="25">
        <v>6.9</v>
      </c>
      <c r="D137" s="26">
        <v>42885</v>
      </c>
      <c r="E137" s="26">
        <v>42916</v>
      </c>
      <c r="F137" s="25">
        <v>8.4931510000000002E-2</v>
      </c>
      <c r="G137" s="25">
        <v>0</v>
      </c>
      <c r="H137" s="26">
        <v>42885</v>
      </c>
      <c r="I137" s="24">
        <v>1060.3599999999999</v>
      </c>
      <c r="J137" s="25" t="b">
        <v>1</v>
      </c>
      <c r="K137" s="25">
        <v>0</v>
      </c>
      <c r="L137" s="25" t="s">
        <v>20</v>
      </c>
      <c r="N137" s="6">
        <f>_xll.MaRVL_GetRate($H$7,$E$7,H137)</f>
        <v>0.71037844713559972</v>
      </c>
      <c r="O137" s="9">
        <f t="shared" si="3"/>
        <v>753.2568902047044</v>
      </c>
      <c r="Q137" s="118"/>
    </row>
    <row r="138" spans="2:17">
      <c r="B138" s="24">
        <v>156000</v>
      </c>
      <c r="C138" s="25">
        <v>6.9</v>
      </c>
      <c r="D138" s="26">
        <v>42916</v>
      </c>
      <c r="E138" s="26">
        <v>42947</v>
      </c>
      <c r="F138" s="25">
        <v>8.4931510000000002E-2</v>
      </c>
      <c r="G138" s="25">
        <v>0</v>
      </c>
      <c r="H138" s="26">
        <v>42916</v>
      </c>
      <c r="I138" s="25">
        <v>908.88</v>
      </c>
      <c r="J138" s="25" t="b">
        <v>1</v>
      </c>
      <c r="K138" s="25">
        <v>0</v>
      </c>
      <c r="L138" s="25" t="s">
        <v>20</v>
      </c>
      <c r="N138" s="6">
        <f>_xll.MaRVL_GetRate($H$7,$E$7,H138)</f>
        <v>0.70703576088530151</v>
      </c>
      <c r="O138" s="9">
        <f t="shared" si="3"/>
        <v>642.61066235343287</v>
      </c>
    </row>
    <row r="139" spans="2:17">
      <c r="B139" s="24">
        <v>130000</v>
      </c>
      <c r="C139" s="25">
        <v>6.9</v>
      </c>
      <c r="D139" s="26">
        <v>42947</v>
      </c>
      <c r="E139" s="26">
        <v>42977</v>
      </c>
      <c r="F139" s="25">
        <v>8.2191780000000006E-2</v>
      </c>
      <c r="G139" s="25">
        <v>0</v>
      </c>
      <c r="H139" s="26">
        <v>42947</v>
      </c>
      <c r="I139" s="25">
        <v>733.1</v>
      </c>
      <c r="J139" s="25" t="b">
        <v>1</v>
      </c>
      <c r="K139" s="25">
        <v>0</v>
      </c>
      <c r="L139" s="25" t="s">
        <v>20</v>
      </c>
      <c r="N139" s="6">
        <f>_xll.MaRVL_GetRate($H$7,$E$7,H139)</f>
        <v>0.7037015343072438</v>
      </c>
      <c r="O139" s="9">
        <f t="shared" si="3"/>
        <v>515.88359480064048</v>
      </c>
    </row>
    <row r="140" spans="2:17">
      <c r="B140" s="24">
        <v>104000</v>
      </c>
      <c r="C140" s="25">
        <v>6.9</v>
      </c>
      <c r="D140" s="26">
        <v>42977</v>
      </c>
      <c r="E140" s="26">
        <v>43007</v>
      </c>
      <c r="F140" s="25">
        <v>8.2191780000000006E-2</v>
      </c>
      <c r="G140" s="25">
        <v>0</v>
      </c>
      <c r="H140" s="26">
        <v>42977</v>
      </c>
      <c r="I140" s="25">
        <v>586.48</v>
      </c>
      <c r="J140" s="25" t="b">
        <v>1</v>
      </c>
      <c r="K140" s="25">
        <v>0</v>
      </c>
      <c r="L140" s="25" t="s">
        <v>20</v>
      </c>
      <c r="N140" s="6">
        <f>_xll.MaRVL_GetRate($H$7,$E$7,H140)</f>
        <v>0.70048294547242318</v>
      </c>
      <c r="O140" s="9">
        <f t="shared" si="3"/>
        <v>410.81923786066676</v>
      </c>
    </row>
    <row r="141" spans="2:17">
      <c r="B141" s="24">
        <v>78000</v>
      </c>
      <c r="C141" s="25">
        <v>6.9</v>
      </c>
      <c r="D141" s="26">
        <v>43007</v>
      </c>
      <c r="E141" s="26">
        <v>43038</v>
      </c>
      <c r="F141" s="25">
        <v>8.4931510000000002E-2</v>
      </c>
      <c r="G141" s="25">
        <v>0</v>
      </c>
      <c r="H141" s="26">
        <v>43007</v>
      </c>
      <c r="I141" s="25">
        <v>454.44</v>
      </c>
      <c r="J141" s="25" t="b">
        <v>1</v>
      </c>
      <c r="K141" s="25">
        <v>0</v>
      </c>
      <c r="L141" s="25" t="s">
        <v>20</v>
      </c>
      <c r="N141" s="6">
        <f>_xll.MaRVL_GetRate($H$7,$E$7,H141)</f>
        <v>0.69737623288621275</v>
      </c>
      <c r="O141" s="9">
        <f t="shared" si="3"/>
        <v>316.91565527281051</v>
      </c>
    </row>
    <row r="142" spans="2:17">
      <c r="B142" s="24">
        <v>52000</v>
      </c>
      <c r="C142" s="25">
        <v>6.9</v>
      </c>
      <c r="D142" s="26">
        <v>43038</v>
      </c>
      <c r="E142" s="26">
        <v>43069</v>
      </c>
      <c r="F142" s="25">
        <v>8.4931510000000002E-2</v>
      </c>
      <c r="G142" s="25">
        <v>0</v>
      </c>
      <c r="H142" s="26">
        <v>43038</v>
      </c>
      <c r="I142" s="25">
        <v>302.95999999999998</v>
      </c>
      <c r="J142" s="25" t="b">
        <v>1</v>
      </c>
      <c r="K142" s="25">
        <v>0</v>
      </c>
      <c r="L142" s="25" t="s">
        <v>20</v>
      </c>
      <c r="N142" s="6">
        <f>_xll.MaRVL_GetRate($H$7,$E$7,H142)</f>
        <v>0.6941796300065789</v>
      </c>
      <c r="O142" s="9">
        <f t="shared" si="3"/>
        <v>210.30866070679312</v>
      </c>
    </row>
    <row r="143" spans="2:17">
      <c r="B143" s="24">
        <v>26000</v>
      </c>
      <c r="C143" s="25">
        <v>6.9</v>
      </c>
      <c r="D143" s="26">
        <v>43069</v>
      </c>
      <c r="E143" s="26">
        <v>43098</v>
      </c>
      <c r="F143" s="25">
        <v>7.9452049999999996E-2</v>
      </c>
      <c r="G143" s="25">
        <v>0</v>
      </c>
      <c r="H143" s="26">
        <v>43069</v>
      </c>
      <c r="I143" s="25">
        <v>141.76</v>
      </c>
      <c r="J143" s="25" t="b">
        <v>1</v>
      </c>
      <c r="K143" s="25">
        <v>0</v>
      </c>
      <c r="L143" s="25" t="s">
        <v>20</v>
      </c>
      <c r="N143" s="6">
        <f>_xll.MaRVL_GetRate($H$7,$E$7,H143)</f>
        <v>0.69099317695959339</v>
      </c>
      <c r="O143" s="9">
        <f t="shared" ref="O143" si="4">IF(IF($E$8,H143&gt;$E$7,H143&gt;=$E$7),I143*N143,0)</f>
        <v>97.955192765791949</v>
      </c>
    </row>
  </sheetData>
  <mergeCells count="2">
    <mergeCell ref="G5:H5"/>
    <mergeCell ref="D5:E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274"/>
  <sheetViews>
    <sheetView topLeftCell="D1" workbookViewId="0">
      <selection activeCell="L7" sqref="L7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5.28515625" bestFit="1" customWidth="1"/>
    <col min="14" max="14" width="8.42578125" bestFit="1" customWidth="1"/>
    <col min="15" max="15" width="10.140625" bestFit="1" customWidth="1"/>
    <col min="17" max="17" width="7.7109375" bestFit="1" customWidth="1"/>
    <col min="18" max="18" width="5.42578125" bestFit="1" customWidth="1"/>
    <col min="19" max="19" width="7.7109375" customWidth="1"/>
    <col min="20" max="20" width="9.85546875" bestFit="1" customWidth="1"/>
    <col min="22" max="22" width="11.140625" bestFit="1" customWidth="1"/>
    <col min="23" max="23" width="10.5703125" bestFit="1" customWidth="1"/>
    <col min="24" max="24" width="18.7109375" customWidth="1"/>
    <col min="25" max="25" width="9.5703125" bestFit="1" customWidth="1"/>
  </cols>
  <sheetData>
    <row r="1" spans="1:25" ht="21">
      <c r="A1" s="17" t="s">
        <v>47</v>
      </c>
      <c r="B1" s="18">
        <v>43106</v>
      </c>
    </row>
    <row r="2" spans="1:25" ht="21.75" thickBot="1">
      <c r="A2" s="19" t="s">
        <v>34</v>
      </c>
      <c r="B2" s="20" t="s">
        <v>35</v>
      </c>
    </row>
    <row r="3" spans="1:25" ht="15.75" thickBot="1"/>
    <row r="4" spans="1:25" ht="15.75" thickBot="1">
      <c r="A4" s="15" t="s">
        <v>49</v>
      </c>
      <c r="B4" s="27" t="s">
        <v>48</v>
      </c>
    </row>
    <row r="5" spans="1:25" ht="15.75" thickBot="1">
      <c r="A5" s="16" t="s">
        <v>50</v>
      </c>
      <c r="B5" s="28">
        <f>Y12</f>
        <v>373202.02783498884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3" t="s">
        <v>42</v>
      </c>
      <c r="I6" s="138"/>
    </row>
    <row r="7" spans="1:25">
      <c r="D7" s="14" t="s">
        <v>21</v>
      </c>
      <c r="E7" s="7">
        <f>Replication!C4</f>
        <v>40420</v>
      </c>
      <c r="G7" s="14" t="s">
        <v>39</v>
      </c>
      <c r="H7" s="145" t="s">
        <v>29</v>
      </c>
      <c r="I7" s="138"/>
      <c r="K7" s="14" t="s">
        <v>44</v>
      </c>
      <c r="L7" s="145" t="s">
        <v>94</v>
      </c>
    </row>
    <row r="8" spans="1:25">
      <c r="D8" s="14" t="s">
        <v>30</v>
      </c>
      <c r="E8" s="6" t="b">
        <f>Replication!C5</f>
        <v>1</v>
      </c>
      <c r="G8" s="14" t="s">
        <v>46</v>
      </c>
      <c r="H8" s="14" t="s">
        <v>24</v>
      </c>
      <c r="K8" s="14" t="s">
        <v>45</v>
      </c>
      <c r="L8" s="145" t="s">
        <v>159</v>
      </c>
    </row>
    <row r="9" spans="1:25">
      <c r="D9" s="14" t="s">
        <v>31</v>
      </c>
      <c r="E9" s="6" t="b">
        <f>Replication!C6</f>
        <v>0</v>
      </c>
    </row>
    <row r="10" spans="1:25" ht="15.75" thickBot="1"/>
    <row r="11" spans="1:25" ht="15.75" thickBot="1">
      <c r="Y11" s="21" t="s">
        <v>32</v>
      </c>
    </row>
    <row r="12" spans="1:25">
      <c r="D12" s="169">
        <v>0.15</v>
      </c>
      <c r="Y12" s="22">
        <f>SUM(Y15:Y143)</f>
        <v>373202.02783498884</v>
      </c>
    </row>
    <row r="14" spans="1:25" ht="38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N14" s="1" t="s">
        <v>12</v>
      </c>
      <c r="O14" s="1" t="s">
        <v>13</v>
      </c>
      <c r="P14" s="1" t="s">
        <v>14</v>
      </c>
      <c r="Q14" s="1" t="s">
        <v>15</v>
      </c>
      <c r="R14" s="1" t="s">
        <v>16</v>
      </c>
      <c r="S14" s="1" t="s">
        <v>17</v>
      </c>
      <c r="T14" s="1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5">
      <c r="B15" s="2">
        <v>1120000</v>
      </c>
      <c r="C15" s="3">
        <v>6.4617000000000004</v>
      </c>
      <c r="D15" s="169">
        <v>0.15</v>
      </c>
      <c r="E15" s="4">
        <v>39171</v>
      </c>
      <c r="F15" s="4">
        <v>39171</v>
      </c>
      <c r="G15" s="186">
        <v>39202</v>
      </c>
      <c r="H15" s="4">
        <v>39171</v>
      </c>
      <c r="I15" s="4">
        <v>39202</v>
      </c>
      <c r="J15" s="3" t="s">
        <v>19</v>
      </c>
      <c r="K15" s="3" t="b">
        <v>0</v>
      </c>
      <c r="L15" s="3">
        <v>8.4931510000000002E-2</v>
      </c>
      <c r="M15" s="3">
        <v>0</v>
      </c>
      <c r="N15" s="3">
        <v>0</v>
      </c>
      <c r="O15" s="4">
        <v>39171</v>
      </c>
      <c r="P15" s="2">
        <v>6254.15</v>
      </c>
      <c r="Q15" s="3" t="b">
        <v>1</v>
      </c>
      <c r="R15" s="3"/>
      <c r="S15" s="3">
        <v>0</v>
      </c>
      <c r="T15" s="3" t="s">
        <v>20</v>
      </c>
      <c r="V15" s="8">
        <f>IF(IF($E$8,E15&gt;$E$7,E15&gt;=$E$7),_xll.MaRVL_GetRate($L$8,F15,G15,"R","S",$H$8,$H$8),C15/100)</f>
        <v>6.4617000000000008E-2</v>
      </c>
      <c r="W15" s="9">
        <f t="shared" ref="W15:W46" si="0">IF($H$7="A",L15*(V15+D15/100),1-1/(1+L15*(V15+D15/100)))*B15</f>
        <v>6254.1470030785895</v>
      </c>
      <c r="X15" s="6" t="str">
        <f>_xll.MaRVL_GetRate($L$7,$E$7,O15)</f>
        <v>#VALUE: Requested rate outside date range of yield curve [2010/8/30,2050/8/31] - 2007/3/30</v>
      </c>
      <c r="Y15" s="9">
        <f t="shared" ref="Y15:Y46" si="1">IF(IF($E$9,O15&gt;$E$7,O15&gt;=$E$7),W15*X15,0)</f>
        <v>0</v>
      </c>
    </row>
    <row r="16" spans="1:25">
      <c r="A16" s="138"/>
      <c r="B16" s="2">
        <v>1120000</v>
      </c>
      <c r="C16" s="3">
        <v>6.3367000000000004</v>
      </c>
      <c r="D16" s="169">
        <v>0.15</v>
      </c>
      <c r="E16" s="4">
        <v>39202</v>
      </c>
      <c r="F16" s="4">
        <v>39202</v>
      </c>
      <c r="G16" s="186">
        <v>39232</v>
      </c>
      <c r="H16" s="4">
        <v>39202</v>
      </c>
      <c r="I16" s="4">
        <v>39232</v>
      </c>
      <c r="J16" s="3" t="s">
        <v>19</v>
      </c>
      <c r="K16" s="3" t="b">
        <v>0</v>
      </c>
      <c r="L16" s="3">
        <v>8.2191780000000006E-2</v>
      </c>
      <c r="M16" s="3">
        <v>0</v>
      </c>
      <c r="N16" s="3">
        <v>0</v>
      </c>
      <c r="O16" s="4">
        <v>39202</v>
      </c>
      <c r="P16" s="2">
        <v>5939.65</v>
      </c>
      <c r="Q16" s="3" t="b">
        <v>1</v>
      </c>
      <c r="R16" s="3"/>
      <c r="S16" s="3">
        <v>0</v>
      </c>
      <c r="T16" s="3" t="s">
        <v>20</v>
      </c>
      <c r="V16" s="8">
        <f>IF(IF($E$8,E16&gt;$E$7,E16&gt;=$E$7),_xll.MaRVL_GetRate($L$8,F16,G16,"R","S",$H$8,$H$8),C16/100)</f>
        <v>6.3367000000000007E-2</v>
      </c>
      <c r="W16" s="9">
        <f t="shared" si="0"/>
        <v>5939.6508448757504</v>
      </c>
      <c r="X16" s="6" t="str">
        <f>_xll.MaRVL_GetRate($L$7,$E$7,O16)</f>
        <v>#VALUE: Requested rate outside date range of yield curve [2010/8/30,2050/8/31] - 2007/4/30</v>
      </c>
      <c r="Y16" s="9">
        <f t="shared" si="1"/>
        <v>0</v>
      </c>
    </row>
    <row r="17" spans="1:25">
      <c r="A17" s="138"/>
      <c r="B17" s="2">
        <v>1120000</v>
      </c>
      <c r="C17" s="3">
        <v>6.3367000000000004</v>
      </c>
      <c r="D17" s="169">
        <v>0.15</v>
      </c>
      <c r="E17" s="4">
        <v>39232</v>
      </c>
      <c r="F17" s="4">
        <v>39232</v>
      </c>
      <c r="G17" s="186">
        <v>39262</v>
      </c>
      <c r="H17" s="4">
        <v>39232</v>
      </c>
      <c r="I17" s="4">
        <v>39262</v>
      </c>
      <c r="J17" s="3" t="s">
        <v>19</v>
      </c>
      <c r="K17" s="3" t="b">
        <v>0</v>
      </c>
      <c r="L17" s="3">
        <v>8.2191780000000006E-2</v>
      </c>
      <c r="M17" s="3">
        <v>0</v>
      </c>
      <c r="N17" s="3">
        <v>0</v>
      </c>
      <c r="O17" s="4">
        <v>39232</v>
      </c>
      <c r="P17" s="2">
        <v>5939.65</v>
      </c>
      <c r="Q17" s="3" t="b">
        <v>1</v>
      </c>
      <c r="R17" s="3"/>
      <c r="S17" s="3">
        <v>0</v>
      </c>
      <c r="T17" s="3" t="s">
        <v>20</v>
      </c>
      <c r="V17" s="8">
        <f>IF(IF($E$8,E17&gt;$E$7,E17&gt;=$E$7),_xll.MaRVL_GetRate($L$8,F17,G17,"R","S",$H$8,$H$8),C17/100)</f>
        <v>6.3367000000000007E-2</v>
      </c>
      <c r="W17" s="9">
        <f t="shared" si="0"/>
        <v>5939.6508448757504</v>
      </c>
      <c r="X17" s="6" t="str">
        <f>_xll.MaRVL_GetRate($L$7,$E$7,O17)</f>
        <v>#VALUE: Requested rate outside date range of yield curve [2010/8/30,2050/8/31] - 2007/5/30</v>
      </c>
      <c r="Y17" s="9">
        <f t="shared" si="1"/>
        <v>0</v>
      </c>
    </row>
    <row r="18" spans="1:25">
      <c r="A18" s="138"/>
      <c r="B18" s="2">
        <v>1120000</v>
      </c>
      <c r="C18" s="3">
        <v>6.34</v>
      </c>
      <c r="D18" s="169">
        <v>0.15</v>
      </c>
      <c r="E18" s="4">
        <v>39262</v>
      </c>
      <c r="F18" s="4">
        <v>39262</v>
      </c>
      <c r="G18" s="186">
        <v>39293</v>
      </c>
      <c r="H18" s="4">
        <v>39262</v>
      </c>
      <c r="I18" s="4">
        <v>39293</v>
      </c>
      <c r="J18" s="3" t="s">
        <v>19</v>
      </c>
      <c r="K18" s="3" t="b">
        <v>0</v>
      </c>
      <c r="L18" s="3">
        <v>8.4931510000000002E-2</v>
      </c>
      <c r="M18" s="3">
        <v>0</v>
      </c>
      <c r="N18" s="3">
        <v>0</v>
      </c>
      <c r="O18" s="4">
        <v>39262</v>
      </c>
      <c r="P18" s="2">
        <v>6139.66</v>
      </c>
      <c r="Q18" s="3" t="b">
        <v>1</v>
      </c>
      <c r="R18" s="3"/>
      <c r="S18" s="3">
        <v>0</v>
      </c>
      <c r="T18" s="3" t="s">
        <v>20</v>
      </c>
      <c r="V18" s="8">
        <f>IF(IF($E$8,E18&gt;$E$7,E18&gt;=$E$7),_xll.MaRVL_GetRate($L$8,F18,G18,"R","S",$H$8,$H$8),C18/100)</f>
        <v>6.3399999999999998E-2</v>
      </c>
      <c r="W18" s="9">
        <f t="shared" si="0"/>
        <v>6139.6594582708804</v>
      </c>
      <c r="X18" s="6" t="str">
        <f>_xll.MaRVL_GetRate($L$7,$E$7,O18)</f>
        <v>#VALUE: Requested rate outside date range of yield curve [2010/8/30,2050/8/31] - 2007/6/29</v>
      </c>
      <c r="Y18" s="9">
        <f t="shared" si="1"/>
        <v>0</v>
      </c>
    </row>
    <row r="19" spans="1:25">
      <c r="A19" s="138"/>
      <c r="B19" s="2">
        <v>1120000</v>
      </c>
      <c r="C19" s="3">
        <v>6.4932999999999996</v>
      </c>
      <c r="D19" s="169">
        <v>0.15</v>
      </c>
      <c r="E19" s="4">
        <v>39293</v>
      </c>
      <c r="F19" s="4">
        <v>39293</v>
      </c>
      <c r="G19" s="186">
        <v>39324</v>
      </c>
      <c r="H19" s="4">
        <v>39293</v>
      </c>
      <c r="I19" s="4">
        <v>39324</v>
      </c>
      <c r="J19" s="3" t="s">
        <v>19</v>
      </c>
      <c r="K19" s="3" t="b">
        <v>0</v>
      </c>
      <c r="L19" s="3">
        <v>8.4931510000000002E-2</v>
      </c>
      <c r="M19" s="3">
        <v>0</v>
      </c>
      <c r="N19" s="3">
        <v>0</v>
      </c>
      <c r="O19" s="4">
        <v>39293</v>
      </c>
      <c r="P19" s="2">
        <v>6283.87</v>
      </c>
      <c r="Q19" s="3" t="b">
        <v>1</v>
      </c>
      <c r="R19" s="3"/>
      <c r="S19" s="3">
        <v>0</v>
      </c>
      <c r="T19" s="3" t="s">
        <v>20</v>
      </c>
      <c r="V19" s="8">
        <f>IF(IF($E$8,E19&gt;$E$7,E19&gt;=$E$7),_xll.MaRVL_GetRate($L$8,F19,G19,"R","S",$H$8,$H$8),C19/100)</f>
        <v>6.4932999999999991E-2</v>
      </c>
      <c r="W19" s="9">
        <f t="shared" si="0"/>
        <v>6283.8704050532178</v>
      </c>
      <c r="X19" s="6" t="str">
        <f>_xll.MaRVL_GetRate($L$7,$E$7,O19)</f>
        <v>#VALUE: Requested rate outside date range of yield curve [2010/8/30,2050/8/31] - 2007/7/30</v>
      </c>
      <c r="Y19" s="9">
        <f t="shared" si="1"/>
        <v>0</v>
      </c>
    </row>
    <row r="20" spans="1:25">
      <c r="A20" s="138"/>
      <c r="B20" s="2">
        <v>1120000</v>
      </c>
      <c r="C20" s="3">
        <v>6.85</v>
      </c>
      <c r="D20" s="169">
        <v>0.15</v>
      </c>
      <c r="E20" s="4">
        <v>39324</v>
      </c>
      <c r="F20" s="4">
        <v>39324</v>
      </c>
      <c r="G20" s="186">
        <v>39353</v>
      </c>
      <c r="H20" s="4">
        <v>39324</v>
      </c>
      <c r="I20" s="4">
        <v>39353</v>
      </c>
      <c r="J20" s="3" t="s">
        <v>19</v>
      </c>
      <c r="K20" s="3" t="b">
        <v>0</v>
      </c>
      <c r="L20" s="3">
        <v>7.9452049999999996E-2</v>
      </c>
      <c r="M20" s="3">
        <v>0</v>
      </c>
      <c r="N20" s="3">
        <v>0</v>
      </c>
      <c r="O20" s="4">
        <v>39324</v>
      </c>
      <c r="P20" s="2">
        <v>6194.59</v>
      </c>
      <c r="Q20" s="3" t="b">
        <v>1</v>
      </c>
      <c r="R20" s="3"/>
      <c r="S20" s="3">
        <v>0</v>
      </c>
      <c r="T20" s="3" t="s">
        <v>20</v>
      </c>
      <c r="V20" s="8">
        <f>IF(IF($E$8,E20&gt;$E$7,E20&gt;=$E$7),_xll.MaRVL_GetRate($L$8,F20,G20,"R","S",$H$8,$H$8),C20/100)</f>
        <v>6.8499999999999991E-2</v>
      </c>
      <c r="W20" s="9">
        <f t="shared" si="0"/>
        <v>6194.5886264307146</v>
      </c>
      <c r="X20" s="6" t="str">
        <f>_xll.MaRVL_GetRate($L$7,$E$7,O20)</f>
        <v>#VALUE: Requested rate outside date range of yield curve [2010/8/30,2050/8/31] - 2007/8/30</v>
      </c>
      <c r="Y20" s="9">
        <f t="shared" si="1"/>
        <v>0</v>
      </c>
    </row>
    <row r="21" spans="1:25">
      <c r="A21" s="138"/>
      <c r="B21" s="2">
        <v>1120000</v>
      </c>
      <c r="C21" s="3">
        <v>6.77</v>
      </c>
      <c r="D21" s="169">
        <v>0.15</v>
      </c>
      <c r="E21" s="4">
        <v>39353</v>
      </c>
      <c r="F21" s="4">
        <v>39353</v>
      </c>
      <c r="G21" s="186">
        <v>39385</v>
      </c>
      <c r="H21" s="4">
        <v>39353</v>
      </c>
      <c r="I21" s="4">
        <v>39385</v>
      </c>
      <c r="J21" s="3" t="s">
        <v>19</v>
      </c>
      <c r="K21" s="3" t="b">
        <v>0</v>
      </c>
      <c r="L21" s="3">
        <v>8.7671230000000003E-2</v>
      </c>
      <c r="M21" s="3">
        <v>0</v>
      </c>
      <c r="N21" s="3">
        <v>0</v>
      </c>
      <c r="O21" s="4">
        <v>39353</v>
      </c>
      <c r="P21" s="2">
        <v>6753.9</v>
      </c>
      <c r="Q21" s="3" t="b">
        <v>1</v>
      </c>
      <c r="R21" s="3"/>
      <c r="S21" s="3">
        <v>0</v>
      </c>
      <c r="T21" s="3" t="s">
        <v>20</v>
      </c>
      <c r="V21" s="8">
        <f>IF(IF($E$8,E21&gt;$E$7,E21&gt;=$E$7),_xll.MaRVL_GetRate($L$8,F21,G21,"R","S",$H$8,$H$8),C21/100)</f>
        <v>6.7699999999999996E-2</v>
      </c>
      <c r="W21" s="9">
        <f t="shared" si="0"/>
        <v>6753.8961410870434</v>
      </c>
      <c r="X21" s="6" t="str">
        <f>_xll.MaRVL_GetRate($L$7,$E$7,O21)</f>
        <v>#VALUE: Requested rate outside date range of yield curve [2010/8/30,2050/8/31] - 2007/9/28</v>
      </c>
      <c r="Y21" s="9">
        <f t="shared" si="1"/>
        <v>0</v>
      </c>
    </row>
    <row r="22" spans="1:25">
      <c r="A22" s="138"/>
      <c r="B22" s="2">
        <v>1120000</v>
      </c>
      <c r="C22" s="3">
        <v>6.78</v>
      </c>
      <c r="D22" s="169">
        <v>0.15</v>
      </c>
      <c r="E22" s="4">
        <v>39385</v>
      </c>
      <c r="F22" s="4">
        <v>39385</v>
      </c>
      <c r="G22" s="186">
        <v>39416</v>
      </c>
      <c r="H22" s="4">
        <v>39385</v>
      </c>
      <c r="I22" s="4">
        <v>39416</v>
      </c>
      <c r="J22" s="3" t="s">
        <v>19</v>
      </c>
      <c r="K22" s="3" t="b">
        <v>0</v>
      </c>
      <c r="L22" s="3">
        <v>8.4931510000000002E-2</v>
      </c>
      <c r="M22" s="3">
        <v>0</v>
      </c>
      <c r="N22" s="3">
        <v>0</v>
      </c>
      <c r="O22" s="4">
        <v>39385</v>
      </c>
      <c r="P22" s="2">
        <v>6553.47</v>
      </c>
      <c r="Q22" s="3" t="b">
        <v>1</v>
      </c>
      <c r="R22" s="3"/>
      <c r="S22" s="3">
        <v>0</v>
      </c>
      <c r="T22" s="3" t="s">
        <v>20</v>
      </c>
      <c r="V22" s="8">
        <f>IF(IF($E$8,E22&gt;$E$7,E22&gt;=$E$7),_xll.MaRVL_GetRate($L$8,F22,G22,"R","S",$H$8,$H$8),C22/100)</f>
        <v>6.7799999999999999E-2</v>
      </c>
      <c r="W22" s="9">
        <f t="shared" si="0"/>
        <v>6553.4719587046557</v>
      </c>
      <c r="X22" s="6" t="str">
        <f>_xll.MaRVL_GetRate($L$7,$E$7,O22)</f>
        <v>#VALUE: Requested rate outside date range of yield curve [2010/8/30,2050/8/31] - 2007/10/30</v>
      </c>
      <c r="Y22" s="9">
        <f t="shared" si="1"/>
        <v>0</v>
      </c>
    </row>
    <row r="23" spans="1:25">
      <c r="A23" s="138"/>
      <c r="B23" s="2">
        <v>1120000</v>
      </c>
      <c r="C23" s="3">
        <v>6.94</v>
      </c>
      <c r="D23" s="169">
        <v>0.15</v>
      </c>
      <c r="E23" s="4">
        <v>39416</v>
      </c>
      <c r="F23" s="4">
        <v>39416</v>
      </c>
      <c r="G23" s="186">
        <v>39447</v>
      </c>
      <c r="H23" s="4">
        <v>39416</v>
      </c>
      <c r="I23" s="4">
        <v>39447</v>
      </c>
      <c r="J23" s="3" t="s">
        <v>19</v>
      </c>
      <c r="K23" s="3" t="b">
        <v>0</v>
      </c>
      <c r="L23" s="3">
        <v>8.4931510000000002E-2</v>
      </c>
      <c r="M23" s="3">
        <v>0</v>
      </c>
      <c r="N23" s="3">
        <v>0</v>
      </c>
      <c r="O23" s="4">
        <v>39416</v>
      </c>
      <c r="P23" s="2">
        <v>6703.87</v>
      </c>
      <c r="Q23" s="3" t="b">
        <v>1</v>
      </c>
      <c r="R23" s="3"/>
      <c r="S23" s="3">
        <v>0</v>
      </c>
      <c r="T23" s="3" t="s">
        <v>20</v>
      </c>
      <c r="V23" s="8">
        <f>IF(IF($E$8,E23&gt;$E$7,E23&gt;=$E$7),_xll.MaRVL_GetRate($L$8,F23,G23,"R","S",$H$8,$H$8),C23/100)</f>
        <v>6.9400000000000003E-2</v>
      </c>
      <c r="W23" s="9">
        <f t="shared" si="0"/>
        <v>6703.8730090029649</v>
      </c>
      <c r="X23" s="6" t="str">
        <f>_xll.MaRVL_GetRate($L$7,$E$7,O23)</f>
        <v>#VALUE: Requested rate outside date range of yield curve [2010/8/30,2050/8/31] - 2007/11/30</v>
      </c>
      <c r="Y23" s="9">
        <f t="shared" si="1"/>
        <v>0</v>
      </c>
    </row>
    <row r="24" spans="1:25">
      <c r="A24" s="138"/>
      <c r="B24" s="2">
        <v>1120000</v>
      </c>
      <c r="C24" s="3">
        <v>7.15</v>
      </c>
      <c r="D24" s="169">
        <v>0.15</v>
      </c>
      <c r="E24" s="4">
        <v>39447</v>
      </c>
      <c r="F24" s="4">
        <v>39447</v>
      </c>
      <c r="G24" s="186">
        <v>39477</v>
      </c>
      <c r="H24" s="4">
        <v>39447</v>
      </c>
      <c r="I24" s="4">
        <v>39477</v>
      </c>
      <c r="J24" s="3" t="s">
        <v>19</v>
      </c>
      <c r="K24" s="3" t="b">
        <v>0</v>
      </c>
      <c r="L24" s="3">
        <v>8.2191780000000006E-2</v>
      </c>
      <c r="M24" s="3">
        <v>0</v>
      </c>
      <c r="N24" s="3">
        <v>0</v>
      </c>
      <c r="O24" s="4">
        <v>39447</v>
      </c>
      <c r="P24" s="2">
        <v>6679.92</v>
      </c>
      <c r="Q24" s="3" t="b">
        <v>1</v>
      </c>
      <c r="R24" s="3"/>
      <c r="S24" s="3">
        <v>0</v>
      </c>
      <c r="T24" s="3" t="s">
        <v>20</v>
      </c>
      <c r="V24" s="8">
        <f>IF(IF($E$8,E24&gt;$E$7,E24&gt;=$E$7),_xll.MaRVL_GetRate($L$8,F24,G24,"R","S",$H$8,$H$8),C24/100)</f>
        <v>7.1500000000000008E-2</v>
      </c>
      <c r="W24" s="9">
        <f t="shared" si="0"/>
        <v>6679.9204107364221</v>
      </c>
      <c r="X24" s="6" t="str">
        <f>_xll.MaRVL_GetRate($L$7,$E$7,O24)</f>
        <v>#VALUE: Requested rate outside date range of yield curve [2010/8/30,2050/8/31] - 2007/12/31</v>
      </c>
      <c r="Y24" s="9">
        <f t="shared" si="1"/>
        <v>0</v>
      </c>
    </row>
    <row r="25" spans="1:25">
      <c r="A25" s="138"/>
      <c r="B25" s="2">
        <v>3094000</v>
      </c>
      <c r="C25" s="3">
        <v>7.1582999999999997</v>
      </c>
      <c r="D25" s="169">
        <v>0.15</v>
      </c>
      <c r="E25" s="4">
        <v>39477</v>
      </c>
      <c r="F25" s="4">
        <v>39477</v>
      </c>
      <c r="G25" s="186">
        <v>39507</v>
      </c>
      <c r="H25" s="4">
        <v>39477</v>
      </c>
      <c r="I25" s="4">
        <v>39507</v>
      </c>
      <c r="J25" s="3" t="s">
        <v>19</v>
      </c>
      <c r="K25" s="3" t="b">
        <v>0</v>
      </c>
      <c r="L25" s="3">
        <v>8.2191780000000006E-2</v>
      </c>
      <c r="M25" s="3">
        <v>0</v>
      </c>
      <c r="N25" s="3">
        <v>0</v>
      </c>
      <c r="O25" s="4">
        <v>39477</v>
      </c>
      <c r="P25" s="2">
        <v>18474.14</v>
      </c>
      <c r="Q25" s="3" t="b">
        <v>1</v>
      </c>
      <c r="R25" s="3"/>
      <c r="S25" s="3">
        <v>0</v>
      </c>
      <c r="T25" s="3" t="s">
        <v>20</v>
      </c>
      <c r="V25" s="8">
        <f>IF(IF($E$8,E25&gt;$E$7,E25&gt;=$E$7),_xll.MaRVL_GetRate($L$8,F25,G25,"R","S",$H$8,$H$8),C25/100)</f>
        <v>7.1582999999999994E-2</v>
      </c>
      <c r="W25" s="9">
        <f t="shared" si="0"/>
        <v>18474.135984015873</v>
      </c>
      <c r="X25" s="6" t="str">
        <f>_xll.MaRVL_GetRate($L$7,$E$7,O25)</f>
        <v>#VALUE: Requested rate outside date range of yield curve [2010/8/30,2050/8/31] - 2008/1/30</v>
      </c>
      <c r="Y25" s="9">
        <f t="shared" si="1"/>
        <v>0</v>
      </c>
    </row>
    <row r="26" spans="1:25">
      <c r="A26" s="138"/>
      <c r="B26" s="2">
        <v>3068000</v>
      </c>
      <c r="C26" s="3">
        <v>7.52</v>
      </c>
      <c r="D26" s="169">
        <v>0.15</v>
      </c>
      <c r="E26" s="4">
        <v>39507</v>
      </c>
      <c r="F26" s="4">
        <v>39507</v>
      </c>
      <c r="G26" s="186">
        <v>39538</v>
      </c>
      <c r="H26" s="4">
        <v>39507</v>
      </c>
      <c r="I26" s="4">
        <v>39538</v>
      </c>
      <c r="J26" s="3" t="s">
        <v>19</v>
      </c>
      <c r="K26" s="3" t="b">
        <v>0</v>
      </c>
      <c r="L26" s="3">
        <v>8.4931510000000002E-2</v>
      </c>
      <c r="M26" s="3">
        <v>0</v>
      </c>
      <c r="N26" s="3">
        <v>0</v>
      </c>
      <c r="O26" s="4">
        <v>39507</v>
      </c>
      <c r="P26" s="2">
        <v>19856.36</v>
      </c>
      <c r="Q26" s="3" t="b">
        <v>1</v>
      </c>
      <c r="R26" s="3"/>
      <c r="S26" s="3">
        <v>0</v>
      </c>
      <c r="T26" s="3" t="s">
        <v>20</v>
      </c>
      <c r="V26" s="8">
        <f>IF(IF($E$8,E26&gt;$E$7,E26&gt;=$E$7),_xll.MaRVL_GetRate($L$8,F26,G26,"R","S",$H$8,$H$8),C26/100)</f>
        <v>7.5199999999999989E-2</v>
      </c>
      <c r="W26" s="9">
        <f t="shared" si="0"/>
        <v>19856.360004599217</v>
      </c>
      <c r="X26" s="6" t="str">
        <f>_xll.MaRVL_GetRate($L$7,$E$7,O26)</f>
        <v>#VALUE: Requested rate outside date range of yield curve [2010/8/30,2050/8/31] - 2008/2/29</v>
      </c>
      <c r="Y26" s="9">
        <f t="shared" si="1"/>
        <v>0</v>
      </c>
    </row>
    <row r="27" spans="1:25">
      <c r="A27" s="138"/>
      <c r="B27" s="2">
        <v>3042000</v>
      </c>
      <c r="C27" s="3">
        <v>7.68</v>
      </c>
      <c r="D27" s="169">
        <v>0.15</v>
      </c>
      <c r="E27" s="4">
        <v>39538</v>
      </c>
      <c r="F27" s="4">
        <v>39538</v>
      </c>
      <c r="G27" s="186">
        <v>39568</v>
      </c>
      <c r="H27" s="4">
        <v>39538</v>
      </c>
      <c r="I27" s="4">
        <v>39568</v>
      </c>
      <c r="J27" s="3" t="s">
        <v>19</v>
      </c>
      <c r="K27" s="3" t="b">
        <v>0</v>
      </c>
      <c r="L27" s="3">
        <v>8.2191780000000006E-2</v>
      </c>
      <c r="M27" s="3">
        <v>0</v>
      </c>
      <c r="N27" s="3">
        <v>0</v>
      </c>
      <c r="O27" s="4">
        <v>39538</v>
      </c>
      <c r="P27" s="2">
        <v>19451.96</v>
      </c>
      <c r="Q27" s="3" t="b">
        <v>1</v>
      </c>
      <c r="R27" s="3"/>
      <c r="S27" s="3">
        <v>0</v>
      </c>
      <c r="T27" s="3" t="s">
        <v>20</v>
      </c>
      <c r="V27" s="8">
        <f>IF(IF($E$8,E27&gt;$E$7,E27&gt;=$E$7),_xll.MaRVL_GetRate($L$8,F27,G27,"R","S",$H$8,$H$8),C27/100)</f>
        <v>7.6799999999999993E-2</v>
      </c>
      <c r="W27" s="9">
        <f t="shared" si="0"/>
        <v>19451.959659616372</v>
      </c>
      <c r="X27" s="6" t="str">
        <f>_xll.MaRVL_GetRate($L$7,$E$7,O27)</f>
        <v>#VALUE: Requested rate outside date range of yield curve [2010/8/30,2050/8/31] - 2008/3/31</v>
      </c>
      <c r="Y27" s="9">
        <f t="shared" si="1"/>
        <v>0</v>
      </c>
    </row>
    <row r="28" spans="1:25">
      <c r="A28" s="138"/>
      <c r="B28" s="2">
        <v>3016000</v>
      </c>
      <c r="C28" s="3">
        <v>7.5732999999999997</v>
      </c>
      <c r="D28" s="169">
        <v>0.15</v>
      </c>
      <c r="E28" s="4">
        <v>39568</v>
      </c>
      <c r="F28" s="4">
        <v>39568</v>
      </c>
      <c r="G28" s="186">
        <v>39598</v>
      </c>
      <c r="H28" s="4">
        <v>39568</v>
      </c>
      <c r="I28" s="4">
        <v>39598</v>
      </c>
      <c r="J28" s="3" t="s">
        <v>19</v>
      </c>
      <c r="K28" s="3" t="b">
        <v>0</v>
      </c>
      <c r="L28" s="3">
        <v>8.2191780000000006E-2</v>
      </c>
      <c r="M28" s="3">
        <v>0</v>
      </c>
      <c r="N28" s="3">
        <v>0</v>
      </c>
      <c r="O28" s="4">
        <v>39568</v>
      </c>
      <c r="P28" s="2">
        <v>19024.55</v>
      </c>
      <c r="Q28" s="3" t="b">
        <v>1</v>
      </c>
      <c r="R28" s="3"/>
      <c r="S28" s="3">
        <v>0</v>
      </c>
      <c r="T28" s="3" t="s">
        <v>20</v>
      </c>
      <c r="V28" s="8">
        <f>IF(IF($E$8,E28&gt;$E$7,E28&gt;=$E$7),_xll.MaRVL_GetRate($L$8,F28,G28,"R","S",$H$8,$H$8),C28/100)</f>
        <v>7.5732999999999995E-2</v>
      </c>
      <c r="W28" s="9">
        <f t="shared" si="0"/>
        <v>19024.55361664731</v>
      </c>
      <c r="X28" s="6" t="str">
        <f>_xll.MaRVL_GetRate($L$7,$E$7,O28)</f>
        <v>#VALUE: Requested rate outside date range of yield curve [2010/8/30,2050/8/31] - 2008/4/30</v>
      </c>
      <c r="Y28" s="9">
        <f t="shared" si="1"/>
        <v>0</v>
      </c>
    </row>
    <row r="29" spans="1:25">
      <c r="A29" s="138"/>
      <c r="B29" s="2">
        <v>2990000</v>
      </c>
      <c r="C29" s="3">
        <v>7.5</v>
      </c>
      <c r="D29" s="169">
        <v>0.15</v>
      </c>
      <c r="E29" s="4">
        <v>39598</v>
      </c>
      <c r="F29" s="4">
        <v>39598</v>
      </c>
      <c r="G29" s="186">
        <v>39629</v>
      </c>
      <c r="H29" s="4">
        <v>39598</v>
      </c>
      <c r="I29" s="4">
        <v>39629</v>
      </c>
      <c r="J29" s="3" t="s">
        <v>19</v>
      </c>
      <c r="K29" s="3" t="b">
        <v>0</v>
      </c>
      <c r="L29" s="3">
        <v>8.4931510000000002E-2</v>
      </c>
      <c r="M29" s="3">
        <v>0</v>
      </c>
      <c r="N29" s="3">
        <v>0</v>
      </c>
      <c r="O29" s="4">
        <v>39598</v>
      </c>
      <c r="P29" s="2">
        <v>19301.400000000001</v>
      </c>
      <c r="Q29" s="3" t="b">
        <v>1</v>
      </c>
      <c r="R29" s="3"/>
      <c r="S29" s="3">
        <v>0</v>
      </c>
      <c r="T29" s="3" t="s">
        <v>20</v>
      </c>
      <c r="V29" s="8">
        <f>IF(IF($E$8,E29&gt;$E$7,E29&gt;=$E$7),_xll.MaRVL_GetRate($L$8,F29,G29,"R","S",$H$8,$H$8),C29/100)</f>
        <v>7.4999999999999997E-2</v>
      </c>
      <c r="W29" s="9">
        <f t="shared" si="0"/>
        <v>19301.402698214868</v>
      </c>
      <c r="X29" s="6" t="str">
        <f>_xll.MaRVL_GetRate($L$7,$E$7,O29)</f>
        <v>#VALUE: Requested rate outside date range of yield curve [2010/8/30,2050/8/31] - 2008/5/30</v>
      </c>
      <c r="Y29" s="9">
        <f t="shared" si="1"/>
        <v>0</v>
      </c>
    </row>
    <row r="30" spans="1:25">
      <c r="A30" s="138"/>
      <c r="B30" s="2">
        <v>2964000</v>
      </c>
      <c r="C30" s="3">
        <v>7.61</v>
      </c>
      <c r="D30" s="169">
        <v>0.15</v>
      </c>
      <c r="E30" s="4">
        <v>39629</v>
      </c>
      <c r="F30" s="4">
        <v>39629</v>
      </c>
      <c r="G30" s="186">
        <v>39659</v>
      </c>
      <c r="H30" s="4">
        <v>39629</v>
      </c>
      <c r="I30" s="4">
        <v>39659</v>
      </c>
      <c r="J30" s="3" t="s">
        <v>19</v>
      </c>
      <c r="K30" s="3" t="b">
        <v>0</v>
      </c>
      <c r="L30" s="3">
        <v>8.2191780000000006E-2</v>
      </c>
      <c r="M30" s="3">
        <v>0</v>
      </c>
      <c r="N30" s="3">
        <v>0</v>
      </c>
      <c r="O30" s="4">
        <v>39629</v>
      </c>
      <c r="P30" s="2">
        <v>18784.82</v>
      </c>
      <c r="Q30" s="3" t="b">
        <v>1</v>
      </c>
      <c r="R30" s="3"/>
      <c r="S30" s="3">
        <v>0</v>
      </c>
      <c r="T30" s="3" t="s">
        <v>20</v>
      </c>
      <c r="V30" s="8">
        <f>IF(IF($E$8,E30&gt;$E$7,E30&gt;=$E$7),_xll.MaRVL_GetRate($L$8,F30,G30,"R","S",$H$8,$H$8),C30/100)</f>
        <v>7.6100000000000001E-2</v>
      </c>
      <c r="W30" s="9">
        <f t="shared" si="0"/>
        <v>18784.824275403404</v>
      </c>
      <c r="X30" s="6" t="str">
        <f>_xll.MaRVL_GetRate($L$7,$E$7,O30)</f>
        <v>#VALUE: Requested rate outside date range of yield curve [2010/8/30,2050/8/31] - 2008/6/30</v>
      </c>
      <c r="Y30" s="9">
        <f t="shared" si="1"/>
        <v>0</v>
      </c>
    </row>
    <row r="31" spans="1:25">
      <c r="A31" s="138"/>
      <c r="B31" s="2">
        <v>2938000</v>
      </c>
      <c r="C31" s="3">
        <v>7.5517000000000003</v>
      </c>
      <c r="D31" s="169">
        <v>0.15</v>
      </c>
      <c r="E31" s="4">
        <v>39659</v>
      </c>
      <c r="F31" s="4">
        <v>39659</v>
      </c>
      <c r="G31" s="186">
        <v>39689</v>
      </c>
      <c r="H31" s="4">
        <v>39659</v>
      </c>
      <c r="I31" s="4">
        <v>39689</v>
      </c>
      <c r="J31" s="3" t="s">
        <v>19</v>
      </c>
      <c r="K31" s="3" t="b">
        <v>0</v>
      </c>
      <c r="L31" s="3">
        <v>8.2191780000000006E-2</v>
      </c>
      <c r="M31" s="3">
        <v>0</v>
      </c>
      <c r="N31" s="3">
        <v>0</v>
      </c>
      <c r="O31" s="4">
        <v>39659</v>
      </c>
      <c r="P31" s="2">
        <v>18481.03</v>
      </c>
      <c r="Q31" s="3" t="b">
        <v>1</v>
      </c>
      <c r="R31" s="3"/>
      <c r="S31" s="3">
        <v>0</v>
      </c>
      <c r="T31" s="3" t="s">
        <v>20</v>
      </c>
      <c r="V31" s="8">
        <f>IF(IF($E$8,E31&gt;$E$7,E31&gt;=$E$7),_xll.MaRVL_GetRate($L$8,F31,G31,"R","S",$H$8,$H$8),C31/100)</f>
        <v>7.5517000000000001E-2</v>
      </c>
      <c r="W31" s="9">
        <f t="shared" si="0"/>
        <v>18481.034785920725</v>
      </c>
      <c r="X31" s="6" t="str">
        <f>_xll.MaRVL_GetRate($L$7,$E$7,O31)</f>
        <v>#VALUE: Requested rate outside date range of yield curve [2010/8/30,2050/8/31] - 2008/7/30</v>
      </c>
      <c r="Y31" s="9">
        <f t="shared" si="1"/>
        <v>0</v>
      </c>
    </row>
    <row r="32" spans="1:25">
      <c r="A32" s="138"/>
      <c r="B32" s="2">
        <v>2912000</v>
      </c>
      <c r="C32" s="3">
        <v>7.2649999999999997</v>
      </c>
      <c r="D32" s="169">
        <v>0.15</v>
      </c>
      <c r="E32" s="4">
        <v>39689</v>
      </c>
      <c r="F32" s="4">
        <v>39689</v>
      </c>
      <c r="G32" s="186">
        <v>39721</v>
      </c>
      <c r="H32" s="4">
        <v>39689</v>
      </c>
      <c r="I32" s="4">
        <v>39721</v>
      </c>
      <c r="J32" s="3" t="s">
        <v>19</v>
      </c>
      <c r="K32" s="3" t="b">
        <v>0</v>
      </c>
      <c r="L32" s="3">
        <v>8.7671230000000003E-2</v>
      </c>
      <c r="M32" s="3">
        <v>0</v>
      </c>
      <c r="N32" s="3">
        <v>0</v>
      </c>
      <c r="O32" s="4">
        <v>39689</v>
      </c>
      <c r="P32" s="2">
        <v>18808.13</v>
      </c>
      <c r="Q32" s="3" t="b">
        <v>1</v>
      </c>
      <c r="R32" s="3"/>
      <c r="S32" s="3">
        <v>0</v>
      </c>
      <c r="T32" s="3" t="s">
        <v>20</v>
      </c>
      <c r="V32" s="8">
        <f>IF(IF($E$8,E32&gt;$E$7,E32&gt;=$E$7),_xll.MaRVL_GetRate($L$8,F32,G32,"R","S",$H$8,$H$8),C32/100)</f>
        <v>7.2649999999999992E-2</v>
      </c>
      <c r="W32" s="9">
        <f t="shared" si="0"/>
        <v>18808.124539278131</v>
      </c>
      <c r="X32" s="6" t="str">
        <f>_xll.MaRVL_GetRate($L$7,$E$7,O32)</f>
        <v>#VALUE: Requested rate outside date range of yield curve [2010/8/30,2050/8/31] - 2008/8/29</v>
      </c>
      <c r="Y32" s="9">
        <f t="shared" si="1"/>
        <v>0</v>
      </c>
    </row>
    <row r="33" spans="1:25">
      <c r="A33" s="138"/>
      <c r="B33" s="2">
        <v>2886000</v>
      </c>
      <c r="C33" s="3">
        <v>7.38</v>
      </c>
      <c r="D33" s="169">
        <v>0.15</v>
      </c>
      <c r="E33" s="4">
        <v>39721</v>
      </c>
      <c r="F33" s="4">
        <v>39721</v>
      </c>
      <c r="G33" s="186">
        <v>39751</v>
      </c>
      <c r="H33" s="4">
        <v>39721</v>
      </c>
      <c r="I33" s="4">
        <v>39751</v>
      </c>
      <c r="J33" s="3" t="s">
        <v>19</v>
      </c>
      <c r="K33" s="3" t="b">
        <v>0</v>
      </c>
      <c r="L33" s="3">
        <v>8.2191780000000006E-2</v>
      </c>
      <c r="M33" s="3">
        <v>0</v>
      </c>
      <c r="N33" s="3">
        <v>0</v>
      </c>
      <c r="O33" s="4">
        <v>39721</v>
      </c>
      <c r="P33" s="2">
        <v>17751.71</v>
      </c>
      <c r="Q33" s="3" t="b">
        <v>1</v>
      </c>
      <c r="R33" s="3"/>
      <c r="S33" s="3">
        <v>0</v>
      </c>
      <c r="T33" s="3" t="s">
        <v>20</v>
      </c>
      <c r="V33" s="8">
        <f>IF(IF($E$8,E33&gt;$E$7,E33&gt;=$E$7),_xll.MaRVL_GetRate($L$8,F33,G33,"R","S",$H$8,$H$8),C33/100)</f>
        <v>7.3800000000000004E-2</v>
      </c>
      <c r="W33" s="9">
        <f t="shared" si="0"/>
        <v>17751.706384884357</v>
      </c>
      <c r="X33" s="6" t="str">
        <f>_xll.MaRVL_GetRate($L$7,$E$7,O33)</f>
        <v>#VALUE: Requested rate outside date range of yield curve [2010/8/30,2050/8/31] - 2008/9/30</v>
      </c>
      <c r="Y33" s="9">
        <f t="shared" si="1"/>
        <v>0</v>
      </c>
    </row>
    <row r="34" spans="1:25">
      <c r="A34" s="138"/>
      <c r="B34" s="2">
        <v>2860000</v>
      </c>
      <c r="C34" s="3">
        <v>6.0382999999999996</v>
      </c>
      <c r="D34" s="169">
        <v>0.15</v>
      </c>
      <c r="E34" s="4">
        <v>39751</v>
      </c>
      <c r="F34" s="4">
        <v>39751</v>
      </c>
      <c r="G34" s="186">
        <v>39780</v>
      </c>
      <c r="H34" s="4">
        <v>39751</v>
      </c>
      <c r="I34" s="4">
        <v>39780</v>
      </c>
      <c r="J34" s="3" t="s">
        <v>19</v>
      </c>
      <c r="K34" s="3" t="b">
        <v>0</v>
      </c>
      <c r="L34" s="3">
        <v>7.9452049999999996E-2</v>
      </c>
      <c r="M34" s="3">
        <v>0</v>
      </c>
      <c r="N34" s="3">
        <v>0</v>
      </c>
      <c r="O34" s="4">
        <v>39751</v>
      </c>
      <c r="P34" s="2">
        <v>13993.05</v>
      </c>
      <c r="Q34" s="3" t="b">
        <v>1</v>
      </c>
      <c r="R34" s="3"/>
      <c r="S34" s="3">
        <v>0</v>
      </c>
      <c r="T34" s="3" t="s">
        <v>20</v>
      </c>
      <c r="V34" s="8">
        <f>IF(IF($E$8,E34&gt;$E$7,E34&gt;=$E$7),_xll.MaRVL_GetRate($L$8,F34,G34,"R","S",$H$8,$H$8),C34/100)</f>
        <v>6.0382999999999992E-2</v>
      </c>
      <c r="W34" s="9">
        <f t="shared" si="0"/>
        <v>13993.051189520083</v>
      </c>
      <c r="X34" s="6" t="str">
        <f>_xll.MaRVL_GetRate($L$7,$E$7,O34)</f>
        <v>#VALUE: Requested rate outside date range of yield curve [2010/8/30,2050/8/31] - 2008/10/30</v>
      </c>
      <c r="Y34" s="9">
        <f t="shared" si="1"/>
        <v>0</v>
      </c>
    </row>
    <row r="35" spans="1:25">
      <c r="A35" s="138"/>
      <c r="B35" s="2">
        <v>2834000</v>
      </c>
      <c r="C35" s="3">
        <v>4.6500000000000004</v>
      </c>
      <c r="D35" s="169">
        <v>0.15</v>
      </c>
      <c r="E35" s="4">
        <v>39780</v>
      </c>
      <c r="F35" s="4">
        <v>39780</v>
      </c>
      <c r="G35" s="186">
        <v>39812</v>
      </c>
      <c r="H35" s="4">
        <v>39780</v>
      </c>
      <c r="I35" s="4">
        <v>39812</v>
      </c>
      <c r="J35" s="3" t="s">
        <v>19</v>
      </c>
      <c r="K35" s="3" t="b">
        <v>0</v>
      </c>
      <c r="L35" s="3">
        <v>8.7671230000000003E-2</v>
      </c>
      <c r="M35" s="3">
        <v>0</v>
      </c>
      <c r="N35" s="3">
        <v>0</v>
      </c>
      <c r="O35" s="4">
        <v>39780</v>
      </c>
      <c r="P35" s="2">
        <v>11876.12</v>
      </c>
      <c r="Q35" s="3" t="b">
        <v>0</v>
      </c>
      <c r="R35" s="3"/>
      <c r="S35" s="3">
        <v>0</v>
      </c>
      <c r="T35" s="3" t="s">
        <v>20</v>
      </c>
      <c r="V35" s="8">
        <f>IF(IF($E$8,E35&gt;$E$7,E35&gt;=$E$7),_xll.MaRVL_GetRate($L$8,F35,G35,"R","S",$H$8,$H$8),C35/100)</f>
        <v>4.6500000000000007E-2</v>
      </c>
      <c r="W35" s="9">
        <f t="shared" si="0"/>
        <v>11876.115464142184</v>
      </c>
      <c r="X35" s="6" t="str">
        <f>_xll.MaRVL_GetRate($L$7,$E$7,O35)</f>
        <v>#VALUE: Requested rate outside date range of yield curve [2010/8/30,2050/8/31] - 2008/11/28</v>
      </c>
      <c r="Y35" s="9">
        <f t="shared" si="1"/>
        <v>0</v>
      </c>
    </row>
    <row r="36" spans="1:25">
      <c r="A36" s="138"/>
      <c r="B36" s="2">
        <v>2808000</v>
      </c>
      <c r="C36" s="3">
        <v>4.3367000000000004</v>
      </c>
      <c r="D36" s="169">
        <v>0.15</v>
      </c>
      <c r="E36" s="4">
        <v>39812</v>
      </c>
      <c r="F36" s="4">
        <v>39812</v>
      </c>
      <c r="G36" s="186">
        <v>39843</v>
      </c>
      <c r="H36" s="4">
        <v>39812</v>
      </c>
      <c r="I36" s="4">
        <v>39843</v>
      </c>
      <c r="J36" s="3" t="s">
        <v>19</v>
      </c>
      <c r="K36" s="3" t="b">
        <v>0</v>
      </c>
      <c r="L36" s="3">
        <v>8.4931510000000002E-2</v>
      </c>
      <c r="M36" s="3">
        <v>0</v>
      </c>
      <c r="N36" s="3">
        <v>0</v>
      </c>
      <c r="O36" s="4">
        <v>39812</v>
      </c>
      <c r="P36" s="2">
        <v>10659.61</v>
      </c>
      <c r="Q36" s="3" t="b">
        <v>0</v>
      </c>
      <c r="R36" s="3"/>
      <c r="S36" s="3">
        <v>0</v>
      </c>
      <c r="T36" s="3" t="s">
        <v>20</v>
      </c>
      <c r="V36" s="8">
        <f>IF(IF($E$8,E36&gt;$E$7,E36&gt;=$E$7),_xll.MaRVL_GetRate($L$8,F36,G36,"R","S",$H$8,$H$8),C36/100)</f>
        <v>4.3367000000000003E-2</v>
      </c>
      <c r="W36" s="9">
        <f t="shared" si="0"/>
        <v>10659.607008540605</v>
      </c>
      <c r="X36" s="6" t="str">
        <f>_xll.MaRVL_GetRate($L$7,$E$7,O36)</f>
        <v>#VALUE: Requested rate outside date range of yield curve [2010/8/30,2050/8/31] - 2008/12/30</v>
      </c>
      <c r="Y36" s="9">
        <f t="shared" si="1"/>
        <v>0</v>
      </c>
    </row>
    <row r="37" spans="1:25">
      <c r="A37" s="138"/>
      <c r="B37" s="2">
        <v>2782000</v>
      </c>
      <c r="C37" s="3">
        <v>3.8167</v>
      </c>
      <c r="D37" s="169">
        <v>0.15</v>
      </c>
      <c r="E37" s="4">
        <v>39843</v>
      </c>
      <c r="F37" s="4">
        <v>39843</v>
      </c>
      <c r="G37" s="186">
        <v>39871</v>
      </c>
      <c r="H37" s="4">
        <v>39843</v>
      </c>
      <c r="I37" s="4">
        <v>39871</v>
      </c>
      <c r="J37" s="3" t="s">
        <v>19</v>
      </c>
      <c r="K37" s="3" t="b">
        <v>0</v>
      </c>
      <c r="L37" s="3">
        <v>7.6712329999999995E-2</v>
      </c>
      <c r="M37" s="3">
        <v>0</v>
      </c>
      <c r="N37" s="3">
        <v>0</v>
      </c>
      <c r="O37" s="4">
        <v>39843</v>
      </c>
      <c r="P37" s="2">
        <v>8439.7999999999993</v>
      </c>
      <c r="Q37" s="3" t="b">
        <v>0</v>
      </c>
      <c r="R37" s="3"/>
      <c r="S37" s="3">
        <v>0</v>
      </c>
      <c r="T37" s="3" t="s">
        <v>20</v>
      </c>
      <c r="V37" s="8">
        <f>IF(IF($E$8,E37&gt;$E$7,E37&gt;=$E$7),_xll.MaRVL_GetRate($L$8,F37,G37,"R","S",$H$8,$H$8),C37/100)</f>
        <v>3.8167E-2</v>
      </c>
      <c r="W37" s="9">
        <f t="shared" si="0"/>
        <v>8439.7994488108707</v>
      </c>
      <c r="X37" s="6" t="str">
        <f>_xll.MaRVL_GetRate($L$7,$E$7,O37)</f>
        <v>#VALUE: Requested rate outside date range of yield curve [2010/8/30,2050/8/31] - 2009/1/30</v>
      </c>
      <c r="Y37" s="9">
        <f t="shared" si="1"/>
        <v>0</v>
      </c>
    </row>
    <row r="38" spans="1:25">
      <c r="A38" s="138"/>
      <c r="B38" s="2">
        <v>2756000</v>
      </c>
      <c r="C38" s="3">
        <v>3.165</v>
      </c>
      <c r="D38" s="169">
        <v>0.15</v>
      </c>
      <c r="E38" s="4">
        <v>39871</v>
      </c>
      <c r="F38" s="4">
        <v>39871</v>
      </c>
      <c r="G38" s="186">
        <v>39902</v>
      </c>
      <c r="H38" s="4">
        <v>39871</v>
      </c>
      <c r="I38" s="4">
        <v>39902</v>
      </c>
      <c r="J38" s="3" t="s">
        <v>19</v>
      </c>
      <c r="K38" s="3" t="b">
        <v>0</v>
      </c>
      <c r="L38" s="3">
        <v>8.4931510000000002E-2</v>
      </c>
      <c r="M38" s="3">
        <v>0</v>
      </c>
      <c r="N38" s="3">
        <v>0</v>
      </c>
      <c r="O38" s="4">
        <v>39871</v>
      </c>
      <c r="P38" s="2">
        <v>7737.68</v>
      </c>
      <c r="Q38" s="3" t="b">
        <v>0</v>
      </c>
      <c r="R38" s="3"/>
      <c r="S38" s="3">
        <v>0</v>
      </c>
      <c r="T38" s="3" t="s">
        <v>20</v>
      </c>
      <c r="V38" s="8">
        <f>IF(IF($E$8,E38&gt;$E$7,E38&gt;=$E$7),_xll.MaRVL_GetRate($L$8,F38,G38,"R","S",$H$8,$H$8),C38/100)</f>
        <v>3.1649999999999998E-2</v>
      </c>
      <c r="W38" s="9">
        <f t="shared" si="0"/>
        <v>7737.6763880289127</v>
      </c>
      <c r="X38" s="6" t="str">
        <f>_xll.MaRVL_GetRate($L$7,$E$7,O38)</f>
        <v>#VALUE: Requested rate outside date range of yield curve [2010/8/30,2050/8/31] - 2009/2/27</v>
      </c>
      <c r="Y38" s="9">
        <f t="shared" si="1"/>
        <v>0</v>
      </c>
    </row>
    <row r="39" spans="1:25">
      <c r="A39" s="138"/>
      <c r="B39" s="2">
        <v>2730000</v>
      </c>
      <c r="C39" s="3">
        <v>3.16</v>
      </c>
      <c r="D39" s="169">
        <v>0.15</v>
      </c>
      <c r="E39" s="4">
        <v>39902</v>
      </c>
      <c r="F39" s="4">
        <v>39902</v>
      </c>
      <c r="G39" s="186">
        <v>39933</v>
      </c>
      <c r="H39" s="4">
        <v>39902</v>
      </c>
      <c r="I39" s="4">
        <v>39933</v>
      </c>
      <c r="J39" s="3" t="s">
        <v>19</v>
      </c>
      <c r="K39" s="3" t="b">
        <v>0</v>
      </c>
      <c r="L39" s="3">
        <v>8.4931510000000002E-2</v>
      </c>
      <c r="M39" s="3">
        <v>0</v>
      </c>
      <c r="N39" s="3">
        <v>0</v>
      </c>
      <c r="O39" s="4">
        <v>39902</v>
      </c>
      <c r="P39" s="2">
        <v>7653.15</v>
      </c>
      <c r="Q39" s="3" t="b">
        <v>0</v>
      </c>
      <c r="R39" s="3"/>
      <c r="S39" s="3">
        <v>0</v>
      </c>
      <c r="T39" s="3" t="s">
        <v>20</v>
      </c>
      <c r="V39" s="8">
        <f>IF(IF($E$8,E39&gt;$E$7,E39&gt;=$E$7),_xll.MaRVL_GetRate($L$8,F39,G39,"R","S",$H$8,$H$8),C39/100)</f>
        <v>3.1600000000000003E-2</v>
      </c>
      <c r="W39" s="9">
        <f t="shared" si="0"/>
        <v>7653.1512469359386</v>
      </c>
      <c r="X39" s="6" t="str">
        <f>_xll.MaRVL_GetRate($L$7,$E$7,O39)</f>
        <v>#VALUE: Requested rate outside date range of yield curve [2010/8/30,2050/8/31] - 2009/3/30</v>
      </c>
      <c r="Y39" s="9">
        <f t="shared" si="1"/>
        <v>0</v>
      </c>
    </row>
    <row r="40" spans="1:25">
      <c r="A40" s="138"/>
      <c r="B40" s="2">
        <v>2704000</v>
      </c>
      <c r="C40" s="3">
        <v>3.1032999999999999</v>
      </c>
      <c r="D40" s="169">
        <v>0.15</v>
      </c>
      <c r="E40" s="4">
        <v>39933</v>
      </c>
      <c r="F40" s="4">
        <v>39933</v>
      </c>
      <c r="G40" s="186">
        <v>39962</v>
      </c>
      <c r="H40" s="4">
        <v>39933</v>
      </c>
      <c r="I40" s="4">
        <v>39962</v>
      </c>
      <c r="J40" s="3" t="s">
        <v>19</v>
      </c>
      <c r="K40" s="3" t="b">
        <v>0</v>
      </c>
      <c r="L40" s="3">
        <v>7.9452049999999996E-2</v>
      </c>
      <c r="M40" s="3">
        <v>0</v>
      </c>
      <c r="N40" s="3">
        <v>0</v>
      </c>
      <c r="O40" s="4">
        <v>39933</v>
      </c>
      <c r="P40" s="2">
        <v>6971.32</v>
      </c>
      <c r="Q40" s="3" t="b">
        <v>0</v>
      </c>
      <c r="R40" s="3"/>
      <c r="S40" s="3">
        <v>0</v>
      </c>
      <c r="T40" s="3" t="s">
        <v>20</v>
      </c>
      <c r="V40" s="8">
        <f>IF(IF($E$8,E40&gt;$E$7,E40&gt;=$E$7),_xll.MaRVL_GetRate($L$8,F40,G40,"R","S",$H$8,$H$8),C40/100)</f>
        <v>3.1032999999999998E-2</v>
      </c>
      <c r="W40" s="9">
        <f t="shared" si="0"/>
        <v>6971.3162666295202</v>
      </c>
      <c r="X40" s="6" t="str">
        <f>_xll.MaRVL_GetRate($L$7,$E$7,O40)</f>
        <v>#VALUE: Requested rate outside date range of yield curve [2010/8/30,2050/8/31] - 2009/4/30</v>
      </c>
      <c r="Y40" s="9">
        <f t="shared" si="1"/>
        <v>0</v>
      </c>
    </row>
    <row r="41" spans="1:25">
      <c r="A41" s="138"/>
      <c r="B41" s="2">
        <v>2678000</v>
      </c>
      <c r="C41" s="3">
        <v>3.1966999999999999</v>
      </c>
      <c r="D41" s="169">
        <v>0.15</v>
      </c>
      <c r="E41" s="4">
        <v>39962</v>
      </c>
      <c r="F41" s="4">
        <v>39962</v>
      </c>
      <c r="G41" s="186">
        <v>39994</v>
      </c>
      <c r="H41" s="4">
        <v>39962</v>
      </c>
      <c r="I41" s="4">
        <v>39994</v>
      </c>
      <c r="J41" s="3" t="s">
        <v>19</v>
      </c>
      <c r="K41" s="3" t="b">
        <v>0</v>
      </c>
      <c r="L41" s="3">
        <v>8.7671230000000003E-2</v>
      </c>
      <c r="M41" s="3">
        <v>0</v>
      </c>
      <c r="N41" s="3">
        <v>0</v>
      </c>
      <c r="O41" s="4">
        <v>39962</v>
      </c>
      <c r="P41" s="2">
        <v>7834.51</v>
      </c>
      <c r="Q41" s="3" t="b">
        <v>0</v>
      </c>
      <c r="R41" s="3"/>
      <c r="S41" s="3">
        <v>0</v>
      </c>
      <c r="T41" s="3" t="s">
        <v>20</v>
      </c>
      <c r="V41" s="8">
        <f>IF(IF($E$8,E41&gt;$E$7,E41&gt;=$E$7),_xll.MaRVL_GetRate($L$8,F41,G41,"R","S",$H$8,$H$8),C41/100)</f>
        <v>3.1966999999999995E-2</v>
      </c>
      <c r="W41" s="9">
        <f t="shared" si="0"/>
        <v>7834.514006578459</v>
      </c>
      <c r="X41" s="6" t="str">
        <f>_xll.MaRVL_GetRate($L$7,$E$7,O41)</f>
        <v>#VALUE: Requested rate outside date range of yield curve [2010/8/30,2050/8/31] - 2009/5/29</v>
      </c>
      <c r="Y41" s="9">
        <f t="shared" si="1"/>
        <v>0</v>
      </c>
    </row>
    <row r="42" spans="1:25">
      <c r="A42" s="138"/>
      <c r="B42" s="2">
        <v>2626000</v>
      </c>
      <c r="C42" s="3">
        <v>3.15</v>
      </c>
      <c r="D42" s="169">
        <v>0.15</v>
      </c>
      <c r="E42" s="4">
        <v>39994</v>
      </c>
      <c r="F42" s="4">
        <v>39994</v>
      </c>
      <c r="G42" s="186">
        <v>40024</v>
      </c>
      <c r="H42" s="4">
        <v>39994</v>
      </c>
      <c r="I42" s="4">
        <v>40024</v>
      </c>
      <c r="J42" s="3" t="s">
        <v>19</v>
      </c>
      <c r="K42" s="3" t="b">
        <v>0</v>
      </c>
      <c r="L42" s="3">
        <v>8.2191780000000006E-2</v>
      </c>
      <c r="M42" s="3">
        <v>0</v>
      </c>
      <c r="N42" s="3">
        <v>0</v>
      </c>
      <c r="O42" s="4">
        <v>39994</v>
      </c>
      <c r="P42" s="2">
        <v>7103.31</v>
      </c>
      <c r="Q42" s="3" t="b">
        <v>0</v>
      </c>
      <c r="R42" s="3"/>
      <c r="S42" s="3">
        <v>0</v>
      </c>
      <c r="T42" s="3" t="s">
        <v>20</v>
      </c>
      <c r="V42" s="8">
        <f>IF(IF($E$8,E42&gt;$E$7,E42&gt;=$E$7),_xll.MaRVL_GetRate($L$8,F42,G42,"R","S",$H$8,$H$8),C42/100)</f>
        <v>3.15E-2</v>
      </c>
      <c r="W42" s="9">
        <f t="shared" si="0"/>
        <v>7103.3087627336254</v>
      </c>
      <c r="X42" s="6" t="str">
        <f>_xll.MaRVL_GetRate($L$7,$E$7,O42)</f>
        <v>#VALUE: Requested rate outside date range of yield curve [2010/8/30,2050/8/31] - 2009/6/30</v>
      </c>
      <c r="Y42" s="9">
        <f t="shared" si="1"/>
        <v>0</v>
      </c>
    </row>
    <row r="43" spans="1:25">
      <c r="A43" s="138"/>
      <c r="B43" s="2">
        <v>2626000</v>
      </c>
      <c r="C43" s="3">
        <v>3.0983000000000001</v>
      </c>
      <c r="D43" s="169">
        <v>0.15</v>
      </c>
      <c r="E43" s="4">
        <v>40024</v>
      </c>
      <c r="F43" s="4">
        <v>40024</v>
      </c>
      <c r="G43" s="186">
        <v>40056</v>
      </c>
      <c r="H43" s="4">
        <v>40024</v>
      </c>
      <c r="I43" s="4">
        <v>40056</v>
      </c>
      <c r="J43" s="3" t="s">
        <v>19</v>
      </c>
      <c r="K43" s="3" t="b">
        <v>0</v>
      </c>
      <c r="L43" s="3">
        <v>8.7671230000000003E-2</v>
      </c>
      <c r="M43" s="3">
        <v>0</v>
      </c>
      <c r="N43" s="3">
        <v>0</v>
      </c>
      <c r="O43" s="4">
        <v>40024</v>
      </c>
      <c r="P43" s="2">
        <v>7457.15</v>
      </c>
      <c r="Q43" s="3" t="b">
        <v>0</v>
      </c>
      <c r="R43" s="3"/>
      <c r="S43" s="3">
        <v>0</v>
      </c>
      <c r="T43" s="3" t="s">
        <v>20</v>
      </c>
      <c r="V43" s="8">
        <f>IF(IF($E$8,E43&gt;$E$7,E43&gt;=$E$7),_xll.MaRVL_GetRate($L$8,F43,G43,"R","S",$H$8,$H$8),C43/100)</f>
        <v>3.0983E-2</v>
      </c>
      <c r="W43" s="9">
        <f t="shared" si="0"/>
        <v>7457.1506485052905</v>
      </c>
      <c r="X43" s="6" t="str">
        <f>_xll.MaRVL_GetRate($L$7,$E$7,O43)</f>
        <v>#VALUE: Requested rate outside date range of yield curve [2010/8/30,2050/8/31] - 2009/7/30</v>
      </c>
      <c r="Y43" s="9">
        <f t="shared" si="1"/>
        <v>0</v>
      </c>
    </row>
    <row r="44" spans="1:25">
      <c r="A44" s="138"/>
      <c r="B44" s="2">
        <v>2600000</v>
      </c>
      <c r="C44" s="3">
        <v>3.19</v>
      </c>
      <c r="D44" s="169">
        <v>0.15</v>
      </c>
      <c r="E44" s="4">
        <v>40056</v>
      </c>
      <c r="F44" s="4">
        <v>40056</v>
      </c>
      <c r="G44" s="186">
        <v>40086</v>
      </c>
      <c r="H44" s="4">
        <v>40056</v>
      </c>
      <c r="I44" s="4">
        <v>40086</v>
      </c>
      <c r="J44" s="3" t="s">
        <v>19</v>
      </c>
      <c r="K44" s="3" t="b">
        <v>0</v>
      </c>
      <c r="L44" s="3">
        <v>8.2191780000000006E-2</v>
      </c>
      <c r="M44" s="3">
        <v>0</v>
      </c>
      <c r="N44" s="3">
        <v>0</v>
      </c>
      <c r="O44" s="4">
        <v>40056</v>
      </c>
      <c r="P44" s="2">
        <v>7117.99</v>
      </c>
      <c r="Q44" s="3" t="b">
        <v>0</v>
      </c>
      <c r="R44" s="3"/>
      <c r="S44" s="3">
        <v>0</v>
      </c>
      <c r="T44" s="3" t="s">
        <v>20</v>
      </c>
      <c r="V44" s="8">
        <f>IF(IF($E$8,E44&gt;$E$7,E44&gt;=$E$7),_xll.MaRVL_GetRate($L$8,F44,G44,"R","S",$H$8,$H$8),C44/100)</f>
        <v>3.1899999999999998E-2</v>
      </c>
      <c r="W44" s="9">
        <f t="shared" si="0"/>
        <v>7117.9938197588162</v>
      </c>
      <c r="X44" s="6" t="str">
        <f>_xll.MaRVL_GetRate($L$7,$E$7,O44)</f>
        <v>#VALUE: Requested rate outside date range of yield curve [2010/8/30,2050/8/31] - 2009/8/31</v>
      </c>
      <c r="Y44" s="9">
        <f t="shared" si="1"/>
        <v>0</v>
      </c>
    </row>
    <row r="45" spans="1:25">
      <c r="A45" s="138"/>
      <c r="B45" s="2">
        <v>2574000</v>
      </c>
      <c r="C45" s="3">
        <v>3.2766999999999999</v>
      </c>
      <c r="D45" s="169">
        <v>0.15</v>
      </c>
      <c r="E45" s="4">
        <v>40086</v>
      </c>
      <c r="F45" s="4">
        <v>40086</v>
      </c>
      <c r="G45" s="186">
        <v>40116</v>
      </c>
      <c r="H45" s="4">
        <v>40086</v>
      </c>
      <c r="I45" s="4">
        <v>40116</v>
      </c>
      <c r="J45" s="3" t="s">
        <v>19</v>
      </c>
      <c r="K45" s="3" t="b">
        <v>0</v>
      </c>
      <c r="L45" s="3">
        <v>8.2191780000000006E-2</v>
      </c>
      <c r="M45" s="3">
        <v>0</v>
      </c>
      <c r="N45" s="3">
        <v>0</v>
      </c>
      <c r="O45" s="4">
        <v>40086</v>
      </c>
      <c r="P45" s="2">
        <v>7229.22</v>
      </c>
      <c r="Q45" s="3" t="b">
        <v>0</v>
      </c>
      <c r="R45" s="3"/>
      <c r="S45" s="3">
        <v>0</v>
      </c>
      <c r="T45" s="3" t="s">
        <v>20</v>
      </c>
      <c r="V45" s="8">
        <f>IF(IF($E$8,E45&gt;$E$7,E45&gt;=$E$7),_xll.MaRVL_GetRate($L$8,F45,G45,"R","S",$H$8,$H$8),C45/100)</f>
        <v>3.2766999999999998E-2</v>
      </c>
      <c r="W45" s="9">
        <f t="shared" si="0"/>
        <v>7229.2219210583144</v>
      </c>
      <c r="X45" s="6" t="str">
        <f>_xll.MaRVL_GetRate($L$7,$E$7,O45)</f>
        <v>#VALUE: Requested rate outside date range of yield curve [2010/8/30,2050/8/31] - 2009/9/30</v>
      </c>
      <c r="Y45" s="9">
        <f t="shared" si="1"/>
        <v>0</v>
      </c>
    </row>
    <row r="46" spans="1:25">
      <c r="A46" s="138"/>
      <c r="B46" s="2">
        <v>2548000</v>
      </c>
      <c r="C46" s="3">
        <v>3.6417000000000002</v>
      </c>
      <c r="D46" s="169">
        <v>0.15</v>
      </c>
      <c r="E46" s="4">
        <v>40116</v>
      </c>
      <c r="F46" s="4">
        <v>40116</v>
      </c>
      <c r="G46" s="186">
        <v>40147</v>
      </c>
      <c r="H46" s="4">
        <v>40116</v>
      </c>
      <c r="I46" s="4">
        <v>40147</v>
      </c>
      <c r="J46" s="3" t="s">
        <v>19</v>
      </c>
      <c r="K46" s="3" t="b">
        <v>0</v>
      </c>
      <c r="L46" s="3">
        <v>8.4931510000000002E-2</v>
      </c>
      <c r="M46" s="3">
        <v>0</v>
      </c>
      <c r="N46" s="3">
        <v>0</v>
      </c>
      <c r="O46" s="4">
        <v>40116</v>
      </c>
      <c r="P46" s="2">
        <v>8179.11</v>
      </c>
      <c r="Q46" s="3" t="b">
        <v>0</v>
      </c>
      <c r="R46" s="3"/>
      <c r="S46" s="3">
        <v>0</v>
      </c>
      <c r="T46" s="3" t="s">
        <v>20</v>
      </c>
      <c r="V46" s="8">
        <f>IF(IF($E$8,E46&gt;$E$7,E46&gt;=$E$7),_xll.MaRVL_GetRate($L$8,F46,G46,"R","S",$H$8,$H$8),C46/100)</f>
        <v>3.6417000000000005E-2</v>
      </c>
      <c r="W46" s="9">
        <f t="shared" si="0"/>
        <v>8179.1072964263485</v>
      </c>
      <c r="X46" s="6" t="str">
        <f>_xll.MaRVL_GetRate($L$7,$E$7,O46)</f>
        <v>#VALUE: Requested rate outside date range of yield curve [2010/8/30,2050/8/31] - 2009/10/30</v>
      </c>
      <c r="Y46" s="9">
        <f t="shared" si="1"/>
        <v>0</v>
      </c>
    </row>
    <row r="47" spans="1:25">
      <c r="A47" s="138"/>
      <c r="B47" s="2">
        <v>2522000</v>
      </c>
      <c r="C47" s="3">
        <v>3.9333</v>
      </c>
      <c r="D47" s="169">
        <v>0.15</v>
      </c>
      <c r="E47" s="4">
        <v>40147</v>
      </c>
      <c r="F47" s="4">
        <v>40147</v>
      </c>
      <c r="G47" s="186">
        <v>40177</v>
      </c>
      <c r="H47" s="4">
        <v>40147</v>
      </c>
      <c r="I47" s="4">
        <v>40177</v>
      </c>
      <c r="J47" s="3" t="s">
        <v>19</v>
      </c>
      <c r="K47" s="3" t="b">
        <v>0</v>
      </c>
      <c r="L47" s="3">
        <v>8.2191780000000006E-2</v>
      </c>
      <c r="M47" s="3">
        <v>0</v>
      </c>
      <c r="N47" s="3">
        <v>0</v>
      </c>
      <c r="O47" s="4">
        <v>40147</v>
      </c>
      <c r="P47" s="2">
        <v>8435.8700000000008</v>
      </c>
      <c r="Q47" s="3" t="b">
        <v>0</v>
      </c>
      <c r="R47" s="3"/>
      <c r="S47" s="3">
        <v>0</v>
      </c>
      <c r="T47" s="3" t="s">
        <v>20</v>
      </c>
      <c r="V47" s="8">
        <f>IF(IF($E$8,E47&gt;$E$7,E47&gt;=$E$7),_xll.MaRVL_GetRate($L$8,F47,G47,"R","S",$H$8,$H$8),C47/100)</f>
        <v>3.9333E-2</v>
      </c>
      <c r="W47" s="9">
        <f t="shared" ref="W47:W78" si="2">IF($H$7="A",L47*(V47+D47/100),1-1/(1+L47*(V47+D47/100)))*B47</f>
        <v>8435.8654749614343</v>
      </c>
      <c r="X47" s="6" t="str">
        <f>_xll.MaRVL_GetRate($L$7,$E$7,O47)</f>
        <v>#VALUE: Requested rate outside date range of yield curve [2010/8/30,2050/8/31] - 2009/11/30</v>
      </c>
      <c r="Y47" s="9">
        <f t="shared" ref="Y47:Y78" si="3">IF(IF($E$9,O47&gt;$E$7,O47&gt;=$E$7),W47*X47,0)</f>
        <v>0</v>
      </c>
    </row>
    <row r="48" spans="1:25">
      <c r="A48" s="138"/>
      <c r="B48" s="2">
        <v>2496000</v>
      </c>
      <c r="C48" s="3">
        <v>4.1482999999999999</v>
      </c>
      <c r="D48" s="169">
        <v>0.15</v>
      </c>
      <c r="E48" s="4">
        <v>40177</v>
      </c>
      <c r="F48" s="4">
        <v>40177</v>
      </c>
      <c r="G48" s="186">
        <v>40207</v>
      </c>
      <c r="H48" s="4">
        <v>40177</v>
      </c>
      <c r="I48" s="4">
        <v>40207</v>
      </c>
      <c r="J48" s="3" t="s">
        <v>19</v>
      </c>
      <c r="K48" s="3" t="b">
        <v>0</v>
      </c>
      <c r="L48" s="3">
        <v>8.2191780000000006E-2</v>
      </c>
      <c r="M48" s="3">
        <v>0</v>
      </c>
      <c r="N48" s="3">
        <v>0</v>
      </c>
      <c r="O48" s="4">
        <v>40177</v>
      </c>
      <c r="P48" s="2">
        <v>8786.9500000000007</v>
      </c>
      <c r="Q48" s="3" t="b">
        <v>0</v>
      </c>
      <c r="R48" s="3"/>
      <c r="S48" s="3">
        <v>0</v>
      </c>
      <c r="T48" s="3" t="s">
        <v>20</v>
      </c>
      <c r="V48" s="8">
        <f>IF(IF($E$8,E48&gt;$E$7,E48&gt;=$E$7),_xll.MaRVL_GetRate($L$8,F48,G48,"R","S",$H$8,$H$8),C48/100)</f>
        <v>4.1482999999999999E-2</v>
      </c>
      <c r="W48" s="9">
        <f t="shared" si="2"/>
        <v>8786.9488363634155</v>
      </c>
      <c r="X48" s="6" t="str">
        <f>_xll.MaRVL_GetRate($L$7,$E$7,O48)</f>
        <v>#VALUE: Requested rate outside date range of yield curve [2010/8/30,2050/8/31] - 2009/12/30</v>
      </c>
      <c r="Y48" s="9">
        <f t="shared" si="3"/>
        <v>0</v>
      </c>
    </row>
    <row r="49" spans="1:25">
      <c r="A49" s="138"/>
      <c r="B49" s="2">
        <v>2470000</v>
      </c>
      <c r="C49" s="3">
        <v>4.1233000000000004</v>
      </c>
      <c r="D49" s="169">
        <v>0.15</v>
      </c>
      <c r="E49" s="4">
        <v>40207</v>
      </c>
      <c r="F49" s="4">
        <v>40207</v>
      </c>
      <c r="G49" s="186">
        <v>40235</v>
      </c>
      <c r="H49" s="4">
        <v>40207</v>
      </c>
      <c r="I49" s="4">
        <v>40235</v>
      </c>
      <c r="J49" s="3" t="s">
        <v>19</v>
      </c>
      <c r="K49" s="3" t="b">
        <v>0</v>
      </c>
      <c r="L49" s="3">
        <v>7.6712329999999995E-2</v>
      </c>
      <c r="M49" s="3">
        <v>0</v>
      </c>
      <c r="N49" s="3">
        <v>0</v>
      </c>
      <c r="O49" s="4">
        <v>40207</v>
      </c>
      <c r="P49" s="2">
        <v>8070.57</v>
      </c>
      <c r="Q49" s="3" t="b">
        <v>0</v>
      </c>
      <c r="R49" s="3"/>
      <c r="S49" s="3">
        <v>0</v>
      </c>
      <c r="T49" s="3" t="s">
        <v>20</v>
      </c>
      <c r="V49" s="8">
        <f>IF(IF($E$8,E49&gt;$E$7,E49&gt;=$E$7),_xll.MaRVL_GetRate($L$8,F49,G49,"R","S",$H$8,$H$8),C49/100)</f>
        <v>4.1233000000000006E-2</v>
      </c>
      <c r="W49" s="9">
        <f t="shared" si="2"/>
        <v>8070.5690350643981</v>
      </c>
      <c r="X49" s="6" t="str">
        <f>_xll.MaRVL_GetRate($L$7,$E$7,O49)</f>
        <v>#VALUE: Requested rate outside date range of yield curve [2010/8/30,2050/8/31] - 2010/1/29</v>
      </c>
      <c r="Y49" s="9">
        <f t="shared" si="3"/>
        <v>0</v>
      </c>
    </row>
    <row r="50" spans="1:25">
      <c r="A50" s="138"/>
      <c r="B50" s="2">
        <v>2444000</v>
      </c>
      <c r="C50" s="3">
        <v>3.95</v>
      </c>
      <c r="D50" s="169">
        <v>0.15</v>
      </c>
      <c r="E50" s="4">
        <v>40235</v>
      </c>
      <c r="F50" s="4">
        <v>40235</v>
      </c>
      <c r="G50" s="186">
        <v>40267</v>
      </c>
      <c r="H50" s="4">
        <v>40235</v>
      </c>
      <c r="I50" s="4">
        <v>40267</v>
      </c>
      <c r="J50" s="3" t="s">
        <v>19</v>
      </c>
      <c r="K50" s="3" t="b">
        <v>0</v>
      </c>
      <c r="L50" s="3">
        <v>8.7671230000000003E-2</v>
      </c>
      <c r="M50" s="3">
        <v>0</v>
      </c>
      <c r="N50" s="3">
        <v>0</v>
      </c>
      <c r="O50" s="4">
        <v>40235</v>
      </c>
      <c r="P50" s="2">
        <v>8753.5400000000009</v>
      </c>
      <c r="Q50" s="3" t="b">
        <v>0</v>
      </c>
      <c r="R50" s="3"/>
      <c r="S50" s="3">
        <v>0</v>
      </c>
      <c r="T50" s="3" t="s">
        <v>20</v>
      </c>
      <c r="V50" s="8">
        <f>IF(IF($E$8,E50&gt;$E$7,E50&gt;=$E$7),_xll.MaRVL_GetRate($L$8,F50,G50,"R","S",$H$8,$H$8),C50/100)</f>
        <v>3.95E-2</v>
      </c>
      <c r="W50" s="9">
        <f t="shared" si="2"/>
        <v>8753.5431412641628</v>
      </c>
      <c r="X50" s="6" t="str">
        <f>_xll.MaRVL_GetRate($L$7,$E$7,O50)</f>
        <v>#VALUE: Requested rate outside date range of yield curve [2010/8/30,2050/8/31] - 2010/2/26</v>
      </c>
      <c r="Y50" s="9">
        <f t="shared" si="3"/>
        <v>0</v>
      </c>
    </row>
    <row r="51" spans="1:25">
      <c r="A51" s="138"/>
      <c r="B51" s="2">
        <v>2418000</v>
      </c>
      <c r="C51" s="3">
        <v>4.1749999999999998</v>
      </c>
      <c r="D51" s="169">
        <v>0.15</v>
      </c>
      <c r="E51" s="4">
        <v>40267</v>
      </c>
      <c r="F51" s="4">
        <v>40267</v>
      </c>
      <c r="G51" s="186">
        <v>40298</v>
      </c>
      <c r="H51" s="4">
        <v>40267</v>
      </c>
      <c r="I51" s="4">
        <v>40298</v>
      </c>
      <c r="J51" s="3" t="s">
        <v>19</v>
      </c>
      <c r="K51" s="3" t="b">
        <v>0</v>
      </c>
      <c r="L51" s="3">
        <v>8.4931510000000002E-2</v>
      </c>
      <c r="M51" s="3">
        <v>0</v>
      </c>
      <c r="N51" s="3">
        <v>0</v>
      </c>
      <c r="O51" s="4">
        <v>40267</v>
      </c>
      <c r="P51" s="2">
        <v>8849.5</v>
      </c>
      <c r="Q51" s="3" t="b">
        <v>0</v>
      </c>
      <c r="R51" s="3"/>
      <c r="S51" s="3">
        <v>0</v>
      </c>
      <c r="T51" s="3" t="s">
        <v>20</v>
      </c>
      <c r="V51" s="8">
        <f>IF(IF($E$8,E51&gt;$E$7,E51&gt;=$E$7),_xll.MaRVL_GetRate($L$8,F51,G51,"R","S",$H$8,$H$8),C51/100)</f>
        <v>4.1749999999999995E-2</v>
      </c>
      <c r="W51" s="9">
        <f t="shared" si="2"/>
        <v>8849.5031465247848</v>
      </c>
      <c r="X51" s="6" t="str">
        <f>_xll.MaRVL_GetRate($L$7,$E$7,O51)</f>
        <v>#VALUE: Requested rate outside date range of yield curve [2010/8/30,2050/8/31] - 2010/3/30</v>
      </c>
      <c r="Y51" s="9">
        <f t="shared" si="3"/>
        <v>0</v>
      </c>
    </row>
    <row r="52" spans="1:25">
      <c r="A52" s="138"/>
      <c r="B52" s="2">
        <v>2392000</v>
      </c>
      <c r="C52" s="3">
        <v>4.4450000000000003</v>
      </c>
      <c r="D52" s="169">
        <v>0.15</v>
      </c>
      <c r="E52" s="4">
        <v>40298</v>
      </c>
      <c r="F52" s="4">
        <v>40298</v>
      </c>
      <c r="G52" s="186">
        <v>40329</v>
      </c>
      <c r="H52" s="4">
        <v>40298</v>
      </c>
      <c r="I52" s="4">
        <v>40329</v>
      </c>
      <c r="J52" s="3" t="s">
        <v>19</v>
      </c>
      <c r="K52" s="3" t="b">
        <v>0</v>
      </c>
      <c r="L52" s="3">
        <v>8.4931510000000002E-2</v>
      </c>
      <c r="M52" s="3">
        <v>0</v>
      </c>
      <c r="N52" s="3">
        <v>0</v>
      </c>
      <c r="O52" s="4">
        <v>40298</v>
      </c>
      <c r="P52" s="2">
        <v>9298.74</v>
      </c>
      <c r="Q52" s="3" t="b">
        <v>0</v>
      </c>
      <c r="R52" s="3"/>
      <c r="S52" s="3">
        <v>0</v>
      </c>
      <c r="T52" s="3" t="s">
        <v>20</v>
      </c>
      <c r="V52" s="8">
        <f>IF(IF($E$8,E52&gt;$E$7,E52&gt;=$E$7),_xll.MaRVL_GetRate($L$8,F52,G52,"R","S",$H$8,$H$8),C52/100)</f>
        <v>4.4450000000000003E-2</v>
      </c>
      <c r="W52" s="9">
        <f t="shared" si="2"/>
        <v>9298.7368225777682</v>
      </c>
      <c r="X52" s="6" t="str">
        <f>_xll.MaRVL_GetRate($L$7,$E$7,O52)</f>
        <v>#VALUE: Requested rate outside date range of yield curve [2010/8/30,2050/8/31] - 2010/4/30</v>
      </c>
      <c r="Y52" s="9">
        <f t="shared" si="3"/>
        <v>0</v>
      </c>
    </row>
    <row r="53" spans="1:25">
      <c r="A53" s="138"/>
      <c r="B53" s="2">
        <v>2366000</v>
      </c>
      <c r="C53" s="3">
        <v>4.6817000000000002</v>
      </c>
      <c r="D53" s="169">
        <v>0.15</v>
      </c>
      <c r="E53" s="4">
        <v>40329</v>
      </c>
      <c r="F53" s="4">
        <v>40329</v>
      </c>
      <c r="G53" s="186">
        <v>40359</v>
      </c>
      <c r="H53" s="4">
        <v>40329</v>
      </c>
      <c r="I53" s="4">
        <v>40359</v>
      </c>
      <c r="J53" s="3" t="s">
        <v>19</v>
      </c>
      <c r="K53" s="3" t="b">
        <v>0</v>
      </c>
      <c r="L53" s="3">
        <v>8.2191780000000006E-2</v>
      </c>
      <c r="M53" s="3">
        <v>0</v>
      </c>
      <c r="N53" s="3">
        <v>0</v>
      </c>
      <c r="O53" s="4">
        <v>40329</v>
      </c>
      <c r="P53" s="2">
        <v>9358.84</v>
      </c>
      <c r="Q53" s="3" t="b">
        <v>0</v>
      </c>
      <c r="R53" s="3"/>
      <c r="S53" s="3">
        <v>0</v>
      </c>
      <c r="T53" s="3" t="s">
        <v>20</v>
      </c>
      <c r="V53" s="8">
        <f>IF(IF($E$8,E53&gt;$E$7,E53&gt;=$E$7),_xll.MaRVL_GetRate($L$8,F53,G53,"R","S",$H$8,$H$8),C53/100)</f>
        <v>4.6817000000000004E-2</v>
      </c>
      <c r="W53" s="9">
        <f t="shared" si="2"/>
        <v>9358.8353436202815</v>
      </c>
      <c r="X53" s="6" t="str">
        <f>_xll.MaRVL_GetRate($L$7,$E$7,O53)</f>
        <v>#VALUE: Requested rate outside date range of yield curve [2010/8/30,2050/8/31] - 2010/5/31</v>
      </c>
      <c r="Y53" s="9">
        <f t="shared" si="3"/>
        <v>0</v>
      </c>
    </row>
    <row r="54" spans="1:25">
      <c r="A54" s="138"/>
      <c r="B54" s="2">
        <v>2340000</v>
      </c>
      <c r="C54" s="3">
        <v>4.75</v>
      </c>
      <c r="D54" s="169">
        <v>0.15</v>
      </c>
      <c r="E54" s="4">
        <v>40359</v>
      </c>
      <c r="F54" s="4">
        <v>40359</v>
      </c>
      <c r="G54" s="186">
        <v>40389</v>
      </c>
      <c r="H54" s="4">
        <v>40359</v>
      </c>
      <c r="I54" s="4">
        <v>40389</v>
      </c>
      <c r="J54" s="3" t="s">
        <v>19</v>
      </c>
      <c r="K54" s="3" t="b">
        <v>0</v>
      </c>
      <c r="L54" s="3">
        <v>8.2191780000000006E-2</v>
      </c>
      <c r="M54" s="3">
        <v>0</v>
      </c>
      <c r="N54" s="3">
        <v>0</v>
      </c>
      <c r="O54" s="4">
        <v>40359</v>
      </c>
      <c r="P54" s="2">
        <v>9386.31</v>
      </c>
      <c r="Q54" s="3" t="b">
        <v>0</v>
      </c>
      <c r="R54" s="3"/>
      <c r="S54" s="3">
        <v>0</v>
      </c>
      <c r="T54" s="3" t="s">
        <v>20</v>
      </c>
      <c r="V54" s="8">
        <f>IF(IF($E$8,E54&gt;$E$7,E54&gt;=$E$7),_xll.MaRVL_GetRate($L$8,F54,G54,"R","S",$H$8,$H$8),C54/100)</f>
        <v>4.7500000000000001E-2</v>
      </c>
      <c r="W54" s="9">
        <f t="shared" si="2"/>
        <v>9386.3071076486103</v>
      </c>
      <c r="X54" s="6" t="str">
        <f>_xll.MaRVL_GetRate($L$7,$E$7,O54)</f>
        <v>#VALUE: Requested rate outside date range of yield curve [2010/8/30,2050/8/31] - 2010/6/30</v>
      </c>
      <c r="Y54" s="9">
        <f t="shared" si="3"/>
        <v>0</v>
      </c>
    </row>
    <row r="55" spans="1:25">
      <c r="A55" s="138"/>
      <c r="B55" s="2">
        <v>2314000</v>
      </c>
      <c r="C55" s="3">
        <v>4.68</v>
      </c>
      <c r="D55" s="169">
        <v>0.15</v>
      </c>
      <c r="E55" s="4">
        <v>40389</v>
      </c>
      <c r="F55" s="4">
        <v>40389</v>
      </c>
      <c r="G55" s="186">
        <v>40420</v>
      </c>
      <c r="H55" s="4">
        <v>40389</v>
      </c>
      <c r="I55" s="4">
        <v>40420</v>
      </c>
      <c r="J55" s="3" t="s">
        <v>19</v>
      </c>
      <c r="K55" s="3" t="b">
        <v>0</v>
      </c>
      <c r="L55" s="3">
        <v>8.4931510000000002E-2</v>
      </c>
      <c r="M55" s="3">
        <v>0</v>
      </c>
      <c r="N55" s="3">
        <v>0</v>
      </c>
      <c r="O55" s="4">
        <v>40389</v>
      </c>
      <c r="P55" s="2">
        <v>9453.69</v>
      </c>
      <c r="Q55" s="3" t="b">
        <v>0</v>
      </c>
      <c r="R55" s="3"/>
      <c r="S55" s="3">
        <v>0</v>
      </c>
      <c r="T55" s="3" t="s">
        <v>20</v>
      </c>
      <c r="V55" s="8">
        <f>IF(IF($E$8,E55&gt;$E$7,E55&gt;=$E$7),_xll.MaRVL_GetRate($L$8,F55,G55,"R","S",$H$8,$H$8),C55/100)</f>
        <v>4.6799999999999994E-2</v>
      </c>
      <c r="W55" s="9">
        <f t="shared" si="2"/>
        <v>9453.6912768689017</v>
      </c>
      <c r="X55" s="6" t="str">
        <f>_xll.MaRVL_GetRate($L$7,$E$7,O55)</f>
        <v>#VALUE: Requested rate outside date range of yield curve [2010/8/30,2050/8/31] - 2010/7/30</v>
      </c>
      <c r="Y55" s="9">
        <f t="shared" si="3"/>
        <v>0</v>
      </c>
    </row>
    <row r="56" spans="1:25">
      <c r="A56" s="138"/>
      <c r="B56" s="2">
        <v>2288000</v>
      </c>
      <c r="C56" s="3">
        <v>4.6032999999999999</v>
      </c>
      <c r="D56" s="169">
        <v>0.15</v>
      </c>
      <c r="E56" s="4">
        <v>40420</v>
      </c>
      <c r="F56" s="4">
        <v>40420</v>
      </c>
      <c r="G56" s="186">
        <v>40451</v>
      </c>
      <c r="H56" s="4">
        <v>40420</v>
      </c>
      <c r="I56" s="4">
        <v>40451</v>
      </c>
      <c r="J56" s="3" t="s">
        <v>19</v>
      </c>
      <c r="K56" s="3" t="b">
        <v>0</v>
      </c>
      <c r="L56" s="3">
        <v>8.4931510000000002E-2</v>
      </c>
      <c r="M56" s="3">
        <v>0</v>
      </c>
      <c r="N56" s="3">
        <v>0</v>
      </c>
      <c r="O56" s="4">
        <v>40420</v>
      </c>
      <c r="P56" s="2">
        <v>9199.6299999999992</v>
      </c>
      <c r="Q56" s="3" t="b">
        <v>0</v>
      </c>
      <c r="R56" s="3"/>
      <c r="S56" s="3">
        <v>0</v>
      </c>
      <c r="T56" s="3" t="s">
        <v>20</v>
      </c>
      <c r="V56" s="8">
        <f>IF(IF($E$8,E56&gt;$E$7,E56&gt;=$E$7),_xll.MaRVL_GetRate($L$8,F56,G56,"R","S",$H$8,$H$8),C56/100)</f>
        <v>4.6032999999999998E-2</v>
      </c>
      <c r="W56" s="9">
        <f t="shared" si="2"/>
        <v>9199.6298149103477</v>
      </c>
      <c r="X56" s="6">
        <f>_xll.MaRVL_GetRate($L$7,$E$7,O56)</f>
        <v>1</v>
      </c>
      <c r="Y56" s="9">
        <f t="shared" si="3"/>
        <v>9199.6298149103477</v>
      </c>
    </row>
    <row r="57" spans="1:25">
      <c r="A57" s="138"/>
      <c r="B57" s="2">
        <v>2262000</v>
      </c>
      <c r="C57" s="3">
        <v>0</v>
      </c>
      <c r="D57" s="169">
        <v>0.15</v>
      </c>
      <c r="E57" s="4">
        <v>40451</v>
      </c>
      <c r="F57" s="4">
        <v>40451</v>
      </c>
      <c r="G57" s="186">
        <v>40480</v>
      </c>
      <c r="H57" s="4">
        <v>40451</v>
      </c>
      <c r="I57" s="4">
        <v>40480</v>
      </c>
      <c r="J57" s="3" t="s">
        <v>19</v>
      </c>
      <c r="K57" s="3" t="b">
        <v>0</v>
      </c>
      <c r="L57" s="3">
        <v>7.9452049999999996E-2</v>
      </c>
      <c r="M57" s="3">
        <v>0</v>
      </c>
      <c r="N57" s="3">
        <v>0</v>
      </c>
      <c r="O57" s="4">
        <v>40451</v>
      </c>
      <c r="P57" s="3">
        <v>0</v>
      </c>
      <c r="Q57" s="3" t="b">
        <v>0</v>
      </c>
      <c r="R57" s="3"/>
      <c r="S57" s="3">
        <v>0</v>
      </c>
      <c r="T57" s="3" t="s">
        <v>20</v>
      </c>
      <c r="V57" s="8">
        <f>IF(IF($E$8,E57&gt;$E$7,E57&gt;=$E$7),_xll.MaRVL_GetRate($L$8,F57,G57,"R","S",$H$8,$H$8),C57/100)</f>
        <v>4.592598732714704E-2</v>
      </c>
      <c r="W57" s="9">
        <f t="shared" si="2"/>
        <v>8491.4274358526891</v>
      </c>
      <c r="X57" s="6">
        <f>_xll.MaRVL_GetRate($L$7,$E$7,O57)</f>
        <v>0.99610245439133693</v>
      </c>
      <c r="Y57" s="9">
        <f t="shared" si="3"/>
        <v>8458.3317101388002</v>
      </c>
    </row>
    <row r="58" spans="1:25">
      <c r="A58" s="138"/>
      <c r="B58" s="2">
        <v>2236000</v>
      </c>
      <c r="C58" s="3">
        <v>0</v>
      </c>
      <c r="D58" s="169">
        <v>0.15</v>
      </c>
      <c r="E58" s="4">
        <v>40480</v>
      </c>
      <c r="F58" s="4">
        <v>40480</v>
      </c>
      <c r="G58" s="186">
        <v>40512</v>
      </c>
      <c r="H58" s="4">
        <v>40480</v>
      </c>
      <c r="I58" s="4">
        <v>40512</v>
      </c>
      <c r="J58" s="3" t="s">
        <v>19</v>
      </c>
      <c r="K58" s="3" t="b">
        <v>0</v>
      </c>
      <c r="L58" s="3">
        <v>8.7671230000000003E-2</v>
      </c>
      <c r="M58" s="3">
        <v>0</v>
      </c>
      <c r="N58" s="3">
        <v>0</v>
      </c>
      <c r="O58" s="4">
        <v>40480</v>
      </c>
      <c r="P58" s="3">
        <v>0</v>
      </c>
      <c r="Q58" s="3" t="b">
        <v>0</v>
      </c>
      <c r="R58" s="3"/>
      <c r="S58" s="3">
        <v>0</v>
      </c>
      <c r="T58" s="3" t="s">
        <v>20</v>
      </c>
      <c r="V58" s="8">
        <f>IF(IF($E$8,E58&gt;$E$7,E58&gt;=$E$7),_xll.MaRVL_GetRate($L$8,F58,G58,"R","S",$H$8,$H$8),C58/100)</f>
        <v>4.5476756611304049E-2</v>
      </c>
      <c r="W58" s="9">
        <f t="shared" si="2"/>
        <v>9171.2166870138426</v>
      </c>
      <c r="X58" s="6">
        <f>_xll.MaRVL_GetRate($L$7,$E$7,O58)</f>
        <v>0.99236155984008023</v>
      </c>
      <c r="Y58" s="9">
        <f t="shared" si="3"/>
        <v>9101.1628971564296</v>
      </c>
    </row>
    <row r="59" spans="1:25">
      <c r="A59" s="138"/>
      <c r="B59" s="2">
        <v>2210000</v>
      </c>
      <c r="C59" s="3">
        <v>0</v>
      </c>
      <c r="D59" s="169">
        <v>0.15</v>
      </c>
      <c r="E59" s="4">
        <v>40512</v>
      </c>
      <c r="F59" s="4">
        <v>40512</v>
      </c>
      <c r="G59" s="186">
        <v>40542</v>
      </c>
      <c r="H59" s="4">
        <v>40512</v>
      </c>
      <c r="I59" s="4">
        <v>40542</v>
      </c>
      <c r="J59" s="3" t="s">
        <v>19</v>
      </c>
      <c r="K59" s="3" t="b">
        <v>0</v>
      </c>
      <c r="L59" s="3">
        <v>8.2191780000000006E-2</v>
      </c>
      <c r="M59" s="3">
        <v>0</v>
      </c>
      <c r="N59" s="3">
        <v>0</v>
      </c>
      <c r="O59" s="4">
        <v>40512</v>
      </c>
      <c r="P59" s="3">
        <v>0</v>
      </c>
      <c r="Q59" s="3" t="b">
        <v>0</v>
      </c>
      <c r="R59" s="3"/>
      <c r="S59" s="3">
        <v>0</v>
      </c>
      <c r="T59" s="3" t="s">
        <v>20</v>
      </c>
      <c r="V59" s="8">
        <f>IF(IF($E$8,E59&gt;$E$7,E59&gt;=$E$7),_xll.MaRVL_GetRate($L$8,F59,G59,"R","S",$H$8,$H$8),C59/100)</f>
        <v>4.5344721910977603E-2</v>
      </c>
      <c r="W59" s="9">
        <f t="shared" si="2"/>
        <v>8476.418541582163</v>
      </c>
      <c r="X59" s="6">
        <f>_xll.MaRVL_GetRate($L$7,$E$7,O59)</f>
        <v>0.98814995940575145</v>
      </c>
      <c r="Y59" s="9">
        <f t="shared" si="3"/>
        <v>8375.9726377705738</v>
      </c>
    </row>
    <row r="60" spans="1:25">
      <c r="A60" s="138"/>
      <c r="B60" s="2">
        <v>2184000</v>
      </c>
      <c r="C60" s="3">
        <v>0</v>
      </c>
      <c r="D60" s="169">
        <v>0.15</v>
      </c>
      <c r="E60" s="4">
        <v>40542</v>
      </c>
      <c r="F60" s="4">
        <v>40542</v>
      </c>
      <c r="G60" s="186">
        <v>40574</v>
      </c>
      <c r="H60" s="4">
        <v>40542</v>
      </c>
      <c r="I60" s="4">
        <v>40574</v>
      </c>
      <c r="J60" s="3" t="s">
        <v>19</v>
      </c>
      <c r="K60" s="3" t="b">
        <v>0</v>
      </c>
      <c r="L60" s="3">
        <v>8.7671230000000003E-2</v>
      </c>
      <c r="M60" s="3">
        <v>0</v>
      </c>
      <c r="N60" s="3">
        <v>0</v>
      </c>
      <c r="O60" s="4">
        <v>40542</v>
      </c>
      <c r="P60" s="3">
        <v>0</v>
      </c>
      <c r="Q60" s="3" t="b">
        <v>0</v>
      </c>
      <c r="R60" s="3"/>
      <c r="S60" s="3">
        <v>0</v>
      </c>
      <c r="T60" s="3" t="s">
        <v>20</v>
      </c>
      <c r="V60" s="8">
        <f>IF(IF($E$8,E60&gt;$E$7,E60&gt;=$E$7),_xll.MaRVL_GetRate($L$8,F60,G60,"R","S",$H$8,$H$8),C60/100)</f>
        <v>4.5110662126870045E-2</v>
      </c>
      <c r="W60" s="9">
        <f t="shared" si="2"/>
        <v>8888.4066401919827</v>
      </c>
      <c r="X60" s="6">
        <f>_xll.MaRVL_GetRate($L$7,$E$7,O60)</f>
        <v>0.98448404835462</v>
      </c>
      <c r="Y60" s="9">
        <f t="shared" si="3"/>
        <v>8750.4945525582898</v>
      </c>
    </row>
    <row r="61" spans="1:25">
      <c r="A61" s="138"/>
      <c r="B61" s="2">
        <v>2158000</v>
      </c>
      <c r="C61" s="3">
        <v>0</v>
      </c>
      <c r="D61" s="169">
        <v>0.15</v>
      </c>
      <c r="E61" s="4">
        <v>40574</v>
      </c>
      <c r="F61" s="4">
        <v>40574</v>
      </c>
      <c r="G61" s="186">
        <v>40602</v>
      </c>
      <c r="H61" s="4">
        <v>40574</v>
      </c>
      <c r="I61" s="4">
        <v>40602</v>
      </c>
      <c r="J61" s="3" t="s">
        <v>19</v>
      </c>
      <c r="K61" s="3" t="b">
        <v>0</v>
      </c>
      <c r="L61" s="3">
        <v>7.6712329999999995E-2</v>
      </c>
      <c r="M61" s="3">
        <v>0</v>
      </c>
      <c r="N61" s="3">
        <v>0</v>
      </c>
      <c r="O61" s="4">
        <v>40574</v>
      </c>
      <c r="P61" s="3">
        <v>0</v>
      </c>
      <c r="Q61" s="3" t="b">
        <v>0</v>
      </c>
      <c r="R61" s="3"/>
      <c r="S61" s="3">
        <v>0</v>
      </c>
      <c r="T61" s="3" t="s">
        <v>20</v>
      </c>
      <c r="V61" s="8">
        <f>IF(IF($E$8,E61&gt;$E$7,E61&gt;=$E$7),_xll.MaRVL_GetRate($L$8,F61,G61,"R","S",$H$8,$H$8),C61/100)</f>
        <v>4.486768224107917E-2</v>
      </c>
      <c r="W61" s="9">
        <f t="shared" si="2"/>
        <v>7648.7412419355978</v>
      </c>
      <c r="X61" s="6">
        <f>_xll.MaRVL_GetRate($L$7,$E$7,O61)</f>
        <v>0.98048951130737583</v>
      </c>
      <c r="Y61" s="9">
        <f t="shared" si="3"/>
        <v>7499.510562422005</v>
      </c>
    </row>
    <row r="62" spans="1:25" s="183" customFormat="1">
      <c r="B62" s="184">
        <v>2132000</v>
      </c>
      <c r="C62" s="185">
        <v>0</v>
      </c>
      <c r="D62" s="169">
        <v>0.15</v>
      </c>
      <c r="E62" s="186">
        <v>40602</v>
      </c>
      <c r="F62" s="186">
        <v>40602</v>
      </c>
      <c r="G62" s="186">
        <v>40632</v>
      </c>
      <c r="H62" s="186">
        <v>40602</v>
      </c>
      <c r="I62" s="186">
        <v>40632</v>
      </c>
      <c r="J62" s="185" t="s">
        <v>19</v>
      </c>
      <c r="K62" s="185" t="b">
        <v>0</v>
      </c>
      <c r="L62" s="185">
        <v>8.2191780000000006E-2</v>
      </c>
      <c r="M62" s="185">
        <v>0</v>
      </c>
      <c r="N62" s="185">
        <v>0</v>
      </c>
      <c r="O62" s="186">
        <v>40602</v>
      </c>
      <c r="P62" s="185">
        <v>0</v>
      </c>
      <c r="Q62" s="185" t="b">
        <v>0</v>
      </c>
      <c r="R62" s="185"/>
      <c r="S62" s="185">
        <v>0</v>
      </c>
      <c r="T62" s="185" t="s">
        <v>20</v>
      </c>
      <c r="V62" s="189">
        <f>IF(IF($E$8,E62&gt;$E$7,E62&gt;=$E$7),_xll.MaRVL_GetRate($L$8,F62,G62,"R","S",$H$8,$H$8),C62/100)</f>
        <v>4.527186528121948E-2</v>
      </c>
      <c r="W62" s="187">
        <f t="shared" si="2"/>
        <v>8164.5816225598537</v>
      </c>
      <c r="X62" s="188">
        <f>_xll.MaRVL_GetRate($L$7,$E$7,O62)</f>
        <v>0.97701955196121282</v>
      </c>
      <c r="Y62" s="187">
        <f t="shared" si="3"/>
        <v>7976.9558788241802</v>
      </c>
    </row>
    <row r="63" spans="1:25">
      <c r="A63" s="138"/>
      <c r="B63" s="2">
        <v>2106000</v>
      </c>
      <c r="C63" s="3">
        <v>0</v>
      </c>
      <c r="D63" s="169">
        <v>0.15</v>
      </c>
      <c r="E63" s="4">
        <v>40632</v>
      </c>
      <c r="F63" s="4">
        <v>40632</v>
      </c>
      <c r="G63" s="186">
        <v>40662</v>
      </c>
      <c r="H63" s="4">
        <v>40632</v>
      </c>
      <c r="I63" s="4">
        <v>40662</v>
      </c>
      <c r="J63" s="3" t="s">
        <v>19</v>
      </c>
      <c r="K63" s="3" t="b">
        <v>0</v>
      </c>
      <c r="L63" s="3">
        <v>8.2191780000000006E-2</v>
      </c>
      <c r="M63" s="3">
        <v>0</v>
      </c>
      <c r="N63" s="3">
        <v>0</v>
      </c>
      <c r="O63" s="4">
        <v>40632</v>
      </c>
      <c r="P63" s="3">
        <v>0</v>
      </c>
      <c r="Q63" s="3" t="b">
        <v>0</v>
      </c>
      <c r="R63" s="3"/>
      <c r="S63" s="3">
        <v>0</v>
      </c>
      <c r="T63" s="3" t="s">
        <v>20</v>
      </c>
      <c r="V63" s="8">
        <f>IF(IF($E$8,E63&gt;$E$7,E63&gt;=$E$7),_xll.MaRVL_GetRate($L$8,F63,G63,"R","S",$H$8,$H$8),C63/100)</f>
        <v>4.5216246044546035E-2</v>
      </c>
      <c r="W63" s="9">
        <f t="shared" si="2"/>
        <v>8055.4596456102618</v>
      </c>
      <c r="X63" s="6">
        <f>_xll.MaRVL_GetRate($L$7,$E$7,O63)</f>
        <v>0.97330491752214165</v>
      </c>
      <c r="Y63" s="9">
        <f t="shared" si="3"/>
        <v>7840.4184859736361</v>
      </c>
    </row>
    <row r="64" spans="1:25">
      <c r="A64" s="138"/>
      <c r="B64" s="2">
        <v>2080000</v>
      </c>
      <c r="C64" s="3">
        <v>0</v>
      </c>
      <c r="D64" s="169">
        <v>0.15</v>
      </c>
      <c r="E64" s="4">
        <v>40662</v>
      </c>
      <c r="F64" s="4">
        <v>40662</v>
      </c>
      <c r="G64" s="186">
        <v>40693</v>
      </c>
      <c r="H64" s="4">
        <v>40662</v>
      </c>
      <c r="I64" s="4">
        <v>40693</v>
      </c>
      <c r="J64" s="3" t="s">
        <v>19</v>
      </c>
      <c r="K64" s="3" t="b">
        <v>0</v>
      </c>
      <c r="L64" s="3">
        <v>8.4931510000000002E-2</v>
      </c>
      <c r="M64" s="3">
        <v>0</v>
      </c>
      <c r="N64" s="3">
        <v>0</v>
      </c>
      <c r="O64" s="4">
        <v>40662</v>
      </c>
      <c r="P64" s="3">
        <v>0</v>
      </c>
      <c r="Q64" s="3" t="b">
        <v>0</v>
      </c>
      <c r="R64" s="3"/>
      <c r="S64" s="3">
        <v>0</v>
      </c>
      <c r="T64" s="3" t="s">
        <v>20</v>
      </c>
      <c r="V64" s="8">
        <f>IF(IF($E$8,E64&gt;$E$7,E64&gt;=$E$7),_xll.MaRVL_GetRate($L$8,F64,G64,"R","S",$H$8,$H$8),C64/100)</f>
        <v>4.5162489847557705E-2</v>
      </c>
      <c r="W64" s="9">
        <f t="shared" si="2"/>
        <v>8210.7405889482798</v>
      </c>
      <c r="X64" s="6">
        <f>_xll.MaRVL_GetRate($L$7,$E$7,O64)</f>
        <v>0.96959774243428654</v>
      </c>
      <c r="Y64" s="9">
        <f t="shared" si="3"/>
        <v>7961.1155387578165</v>
      </c>
    </row>
    <row r="65" spans="1:25">
      <c r="A65" s="138"/>
      <c r="B65" s="2">
        <v>2054000</v>
      </c>
      <c r="C65" s="3">
        <v>0</v>
      </c>
      <c r="D65" s="169">
        <v>0.15</v>
      </c>
      <c r="E65" s="4">
        <v>40693</v>
      </c>
      <c r="F65" s="4">
        <v>40693</v>
      </c>
      <c r="G65" s="186">
        <v>40724</v>
      </c>
      <c r="H65" s="4">
        <v>40693</v>
      </c>
      <c r="I65" s="4">
        <v>40724</v>
      </c>
      <c r="J65" s="3" t="s">
        <v>19</v>
      </c>
      <c r="K65" s="3" t="b">
        <v>0</v>
      </c>
      <c r="L65" s="3">
        <v>8.4931510000000002E-2</v>
      </c>
      <c r="M65" s="3">
        <v>0</v>
      </c>
      <c r="N65" s="3">
        <v>0</v>
      </c>
      <c r="O65" s="4">
        <v>40693</v>
      </c>
      <c r="P65" s="3">
        <v>0</v>
      </c>
      <c r="Q65" s="3" t="b">
        <v>0</v>
      </c>
      <c r="R65" s="3"/>
      <c r="S65" s="3">
        <v>0</v>
      </c>
      <c r="T65" s="3" t="s">
        <v>20</v>
      </c>
      <c r="V65" s="8">
        <f>IF(IF($E$8,E65&gt;$E$7,E65&gt;=$E$7),_xll.MaRVL_GetRate($L$8,F65,G65,"R","S",$H$8,$H$8),C65/100)</f>
        <v>4.5105008860650261E-2</v>
      </c>
      <c r="W65" s="9">
        <f t="shared" si="2"/>
        <v>8098.1577744790038</v>
      </c>
      <c r="X65" s="6">
        <f>_xll.MaRVL_GetRate($L$7,$E$7,O65)</f>
        <v>0.96578505281094318</v>
      </c>
      <c r="Y65" s="9">
        <f t="shared" si="3"/>
        <v>7821.0797338965549</v>
      </c>
    </row>
    <row r="66" spans="1:25">
      <c r="A66" s="138"/>
      <c r="B66" s="2">
        <v>2028000</v>
      </c>
      <c r="C66" s="3">
        <v>0</v>
      </c>
      <c r="D66" s="169">
        <v>0.15</v>
      </c>
      <c r="E66" s="4">
        <v>40724</v>
      </c>
      <c r="F66" s="4">
        <v>40724</v>
      </c>
      <c r="G66" s="186">
        <v>40753</v>
      </c>
      <c r="H66" s="4">
        <v>40724</v>
      </c>
      <c r="I66" s="4">
        <v>40753</v>
      </c>
      <c r="J66" s="3" t="s">
        <v>19</v>
      </c>
      <c r="K66" s="3" t="b">
        <v>0</v>
      </c>
      <c r="L66" s="3">
        <v>7.9452049999999996E-2</v>
      </c>
      <c r="M66" s="3">
        <v>0</v>
      </c>
      <c r="N66" s="3">
        <v>0</v>
      </c>
      <c r="O66" s="4">
        <v>40724</v>
      </c>
      <c r="P66" s="3">
        <v>0</v>
      </c>
      <c r="Q66" s="3" t="b">
        <v>0</v>
      </c>
      <c r="R66" s="3"/>
      <c r="S66" s="3">
        <v>0</v>
      </c>
      <c r="T66" s="3" t="s">
        <v>20</v>
      </c>
      <c r="V66" s="8">
        <f>IF(IF($E$8,E66&gt;$E$7,E66&gt;=$E$7),_xll.MaRVL_GetRate($L$8,F66,G66,"R","S",$H$8,$H$8),C66/100)</f>
        <v>4.5043829186567505E-2</v>
      </c>
      <c r="W66" s="9">
        <f t="shared" si="2"/>
        <v>7471.9181882555749</v>
      </c>
      <c r="X66" s="6">
        <f>_xll.MaRVL_GetRate($L$7,$E$7,O66)</f>
        <v>0.96198156767670273</v>
      </c>
      <c r="Y66" s="9">
        <f t="shared" si="3"/>
        <v>7187.8475722901667</v>
      </c>
    </row>
    <row r="67" spans="1:25">
      <c r="A67" s="138"/>
      <c r="B67" s="2">
        <v>2002000</v>
      </c>
      <c r="C67" s="3">
        <v>0</v>
      </c>
      <c r="D67" s="169">
        <v>0.15</v>
      </c>
      <c r="E67" s="4">
        <v>40753</v>
      </c>
      <c r="F67" s="4">
        <v>40753</v>
      </c>
      <c r="G67" s="186">
        <v>40785</v>
      </c>
      <c r="H67" s="4">
        <v>40753</v>
      </c>
      <c r="I67" s="4">
        <v>40785</v>
      </c>
      <c r="J67" s="3" t="s">
        <v>19</v>
      </c>
      <c r="K67" s="3" t="b">
        <v>0</v>
      </c>
      <c r="L67" s="3">
        <v>8.7671230000000003E-2</v>
      </c>
      <c r="M67" s="3">
        <v>0</v>
      </c>
      <c r="N67" s="3">
        <v>0</v>
      </c>
      <c r="O67" s="4">
        <v>40753</v>
      </c>
      <c r="P67" s="3">
        <v>0</v>
      </c>
      <c r="Q67" s="3" t="b">
        <v>0</v>
      </c>
      <c r="R67" s="3"/>
      <c r="S67" s="3">
        <v>0</v>
      </c>
      <c r="T67" s="3" t="s">
        <v>20</v>
      </c>
      <c r="V67" s="8">
        <f>IF(IF($E$8,E67&gt;$E$7,E67&gt;=$E$7),_xll.MaRVL_GetRate($L$8,F67,G67,"R","S",$H$8,$H$8),C67/100)</f>
        <v>4.4995596927361325E-2</v>
      </c>
      <c r="W67" s="9">
        <f t="shared" si="2"/>
        <v>8127.6739467279176</v>
      </c>
      <c r="X67" s="6">
        <f>_xll.MaRVL_GetRate($L$7,$E$7,O67)</f>
        <v>0.95843390871131773</v>
      </c>
      <c r="Y67" s="9">
        <f t="shared" si="3"/>
        <v>7789.8383094935807</v>
      </c>
    </row>
    <row r="68" spans="1:25">
      <c r="A68" s="138"/>
      <c r="B68" s="2">
        <v>1976000</v>
      </c>
      <c r="C68" s="3">
        <v>0</v>
      </c>
      <c r="D68" s="169">
        <v>0.15</v>
      </c>
      <c r="E68" s="4">
        <v>40785</v>
      </c>
      <c r="F68" s="4">
        <v>40785</v>
      </c>
      <c r="G68" s="186">
        <v>40816</v>
      </c>
      <c r="H68" s="4">
        <v>40785</v>
      </c>
      <c r="I68" s="4">
        <v>40816</v>
      </c>
      <c r="J68" s="3" t="s">
        <v>19</v>
      </c>
      <c r="K68" s="3" t="b">
        <v>0</v>
      </c>
      <c r="L68" s="3">
        <v>8.4931510000000002E-2</v>
      </c>
      <c r="M68" s="3">
        <v>0</v>
      </c>
      <c r="N68" s="3">
        <v>0</v>
      </c>
      <c r="O68" s="4">
        <v>40785</v>
      </c>
      <c r="P68" s="3">
        <v>0</v>
      </c>
      <c r="Q68" s="3" t="b">
        <v>0</v>
      </c>
      <c r="R68" s="3"/>
      <c r="S68" s="3">
        <v>0</v>
      </c>
      <c r="T68" s="3" t="s">
        <v>20</v>
      </c>
      <c r="V68" s="8">
        <f>IF(IF($E$8,E68&gt;$E$7,E68&gt;=$E$7),_xll.MaRVL_GetRate($L$8,F68,G68,"R","S",$H$8,$H$8),C68/100)</f>
        <v>4.5837232838548805E-2</v>
      </c>
      <c r="W68" s="9">
        <f t="shared" si="2"/>
        <v>7912.5434155788562</v>
      </c>
      <c r="X68" s="6">
        <f>_xll.MaRVL_GetRate($L$7,$E$7,O68)</f>
        <v>0.95453497543275423</v>
      </c>
      <c r="Y68" s="9">
        <f t="shared" si="3"/>
        <v>7552.7994348001648</v>
      </c>
    </row>
    <row r="69" spans="1:25">
      <c r="A69" s="138"/>
      <c r="B69" s="2">
        <v>1950000</v>
      </c>
      <c r="C69" s="3">
        <v>0</v>
      </c>
      <c r="D69" s="169">
        <v>0.15</v>
      </c>
      <c r="E69" s="4">
        <v>40816</v>
      </c>
      <c r="F69" s="4">
        <v>40816</v>
      </c>
      <c r="G69" s="186">
        <v>40847</v>
      </c>
      <c r="H69" s="4">
        <v>40816</v>
      </c>
      <c r="I69" s="4">
        <v>40847</v>
      </c>
      <c r="J69" s="3" t="s">
        <v>19</v>
      </c>
      <c r="K69" s="3" t="b">
        <v>0</v>
      </c>
      <c r="L69" s="3">
        <v>8.4931510000000002E-2</v>
      </c>
      <c r="M69" s="3">
        <v>0</v>
      </c>
      <c r="N69" s="3">
        <v>0</v>
      </c>
      <c r="O69" s="4">
        <v>40816</v>
      </c>
      <c r="P69" s="3">
        <v>0</v>
      </c>
      <c r="Q69" s="3" t="b">
        <v>0</v>
      </c>
      <c r="R69" s="3"/>
      <c r="S69" s="3">
        <v>0</v>
      </c>
      <c r="T69" s="3" t="s">
        <v>20</v>
      </c>
      <c r="V69" s="8">
        <f>IF(IF($E$8,E69&gt;$E$7,E69&gt;=$E$7),_xll.MaRVL_GetRate($L$8,F69,G69,"R","S",$H$8,$H$8),C69/100)</f>
        <v>4.5953548788396172E-2</v>
      </c>
      <c r="W69" s="9">
        <f t="shared" si="2"/>
        <v>7827.5406798793692</v>
      </c>
      <c r="X69" s="6">
        <f>_xll.MaRVL_GetRate($L$7,$E$7,O69)</f>
        <v>0.95075426411023523</v>
      </c>
      <c r="Y69" s="9">
        <f t="shared" si="3"/>
        <v>7442.0676788916398</v>
      </c>
    </row>
    <row r="70" spans="1:25">
      <c r="A70" s="138"/>
      <c r="B70" s="2">
        <v>1924000</v>
      </c>
      <c r="C70" s="3">
        <v>0</v>
      </c>
      <c r="D70" s="169">
        <v>0.15</v>
      </c>
      <c r="E70" s="4">
        <v>40847</v>
      </c>
      <c r="F70" s="4">
        <v>40847</v>
      </c>
      <c r="G70" s="186">
        <v>40877</v>
      </c>
      <c r="H70" s="4">
        <v>40847</v>
      </c>
      <c r="I70" s="4">
        <v>40877</v>
      </c>
      <c r="J70" s="3" t="s">
        <v>19</v>
      </c>
      <c r="K70" s="3" t="b">
        <v>0</v>
      </c>
      <c r="L70" s="3">
        <v>8.2191780000000006E-2</v>
      </c>
      <c r="M70" s="3">
        <v>0</v>
      </c>
      <c r="N70" s="3">
        <v>0</v>
      </c>
      <c r="O70" s="4">
        <v>40847</v>
      </c>
      <c r="P70" s="3">
        <v>0</v>
      </c>
      <c r="Q70" s="3" t="b">
        <v>0</v>
      </c>
      <c r="R70" s="3"/>
      <c r="S70" s="3">
        <v>0</v>
      </c>
      <c r="T70" s="3" t="s">
        <v>20</v>
      </c>
      <c r="V70" s="8">
        <f>IF(IF($E$8,E70&gt;$E$7,E70&gt;=$E$7),_xll.MaRVL_GetRate($L$8,F70,G70,"R","S",$H$8,$H$8),C70/100)</f>
        <v>4.603779630013749E-2</v>
      </c>
      <c r="W70" s="9">
        <f t="shared" si="2"/>
        <v>7488.225651347846</v>
      </c>
      <c r="X70" s="6">
        <f>_xll.MaRVL_GetRate($L$7,$E$7,O70)</f>
        <v>0.94697757660742754</v>
      </c>
      <c r="Y70" s="9">
        <f t="shared" si="3"/>
        <v>7091.1817804029588</v>
      </c>
    </row>
    <row r="71" spans="1:25">
      <c r="A71" s="138"/>
      <c r="B71" s="2">
        <v>1898000</v>
      </c>
      <c r="C71" s="3">
        <v>0</v>
      </c>
      <c r="D71" s="169">
        <v>0.15</v>
      </c>
      <c r="E71" s="4">
        <v>40877</v>
      </c>
      <c r="F71" s="4">
        <v>40877</v>
      </c>
      <c r="G71" s="186">
        <v>40907</v>
      </c>
      <c r="H71" s="4">
        <v>40877</v>
      </c>
      <c r="I71" s="4">
        <v>40907</v>
      </c>
      <c r="J71" s="3" t="s">
        <v>19</v>
      </c>
      <c r="K71" s="3" t="b">
        <v>0</v>
      </c>
      <c r="L71" s="3">
        <v>8.2191780000000006E-2</v>
      </c>
      <c r="M71" s="3">
        <v>0</v>
      </c>
      <c r="N71" s="3">
        <v>0</v>
      </c>
      <c r="O71" s="4">
        <v>40877</v>
      </c>
      <c r="P71" s="3">
        <v>0</v>
      </c>
      <c r="Q71" s="3" t="b">
        <v>0</v>
      </c>
      <c r="R71" s="3"/>
      <c r="S71" s="3">
        <v>0</v>
      </c>
      <c r="T71" s="3" t="s">
        <v>20</v>
      </c>
      <c r="V71" s="8">
        <f>IF(IF($E$8,E71&gt;$E$7,E71&gt;=$E$7),_xll.MaRVL_GetRate($L$8,F71,G71,"R","S",$H$8,$H$8),C71/100)</f>
        <v>4.6123503466942717E-2</v>
      </c>
      <c r="W71" s="9">
        <f t="shared" si="2"/>
        <v>7400.2997653443772</v>
      </c>
      <c r="X71" s="6">
        <f>_xll.MaRVL_GetRate($L$7,$E$7,O71)</f>
        <v>0.9433334862965207</v>
      </c>
      <c r="Y71" s="9">
        <f t="shared" si="3"/>
        <v>6980.9505772816356</v>
      </c>
    </row>
    <row r="72" spans="1:25">
      <c r="A72" s="138"/>
      <c r="B72" s="2">
        <v>1872000</v>
      </c>
      <c r="C72" s="3">
        <v>0</v>
      </c>
      <c r="D72" s="169">
        <v>0.15</v>
      </c>
      <c r="E72" s="4">
        <v>40907</v>
      </c>
      <c r="F72" s="4">
        <v>40907</v>
      </c>
      <c r="G72" s="186">
        <v>40938</v>
      </c>
      <c r="H72" s="4">
        <v>40907</v>
      </c>
      <c r="I72" s="4">
        <v>40938</v>
      </c>
      <c r="J72" s="3" t="s">
        <v>19</v>
      </c>
      <c r="K72" s="3" t="b">
        <v>0</v>
      </c>
      <c r="L72" s="3">
        <v>8.4931510000000002E-2</v>
      </c>
      <c r="M72" s="3">
        <v>0</v>
      </c>
      <c r="N72" s="3">
        <v>0</v>
      </c>
      <c r="O72" s="4">
        <v>40907</v>
      </c>
      <c r="P72" s="3">
        <v>0</v>
      </c>
      <c r="Q72" s="3" t="b">
        <v>0</v>
      </c>
      <c r="R72" s="3"/>
      <c r="S72" s="3">
        <v>0</v>
      </c>
      <c r="T72" s="3" t="s">
        <v>20</v>
      </c>
      <c r="V72" s="8">
        <f>IF(IF($E$8,E72&gt;$E$7,E72&gt;=$E$7),_xll.MaRVL_GetRate($L$8,F72,G72,"R","S",$H$8,$H$8),C72/100)</f>
        <v>4.6213559956313183E-2</v>
      </c>
      <c r="W72" s="9">
        <f t="shared" si="2"/>
        <v>7555.4465721764836</v>
      </c>
      <c r="X72" s="6">
        <f>_xll.MaRVL_GetRate($L$7,$E$7,O72)</f>
        <v>0.93967872802109353</v>
      </c>
      <c r="Y72" s="9">
        <f t="shared" si="3"/>
        <v>7099.6924245741293</v>
      </c>
    </row>
    <row r="73" spans="1:25">
      <c r="A73" s="138"/>
      <c r="B73" s="2">
        <v>1846000</v>
      </c>
      <c r="C73" s="3">
        <v>0</v>
      </c>
      <c r="D73" s="169">
        <v>0.15</v>
      </c>
      <c r="E73" s="4">
        <v>40938</v>
      </c>
      <c r="F73" s="4">
        <v>40938</v>
      </c>
      <c r="G73" s="186">
        <v>40968</v>
      </c>
      <c r="H73" s="4">
        <v>40938</v>
      </c>
      <c r="I73" s="4">
        <v>40968</v>
      </c>
      <c r="J73" s="3" t="s">
        <v>19</v>
      </c>
      <c r="K73" s="3" t="b">
        <v>0</v>
      </c>
      <c r="L73" s="3">
        <v>8.2191780000000006E-2</v>
      </c>
      <c r="M73" s="3">
        <v>0</v>
      </c>
      <c r="N73" s="3">
        <v>0</v>
      </c>
      <c r="O73" s="4">
        <v>40938</v>
      </c>
      <c r="P73" s="3">
        <v>0</v>
      </c>
      <c r="Q73" s="3" t="b">
        <v>0</v>
      </c>
      <c r="R73" s="3"/>
      <c r="S73" s="3">
        <v>0</v>
      </c>
      <c r="T73" s="3" t="s">
        <v>20</v>
      </c>
      <c r="V73" s="8">
        <f>IF(IF($E$8,E73&gt;$E$7,E73&gt;=$E$7),_xll.MaRVL_GetRate($L$8,F73,G73,"R","S",$H$8,$H$8),C73/100)</f>
        <v>4.6297772329323639E-2</v>
      </c>
      <c r="W73" s="9">
        <f t="shared" si="2"/>
        <v>7223.7867883374665</v>
      </c>
      <c r="X73" s="6">
        <f>_xll.MaRVL_GetRate($L$7,$E$7,O73)</f>
        <v>0.93590221903983428</v>
      </c>
      <c r="Y73" s="9">
        <f t="shared" si="3"/>
        <v>6760.7580850756722</v>
      </c>
    </row>
    <row r="74" spans="1:25">
      <c r="A74" s="138"/>
      <c r="B74" s="2">
        <v>1820000</v>
      </c>
      <c r="C74" s="3">
        <v>0</v>
      </c>
      <c r="D74" s="169">
        <v>0.15</v>
      </c>
      <c r="E74" s="4">
        <v>40968</v>
      </c>
      <c r="F74" s="4">
        <v>40968</v>
      </c>
      <c r="G74" s="186">
        <v>40998</v>
      </c>
      <c r="H74" s="4">
        <v>40968</v>
      </c>
      <c r="I74" s="4">
        <v>40998</v>
      </c>
      <c r="J74" s="3" t="s">
        <v>19</v>
      </c>
      <c r="K74" s="3" t="b">
        <v>0</v>
      </c>
      <c r="L74" s="3">
        <v>8.2191780000000006E-2</v>
      </c>
      <c r="M74" s="3">
        <v>0</v>
      </c>
      <c r="N74" s="3">
        <v>0</v>
      </c>
      <c r="O74" s="4">
        <v>40968</v>
      </c>
      <c r="P74" s="3">
        <v>0</v>
      </c>
      <c r="Q74" s="3" t="b">
        <v>0</v>
      </c>
      <c r="R74" s="3"/>
      <c r="S74" s="3">
        <v>0</v>
      </c>
      <c r="T74" s="3" t="s">
        <v>20</v>
      </c>
      <c r="V74" s="8">
        <f>IF(IF($E$8,E74&gt;$E$7,E74&gt;=$E$7),_xll.MaRVL_GetRate($L$8,F74,G74,"R","S",$H$8,$H$8),C74/100)</f>
        <v>4.6383477158357E-2</v>
      </c>
      <c r="W74" s="9">
        <f t="shared" si="2"/>
        <v>7134.7635839215527</v>
      </c>
      <c r="X74" s="6">
        <f>_xll.MaRVL_GetRate($L$7,$E$7,O74)</f>
        <v>0.93225491030549912</v>
      </c>
      <c r="Y74" s="9">
        <f t="shared" si="3"/>
        <v>6651.4183849797282</v>
      </c>
    </row>
    <row r="75" spans="1:25">
      <c r="A75" s="138"/>
      <c r="B75" s="2">
        <v>1794000</v>
      </c>
      <c r="C75" s="3">
        <v>0</v>
      </c>
      <c r="D75" s="169">
        <v>0.15</v>
      </c>
      <c r="E75" s="4">
        <v>40998</v>
      </c>
      <c r="F75" s="4">
        <v>40998</v>
      </c>
      <c r="G75" s="186">
        <v>41029</v>
      </c>
      <c r="H75" s="4">
        <v>40998</v>
      </c>
      <c r="I75" s="4">
        <v>41029</v>
      </c>
      <c r="J75" s="3" t="s">
        <v>19</v>
      </c>
      <c r="K75" s="3" t="b">
        <v>0</v>
      </c>
      <c r="L75" s="3">
        <v>8.4931510000000002E-2</v>
      </c>
      <c r="M75" s="3">
        <v>0</v>
      </c>
      <c r="N75" s="3">
        <v>0</v>
      </c>
      <c r="O75" s="4">
        <v>40998</v>
      </c>
      <c r="P75" s="3">
        <v>0</v>
      </c>
      <c r="Q75" s="3" t="b">
        <v>0</v>
      </c>
      <c r="R75" s="3"/>
      <c r="S75" s="3">
        <v>0</v>
      </c>
      <c r="T75" s="3" t="s">
        <v>20</v>
      </c>
      <c r="V75" s="8">
        <f>IF(IF($E$8,E75&gt;$E$7,E75&gt;=$E$7),_xll.MaRVL_GetRate($L$8,F75,G75,"R","S",$H$8,$H$8),C75/100)</f>
        <v>4.6473564216527583E-2</v>
      </c>
      <c r="W75" s="9">
        <f t="shared" si="2"/>
        <v>7279.9323985582532</v>
      </c>
      <c r="X75" s="6">
        <f>_xll.MaRVL_GetRate($L$7,$E$7,O75)</f>
        <v>0.92860583534154595</v>
      </c>
      <c r="Y75" s="9">
        <f t="shared" si="3"/>
        <v>6760.1877061931709</v>
      </c>
    </row>
    <row r="76" spans="1:25">
      <c r="A76" s="138"/>
      <c r="B76" s="2">
        <v>1768000</v>
      </c>
      <c r="C76" s="3">
        <v>0</v>
      </c>
      <c r="D76" s="169">
        <v>0.15</v>
      </c>
      <c r="E76" s="4">
        <v>41029</v>
      </c>
      <c r="F76" s="4">
        <v>41029</v>
      </c>
      <c r="G76" s="186">
        <v>41059</v>
      </c>
      <c r="H76" s="4">
        <v>41029</v>
      </c>
      <c r="I76" s="4">
        <v>41059</v>
      </c>
      <c r="J76" s="3" t="s">
        <v>19</v>
      </c>
      <c r="K76" s="3" t="b">
        <v>0</v>
      </c>
      <c r="L76" s="3">
        <v>8.2191780000000006E-2</v>
      </c>
      <c r="M76" s="3">
        <v>0</v>
      </c>
      <c r="N76" s="3">
        <v>0</v>
      </c>
      <c r="O76" s="4">
        <v>41029</v>
      </c>
      <c r="P76" s="3">
        <v>0</v>
      </c>
      <c r="Q76" s="3" t="b">
        <v>0</v>
      </c>
      <c r="R76" s="3"/>
      <c r="S76" s="3">
        <v>0</v>
      </c>
      <c r="T76" s="3" t="s">
        <v>20</v>
      </c>
      <c r="V76" s="8">
        <f>IF(IF($E$8,E76&gt;$E$7,E76&gt;=$E$7),_xll.MaRVL_GetRate($L$8,F76,G76,"R","S",$H$8,$H$8),C76/100)</f>
        <v>4.6557741267365449E-2</v>
      </c>
      <c r="W76" s="9">
        <f t="shared" si="2"/>
        <v>6956.0378831957123</v>
      </c>
      <c r="X76" s="6">
        <f>_xll.MaRVL_GetRate($L$7,$E$7,O76)</f>
        <v>0.92483832698217106</v>
      </c>
      <c r="Y76" s="9">
        <f t="shared" si="3"/>
        <v>6433.2104383193255</v>
      </c>
    </row>
    <row r="77" spans="1:25">
      <c r="A77" s="138"/>
      <c r="B77" s="2">
        <v>1742000</v>
      </c>
      <c r="C77" s="3">
        <v>0</v>
      </c>
      <c r="D77" s="169">
        <v>0.15</v>
      </c>
      <c r="E77" s="4">
        <v>41059</v>
      </c>
      <c r="F77" s="4">
        <v>41059</v>
      </c>
      <c r="G77" s="186">
        <v>41089</v>
      </c>
      <c r="H77" s="4">
        <v>41059</v>
      </c>
      <c r="I77" s="4">
        <v>41089</v>
      </c>
      <c r="J77" s="3" t="s">
        <v>19</v>
      </c>
      <c r="K77" s="3" t="b">
        <v>0</v>
      </c>
      <c r="L77" s="3">
        <v>8.2191780000000006E-2</v>
      </c>
      <c r="M77" s="3">
        <v>0</v>
      </c>
      <c r="N77" s="3">
        <v>0</v>
      </c>
      <c r="O77" s="4">
        <v>41059</v>
      </c>
      <c r="P77" s="3">
        <v>0</v>
      </c>
      <c r="Q77" s="3" t="b">
        <v>0</v>
      </c>
      <c r="R77" s="3"/>
      <c r="S77" s="3">
        <v>0</v>
      </c>
      <c r="T77" s="3" t="s">
        <v>20</v>
      </c>
      <c r="V77" s="8">
        <f>IF(IF($E$8,E77&gt;$E$7,E77&gt;=$E$7),_xll.MaRVL_GetRate($L$8,F77,G77,"R","S",$H$8,$H$8),C77/100)</f>
        <v>4.6643443758762025E-2</v>
      </c>
      <c r="W77" s="9">
        <f t="shared" si="2"/>
        <v>6865.9174751174996</v>
      </c>
      <c r="X77" s="6">
        <f>_xll.MaRVL_GetRate($L$7,$E$7,O77)</f>
        <v>0.92119862395699814</v>
      </c>
      <c r="Y77" s="9">
        <f t="shared" si="3"/>
        <v>6324.8737302805475</v>
      </c>
    </row>
    <row r="78" spans="1:25">
      <c r="A78" s="138"/>
      <c r="B78" s="2">
        <v>1716000</v>
      </c>
      <c r="C78" s="3">
        <v>0</v>
      </c>
      <c r="D78" s="169">
        <v>0.15</v>
      </c>
      <c r="E78" s="4">
        <v>41089</v>
      </c>
      <c r="F78" s="4">
        <v>41089</v>
      </c>
      <c r="G78" s="186">
        <v>41120</v>
      </c>
      <c r="H78" s="4">
        <v>41089</v>
      </c>
      <c r="I78" s="4">
        <v>41120</v>
      </c>
      <c r="J78" s="3" t="s">
        <v>19</v>
      </c>
      <c r="K78" s="3" t="b">
        <v>0</v>
      </c>
      <c r="L78" s="3">
        <v>8.4931510000000002E-2</v>
      </c>
      <c r="M78" s="3">
        <v>0</v>
      </c>
      <c r="N78" s="3">
        <v>0</v>
      </c>
      <c r="O78" s="4">
        <v>41089</v>
      </c>
      <c r="P78" s="3">
        <v>0</v>
      </c>
      <c r="Q78" s="3" t="b">
        <v>0</v>
      </c>
      <c r="R78" s="3"/>
      <c r="S78" s="3">
        <v>0</v>
      </c>
      <c r="T78" s="3" t="s">
        <v>20</v>
      </c>
      <c r="V78" s="8">
        <f>IF(IF($E$8,E78&gt;$E$7,E78&gt;=$E$7),_xll.MaRVL_GetRate($L$8,F78,G78,"R","S",$H$8,$H$8),C78/100)</f>
        <v>4.6733561569444589E-2</v>
      </c>
      <c r="W78" s="9">
        <f t="shared" si="2"/>
        <v>7000.9985209710067</v>
      </c>
      <c r="X78" s="6">
        <f>_xll.MaRVL_GetRate($L$7,$E$7,O78)</f>
        <v>0.91756405171226485</v>
      </c>
      <c r="Y78" s="9">
        <f t="shared" si="3"/>
        <v>6423.8645689337309</v>
      </c>
    </row>
    <row r="79" spans="1:25">
      <c r="A79" s="138"/>
      <c r="B79" s="2">
        <v>1690000</v>
      </c>
      <c r="C79" s="3">
        <v>0</v>
      </c>
      <c r="D79" s="169">
        <v>0.15</v>
      </c>
      <c r="E79" s="4">
        <v>41120</v>
      </c>
      <c r="F79" s="4">
        <v>41120</v>
      </c>
      <c r="G79" s="186">
        <v>41151</v>
      </c>
      <c r="H79" s="4">
        <v>41120</v>
      </c>
      <c r="I79" s="4">
        <v>41151</v>
      </c>
      <c r="J79" s="3" t="s">
        <v>19</v>
      </c>
      <c r="K79" s="3" t="b">
        <v>0</v>
      </c>
      <c r="L79" s="3">
        <v>8.4931510000000002E-2</v>
      </c>
      <c r="M79" s="3">
        <v>0</v>
      </c>
      <c r="N79" s="3">
        <v>0</v>
      </c>
      <c r="O79" s="4">
        <v>41120</v>
      </c>
      <c r="P79" s="3">
        <v>0</v>
      </c>
      <c r="Q79" s="3" t="b">
        <v>0</v>
      </c>
      <c r="R79" s="3"/>
      <c r="S79" s="3">
        <v>0</v>
      </c>
      <c r="T79" s="3" t="s">
        <v>20</v>
      </c>
      <c r="V79" s="8">
        <f>IF(IF($E$8,E79&gt;$E$7,E79&gt;=$E$7),_xll.MaRVL_GetRate($L$8,F79,G79,"R","S",$H$8,$H$8),C79/100)</f>
        <v>4.6822130519016403E-2</v>
      </c>
      <c r="W79" s="9">
        <f t="shared" ref="W79:W110" si="4">IF($H$7="A",L79*(V79+D79/100),1-1/(1+L79*(V79+D79/100)))*B79</f>
        <v>6907.5318495831298</v>
      </c>
      <c r="X79" s="6">
        <f>_xll.MaRVL_GetRate($L$7,$E$7,O79)</f>
        <v>0.91381437874450322</v>
      </c>
      <c r="Y79" s="9">
        <f t="shared" ref="Y79:Y110" si="5">IF(IF($E$9,O79&gt;$E$7,O79&gt;=$E$7),W79*X79,0)</f>
        <v>6312.2019257846769</v>
      </c>
    </row>
    <row r="80" spans="1:25">
      <c r="A80" s="138"/>
      <c r="B80" s="2">
        <v>1664000</v>
      </c>
      <c r="C80" s="3">
        <v>0</v>
      </c>
      <c r="D80" s="169">
        <v>0.15</v>
      </c>
      <c r="E80" s="4">
        <v>41151</v>
      </c>
      <c r="F80" s="4">
        <v>41151</v>
      </c>
      <c r="G80" s="186">
        <v>41180</v>
      </c>
      <c r="H80" s="4">
        <v>41151</v>
      </c>
      <c r="I80" s="4">
        <v>41180</v>
      </c>
      <c r="J80" s="3" t="s">
        <v>19</v>
      </c>
      <c r="K80" s="3" t="b">
        <v>0</v>
      </c>
      <c r="L80" s="3">
        <v>7.9452049999999996E-2</v>
      </c>
      <c r="M80" s="3">
        <v>0</v>
      </c>
      <c r="N80" s="3">
        <v>0</v>
      </c>
      <c r="O80" s="4">
        <v>41151</v>
      </c>
      <c r="P80" s="3">
        <v>0</v>
      </c>
      <c r="Q80" s="3" t="b">
        <v>0</v>
      </c>
      <c r="R80" s="3"/>
      <c r="S80" s="3">
        <v>0</v>
      </c>
      <c r="T80" s="3" t="s">
        <v>20</v>
      </c>
      <c r="V80" s="8">
        <f>IF(IF($E$8,E80&gt;$E$7,E80&gt;=$E$7),_xll.MaRVL_GetRate($L$8,F80,G80,"R","S",$H$8,$H$8),C80/100)</f>
        <v>4.7136785357580264E-2</v>
      </c>
      <c r="W80" s="9">
        <f t="shared" si="4"/>
        <v>6405.4299370468616</v>
      </c>
      <c r="X80" s="6">
        <f>_xll.MaRVL_GetRate($L$7,$E$7,O80)</f>
        <v>0.91007129687894628</v>
      </c>
      <c r="Y80" s="9">
        <f t="shared" si="5"/>
        <v>5829.3979298754648</v>
      </c>
    </row>
    <row r="81" spans="1:25">
      <c r="A81" s="138"/>
      <c r="B81" s="2">
        <v>1638000</v>
      </c>
      <c r="C81" s="3">
        <v>0</v>
      </c>
      <c r="D81" s="169">
        <v>0.15</v>
      </c>
      <c r="E81" s="4">
        <v>41180</v>
      </c>
      <c r="F81" s="4">
        <v>41180</v>
      </c>
      <c r="G81" s="186">
        <v>41212</v>
      </c>
      <c r="H81" s="4">
        <v>41180</v>
      </c>
      <c r="I81" s="4">
        <v>41212</v>
      </c>
      <c r="J81" s="3" t="s">
        <v>19</v>
      </c>
      <c r="K81" s="3" t="b">
        <v>0</v>
      </c>
      <c r="L81" s="3">
        <v>8.7671230000000003E-2</v>
      </c>
      <c r="M81" s="3">
        <v>0</v>
      </c>
      <c r="N81" s="3">
        <v>0</v>
      </c>
      <c r="O81" s="4">
        <v>41180</v>
      </c>
      <c r="P81" s="3">
        <v>0</v>
      </c>
      <c r="Q81" s="3" t="b">
        <v>0</v>
      </c>
      <c r="R81" s="3"/>
      <c r="S81" s="3">
        <v>0</v>
      </c>
      <c r="T81" s="3" t="s">
        <v>20</v>
      </c>
      <c r="V81" s="8">
        <f>IF(IF($E$8,E81&gt;$E$7,E81&gt;=$E$7),_xll.MaRVL_GetRate($L$8,F81,G81,"R","S",$H$8,$H$8),C81/100)</f>
        <v>4.7260666947169655E-2</v>
      </c>
      <c r="W81" s="9">
        <f t="shared" si="4"/>
        <v>6972.491966362516</v>
      </c>
      <c r="X81" s="6">
        <f>_xll.MaRVL_GetRate($L$7,$E$7,O81)</f>
        <v>0.90658505069878126</v>
      </c>
      <c r="Y81" s="9">
        <f t="shared" si="5"/>
        <v>6321.156982821607</v>
      </c>
    </row>
    <row r="82" spans="1:25">
      <c r="A82" s="138"/>
      <c r="B82" s="2">
        <v>1612000</v>
      </c>
      <c r="C82" s="3">
        <v>0</v>
      </c>
      <c r="D82" s="169">
        <v>0.15</v>
      </c>
      <c r="E82" s="4">
        <v>41212</v>
      </c>
      <c r="F82" s="4">
        <v>41212</v>
      </c>
      <c r="G82" s="186">
        <v>41243</v>
      </c>
      <c r="H82" s="4">
        <v>41212</v>
      </c>
      <c r="I82" s="4">
        <v>41243</v>
      </c>
      <c r="J82" s="3" t="s">
        <v>19</v>
      </c>
      <c r="K82" s="3" t="b">
        <v>0</v>
      </c>
      <c r="L82" s="3">
        <v>8.4931510000000002E-2</v>
      </c>
      <c r="M82" s="3">
        <v>0</v>
      </c>
      <c r="N82" s="3">
        <v>0</v>
      </c>
      <c r="O82" s="4">
        <v>41212</v>
      </c>
      <c r="P82" s="3">
        <v>0</v>
      </c>
      <c r="Q82" s="3" t="b">
        <v>0</v>
      </c>
      <c r="R82" s="3"/>
      <c r="S82" s="3">
        <v>0</v>
      </c>
      <c r="T82" s="3" t="s">
        <v>20</v>
      </c>
      <c r="V82" s="8">
        <f>IF(IF($E$8,E82&gt;$E$7,E82&gt;=$E$7),_xll.MaRVL_GetRate($L$8,F82,G82,"R","S",$H$8,$H$8),C82/100)</f>
        <v>4.7367780247898499E-2</v>
      </c>
      <c r="W82" s="9">
        <f t="shared" si="4"/>
        <v>6662.8145181857662</v>
      </c>
      <c r="X82" s="6">
        <f>_xll.MaRVL_GetRate($L$7,$E$7,O82)</f>
        <v>0.9027490844893572</v>
      </c>
      <c r="Y82" s="9">
        <f t="shared" si="5"/>
        <v>6014.8497064145977</v>
      </c>
    </row>
    <row r="83" spans="1:25">
      <c r="A83" s="138"/>
      <c r="B83" s="2">
        <v>1586000</v>
      </c>
      <c r="C83" s="3">
        <v>0</v>
      </c>
      <c r="D83" s="169">
        <v>0.15</v>
      </c>
      <c r="E83" s="4">
        <v>41243</v>
      </c>
      <c r="F83" s="4">
        <v>41243</v>
      </c>
      <c r="G83" s="186">
        <v>41274</v>
      </c>
      <c r="H83" s="4">
        <v>41243</v>
      </c>
      <c r="I83" s="4">
        <v>41274</v>
      </c>
      <c r="J83" s="3" t="s">
        <v>19</v>
      </c>
      <c r="K83" s="3" t="b">
        <v>0</v>
      </c>
      <c r="L83" s="3">
        <v>8.4931510000000002E-2</v>
      </c>
      <c r="M83" s="3">
        <v>0</v>
      </c>
      <c r="N83" s="3">
        <v>0</v>
      </c>
      <c r="O83" s="4">
        <v>41243</v>
      </c>
      <c r="P83" s="3">
        <v>0</v>
      </c>
      <c r="Q83" s="3" t="b">
        <v>0</v>
      </c>
      <c r="R83" s="3"/>
      <c r="S83" s="3">
        <v>0</v>
      </c>
      <c r="T83" s="3" t="s">
        <v>20</v>
      </c>
      <c r="V83" s="8">
        <f>IF(IF($E$8,E83&gt;$E$7,E83&gt;=$E$7),_xll.MaRVL_GetRate($L$8,F83,G83,"R","S",$H$8,$H$8),C83/100)</f>
        <v>4.7476198960445026E-2</v>
      </c>
      <c r="W83" s="9">
        <f t="shared" si="4"/>
        <v>6569.8333087278697</v>
      </c>
      <c r="X83" s="6">
        <f>_xll.MaRVL_GetRate($L$7,$E$7,O83)</f>
        <v>0.89904078745270744</v>
      </c>
      <c r="Y83" s="9">
        <f t="shared" si="5"/>
        <v>5906.5481113117303</v>
      </c>
    </row>
    <row r="84" spans="1:25">
      <c r="A84" s="138"/>
      <c r="B84" s="2">
        <v>1560000</v>
      </c>
      <c r="C84" s="3">
        <v>0</v>
      </c>
      <c r="D84" s="169">
        <v>0.15</v>
      </c>
      <c r="E84" s="4">
        <v>41274</v>
      </c>
      <c r="F84" s="4">
        <v>41274</v>
      </c>
      <c r="G84" s="186">
        <v>41304</v>
      </c>
      <c r="H84" s="4">
        <v>41274</v>
      </c>
      <c r="I84" s="4">
        <v>41304</v>
      </c>
      <c r="J84" s="3" t="s">
        <v>19</v>
      </c>
      <c r="K84" s="3" t="b">
        <v>0</v>
      </c>
      <c r="L84" s="3">
        <v>8.2191780000000006E-2</v>
      </c>
      <c r="M84" s="3">
        <v>0</v>
      </c>
      <c r="N84" s="3">
        <v>0</v>
      </c>
      <c r="O84" s="4">
        <v>41274</v>
      </c>
      <c r="P84" s="3">
        <v>0</v>
      </c>
      <c r="Q84" s="3" t="b">
        <v>0</v>
      </c>
      <c r="R84" s="3"/>
      <c r="S84" s="3">
        <v>0</v>
      </c>
      <c r="T84" s="3" t="s">
        <v>20</v>
      </c>
      <c r="V84" s="8">
        <f>IF(IF($E$8,E84&gt;$E$7,E84&gt;=$E$7),_xll.MaRVL_GetRate($L$8,F84,G84,"R","S",$H$8,$H$8),C84/100)</f>
        <v>4.7579770574813295E-2</v>
      </c>
      <c r="W84" s="9">
        <f t="shared" si="4"/>
        <v>6267.6842326003343</v>
      </c>
      <c r="X84" s="6">
        <f>_xll.MaRVL_GetRate($L$7,$E$7,O84)</f>
        <v>0.89534019312032032</v>
      </c>
      <c r="Y84" s="9">
        <f t="shared" si="5"/>
        <v>5611.7096112335703</v>
      </c>
    </row>
    <row r="85" spans="1:25">
      <c r="A85" s="138"/>
      <c r="B85" s="2">
        <v>1534000</v>
      </c>
      <c r="C85" s="3">
        <v>0</v>
      </c>
      <c r="D85" s="169">
        <v>0.15</v>
      </c>
      <c r="E85" s="4">
        <v>41304</v>
      </c>
      <c r="F85" s="4">
        <v>41304</v>
      </c>
      <c r="G85" s="186">
        <v>41333</v>
      </c>
      <c r="H85" s="4">
        <v>41304</v>
      </c>
      <c r="I85" s="4">
        <v>41333</v>
      </c>
      <c r="J85" s="3" t="s">
        <v>19</v>
      </c>
      <c r="K85" s="3" t="b">
        <v>0</v>
      </c>
      <c r="L85" s="3">
        <v>7.9452049999999996E-2</v>
      </c>
      <c r="M85" s="3">
        <v>0</v>
      </c>
      <c r="N85" s="3">
        <v>0</v>
      </c>
      <c r="O85" s="4">
        <v>41304</v>
      </c>
      <c r="P85" s="3">
        <v>0</v>
      </c>
      <c r="Q85" s="3" t="b">
        <v>0</v>
      </c>
      <c r="R85" s="3"/>
      <c r="S85" s="3">
        <v>0</v>
      </c>
      <c r="T85" s="3" t="s">
        <v>20</v>
      </c>
      <c r="V85" s="8">
        <f>IF(IF($E$8,E85&gt;$E$7,E85&gt;=$E$7),_xll.MaRVL_GetRate($L$8,F85,G85,"R","S",$H$8,$H$8),C85/100)</f>
        <v>4.7679817141422047E-2</v>
      </c>
      <c r="W85" s="9">
        <f t="shared" si="4"/>
        <v>5970.6787508431835</v>
      </c>
      <c r="X85" s="6">
        <f>_xll.MaRVL_GetRate($L$7,$E$7,O85)</f>
        <v>0.89176633557836615</v>
      </c>
      <c r="Y85" s="9">
        <f t="shared" si="5"/>
        <v>5324.4503105550421</v>
      </c>
    </row>
    <row r="86" spans="1:25">
      <c r="A86" s="138"/>
      <c r="B86" s="2">
        <v>1508000</v>
      </c>
      <c r="C86" s="3">
        <v>0</v>
      </c>
      <c r="D86" s="169">
        <v>0.15</v>
      </c>
      <c r="E86" s="4">
        <v>41333</v>
      </c>
      <c r="F86" s="4">
        <v>41333</v>
      </c>
      <c r="G86" s="186">
        <v>41361</v>
      </c>
      <c r="H86" s="4">
        <v>41333</v>
      </c>
      <c r="I86" s="4">
        <v>41361</v>
      </c>
      <c r="J86" s="3" t="s">
        <v>19</v>
      </c>
      <c r="K86" s="3" t="b">
        <v>0</v>
      </c>
      <c r="L86" s="3">
        <v>7.6712329999999995E-2</v>
      </c>
      <c r="M86" s="3">
        <v>0</v>
      </c>
      <c r="N86" s="3">
        <v>0</v>
      </c>
      <c r="O86" s="4">
        <v>41333</v>
      </c>
      <c r="P86" s="3">
        <v>0</v>
      </c>
      <c r="Q86" s="3" t="b">
        <v>0</v>
      </c>
      <c r="R86" s="3"/>
      <c r="S86" s="3">
        <v>0</v>
      </c>
      <c r="T86" s="3" t="s">
        <v>20</v>
      </c>
      <c r="V86" s="8">
        <f>IF(IF($E$8,E86&gt;$E$7,E86&gt;=$E$7),_xll.MaRVL_GetRate($L$8,F86,G86,"R","S",$H$8,$H$8),C86/100)</f>
        <v>4.7776340060178592E-2</v>
      </c>
      <c r="W86" s="9">
        <f t="shared" si="4"/>
        <v>5678.9281800576127</v>
      </c>
      <c r="X86" s="6">
        <f>_xll.MaRVL_GetRate($L$7,$E$7,O86)</f>
        <v>0.88831851667092232</v>
      </c>
      <c r="Y86" s="9">
        <f t="shared" si="5"/>
        <v>5044.697057189479</v>
      </c>
    </row>
    <row r="87" spans="1:25">
      <c r="A87" s="138"/>
      <c r="B87" s="2">
        <v>1482000</v>
      </c>
      <c r="C87" s="3">
        <v>0</v>
      </c>
      <c r="D87" s="169">
        <v>0.15</v>
      </c>
      <c r="E87" s="4">
        <v>41361</v>
      </c>
      <c r="F87" s="4">
        <v>41361</v>
      </c>
      <c r="G87" s="186">
        <v>41394</v>
      </c>
      <c r="H87" s="4">
        <v>41361</v>
      </c>
      <c r="I87" s="4">
        <v>41394</v>
      </c>
      <c r="J87" s="3" t="s">
        <v>19</v>
      </c>
      <c r="K87" s="3" t="b">
        <v>0</v>
      </c>
      <c r="L87" s="3">
        <v>9.0410959999999999E-2</v>
      </c>
      <c r="M87" s="3">
        <v>0</v>
      </c>
      <c r="N87" s="3">
        <v>0</v>
      </c>
      <c r="O87" s="4">
        <v>41361</v>
      </c>
      <c r="P87" s="3">
        <v>0</v>
      </c>
      <c r="Q87" s="3" t="b">
        <v>0</v>
      </c>
      <c r="R87" s="3"/>
      <c r="S87" s="3">
        <v>0</v>
      </c>
      <c r="T87" s="3" t="s">
        <v>20</v>
      </c>
      <c r="V87" s="8">
        <f>IF(IF($E$8,E87&gt;$E$7,E87&gt;=$E$7),_xll.MaRVL_GetRate($L$8,F87,G87,"R","S",$H$8,$H$8),C87/100)</f>
        <v>4.7898651854078211E-2</v>
      </c>
      <c r="W87" s="9">
        <f t="shared" si="4"/>
        <v>6589.4484139213573</v>
      </c>
      <c r="X87" s="6">
        <f>_xll.MaRVL_GetRate($L$7,$E$7,O87)</f>
        <v>0.88499605693389993</v>
      </c>
      <c r="Y87" s="9">
        <f t="shared" si="5"/>
        <v>5831.6358636897421</v>
      </c>
    </row>
    <row r="88" spans="1:25">
      <c r="A88" s="138"/>
      <c r="B88" s="2">
        <v>1456000</v>
      </c>
      <c r="C88" s="3">
        <v>0</v>
      </c>
      <c r="D88" s="169">
        <v>0.15</v>
      </c>
      <c r="E88" s="4">
        <v>41394</v>
      </c>
      <c r="F88" s="4">
        <v>41394</v>
      </c>
      <c r="G88" s="186">
        <v>41424</v>
      </c>
      <c r="H88" s="4">
        <v>41394</v>
      </c>
      <c r="I88" s="4">
        <v>41424</v>
      </c>
      <c r="J88" s="3" t="s">
        <v>19</v>
      </c>
      <c r="K88" s="3" t="b">
        <v>0</v>
      </c>
      <c r="L88" s="3">
        <v>8.2191780000000006E-2</v>
      </c>
      <c r="M88" s="3">
        <v>0</v>
      </c>
      <c r="N88" s="3">
        <v>0</v>
      </c>
      <c r="O88" s="4">
        <v>41394</v>
      </c>
      <c r="P88" s="3">
        <v>0</v>
      </c>
      <c r="Q88" s="3" t="b">
        <v>0</v>
      </c>
      <c r="R88" s="3"/>
      <c r="S88" s="3">
        <v>0</v>
      </c>
      <c r="T88" s="3" t="s">
        <v>20</v>
      </c>
      <c r="V88" s="8">
        <f>IF(IF($E$8,E88&gt;$E$7,E88&gt;=$E$7),_xll.MaRVL_GetRate($L$8,F88,G88,"R","S",$H$8,$H$8),C88/100)</f>
        <v>4.799938518048974E-2</v>
      </c>
      <c r="W88" s="9">
        <f t="shared" si="4"/>
        <v>5899.6500046839928</v>
      </c>
      <c r="X88" s="6">
        <f>_xll.MaRVL_GetRate($L$7,$E$7,O88)</f>
        <v>0.88108848987551613</v>
      </c>
      <c r="Y88" s="9">
        <f t="shared" si="5"/>
        <v>5198.1137134211012</v>
      </c>
    </row>
    <row r="89" spans="1:25">
      <c r="A89" s="138"/>
      <c r="B89" s="2">
        <v>1430000</v>
      </c>
      <c r="C89" s="3">
        <v>0</v>
      </c>
      <c r="D89" s="169">
        <v>0.15</v>
      </c>
      <c r="E89" s="4">
        <v>41424</v>
      </c>
      <c r="F89" s="4">
        <v>41424</v>
      </c>
      <c r="G89" s="186">
        <v>41453</v>
      </c>
      <c r="H89" s="4">
        <v>41424</v>
      </c>
      <c r="I89" s="4">
        <v>41453</v>
      </c>
      <c r="J89" s="3" t="s">
        <v>19</v>
      </c>
      <c r="K89" s="3" t="b">
        <v>0</v>
      </c>
      <c r="L89" s="3">
        <v>7.9452049999999996E-2</v>
      </c>
      <c r="M89" s="3">
        <v>0</v>
      </c>
      <c r="N89" s="3">
        <v>0</v>
      </c>
      <c r="O89" s="4">
        <v>41424</v>
      </c>
      <c r="P89" s="3">
        <v>0</v>
      </c>
      <c r="Q89" s="3" t="b">
        <v>0</v>
      </c>
      <c r="R89" s="3"/>
      <c r="S89" s="3">
        <v>0</v>
      </c>
      <c r="T89" s="3" t="s">
        <v>20</v>
      </c>
      <c r="V89" s="8">
        <f>IF(IF($E$8,E89&gt;$E$7,E89&gt;=$E$7),_xll.MaRVL_GetRate($L$8,F89,G89,"R","S",$H$8,$H$8),C89/100)</f>
        <v>4.8099372259016969E-2</v>
      </c>
      <c r="W89" s="9">
        <f t="shared" si="4"/>
        <v>5613.1834058094055</v>
      </c>
      <c r="X89" s="6">
        <f>_xll.MaRVL_GetRate($L$7,$E$7,O89)</f>
        <v>0.877543873075039</v>
      </c>
      <c r="Y89" s="9">
        <f t="shared" si="5"/>
        <v>4925.8147062145244</v>
      </c>
    </row>
    <row r="90" spans="1:25">
      <c r="A90" s="138"/>
      <c r="B90" s="2">
        <v>1404000</v>
      </c>
      <c r="C90" s="3">
        <v>0</v>
      </c>
      <c r="D90" s="169">
        <v>0.15</v>
      </c>
      <c r="E90" s="4">
        <v>41453</v>
      </c>
      <c r="F90" s="4">
        <v>41453</v>
      </c>
      <c r="G90" s="186">
        <v>41485</v>
      </c>
      <c r="H90" s="4">
        <v>41453</v>
      </c>
      <c r="I90" s="4">
        <v>41485</v>
      </c>
      <c r="J90" s="3" t="s">
        <v>19</v>
      </c>
      <c r="K90" s="3" t="b">
        <v>0</v>
      </c>
      <c r="L90" s="3">
        <v>8.7671230000000003E-2</v>
      </c>
      <c r="M90" s="3">
        <v>0</v>
      </c>
      <c r="N90" s="3">
        <v>0</v>
      </c>
      <c r="O90" s="4">
        <v>41453</v>
      </c>
      <c r="P90" s="3">
        <v>0</v>
      </c>
      <c r="Q90" s="3" t="b">
        <v>0</v>
      </c>
      <c r="R90" s="3"/>
      <c r="S90" s="3">
        <v>0</v>
      </c>
      <c r="T90" s="3" t="s">
        <v>20</v>
      </c>
      <c r="V90" s="8">
        <f>IF(IF($E$8,E90&gt;$E$7,E90&gt;=$E$7),_xll.MaRVL_GetRate($L$8,F90,G90,"R","S",$H$8,$H$8),C90/100)</f>
        <v>4.8215545176770111E-2</v>
      </c>
      <c r="W90" s="9">
        <f t="shared" si="4"/>
        <v>6092.9498148829107</v>
      </c>
      <c r="X90" s="6">
        <f>_xll.MaRVL_GetRate($L$7,$E$7,O90)</f>
        <v>0.87412442173741167</v>
      </c>
      <c r="Y90" s="9">
        <f t="shared" si="5"/>
        <v>5325.9962336095941</v>
      </c>
    </row>
    <row r="91" spans="1:25">
      <c r="A91" s="138"/>
      <c r="B91" s="2">
        <v>1378000</v>
      </c>
      <c r="C91" s="3">
        <v>0</v>
      </c>
      <c r="D91" s="169">
        <v>0.15</v>
      </c>
      <c r="E91" s="4">
        <v>41485</v>
      </c>
      <c r="F91" s="4">
        <v>41485</v>
      </c>
      <c r="G91" s="186">
        <v>41516</v>
      </c>
      <c r="H91" s="4">
        <v>41485</v>
      </c>
      <c r="I91" s="4">
        <v>41516</v>
      </c>
      <c r="J91" s="3" t="s">
        <v>19</v>
      </c>
      <c r="K91" s="3" t="b">
        <v>0</v>
      </c>
      <c r="L91" s="3">
        <v>8.4931510000000002E-2</v>
      </c>
      <c r="M91" s="3">
        <v>0</v>
      </c>
      <c r="N91" s="3">
        <v>0</v>
      </c>
      <c r="O91" s="4">
        <v>41485</v>
      </c>
      <c r="P91" s="3">
        <v>0</v>
      </c>
      <c r="Q91" s="3" t="b">
        <v>0</v>
      </c>
      <c r="R91" s="3"/>
      <c r="S91" s="3">
        <v>0</v>
      </c>
      <c r="T91" s="3" t="s">
        <v>20</v>
      </c>
      <c r="V91" s="8">
        <f>IF(IF($E$8,E91&gt;$E$7,E91&gt;=$E$7),_xll.MaRVL_GetRate($L$8,F91,G91,"R","S",$H$8,$H$8),C91/100)</f>
        <v>4.8322523111381306E-2</v>
      </c>
      <c r="W91" s="9">
        <f t="shared" si="4"/>
        <v>5806.4399581746975</v>
      </c>
      <c r="X91" s="6">
        <f>_xll.MaRVL_GetRate($L$7,$E$7,O91)</f>
        <v>0.8703592617279996</v>
      </c>
      <c r="Y91" s="9">
        <f t="shared" si="5"/>
        <v>5053.6887952648867</v>
      </c>
    </row>
    <row r="92" spans="1:25">
      <c r="A92" s="138"/>
      <c r="B92" s="2">
        <v>1352000</v>
      </c>
      <c r="C92" s="3">
        <v>0</v>
      </c>
      <c r="D92" s="169">
        <v>0.15</v>
      </c>
      <c r="E92" s="4">
        <v>41516</v>
      </c>
      <c r="F92" s="4">
        <v>41516</v>
      </c>
      <c r="G92" s="186">
        <v>41547</v>
      </c>
      <c r="H92" s="4">
        <v>41516</v>
      </c>
      <c r="I92" s="4">
        <v>41547</v>
      </c>
      <c r="J92" s="3" t="s">
        <v>19</v>
      </c>
      <c r="K92" s="3" t="b">
        <v>0</v>
      </c>
      <c r="L92" s="3">
        <v>8.4931510000000002E-2</v>
      </c>
      <c r="M92" s="3">
        <v>0</v>
      </c>
      <c r="N92" s="3">
        <v>0</v>
      </c>
      <c r="O92" s="4">
        <v>41516</v>
      </c>
      <c r="P92" s="3">
        <v>0</v>
      </c>
      <c r="Q92" s="3" t="b">
        <v>0</v>
      </c>
      <c r="R92" s="3"/>
      <c r="S92" s="3">
        <v>0</v>
      </c>
      <c r="T92" s="3" t="s">
        <v>20</v>
      </c>
      <c r="V92" s="8">
        <f>IF(IF($E$8,E92&gt;$E$7,E92&gt;=$E$7),_xll.MaRVL_GetRate($L$8,F92,G92,"R","S",$H$8,$H$8),C92/100)</f>
        <v>4.8682905023431755E-2</v>
      </c>
      <c r="W92" s="9">
        <f t="shared" si="4"/>
        <v>5737.9169519203397</v>
      </c>
      <c r="X92" s="6">
        <f>_xll.MaRVL_GetRate($L$7,$E$7,O92)</f>
        <v>0.86671982326737662</v>
      </c>
      <c r="Y92" s="9">
        <f t="shared" si="5"/>
        <v>4973.1663664912812</v>
      </c>
    </row>
    <row r="93" spans="1:25">
      <c r="A93" s="138"/>
      <c r="B93" s="2">
        <v>1326000</v>
      </c>
      <c r="C93" s="3">
        <v>0</v>
      </c>
      <c r="D93" s="169">
        <v>0.15</v>
      </c>
      <c r="E93" s="4">
        <v>41547</v>
      </c>
      <c r="F93" s="4">
        <v>41547</v>
      </c>
      <c r="G93" s="186">
        <v>41577</v>
      </c>
      <c r="H93" s="4">
        <v>41547</v>
      </c>
      <c r="I93" s="4">
        <v>41577</v>
      </c>
      <c r="J93" s="3" t="s">
        <v>19</v>
      </c>
      <c r="K93" s="3" t="b">
        <v>0</v>
      </c>
      <c r="L93" s="3">
        <v>8.2191780000000006E-2</v>
      </c>
      <c r="M93" s="3">
        <v>0</v>
      </c>
      <c r="N93" s="3">
        <v>0</v>
      </c>
      <c r="O93" s="4">
        <v>41547</v>
      </c>
      <c r="P93" s="3">
        <v>0</v>
      </c>
      <c r="Q93" s="3" t="b">
        <v>0</v>
      </c>
      <c r="R93" s="3"/>
      <c r="S93" s="3">
        <v>0</v>
      </c>
      <c r="T93" s="3" t="s">
        <v>20</v>
      </c>
      <c r="V93" s="8">
        <f>IF(IF($E$8,E93&gt;$E$7,E93&gt;=$E$7),_xll.MaRVL_GetRate($L$8,F93,G93,"R","S",$H$8,$H$8),C93/100)</f>
        <v>4.8799939016136218E-2</v>
      </c>
      <c r="W93" s="9">
        <f t="shared" si="4"/>
        <v>5459.4336404373871</v>
      </c>
      <c r="X93" s="6">
        <f>_xll.MaRVL_GetRate($L$7,$E$7,O93)</f>
        <v>0.86306978059083306</v>
      </c>
      <c r="Y93" s="9">
        <f t="shared" si="5"/>
        <v>4711.8721942025086</v>
      </c>
    </row>
    <row r="94" spans="1:25">
      <c r="A94" s="138"/>
      <c r="B94" s="2">
        <v>1300000</v>
      </c>
      <c r="C94" s="3">
        <v>0</v>
      </c>
      <c r="D94" s="169">
        <v>0.15</v>
      </c>
      <c r="E94" s="4">
        <v>41577</v>
      </c>
      <c r="F94" s="4">
        <v>41577</v>
      </c>
      <c r="G94" s="186">
        <v>41607</v>
      </c>
      <c r="H94" s="4">
        <v>41577</v>
      </c>
      <c r="I94" s="4">
        <v>41607</v>
      </c>
      <c r="J94" s="3" t="s">
        <v>19</v>
      </c>
      <c r="K94" s="3" t="b">
        <v>0</v>
      </c>
      <c r="L94" s="3">
        <v>8.2191780000000006E-2</v>
      </c>
      <c r="M94" s="3">
        <v>0</v>
      </c>
      <c r="N94" s="3">
        <v>0</v>
      </c>
      <c r="O94" s="4">
        <v>41577</v>
      </c>
      <c r="P94" s="3">
        <v>0</v>
      </c>
      <c r="Q94" s="3" t="b">
        <v>0</v>
      </c>
      <c r="R94" s="3"/>
      <c r="S94" s="3">
        <v>0</v>
      </c>
      <c r="T94" s="3" t="s">
        <v>20</v>
      </c>
      <c r="V94" s="8">
        <f>IF(IF($E$8,E94&gt;$E$7,E94&gt;=$E$7),_xll.MaRVL_GetRate($L$8,F94,G94,"R","S",$H$8,$H$8),C94/100)</f>
        <v>4.8918241783966719E-2</v>
      </c>
      <c r="W94" s="9">
        <f t="shared" si="4"/>
        <v>5364.9224964531059</v>
      </c>
      <c r="X94" s="6">
        <f>_xll.MaRVL_GetRate($L$7,$E$7,O94)</f>
        <v>0.85954426783060534</v>
      </c>
      <c r="Y94" s="9">
        <f t="shared" si="5"/>
        <v>4611.3883791817279</v>
      </c>
    </row>
    <row r="95" spans="1:25">
      <c r="A95" s="138"/>
      <c r="B95" s="2">
        <v>1274000</v>
      </c>
      <c r="C95" s="3">
        <v>0</v>
      </c>
      <c r="D95" s="169">
        <v>0.15</v>
      </c>
      <c r="E95" s="4">
        <v>41607</v>
      </c>
      <c r="F95" s="4">
        <v>41607</v>
      </c>
      <c r="G95" s="186">
        <v>41638</v>
      </c>
      <c r="H95" s="4">
        <v>41607</v>
      </c>
      <c r="I95" s="4">
        <v>41638</v>
      </c>
      <c r="J95" s="3" t="s">
        <v>19</v>
      </c>
      <c r="K95" s="3" t="b">
        <v>0</v>
      </c>
      <c r="L95" s="3">
        <v>8.4931510000000002E-2</v>
      </c>
      <c r="M95" s="3">
        <v>0</v>
      </c>
      <c r="N95" s="3">
        <v>0</v>
      </c>
      <c r="O95" s="4">
        <v>41607</v>
      </c>
      <c r="P95" s="3">
        <v>0</v>
      </c>
      <c r="Q95" s="3" t="b">
        <v>0</v>
      </c>
      <c r="R95" s="3"/>
      <c r="S95" s="3">
        <v>0</v>
      </c>
      <c r="T95" s="3" t="s">
        <v>20</v>
      </c>
      <c r="V95" s="8">
        <f>IF(IF($E$8,E95&gt;$E$7,E95&gt;=$E$7),_xll.MaRVL_GetRate($L$8,F95,G95,"R","S",$H$8,$H$8),C95/100)</f>
        <v>4.9041804695624032E-2</v>
      </c>
      <c r="W95" s="9">
        <f t="shared" si="4"/>
        <v>5445.3871175982867</v>
      </c>
      <c r="X95" s="6">
        <f>_xll.MaRVL_GetRate($L$7,$E$7,O95)</f>
        <v>0.8560254669187759</v>
      </c>
      <c r="Y95" s="9">
        <f t="shared" si="5"/>
        <v>4661.3900498955609</v>
      </c>
    </row>
    <row r="96" spans="1:25">
      <c r="A96" s="138"/>
      <c r="B96" s="2">
        <v>1248000</v>
      </c>
      <c r="C96" s="3">
        <v>0</v>
      </c>
      <c r="D96" s="169">
        <v>0.15</v>
      </c>
      <c r="E96" s="4">
        <v>41638</v>
      </c>
      <c r="F96" s="4">
        <v>41638</v>
      </c>
      <c r="G96" s="186">
        <v>41669</v>
      </c>
      <c r="H96" s="4">
        <v>41638</v>
      </c>
      <c r="I96" s="4">
        <v>41669</v>
      </c>
      <c r="J96" s="3" t="s">
        <v>19</v>
      </c>
      <c r="K96" s="3" t="b">
        <v>0</v>
      </c>
      <c r="L96" s="3">
        <v>8.4931510000000002E-2</v>
      </c>
      <c r="M96" s="3">
        <v>0</v>
      </c>
      <c r="N96" s="3">
        <v>0</v>
      </c>
      <c r="O96" s="4">
        <v>41638</v>
      </c>
      <c r="P96" s="3">
        <v>0</v>
      </c>
      <c r="Q96" s="3" t="b">
        <v>0</v>
      </c>
      <c r="R96" s="3"/>
      <c r="S96" s="3">
        <v>0</v>
      </c>
      <c r="T96" s="3" t="s">
        <v>20</v>
      </c>
      <c r="V96" s="8">
        <f>IF(IF($E$8,E96&gt;$E$7,E96&gt;=$E$7),_xll.MaRVL_GetRate($L$8,F96,G96,"R","S",$H$8,$H$8),C96/100)</f>
        <v>4.9164064215809912E-2</v>
      </c>
      <c r="W96" s="9">
        <f t="shared" si="4"/>
        <v>5347.1049333799383</v>
      </c>
      <c r="X96" s="6">
        <f>_xll.MaRVL_GetRate($L$7,$E$7,O96)</f>
        <v>0.85239646180171258</v>
      </c>
      <c r="Y96" s="9">
        <f t="shared" si="5"/>
        <v>4557.8533260955419</v>
      </c>
    </row>
    <row r="97" spans="1:25">
      <c r="A97" s="138"/>
      <c r="B97" s="2">
        <v>1222000</v>
      </c>
      <c r="C97" s="3">
        <v>0</v>
      </c>
      <c r="D97" s="169">
        <v>0.15</v>
      </c>
      <c r="E97" s="4">
        <v>41669</v>
      </c>
      <c r="F97" s="4">
        <v>41669</v>
      </c>
      <c r="G97" s="186">
        <v>41698</v>
      </c>
      <c r="H97" s="4">
        <v>41669</v>
      </c>
      <c r="I97" s="4">
        <v>41698</v>
      </c>
      <c r="J97" s="3" t="s">
        <v>19</v>
      </c>
      <c r="K97" s="3" t="b">
        <v>0</v>
      </c>
      <c r="L97" s="3">
        <v>7.9452049999999996E-2</v>
      </c>
      <c r="M97" s="3">
        <v>0</v>
      </c>
      <c r="N97" s="3">
        <v>0</v>
      </c>
      <c r="O97" s="4">
        <v>41669</v>
      </c>
      <c r="P97" s="3">
        <v>0</v>
      </c>
      <c r="Q97" s="3" t="b">
        <v>0</v>
      </c>
      <c r="R97" s="3"/>
      <c r="S97" s="3">
        <v>0</v>
      </c>
      <c r="T97" s="3" t="s">
        <v>20</v>
      </c>
      <c r="V97" s="8">
        <f>IF(IF($E$8,E97&gt;$E$7,E97&gt;=$E$7),_xll.MaRVL_GetRate($L$8,F97,G97,"R","S",$H$8,$H$8),C97/100)</f>
        <v>4.9275734185115688E-2</v>
      </c>
      <c r="W97" s="9">
        <f t="shared" si="4"/>
        <v>4910.0283871613074</v>
      </c>
      <c r="X97" s="6">
        <f>_xll.MaRVL_GetRate($L$7,$E$7,O97)</f>
        <v>0.84877470072863226</v>
      </c>
      <c r="Y97" s="9">
        <f t="shared" si="5"/>
        <v>4167.5078748819278</v>
      </c>
    </row>
    <row r="98" spans="1:25">
      <c r="A98" s="138"/>
      <c r="B98" s="2">
        <v>1196000</v>
      </c>
      <c r="C98" s="3">
        <v>0</v>
      </c>
      <c r="D98" s="169">
        <v>0.15</v>
      </c>
      <c r="E98" s="4">
        <v>41698</v>
      </c>
      <c r="F98" s="4">
        <v>41698</v>
      </c>
      <c r="G98" s="186">
        <v>41729</v>
      </c>
      <c r="H98" s="4">
        <v>41698</v>
      </c>
      <c r="I98" s="4">
        <v>41729</v>
      </c>
      <c r="J98" s="3" t="s">
        <v>19</v>
      </c>
      <c r="K98" s="3" t="b">
        <v>0</v>
      </c>
      <c r="L98" s="3">
        <v>8.4931510000000002E-2</v>
      </c>
      <c r="M98" s="3">
        <v>0</v>
      </c>
      <c r="N98" s="3">
        <v>0</v>
      </c>
      <c r="O98" s="4">
        <v>41698</v>
      </c>
      <c r="P98" s="3">
        <v>0</v>
      </c>
      <c r="Q98" s="3" t="b">
        <v>0</v>
      </c>
      <c r="R98" s="3"/>
      <c r="S98" s="3">
        <v>0</v>
      </c>
      <c r="T98" s="3" t="s">
        <v>20</v>
      </c>
      <c r="V98" s="8">
        <f>IF(IF($E$8,E98&gt;$E$7,E98&gt;=$E$7),_xll.MaRVL_GetRate($L$8,F98,G98,"R","S",$H$8,$H$8),C98/100)</f>
        <v>4.9400691206624499E-2</v>
      </c>
      <c r="W98" s="9">
        <f t="shared" si="4"/>
        <v>5148.1390083061933</v>
      </c>
      <c r="X98" s="6">
        <f>_xll.MaRVL_GetRate($L$7,$E$7,O98)</f>
        <v>0.84539319404616386</v>
      </c>
      <c r="Y98" s="9">
        <f t="shared" si="5"/>
        <v>4352.201679625623</v>
      </c>
    </row>
    <row r="99" spans="1:25">
      <c r="A99" s="138"/>
      <c r="B99" s="2">
        <v>1170000</v>
      </c>
      <c r="C99" s="3">
        <v>0</v>
      </c>
      <c r="D99" s="169">
        <v>0.15</v>
      </c>
      <c r="E99" s="4">
        <v>41729</v>
      </c>
      <c r="F99" s="4">
        <v>41729</v>
      </c>
      <c r="G99" s="186">
        <v>41759</v>
      </c>
      <c r="H99" s="4">
        <v>41729</v>
      </c>
      <c r="I99" s="4">
        <v>41759</v>
      </c>
      <c r="J99" s="3" t="s">
        <v>19</v>
      </c>
      <c r="K99" s="3" t="b">
        <v>0</v>
      </c>
      <c r="L99" s="3">
        <v>8.2191780000000006E-2</v>
      </c>
      <c r="M99" s="3">
        <v>0</v>
      </c>
      <c r="N99" s="3">
        <v>0</v>
      </c>
      <c r="O99" s="4">
        <v>41729</v>
      </c>
      <c r="P99" s="3">
        <v>0</v>
      </c>
      <c r="Q99" s="3" t="b">
        <v>0</v>
      </c>
      <c r="R99" s="3"/>
      <c r="S99" s="3">
        <v>0</v>
      </c>
      <c r="T99" s="3" t="s">
        <v>20</v>
      </c>
      <c r="V99" s="8">
        <f>IF(IF($E$8,E99&gt;$E$7,E99&gt;=$E$7),_xll.MaRVL_GetRate($L$8,F99,G99,"R","S",$H$8,$H$8),C99/100)</f>
        <v>4.9517619906945809E-2</v>
      </c>
      <c r="W99" s="9">
        <f t="shared" si="4"/>
        <v>4885.59151608708</v>
      </c>
      <c r="X99" s="6">
        <f>_xll.MaRVL_GetRate($L$7,$E$7,O99)</f>
        <v>0.84178556335724397</v>
      </c>
      <c r="Y99" s="9">
        <f t="shared" si="5"/>
        <v>4112.6204067027347</v>
      </c>
    </row>
    <row r="100" spans="1:25">
      <c r="A100" s="138"/>
      <c r="B100" s="2">
        <v>1144000</v>
      </c>
      <c r="C100" s="3">
        <v>0</v>
      </c>
      <c r="D100" s="169">
        <v>0.15</v>
      </c>
      <c r="E100" s="4">
        <v>41759</v>
      </c>
      <c r="F100" s="4">
        <v>41759</v>
      </c>
      <c r="G100" s="186">
        <v>41789</v>
      </c>
      <c r="H100" s="4">
        <v>41759</v>
      </c>
      <c r="I100" s="4">
        <v>41789</v>
      </c>
      <c r="J100" s="3" t="s">
        <v>19</v>
      </c>
      <c r="K100" s="3" t="b">
        <v>0</v>
      </c>
      <c r="L100" s="3">
        <v>8.2191780000000006E-2</v>
      </c>
      <c r="M100" s="3">
        <v>0</v>
      </c>
      <c r="N100" s="3">
        <v>0</v>
      </c>
      <c r="O100" s="4">
        <v>41759</v>
      </c>
      <c r="P100" s="3">
        <v>0</v>
      </c>
      <c r="Q100" s="3" t="b">
        <v>0</v>
      </c>
      <c r="R100" s="3"/>
      <c r="S100" s="3">
        <v>0</v>
      </c>
      <c r="T100" s="3" t="s">
        <v>20</v>
      </c>
      <c r="V100" s="8">
        <f>IF(IF($E$8,E100&gt;$E$7,E100&gt;=$E$7),_xll.MaRVL_GetRate($L$8,F100,G100,"R","S",$H$8,$H$8),C100/100)</f>
        <v>4.9635913766898541E-2</v>
      </c>
      <c r="W100" s="9">
        <f t="shared" si="4"/>
        <v>4788.0528746201671</v>
      </c>
      <c r="X100" s="6">
        <f>_xll.MaRVL_GetRate($L$7,$E$7,O100)</f>
        <v>0.83830131195658586</v>
      </c>
      <c r="Y100" s="9">
        <f t="shared" si="5"/>
        <v>4013.8310065115884</v>
      </c>
    </row>
    <row r="101" spans="1:25">
      <c r="A101" s="138"/>
      <c r="B101" s="2">
        <v>1118000</v>
      </c>
      <c r="C101" s="3">
        <v>0</v>
      </c>
      <c r="D101" s="169">
        <v>0.15</v>
      </c>
      <c r="E101" s="4">
        <v>41789</v>
      </c>
      <c r="F101" s="4">
        <v>41789</v>
      </c>
      <c r="G101" s="186">
        <v>41820</v>
      </c>
      <c r="H101" s="4">
        <v>41789</v>
      </c>
      <c r="I101" s="4">
        <v>41820</v>
      </c>
      <c r="J101" s="3" t="s">
        <v>19</v>
      </c>
      <c r="K101" s="3" t="b">
        <v>0</v>
      </c>
      <c r="L101" s="3">
        <v>8.4931510000000002E-2</v>
      </c>
      <c r="M101" s="3">
        <v>0</v>
      </c>
      <c r="N101" s="3">
        <v>0</v>
      </c>
      <c r="O101" s="4">
        <v>41789</v>
      </c>
      <c r="P101" s="3">
        <v>0</v>
      </c>
      <c r="Q101" s="3" t="b">
        <v>0</v>
      </c>
      <c r="R101" s="3"/>
      <c r="S101" s="3">
        <v>0</v>
      </c>
      <c r="T101" s="3" t="s">
        <v>20</v>
      </c>
      <c r="V101" s="8">
        <f>IF(IF($E$8,E101&gt;$E$7,E101&gt;=$E$7),_xll.MaRVL_GetRate($L$8,F101,G101,"R","S",$H$8,$H$8),C101/100)</f>
        <v>4.9759564557421393E-2</v>
      </c>
      <c r="W101" s="9">
        <f t="shared" si="4"/>
        <v>4846.1733131562532</v>
      </c>
      <c r="X101" s="6">
        <f>_xll.MaRVL_GetRate($L$7,$E$7,O101)</f>
        <v>0.83482398431623173</v>
      </c>
      <c r="Y101" s="9">
        <f t="shared" si="5"/>
        <v>4045.7017139760969</v>
      </c>
    </row>
    <row r="102" spans="1:25">
      <c r="A102" s="138"/>
      <c r="B102" s="2">
        <v>1092000</v>
      </c>
      <c r="C102" s="3">
        <v>0</v>
      </c>
      <c r="D102" s="169">
        <v>0.15</v>
      </c>
      <c r="E102" s="4">
        <v>41820</v>
      </c>
      <c r="F102" s="4">
        <v>41820</v>
      </c>
      <c r="G102" s="186">
        <v>41850</v>
      </c>
      <c r="H102" s="4">
        <v>41820</v>
      </c>
      <c r="I102" s="4">
        <v>41850</v>
      </c>
      <c r="J102" s="3" t="s">
        <v>19</v>
      </c>
      <c r="K102" s="3" t="b">
        <v>0</v>
      </c>
      <c r="L102" s="3">
        <v>8.2191780000000006E-2</v>
      </c>
      <c r="M102" s="3">
        <v>0</v>
      </c>
      <c r="N102" s="3">
        <v>0</v>
      </c>
      <c r="O102" s="4">
        <v>41820</v>
      </c>
      <c r="P102" s="3">
        <v>0</v>
      </c>
      <c r="Q102" s="3" t="b">
        <v>0</v>
      </c>
      <c r="R102" s="3"/>
      <c r="S102" s="3">
        <v>0</v>
      </c>
      <c r="T102" s="3" t="s">
        <v>20</v>
      </c>
      <c r="V102" s="8">
        <f>IF(IF($E$8,E102&gt;$E$7,E102&gt;=$E$7),_xll.MaRVL_GetRate($L$8,F102,G102,"R","S",$H$8,$H$8),C102/100)</f>
        <v>4.9876440087727666E-2</v>
      </c>
      <c r="W102" s="9">
        <f t="shared" si="4"/>
        <v>4591.8214174666928</v>
      </c>
      <c r="X102" s="6">
        <f>_xll.MaRVL_GetRate($L$7,$E$7,O102)</f>
        <v>0.83123805541362883</v>
      </c>
      <c r="Y102" s="9">
        <f t="shared" si="5"/>
        <v>3816.8967058616663</v>
      </c>
    </row>
    <row r="103" spans="1:25">
      <c r="A103" s="138"/>
      <c r="B103" s="2">
        <v>1066000</v>
      </c>
      <c r="C103" s="3">
        <v>0</v>
      </c>
      <c r="D103" s="169">
        <v>0.15</v>
      </c>
      <c r="E103" s="4">
        <v>41850</v>
      </c>
      <c r="F103" s="4">
        <v>41850</v>
      </c>
      <c r="G103" s="186">
        <v>41880</v>
      </c>
      <c r="H103" s="4">
        <v>41850</v>
      </c>
      <c r="I103" s="4">
        <v>41880</v>
      </c>
      <c r="J103" s="3" t="s">
        <v>19</v>
      </c>
      <c r="K103" s="3" t="b">
        <v>0</v>
      </c>
      <c r="L103" s="3">
        <v>8.2191780000000006E-2</v>
      </c>
      <c r="M103" s="3">
        <v>0</v>
      </c>
      <c r="N103" s="3">
        <v>0</v>
      </c>
      <c r="O103" s="4">
        <v>41850</v>
      </c>
      <c r="P103" s="3">
        <v>0</v>
      </c>
      <c r="Q103" s="3" t="b">
        <v>0</v>
      </c>
      <c r="R103" s="3"/>
      <c r="S103" s="3">
        <v>0</v>
      </c>
      <c r="T103" s="3" t="s">
        <v>20</v>
      </c>
      <c r="V103" s="8">
        <f>IF(IF($E$8,E103&gt;$E$7,E103&gt;=$E$7),_xll.MaRVL_GetRate($L$8,F103,G103,"R","S",$H$8,$H$8),C103/100)</f>
        <v>4.999472949426291E-2</v>
      </c>
      <c r="W103" s="9">
        <f t="shared" si="4"/>
        <v>4492.7693549301712</v>
      </c>
      <c r="X103" s="6">
        <f>_xll.MaRVL_GetRate($L$7,$E$7,O103)</f>
        <v>0.82777490986666236</v>
      </c>
      <c r="Y103" s="9">
        <f t="shared" si="5"/>
        <v>3719.0017478290251</v>
      </c>
    </row>
    <row r="104" spans="1:25">
      <c r="A104" s="138"/>
      <c r="B104" s="2">
        <v>1040000</v>
      </c>
      <c r="C104" s="3">
        <v>0</v>
      </c>
      <c r="D104" s="169">
        <v>0.15</v>
      </c>
      <c r="E104" s="4">
        <v>41880</v>
      </c>
      <c r="F104" s="4">
        <v>41880</v>
      </c>
      <c r="G104" s="186">
        <v>41912</v>
      </c>
      <c r="H104" s="4">
        <v>41880</v>
      </c>
      <c r="I104" s="4">
        <v>41912</v>
      </c>
      <c r="J104" s="3" t="s">
        <v>19</v>
      </c>
      <c r="K104" s="3" t="b">
        <v>0</v>
      </c>
      <c r="L104" s="3">
        <v>8.7671230000000003E-2</v>
      </c>
      <c r="M104" s="3">
        <v>0</v>
      </c>
      <c r="N104" s="3">
        <v>0</v>
      </c>
      <c r="O104" s="4">
        <v>41880</v>
      </c>
      <c r="P104" s="3">
        <v>0</v>
      </c>
      <c r="Q104" s="3" t="b">
        <v>0</v>
      </c>
      <c r="R104" s="3"/>
      <c r="S104" s="3">
        <v>0</v>
      </c>
      <c r="T104" s="3" t="s">
        <v>20</v>
      </c>
      <c r="V104" s="8">
        <f>IF(IF($E$8,E104&gt;$E$7,E104&gt;=$E$7),_xll.MaRVL_GetRate($L$8,F104,G104,"R","S",$H$8,$H$8),C104/100)</f>
        <v>5.1199993038708799E-2</v>
      </c>
      <c r="W104" s="9">
        <f t="shared" si="4"/>
        <v>4782.985439628922</v>
      </c>
      <c r="X104" s="6">
        <f>_xll.MaRVL_GetRate($L$7,$E$7,O104)</f>
        <v>0.82431878948836446</v>
      </c>
      <c r="Y104" s="9">
        <f t="shared" si="5"/>
        <v>3942.7047677353858</v>
      </c>
    </row>
    <row r="105" spans="1:25">
      <c r="A105" s="138"/>
      <c r="B105" s="2">
        <v>1014000</v>
      </c>
      <c r="C105" s="3">
        <v>0</v>
      </c>
      <c r="D105" s="169">
        <v>0.15</v>
      </c>
      <c r="E105" s="4">
        <v>41912</v>
      </c>
      <c r="F105" s="4">
        <v>41912</v>
      </c>
      <c r="G105" s="186">
        <v>41942</v>
      </c>
      <c r="H105" s="4">
        <v>41912</v>
      </c>
      <c r="I105" s="4">
        <v>41942</v>
      </c>
      <c r="J105" s="3" t="s">
        <v>19</v>
      </c>
      <c r="K105" s="3" t="b">
        <v>0</v>
      </c>
      <c r="L105" s="3">
        <v>8.2191780000000006E-2</v>
      </c>
      <c r="M105" s="3">
        <v>0</v>
      </c>
      <c r="N105" s="3">
        <v>0</v>
      </c>
      <c r="O105" s="4">
        <v>41912</v>
      </c>
      <c r="P105" s="3">
        <v>0</v>
      </c>
      <c r="Q105" s="3" t="b">
        <v>0</v>
      </c>
      <c r="R105" s="3"/>
      <c r="S105" s="3">
        <v>0</v>
      </c>
      <c r="T105" s="3" t="s">
        <v>20</v>
      </c>
      <c r="V105" s="8">
        <f>IF(IF($E$8,E105&gt;$E$7,E105&gt;=$E$7),_xll.MaRVL_GetRate($L$8,F105,G105,"R","S",$H$8,$H$8),C105/100)</f>
        <v>5.1359732843401527E-2</v>
      </c>
      <c r="W105" s="9">
        <f t="shared" si="4"/>
        <v>4386.4031073806682</v>
      </c>
      <c r="X105" s="6">
        <f>_xll.MaRVL_GetRate($L$7,$E$7,O105)</f>
        <v>0.82057099577777382</v>
      </c>
      <c r="Y105" s="9">
        <f t="shared" si="5"/>
        <v>3599.3551657060761</v>
      </c>
    </row>
    <row r="106" spans="1:25">
      <c r="A106" s="138"/>
      <c r="B106" s="2">
        <v>988000</v>
      </c>
      <c r="C106" s="3">
        <v>0</v>
      </c>
      <c r="D106" s="169">
        <v>0.15</v>
      </c>
      <c r="E106" s="4">
        <v>41942</v>
      </c>
      <c r="F106" s="4">
        <v>41942</v>
      </c>
      <c r="G106" s="186">
        <v>41971</v>
      </c>
      <c r="H106" s="4">
        <v>41942</v>
      </c>
      <c r="I106" s="4">
        <v>41971</v>
      </c>
      <c r="J106" s="3" t="s">
        <v>19</v>
      </c>
      <c r="K106" s="3" t="b">
        <v>0</v>
      </c>
      <c r="L106" s="3">
        <v>7.9452049999999996E-2</v>
      </c>
      <c r="M106" s="3">
        <v>0</v>
      </c>
      <c r="N106" s="3">
        <v>0</v>
      </c>
      <c r="O106" s="4">
        <v>41942</v>
      </c>
      <c r="P106" s="3">
        <v>0</v>
      </c>
      <c r="Q106" s="3" t="b">
        <v>0</v>
      </c>
      <c r="R106" s="3"/>
      <c r="S106" s="3">
        <v>0</v>
      </c>
      <c r="T106" s="3" t="s">
        <v>20</v>
      </c>
      <c r="V106" s="8">
        <f>IF(IF($E$8,E106&gt;$E$7,E106&gt;=$E$7),_xll.MaRVL_GetRate($L$8,F106,G106,"R","S",$H$8,$H$8),C106/100)</f>
        <v>5.151493369548913E-2</v>
      </c>
      <c r="W106" s="9">
        <f t="shared" si="4"/>
        <v>4144.1436859874302</v>
      </c>
      <c r="X106" s="6">
        <f>_xll.MaRVL_GetRate($L$7,$E$7,O106)</f>
        <v>0.81706265757470453</v>
      </c>
      <c r="Y106" s="9">
        <f t="shared" si="5"/>
        <v>3386.0250534443217</v>
      </c>
    </row>
    <row r="107" spans="1:25">
      <c r="A107" s="138"/>
      <c r="B107" s="2">
        <v>962000</v>
      </c>
      <c r="C107" s="3">
        <v>0</v>
      </c>
      <c r="D107" s="169">
        <v>0.15</v>
      </c>
      <c r="E107" s="4">
        <v>41971</v>
      </c>
      <c r="F107" s="4">
        <v>41971</v>
      </c>
      <c r="G107" s="186">
        <v>42003</v>
      </c>
      <c r="H107" s="4">
        <v>41971</v>
      </c>
      <c r="I107" s="4">
        <v>42003</v>
      </c>
      <c r="J107" s="3" t="s">
        <v>19</v>
      </c>
      <c r="K107" s="3" t="b">
        <v>0</v>
      </c>
      <c r="L107" s="3">
        <v>8.7671230000000003E-2</v>
      </c>
      <c r="M107" s="3">
        <v>0</v>
      </c>
      <c r="N107" s="3">
        <v>0</v>
      </c>
      <c r="O107" s="4">
        <v>41971</v>
      </c>
      <c r="P107" s="3">
        <v>0</v>
      </c>
      <c r="Q107" s="3" t="b">
        <v>0</v>
      </c>
      <c r="R107" s="3"/>
      <c r="S107" s="3">
        <v>0</v>
      </c>
      <c r="T107" s="3" t="s">
        <v>20</v>
      </c>
      <c r="V107" s="8">
        <f>IF(IF($E$8,E107&gt;$E$7,E107&gt;=$E$7),_xll.MaRVL_GetRate($L$8,F107,G107,"R","S",$H$8,$H$8),C107/100)</f>
        <v>5.1690085375951725E-2</v>
      </c>
      <c r="W107" s="9">
        <f t="shared" si="4"/>
        <v>4465.21471199805</v>
      </c>
      <c r="X107" s="6">
        <f>_xll.MaRVL_GetRate($L$7,$E$7,O107)</f>
        <v>0.81367612562527758</v>
      </c>
      <c r="Y107" s="9">
        <f t="shared" si="5"/>
        <v>3633.2386069435629</v>
      </c>
    </row>
    <row r="108" spans="1:25">
      <c r="A108" s="138"/>
      <c r="B108" s="2">
        <v>936000</v>
      </c>
      <c r="C108" s="3">
        <v>0</v>
      </c>
      <c r="D108" s="169">
        <v>0.15</v>
      </c>
      <c r="E108" s="4">
        <v>42003</v>
      </c>
      <c r="F108" s="4">
        <v>42003</v>
      </c>
      <c r="G108" s="186">
        <v>42034</v>
      </c>
      <c r="H108" s="4">
        <v>42003</v>
      </c>
      <c r="I108" s="4">
        <v>42034</v>
      </c>
      <c r="J108" s="3" t="s">
        <v>19</v>
      </c>
      <c r="K108" s="3" t="b">
        <v>0</v>
      </c>
      <c r="L108" s="3">
        <v>8.4931510000000002E-2</v>
      </c>
      <c r="M108" s="3">
        <v>0</v>
      </c>
      <c r="N108" s="3">
        <v>0</v>
      </c>
      <c r="O108" s="4">
        <v>42003</v>
      </c>
      <c r="P108" s="3">
        <v>0</v>
      </c>
      <c r="Q108" s="3" t="b">
        <v>0</v>
      </c>
      <c r="R108" s="3"/>
      <c r="S108" s="3">
        <v>0</v>
      </c>
      <c r="T108" s="3" t="s">
        <v>20</v>
      </c>
      <c r="V108" s="8">
        <f>IF(IF($E$8,E108&gt;$E$7,E108&gt;=$E$7),_xll.MaRVL_GetRate($L$8,F108,G108,"R","S",$H$8,$H$8),C108/100)</f>
        <v>5.1856048765015164E-2</v>
      </c>
      <c r="W108" s="9">
        <f t="shared" si="4"/>
        <v>4222.4522567532003</v>
      </c>
      <c r="X108" s="6">
        <f>_xll.MaRVL_GetRate($L$7,$E$7,O108)</f>
        <v>0.80994487860144293</v>
      </c>
      <c r="Y108" s="9">
        <f t="shared" si="5"/>
        <v>3419.9535804963598</v>
      </c>
    </row>
    <row r="109" spans="1:25">
      <c r="A109" s="138"/>
      <c r="B109" s="2">
        <v>910000</v>
      </c>
      <c r="C109" s="3">
        <v>0</v>
      </c>
      <c r="D109" s="169">
        <v>0.15</v>
      </c>
      <c r="E109" s="4">
        <v>42034</v>
      </c>
      <c r="F109" s="4">
        <v>42034</v>
      </c>
      <c r="G109" s="186">
        <v>42062</v>
      </c>
      <c r="H109" s="4">
        <v>42034</v>
      </c>
      <c r="I109" s="4">
        <v>42062</v>
      </c>
      <c r="J109" s="3" t="s">
        <v>19</v>
      </c>
      <c r="K109" s="3" t="b">
        <v>0</v>
      </c>
      <c r="L109" s="3">
        <v>7.6712329999999995E-2</v>
      </c>
      <c r="M109" s="3">
        <v>0</v>
      </c>
      <c r="N109" s="3">
        <v>0</v>
      </c>
      <c r="O109" s="4">
        <v>42034</v>
      </c>
      <c r="P109" s="3">
        <v>0</v>
      </c>
      <c r="Q109" s="3" t="b">
        <v>0</v>
      </c>
      <c r="R109" s="3"/>
      <c r="S109" s="3">
        <v>0</v>
      </c>
      <c r="T109" s="3" t="s">
        <v>20</v>
      </c>
      <c r="V109" s="8">
        <f>IF(IF($E$8,E109&gt;$E$7,E109&gt;=$E$7),_xll.MaRVL_GetRate($L$8,F109,G109,"R","S",$H$8,$H$8),C109/100)</f>
        <v>5.2003793752348877E-2</v>
      </c>
      <c r="W109" s="9">
        <f t="shared" si="4"/>
        <v>3719.7373287186729</v>
      </c>
      <c r="X109" s="6">
        <f>_xll.MaRVL_GetRate($L$7,$E$7,O109)</f>
        <v>0.80633592140768617</v>
      </c>
      <c r="Y109" s="9">
        <f t="shared" si="5"/>
        <v>2999.3578263469362</v>
      </c>
    </row>
    <row r="110" spans="1:25">
      <c r="A110" s="138"/>
      <c r="B110" s="2">
        <v>884000</v>
      </c>
      <c r="C110" s="3">
        <v>0</v>
      </c>
      <c r="D110" s="169">
        <v>0.15</v>
      </c>
      <c r="E110" s="4">
        <v>42062</v>
      </c>
      <c r="F110" s="4">
        <v>42062</v>
      </c>
      <c r="G110" s="186">
        <v>42093</v>
      </c>
      <c r="H110" s="4">
        <v>42062</v>
      </c>
      <c r="I110" s="4">
        <v>42093</v>
      </c>
      <c r="J110" s="3" t="s">
        <v>19</v>
      </c>
      <c r="K110" s="3" t="b">
        <v>0</v>
      </c>
      <c r="L110" s="3">
        <v>8.4931510000000002E-2</v>
      </c>
      <c r="M110" s="3">
        <v>0</v>
      </c>
      <c r="N110" s="3">
        <v>0</v>
      </c>
      <c r="O110" s="4">
        <v>42062</v>
      </c>
      <c r="P110" s="3">
        <v>0</v>
      </c>
      <c r="Q110" s="3" t="b">
        <v>0</v>
      </c>
      <c r="R110" s="3"/>
      <c r="S110" s="3">
        <v>0</v>
      </c>
      <c r="T110" s="3" t="s">
        <v>20</v>
      </c>
      <c r="V110" s="8">
        <f>IF(IF($E$8,E110&gt;$E$7,E110&gt;=$E$7),_xll.MaRVL_GetRate($L$8,F110,G110,"R","S",$H$8,$H$8),C110/100)</f>
        <v>5.2173737640473061E-2</v>
      </c>
      <c r="W110" s="9">
        <f t="shared" si="4"/>
        <v>4011.5081340482557</v>
      </c>
      <c r="X110" s="6">
        <f>_xll.MaRVL_GetRate($L$7,$E$7,O110)</f>
        <v>0.80308108765358366</v>
      </c>
      <c r="Y110" s="9">
        <f t="shared" si="5"/>
        <v>3221.5663154226709</v>
      </c>
    </row>
    <row r="111" spans="1:25">
      <c r="A111" s="138"/>
      <c r="B111" s="2">
        <v>858000</v>
      </c>
      <c r="C111" s="3">
        <v>0</v>
      </c>
      <c r="D111" s="169">
        <v>0.15</v>
      </c>
      <c r="E111" s="4">
        <v>42093</v>
      </c>
      <c r="F111" s="4">
        <v>42093</v>
      </c>
      <c r="G111" s="186">
        <v>42124</v>
      </c>
      <c r="H111" s="4">
        <v>42093</v>
      </c>
      <c r="I111" s="4">
        <v>42124</v>
      </c>
      <c r="J111" s="3" t="s">
        <v>19</v>
      </c>
      <c r="K111" s="3" t="b">
        <v>0</v>
      </c>
      <c r="L111" s="3">
        <v>8.4931510000000002E-2</v>
      </c>
      <c r="M111" s="3">
        <v>0</v>
      </c>
      <c r="N111" s="3">
        <v>0</v>
      </c>
      <c r="O111" s="4">
        <v>42093</v>
      </c>
      <c r="P111" s="3">
        <v>0</v>
      </c>
      <c r="Q111" s="3" t="b">
        <v>0</v>
      </c>
      <c r="R111" s="3"/>
      <c r="S111" s="3">
        <v>0</v>
      </c>
      <c r="T111" s="3" t="s">
        <v>20</v>
      </c>
      <c r="V111" s="8">
        <f>IF(IF($E$8,E111&gt;$E$7,E111&gt;=$E$7),_xll.MaRVL_GetRate($L$8,F111,G111,"R","S",$H$8,$H$8),C111/100)</f>
        <v>5.2340654781239337E-2</v>
      </c>
      <c r="W111" s="9">
        <f t="shared" ref="W111:W142" si="6">IF($H$7="A",L111*(V111+D111/100),1-1/(1+L111*(V111+D111/100)))*B111</f>
        <v>3905.5757461223188</v>
      </c>
      <c r="X111" s="6">
        <f>_xll.MaRVL_GetRate($L$7,$E$7,O111)</f>
        <v>0.79948297583514827</v>
      </c>
      <c r="Y111" s="9">
        <f t="shared" ref="Y111:Y142" si="7">IF(IF($E$9,O111&gt;$E$7,O111&gt;=$E$7),W111*X111,0)</f>
        <v>3122.4413198594511</v>
      </c>
    </row>
    <row r="112" spans="1:25">
      <c r="A112" s="138"/>
      <c r="B112" s="2">
        <v>832000</v>
      </c>
      <c r="C112" s="3">
        <v>0</v>
      </c>
      <c r="D112" s="169">
        <v>0.15</v>
      </c>
      <c r="E112" s="4">
        <v>42124</v>
      </c>
      <c r="F112" s="4">
        <v>42124</v>
      </c>
      <c r="G112" s="186">
        <v>42153</v>
      </c>
      <c r="H112" s="4">
        <v>42124</v>
      </c>
      <c r="I112" s="4">
        <v>42153</v>
      </c>
      <c r="J112" s="3" t="s">
        <v>19</v>
      </c>
      <c r="K112" s="3" t="b">
        <v>0</v>
      </c>
      <c r="L112" s="3">
        <v>7.9452049999999996E-2</v>
      </c>
      <c r="M112" s="3">
        <v>0</v>
      </c>
      <c r="N112" s="3">
        <v>0</v>
      </c>
      <c r="O112" s="4">
        <v>42124</v>
      </c>
      <c r="P112" s="3">
        <v>0</v>
      </c>
      <c r="Q112" s="3" t="b">
        <v>0</v>
      </c>
      <c r="R112" s="3"/>
      <c r="S112" s="3">
        <v>0</v>
      </c>
      <c r="T112" s="3" t="s">
        <v>20</v>
      </c>
      <c r="V112" s="8">
        <f>IF(IF($E$8,E112&gt;$E$7,E112&gt;=$E$7),_xll.MaRVL_GetRate($L$8,F112,G112,"R","S",$H$8,$H$8),C112/100)</f>
        <v>5.2494644737824711E-2</v>
      </c>
      <c r="W112" s="9">
        <f t="shared" si="6"/>
        <v>3554.0210000452034</v>
      </c>
      <c r="X112" s="6">
        <f>_xll.MaRVL_GetRate($L$7,$E$7,O112)</f>
        <v>0.79589066103495587</v>
      </c>
      <c r="Y112" s="9">
        <f t="shared" si="7"/>
        <v>2828.612123058092</v>
      </c>
    </row>
    <row r="113" spans="1:25">
      <c r="A113" s="138"/>
      <c r="B113" s="2">
        <v>806000</v>
      </c>
      <c r="C113" s="3">
        <v>0</v>
      </c>
      <c r="D113" s="169">
        <v>0.15</v>
      </c>
      <c r="E113" s="4">
        <v>42153</v>
      </c>
      <c r="F113" s="4">
        <v>42153</v>
      </c>
      <c r="G113" s="186">
        <v>42185</v>
      </c>
      <c r="H113" s="4">
        <v>42153</v>
      </c>
      <c r="I113" s="4">
        <v>42185</v>
      </c>
      <c r="J113" s="3" t="s">
        <v>19</v>
      </c>
      <c r="K113" s="3" t="b">
        <v>0</v>
      </c>
      <c r="L113" s="3">
        <v>8.7671230000000003E-2</v>
      </c>
      <c r="M113" s="3">
        <v>0</v>
      </c>
      <c r="N113" s="3">
        <v>0</v>
      </c>
      <c r="O113" s="4">
        <v>42153</v>
      </c>
      <c r="P113" s="3">
        <v>0</v>
      </c>
      <c r="Q113" s="3" t="b">
        <v>0</v>
      </c>
      <c r="R113" s="3"/>
      <c r="S113" s="3">
        <v>0</v>
      </c>
      <c r="T113" s="3" t="s">
        <v>20</v>
      </c>
      <c r="V113" s="8">
        <f>IF(IF($E$8,E113&gt;$E$7,E113&gt;=$E$7),_xll.MaRVL_GetRate($L$8,F113,G113,"R","S",$H$8,$H$8),C113/100)</f>
        <v>5.2670198400016736E-2</v>
      </c>
      <c r="W113" s="9">
        <f t="shared" si="6"/>
        <v>3809.7362687145551</v>
      </c>
      <c r="X113" s="6">
        <f>_xll.MaRVL_GetRate($L$7,$E$7,O113)</f>
        <v>0.79253541612490097</v>
      </c>
      <c r="Y113" s="9">
        <f t="shared" si="7"/>
        <v>3019.3509190518175</v>
      </c>
    </row>
    <row r="114" spans="1:25">
      <c r="A114" s="138"/>
      <c r="B114" s="2">
        <v>780000</v>
      </c>
      <c r="C114" s="3">
        <v>0</v>
      </c>
      <c r="D114" s="169">
        <v>0.15</v>
      </c>
      <c r="E114" s="4">
        <v>42185</v>
      </c>
      <c r="F114" s="4">
        <v>42185</v>
      </c>
      <c r="G114" s="186">
        <v>42215</v>
      </c>
      <c r="H114" s="4">
        <v>42185</v>
      </c>
      <c r="I114" s="4">
        <v>42215</v>
      </c>
      <c r="J114" s="3" t="s">
        <v>19</v>
      </c>
      <c r="K114" s="3" t="b">
        <v>0</v>
      </c>
      <c r="L114" s="3">
        <v>8.2191780000000006E-2</v>
      </c>
      <c r="M114" s="3">
        <v>0</v>
      </c>
      <c r="N114" s="3">
        <v>0</v>
      </c>
      <c r="O114" s="4">
        <v>42185</v>
      </c>
      <c r="P114" s="3">
        <v>0</v>
      </c>
      <c r="Q114" s="3" t="b">
        <v>0</v>
      </c>
      <c r="R114" s="3"/>
      <c r="S114" s="3">
        <v>0</v>
      </c>
      <c r="T114" s="3" t="s">
        <v>20</v>
      </c>
      <c r="V114" s="8">
        <f>IF(IF($E$8,E114&gt;$E$7,E114&gt;=$E$7),_xll.MaRVL_GetRate($L$8,F114,G114,"R","S",$H$8,$H$8),C114/100)</f>
        <v>5.2829495089681197E-2</v>
      </c>
      <c r="W114" s="9">
        <f t="shared" si="6"/>
        <v>3467.5574058910288</v>
      </c>
      <c r="X114" s="6">
        <f>_xll.MaRVL_GetRate($L$7,$E$7,O114)</f>
        <v>0.78883909826043108</v>
      </c>
      <c r="Y114" s="9">
        <f t="shared" si="7"/>
        <v>2735.3448572293587</v>
      </c>
    </row>
    <row r="115" spans="1:25">
      <c r="A115" s="138"/>
      <c r="B115" s="2">
        <v>754000</v>
      </c>
      <c r="C115" s="3">
        <v>0</v>
      </c>
      <c r="D115" s="169">
        <v>0.15</v>
      </c>
      <c r="E115" s="4">
        <v>42215</v>
      </c>
      <c r="F115" s="4">
        <v>42215</v>
      </c>
      <c r="G115" s="186">
        <v>42247</v>
      </c>
      <c r="H115" s="4">
        <v>42215</v>
      </c>
      <c r="I115" s="4">
        <v>42247</v>
      </c>
      <c r="J115" s="3" t="s">
        <v>19</v>
      </c>
      <c r="K115" s="3" t="b">
        <v>0</v>
      </c>
      <c r="L115" s="3">
        <v>8.7671230000000003E-2</v>
      </c>
      <c r="M115" s="3">
        <v>0</v>
      </c>
      <c r="N115" s="3">
        <v>0</v>
      </c>
      <c r="O115" s="4">
        <v>42215</v>
      </c>
      <c r="P115" s="3">
        <v>0</v>
      </c>
      <c r="Q115" s="3" t="b">
        <v>0</v>
      </c>
      <c r="R115" s="3"/>
      <c r="S115" s="3">
        <v>0</v>
      </c>
      <c r="T115" s="3" t="s">
        <v>20</v>
      </c>
      <c r="V115" s="8">
        <f>IF(IF($E$8,E115&gt;$E$7,E115&gt;=$E$7),_xll.MaRVL_GetRate($L$8,F115,G115,"R","S",$H$8,$H$8),C115/100)</f>
        <v>5.3004061243760378E-2</v>
      </c>
      <c r="W115" s="9">
        <f t="shared" si="6"/>
        <v>3585.8077589078844</v>
      </c>
      <c r="X115" s="6">
        <f>_xll.MaRVL_GetRate($L$7,$E$7,O115)</f>
        <v>0.78537960048753186</v>
      </c>
      <c r="Y115" s="9">
        <f t="shared" si="7"/>
        <v>2816.220265116166</v>
      </c>
    </row>
    <row r="116" spans="1:25">
      <c r="A116" s="138"/>
      <c r="B116" s="2">
        <v>728000</v>
      </c>
      <c r="C116" s="3">
        <v>0</v>
      </c>
      <c r="D116" s="169">
        <v>0.15</v>
      </c>
      <c r="E116" s="4">
        <v>42247</v>
      </c>
      <c r="F116" s="4">
        <v>42247</v>
      </c>
      <c r="G116" s="186">
        <v>42277</v>
      </c>
      <c r="H116" s="4">
        <v>42247</v>
      </c>
      <c r="I116" s="4">
        <v>42277</v>
      </c>
      <c r="J116" s="3" t="s">
        <v>19</v>
      </c>
      <c r="K116" s="3" t="b">
        <v>0</v>
      </c>
      <c r="L116" s="3">
        <v>8.2191780000000006E-2</v>
      </c>
      <c r="M116" s="3">
        <v>0</v>
      </c>
      <c r="N116" s="3">
        <v>0</v>
      </c>
      <c r="O116" s="4">
        <v>42247</v>
      </c>
      <c r="P116" s="3">
        <v>0</v>
      </c>
      <c r="Q116" s="3" t="b">
        <v>0</v>
      </c>
      <c r="R116" s="3"/>
      <c r="S116" s="3">
        <v>0</v>
      </c>
      <c r="T116" s="3" t="s">
        <v>20</v>
      </c>
      <c r="V116" s="8">
        <f>IF(IF($E$8,E116&gt;$E$7,E116&gt;=$E$7),_xll.MaRVL_GetRate($L$8,F116,G116,"R","S",$H$8,$H$8),C116/100)</f>
        <v>5.3145733297580142E-2</v>
      </c>
      <c r="W116" s="9">
        <f t="shared" si="6"/>
        <v>3255.1408672535854</v>
      </c>
      <c r="X116" s="6">
        <f>_xll.MaRVL_GetRate($L$7,$E$7,O116)</f>
        <v>0.78169572493485995</v>
      </c>
      <c r="Y116" s="9">
        <f t="shared" si="7"/>
        <v>2544.5296999928801</v>
      </c>
    </row>
    <row r="117" spans="1:25">
      <c r="A117" s="138"/>
      <c r="B117" s="2">
        <v>702000</v>
      </c>
      <c r="C117" s="3">
        <v>0</v>
      </c>
      <c r="D117" s="169">
        <v>0.15</v>
      </c>
      <c r="E117" s="4">
        <v>42277</v>
      </c>
      <c r="F117" s="4">
        <v>42277</v>
      </c>
      <c r="G117" s="186">
        <v>42307</v>
      </c>
      <c r="H117" s="4">
        <v>42277</v>
      </c>
      <c r="I117" s="4">
        <v>42307</v>
      </c>
      <c r="J117" s="3" t="s">
        <v>19</v>
      </c>
      <c r="K117" s="3" t="b">
        <v>0</v>
      </c>
      <c r="L117" s="3">
        <v>8.2191780000000006E-2</v>
      </c>
      <c r="M117" s="3">
        <v>0</v>
      </c>
      <c r="N117" s="3">
        <v>0</v>
      </c>
      <c r="O117" s="4">
        <v>42277</v>
      </c>
      <c r="P117" s="3">
        <v>0</v>
      </c>
      <c r="Q117" s="3" t="b">
        <v>0</v>
      </c>
      <c r="R117" s="3"/>
      <c r="S117" s="3">
        <v>0</v>
      </c>
      <c r="T117" s="3" t="s">
        <v>20</v>
      </c>
      <c r="V117" s="8">
        <f>IF(IF($E$8,E117&gt;$E$7,E117&gt;=$E$7),_xll.MaRVL_GetRate($L$8,F117,G117,"R","S",$H$8,$H$8),C117/100)</f>
        <v>5.3306660480253273E-2</v>
      </c>
      <c r="W117" s="9">
        <f t="shared" si="6"/>
        <v>3148.0881432403921</v>
      </c>
      <c r="X117" s="6">
        <f>_xll.MaRVL_GetRate($L$7,$E$7,O117)</f>
        <v>0.77824970105436975</v>
      </c>
      <c r="Y117" s="9">
        <f t="shared" si="7"/>
        <v>2449.9986563696411</v>
      </c>
    </row>
    <row r="118" spans="1:25">
      <c r="A118" s="138"/>
      <c r="B118" s="2">
        <v>676000</v>
      </c>
      <c r="C118" s="3">
        <v>0</v>
      </c>
      <c r="D118" s="169">
        <v>0.15</v>
      </c>
      <c r="E118" s="4">
        <v>42307</v>
      </c>
      <c r="F118" s="4">
        <v>42307</v>
      </c>
      <c r="G118" s="186">
        <v>42338</v>
      </c>
      <c r="H118" s="4">
        <v>42307</v>
      </c>
      <c r="I118" s="4">
        <v>42338</v>
      </c>
      <c r="J118" s="3" t="s">
        <v>19</v>
      </c>
      <c r="K118" s="3" t="b">
        <v>0</v>
      </c>
      <c r="L118" s="3">
        <v>8.4931510000000002E-2</v>
      </c>
      <c r="M118" s="3">
        <v>0</v>
      </c>
      <c r="N118" s="3">
        <v>0</v>
      </c>
      <c r="O118" s="4">
        <v>42307</v>
      </c>
      <c r="P118" s="3">
        <v>0</v>
      </c>
      <c r="Q118" s="3" t="b">
        <v>0</v>
      </c>
      <c r="R118" s="3"/>
      <c r="S118" s="3">
        <v>0</v>
      </c>
      <c r="T118" s="3" t="s">
        <v>20</v>
      </c>
      <c r="V118" s="8">
        <f>IF(IF($E$8,E118&gt;$E$7,E118&gt;=$E$7),_xll.MaRVL_GetRate($L$8,F118,G118,"R","S",$H$8,$H$8),C118/100)</f>
        <v>5.3474177982746375E-2</v>
      </c>
      <c r="W118" s="9">
        <f t="shared" si="6"/>
        <v>3141.6027355582273</v>
      </c>
      <c r="X118" s="6">
        <f>_xll.MaRVL_GetRate($L$7,$E$7,O118)</f>
        <v>0.77480951178610769</v>
      </c>
      <c r="Y118" s="9">
        <f t="shared" si="7"/>
        <v>2434.1436817637705</v>
      </c>
    </row>
    <row r="119" spans="1:25">
      <c r="A119" s="138"/>
      <c r="B119" s="2">
        <v>650000</v>
      </c>
      <c r="C119" s="3">
        <v>0</v>
      </c>
      <c r="D119" s="169">
        <v>0.15</v>
      </c>
      <c r="E119" s="4">
        <v>42338</v>
      </c>
      <c r="F119" s="4">
        <v>42338</v>
      </c>
      <c r="G119" s="186">
        <v>42368</v>
      </c>
      <c r="H119" s="4">
        <v>42338</v>
      </c>
      <c r="I119" s="4">
        <v>42368</v>
      </c>
      <c r="J119" s="3" t="s">
        <v>19</v>
      </c>
      <c r="K119" s="3" t="b">
        <v>0</v>
      </c>
      <c r="L119" s="3">
        <v>8.2191780000000006E-2</v>
      </c>
      <c r="M119" s="3">
        <v>0</v>
      </c>
      <c r="N119" s="3">
        <v>0</v>
      </c>
      <c r="O119" s="4">
        <v>42338</v>
      </c>
      <c r="P119" s="3">
        <v>0</v>
      </c>
      <c r="Q119" s="3" t="b">
        <v>0</v>
      </c>
      <c r="R119" s="3"/>
      <c r="S119" s="3">
        <v>0</v>
      </c>
      <c r="T119" s="3" t="s">
        <v>20</v>
      </c>
      <c r="V119" s="8">
        <f>IF(IF($E$8,E119&gt;$E$7,E119&gt;=$E$7),_xll.MaRVL_GetRate($L$8,F119,G119,"R","S",$H$8,$H$8),C119/100)</f>
        <v>5.363387070543979E-2</v>
      </c>
      <c r="W119" s="9">
        <f t="shared" si="6"/>
        <v>2932.2206243016126</v>
      </c>
      <c r="X119" s="6">
        <f>_xll.MaRVL_GetRate($L$7,$E$7,O119)</f>
        <v>0.77126084006249673</v>
      </c>
      <c r="Y119" s="9">
        <f t="shared" si="7"/>
        <v>2261.5069419474403</v>
      </c>
    </row>
    <row r="120" spans="1:25">
      <c r="A120" s="138"/>
      <c r="B120" s="2">
        <v>624000</v>
      </c>
      <c r="C120" s="3">
        <v>0</v>
      </c>
      <c r="D120" s="169">
        <v>0.15</v>
      </c>
      <c r="E120" s="4">
        <v>42368</v>
      </c>
      <c r="F120" s="4">
        <v>42368</v>
      </c>
      <c r="G120" s="186">
        <v>42398</v>
      </c>
      <c r="H120" s="4">
        <v>42368</v>
      </c>
      <c r="I120" s="4">
        <v>42398</v>
      </c>
      <c r="J120" s="3" t="s">
        <v>19</v>
      </c>
      <c r="K120" s="3" t="b">
        <v>0</v>
      </c>
      <c r="L120" s="3">
        <v>8.2191780000000006E-2</v>
      </c>
      <c r="M120" s="3">
        <v>0</v>
      </c>
      <c r="N120" s="3">
        <v>0</v>
      </c>
      <c r="O120" s="4">
        <v>42368</v>
      </c>
      <c r="P120" s="3">
        <v>0</v>
      </c>
      <c r="Q120" s="3" t="b">
        <v>0</v>
      </c>
      <c r="R120" s="3"/>
      <c r="S120" s="3">
        <v>0</v>
      </c>
      <c r="T120" s="3" t="s">
        <v>20</v>
      </c>
      <c r="V120" s="8">
        <f>IF(IF($E$8,E120&gt;$E$7,E120&gt;=$E$7),_xll.MaRVL_GetRate($L$8,F120,G120,"R","S",$H$8,$H$8),C120/100)</f>
        <v>5.3794789646060069E-2</v>
      </c>
      <c r="W120" s="9">
        <f t="shared" si="6"/>
        <v>2823.1105554535193</v>
      </c>
      <c r="X120" s="6">
        <f>_xll.MaRVL_GetRate($L$7,$E$7,O120)</f>
        <v>0.76783269092909268</v>
      </c>
      <c r="Y120" s="9">
        <f t="shared" si="7"/>
        <v>2167.6765745842013</v>
      </c>
    </row>
    <row r="121" spans="1:25">
      <c r="A121" s="138"/>
      <c r="B121" s="2">
        <v>598000</v>
      </c>
      <c r="C121" s="3">
        <v>0</v>
      </c>
      <c r="D121" s="169">
        <v>0.15</v>
      </c>
      <c r="E121" s="4">
        <v>42398</v>
      </c>
      <c r="F121" s="4">
        <v>42398</v>
      </c>
      <c r="G121" s="186">
        <v>42429</v>
      </c>
      <c r="H121" s="4">
        <v>42398</v>
      </c>
      <c r="I121" s="4">
        <v>42429</v>
      </c>
      <c r="J121" s="3" t="s">
        <v>19</v>
      </c>
      <c r="K121" s="3" t="b">
        <v>0</v>
      </c>
      <c r="L121" s="3">
        <v>8.4931510000000002E-2</v>
      </c>
      <c r="M121" s="3">
        <v>0</v>
      </c>
      <c r="N121" s="3">
        <v>0</v>
      </c>
      <c r="O121" s="4">
        <v>42398</v>
      </c>
      <c r="P121" s="3">
        <v>0</v>
      </c>
      <c r="Q121" s="3" t="b">
        <v>0</v>
      </c>
      <c r="R121" s="3"/>
      <c r="S121" s="3">
        <v>0</v>
      </c>
      <c r="T121" s="3" t="s">
        <v>20</v>
      </c>
      <c r="V121" s="8">
        <f>IF(IF($E$8,E121&gt;$E$7,E121&gt;=$E$7),_xll.MaRVL_GetRate($L$8,F121,G121,"R","S",$H$8,$H$8),C121/100)</f>
        <v>5.3962370449461554E-2</v>
      </c>
      <c r="W121" s="9">
        <f t="shared" si="6"/>
        <v>2803.6740020957309</v>
      </c>
      <c r="X121" s="6">
        <f>_xll.MaRVL_GetRate($L$7,$E$7,O121)</f>
        <v>0.7644105489792874</v>
      </c>
      <c r="Y121" s="9">
        <f t="shared" si="7"/>
        <v>2143.1579831009535</v>
      </c>
    </row>
    <row r="122" spans="1:25">
      <c r="A122" s="138"/>
      <c r="B122" s="2">
        <v>572000</v>
      </c>
      <c r="C122" s="3">
        <v>0</v>
      </c>
      <c r="D122" s="169">
        <v>0.15</v>
      </c>
      <c r="E122" s="4">
        <v>42429</v>
      </c>
      <c r="F122" s="4">
        <v>42429</v>
      </c>
      <c r="G122" s="186">
        <v>42459</v>
      </c>
      <c r="H122" s="4">
        <v>42429</v>
      </c>
      <c r="I122" s="4">
        <v>42459</v>
      </c>
      <c r="J122" s="3" t="s">
        <v>19</v>
      </c>
      <c r="K122" s="3" t="b">
        <v>0</v>
      </c>
      <c r="L122" s="3">
        <v>8.2191780000000006E-2</v>
      </c>
      <c r="M122" s="3">
        <v>0</v>
      </c>
      <c r="N122" s="3">
        <v>0</v>
      </c>
      <c r="O122" s="4">
        <v>42429</v>
      </c>
      <c r="P122" s="3">
        <v>0</v>
      </c>
      <c r="Q122" s="3" t="b">
        <v>0</v>
      </c>
      <c r="R122" s="3"/>
      <c r="S122" s="3">
        <v>0</v>
      </c>
      <c r="T122" s="3" t="s">
        <v>20</v>
      </c>
      <c r="V122" s="8">
        <f>IF(IF($E$8,E122&gt;$E$7,E122&gt;=$E$7),_xll.MaRVL_GetRate($L$8,F122,G122,"R","S",$H$8,$H$8),C122/100)</f>
        <v>5.412198311300994E-2</v>
      </c>
      <c r="W122" s="9">
        <f t="shared" si="6"/>
        <v>2603.0946360037979</v>
      </c>
      <c r="X122" s="6">
        <f>_xll.MaRVL_GetRate($L$7,$E$7,O122)</f>
        <v>0.76088070592959445</v>
      </c>
      <c r="Y122" s="9">
        <f t="shared" si="7"/>
        <v>1980.6444842441103</v>
      </c>
    </row>
    <row r="123" spans="1:25">
      <c r="A123" s="138"/>
      <c r="B123" s="2">
        <v>546000</v>
      </c>
      <c r="C123" s="3">
        <v>0</v>
      </c>
      <c r="D123" s="169">
        <v>0.15</v>
      </c>
      <c r="E123" s="4">
        <v>42459</v>
      </c>
      <c r="F123" s="4">
        <v>42459</v>
      </c>
      <c r="G123" s="186">
        <v>42489</v>
      </c>
      <c r="H123" s="4">
        <v>42459</v>
      </c>
      <c r="I123" s="4">
        <v>42489</v>
      </c>
      <c r="J123" s="3" t="s">
        <v>19</v>
      </c>
      <c r="K123" s="3" t="b">
        <v>0</v>
      </c>
      <c r="L123" s="3">
        <v>8.2191780000000006E-2</v>
      </c>
      <c r="M123" s="3">
        <v>0</v>
      </c>
      <c r="N123" s="3">
        <v>0</v>
      </c>
      <c r="O123" s="4">
        <v>42459</v>
      </c>
      <c r="P123" s="3">
        <v>0</v>
      </c>
      <c r="Q123" s="3" t="b">
        <v>0</v>
      </c>
      <c r="R123" s="3"/>
      <c r="S123" s="3">
        <v>0</v>
      </c>
      <c r="T123" s="3" t="s">
        <v>20</v>
      </c>
      <c r="V123" s="8">
        <f>IF(IF($E$8,E123&gt;$E$7,E123&gt;=$E$7),_xll.MaRVL_GetRate($L$8,F123,G123,"R","S",$H$8,$H$8),C123/100)</f>
        <v>5.4282893812228436E-2</v>
      </c>
      <c r="W123" s="9">
        <f t="shared" si="6"/>
        <v>2491.9276260935062</v>
      </c>
      <c r="X123" s="6">
        <f>_xll.MaRVL_GetRate($L$7,$E$7,O123)</f>
        <v>0.75747095060180269</v>
      </c>
      <c r="Y123" s="9">
        <f t="shared" si="7"/>
        <v>1887.5627877679417</v>
      </c>
    </row>
    <row r="124" spans="1:25">
      <c r="A124" s="138"/>
      <c r="B124" s="2">
        <v>520000</v>
      </c>
      <c r="C124" s="3">
        <v>0</v>
      </c>
      <c r="D124" s="169">
        <v>0.15</v>
      </c>
      <c r="E124" s="4">
        <v>42489</v>
      </c>
      <c r="F124" s="4">
        <v>42489</v>
      </c>
      <c r="G124" s="186">
        <v>42520</v>
      </c>
      <c r="H124" s="4">
        <v>42489</v>
      </c>
      <c r="I124" s="4">
        <v>42520</v>
      </c>
      <c r="J124" s="3" t="s">
        <v>19</v>
      </c>
      <c r="K124" s="3" t="b">
        <v>0</v>
      </c>
      <c r="L124" s="3">
        <v>8.4931510000000002E-2</v>
      </c>
      <c r="M124" s="3">
        <v>0</v>
      </c>
      <c r="N124" s="3">
        <v>0</v>
      </c>
      <c r="O124" s="4">
        <v>42489</v>
      </c>
      <c r="P124" s="3">
        <v>0</v>
      </c>
      <c r="Q124" s="3" t="b">
        <v>0</v>
      </c>
      <c r="R124" s="3"/>
      <c r="S124" s="3">
        <v>0</v>
      </c>
      <c r="T124" s="3" t="s">
        <v>20</v>
      </c>
      <c r="V124" s="8">
        <f>IF(IF($E$8,E124&gt;$E$7,E124&gt;=$E$7),_xll.MaRVL_GetRate($L$8,F124,G124,"R","S",$H$8,$H$8),C124/100)</f>
        <v>5.445053856385302E-2</v>
      </c>
      <c r="W124" s="9">
        <f t="shared" si="6"/>
        <v>2459.33446909536</v>
      </c>
      <c r="X124" s="6">
        <f>_xll.MaRVL_GetRate($L$7,$E$7,O124)</f>
        <v>0.75406737068958007</v>
      </c>
      <c r="Y124" s="9">
        <f t="shared" si="7"/>
        <v>1854.5038767569924</v>
      </c>
    </row>
    <row r="125" spans="1:25">
      <c r="A125" s="138"/>
      <c r="B125" s="2">
        <v>494000</v>
      </c>
      <c r="C125" s="3">
        <v>0</v>
      </c>
      <c r="D125" s="169">
        <v>0.15</v>
      </c>
      <c r="E125" s="4">
        <v>42520</v>
      </c>
      <c r="F125" s="4">
        <v>42520</v>
      </c>
      <c r="G125" s="186">
        <v>42551</v>
      </c>
      <c r="H125" s="4">
        <v>42520</v>
      </c>
      <c r="I125" s="4">
        <v>42551</v>
      </c>
      <c r="J125" s="3" t="s">
        <v>19</v>
      </c>
      <c r="K125" s="3" t="b">
        <v>0</v>
      </c>
      <c r="L125" s="3">
        <v>8.4931510000000002E-2</v>
      </c>
      <c r="M125" s="3">
        <v>0</v>
      </c>
      <c r="N125" s="3">
        <v>0</v>
      </c>
      <c r="O125" s="4">
        <v>42520</v>
      </c>
      <c r="P125" s="3">
        <v>0</v>
      </c>
      <c r="Q125" s="3" t="b">
        <v>0</v>
      </c>
      <c r="R125" s="3"/>
      <c r="S125" s="3">
        <v>0</v>
      </c>
      <c r="T125" s="3" t="s">
        <v>20</v>
      </c>
      <c r="V125" s="8">
        <f>IF(IF($E$8,E125&gt;$E$7,E125&gt;=$E$7),_xll.MaRVL_GetRate($L$8,F125,G125,"R","S",$H$8,$H$8),C125/100)</f>
        <v>5.4616832031373387E-2</v>
      </c>
      <c r="W125" s="9">
        <f t="shared" si="6"/>
        <v>2343.2788452356326</v>
      </c>
      <c r="X125" s="6">
        <f>_xll.MaRVL_GetRate($L$7,$E$7,O125)</f>
        <v>0.75055688362576656</v>
      </c>
      <c r="Y125" s="9">
        <f t="shared" si="7"/>
        <v>1758.7640675462414</v>
      </c>
    </row>
    <row r="126" spans="1:25">
      <c r="A126" s="138"/>
      <c r="B126" s="2">
        <v>468000</v>
      </c>
      <c r="C126" s="3">
        <v>0</v>
      </c>
      <c r="D126" s="169">
        <v>0.15</v>
      </c>
      <c r="E126" s="4">
        <v>42551</v>
      </c>
      <c r="F126" s="4">
        <v>42551</v>
      </c>
      <c r="G126" s="186">
        <v>42580</v>
      </c>
      <c r="H126" s="4">
        <v>42551</v>
      </c>
      <c r="I126" s="4">
        <v>42580</v>
      </c>
      <c r="J126" s="3" t="s">
        <v>19</v>
      </c>
      <c r="K126" s="3" t="b">
        <v>0</v>
      </c>
      <c r="L126" s="3">
        <v>7.9452049999999996E-2</v>
      </c>
      <c r="M126" s="3">
        <v>0</v>
      </c>
      <c r="N126" s="3">
        <v>0</v>
      </c>
      <c r="O126" s="4">
        <v>42551</v>
      </c>
      <c r="P126" s="3">
        <v>0</v>
      </c>
      <c r="Q126" s="3" t="b">
        <v>0</v>
      </c>
      <c r="R126" s="3"/>
      <c r="S126" s="3">
        <v>0</v>
      </c>
      <c r="T126" s="3" t="s">
        <v>20</v>
      </c>
      <c r="V126" s="8">
        <f>IF(IF($E$8,E126&gt;$E$7,E126&gt;=$E$7),_xll.MaRVL_GetRate($L$8,F126,G126,"R","S",$H$8,$H$8),C126/100)</f>
        <v>5.4769551238878972E-2</v>
      </c>
      <c r="W126" s="9">
        <f t="shared" si="6"/>
        <v>2082.9897138025672</v>
      </c>
      <c r="X126" s="6">
        <f>_xll.MaRVL_GetRate($L$7,$E$7,O126)</f>
        <v>0.74705310834255867</v>
      </c>
      <c r="Y126" s="9">
        <f t="shared" si="7"/>
        <v>1556.1039403417844</v>
      </c>
    </row>
    <row r="127" spans="1:25">
      <c r="A127" s="138"/>
      <c r="B127" s="2">
        <v>442000</v>
      </c>
      <c r="C127" s="3">
        <v>0</v>
      </c>
      <c r="D127" s="169">
        <v>0.15</v>
      </c>
      <c r="E127" s="4">
        <v>42580</v>
      </c>
      <c r="F127" s="4">
        <v>42580</v>
      </c>
      <c r="G127" s="186">
        <v>42612</v>
      </c>
      <c r="H127" s="4">
        <v>42580</v>
      </c>
      <c r="I127" s="4">
        <v>42612</v>
      </c>
      <c r="J127" s="3" t="s">
        <v>19</v>
      </c>
      <c r="K127" s="3" t="b">
        <v>0</v>
      </c>
      <c r="L127" s="3">
        <v>8.7671230000000003E-2</v>
      </c>
      <c r="M127" s="3">
        <v>0</v>
      </c>
      <c r="N127" s="3">
        <v>0</v>
      </c>
      <c r="O127" s="4">
        <v>42580</v>
      </c>
      <c r="P127" s="3">
        <v>0</v>
      </c>
      <c r="Q127" s="3" t="b">
        <v>0</v>
      </c>
      <c r="R127" s="3"/>
      <c r="S127" s="3">
        <v>0</v>
      </c>
      <c r="T127" s="3" t="s">
        <v>20</v>
      </c>
      <c r="V127" s="8">
        <f>IF(IF($E$8,E127&gt;$E$7,E127&gt;=$E$7),_xll.MaRVL_GetRate($L$8,F127,G127,"R","S",$H$8,$H$8),C127/100)</f>
        <v>5.4945493150501228E-2</v>
      </c>
      <c r="W127" s="9">
        <f t="shared" si="6"/>
        <v>2176.5305702157625</v>
      </c>
      <c r="X127" s="6">
        <f>_xll.MaRVL_GetRate($L$7,$E$7,O127)</f>
        <v>0.74378151163315465</v>
      </c>
      <c r="Y127" s="9">
        <f t="shared" si="7"/>
        <v>1618.8631976308518</v>
      </c>
    </row>
    <row r="128" spans="1:25">
      <c r="A128" s="138"/>
      <c r="B128" s="2">
        <v>416000</v>
      </c>
      <c r="C128" s="3">
        <v>0</v>
      </c>
      <c r="D128" s="169">
        <v>0.15</v>
      </c>
      <c r="E128" s="4">
        <v>42612</v>
      </c>
      <c r="F128" s="4">
        <v>42612</v>
      </c>
      <c r="G128" s="186">
        <v>42643</v>
      </c>
      <c r="H128" s="4">
        <v>42612</v>
      </c>
      <c r="I128" s="4">
        <v>42643</v>
      </c>
      <c r="J128" s="3" t="s">
        <v>19</v>
      </c>
      <c r="K128" s="3" t="b">
        <v>0</v>
      </c>
      <c r="L128" s="3">
        <v>8.4931510000000002E-2</v>
      </c>
      <c r="M128" s="3">
        <v>0</v>
      </c>
      <c r="N128" s="3">
        <v>0</v>
      </c>
      <c r="O128" s="4">
        <v>42612</v>
      </c>
      <c r="P128" s="3">
        <v>0</v>
      </c>
      <c r="Q128" s="3" t="b">
        <v>0</v>
      </c>
      <c r="R128" s="3"/>
      <c r="S128" s="3">
        <v>0</v>
      </c>
      <c r="T128" s="3" t="s">
        <v>20</v>
      </c>
      <c r="V128" s="8">
        <f>IF(IF($E$8,E128&gt;$E$7,E128&gt;=$E$7),_xll.MaRVL_GetRate($L$8,F128,G128,"R","S",$H$8,$H$8),C128/100)</f>
        <v>5.4073498643029412E-2</v>
      </c>
      <c r="W128" s="9">
        <f t="shared" si="6"/>
        <v>1954.2714744243419</v>
      </c>
      <c r="X128" s="6">
        <f>_xll.MaRVL_GetRate($L$7,$E$7,O128)</f>
        <v>0.74017840795380574</v>
      </c>
      <c r="Y128" s="9">
        <f t="shared" si="7"/>
        <v>1446.5095486489461</v>
      </c>
    </row>
    <row r="129" spans="1:25">
      <c r="A129" s="138"/>
      <c r="B129" s="2">
        <v>390000</v>
      </c>
      <c r="C129" s="3">
        <v>0</v>
      </c>
      <c r="D129" s="169">
        <v>0.15</v>
      </c>
      <c r="E129" s="4">
        <v>42643</v>
      </c>
      <c r="F129" s="4">
        <v>42643</v>
      </c>
      <c r="G129" s="186">
        <v>42674</v>
      </c>
      <c r="H129" s="4">
        <v>42643</v>
      </c>
      <c r="I129" s="4">
        <v>42674</v>
      </c>
      <c r="J129" s="3" t="s">
        <v>19</v>
      </c>
      <c r="K129" s="3" t="b">
        <v>0</v>
      </c>
      <c r="L129" s="3">
        <v>8.4931510000000002E-2</v>
      </c>
      <c r="M129" s="3">
        <v>0</v>
      </c>
      <c r="N129" s="3">
        <v>0</v>
      </c>
      <c r="O129" s="4">
        <v>42643</v>
      </c>
      <c r="P129" s="3">
        <v>0</v>
      </c>
      <c r="Q129" s="3" t="b">
        <v>0</v>
      </c>
      <c r="R129" s="3"/>
      <c r="S129" s="3">
        <v>0</v>
      </c>
      <c r="T129" s="3" t="s">
        <v>20</v>
      </c>
      <c r="V129" s="8">
        <f>IF(IF($E$8,E129&gt;$E$7,E129&gt;=$E$7),_xll.MaRVL_GetRate($L$8,F129,G129,"R","S",$H$8,$H$8),C129/100)</f>
        <v>5.4175848113954157E-2</v>
      </c>
      <c r="W129" s="9">
        <f t="shared" si="6"/>
        <v>1835.4878518419714</v>
      </c>
      <c r="X129" s="6">
        <f>_xll.MaRVL_GetRate($L$7,$E$7,O129)</f>
        <v>0.73676037450940257</v>
      </c>
      <c r="Y129" s="9">
        <f t="shared" si="7"/>
        <v>1352.3147171305498</v>
      </c>
    </row>
    <row r="130" spans="1:25">
      <c r="A130" s="138"/>
      <c r="B130" s="2">
        <v>364000</v>
      </c>
      <c r="C130" s="3">
        <v>0</v>
      </c>
      <c r="D130" s="169">
        <v>0.15</v>
      </c>
      <c r="E130" s="4">
        <v>42674</v>
      </c>
      <c r="F130" s="4">
        <v>42674</v>
      </c>
      <c r="G130" s="186">
        <v>42704</v>
      </c>
      <c r="H130" s="4">
        <v>42674</v>
      </c>
      <c r="I130" s="4">
        <v>42704</v>
      </c>
      <c r="J130" s="3" t="s">
        <v>19</v>
      </c>
      <c r="K130" s="3" t="b">
        <v>0</v>
      </c>
      <c r="L130" s="3">
        <v>8.2191780000000006E-2</v>
      </c>
      <c r="M130" s="3">
        <v>0</v>
      </c>
      <c r="N130" s="3">
        <v>0</v>
      </c>
      <c r="O130" s="4">
        <v>42674</v>
      </c>
      <c r="P130" s="3">
        <v>0</v>
      </c>
      <c r="Q130" s="3" t="b">
        <v>0</v>
      </c>
      <c r="R130" s="3"/>
      <c r="S130" s="3">
        <v>0</v>
      </c>
      <c r="T130" s="3" t="s">
        <v>20</v>
      </c>
      <c r="V130" s="8">
        <f>IF(IF($E$8,E130&gt;$E$7,E130&gt;=$E$7),_xll.MaRVL_GetRate($L$8,F130,G130,"R","S",$H$8,$H$8),C130/100)</f>
        <v>5.4306039398839379E-2</v>
      </c>
      <c r="W130" s="9">
        <f t="shared" si="6"/>
        <v>1661.9712416204254</v>
      </c>
      <c r="X130" s="6">
        <f>_xll.MaRVL_GetRate($L$7,$E$7,O130)</f>
        <v>0.73335269020784077</v>
      </c>
      <c r="Y130" s="9">
        <f t="shared" si="7"/>
        <v>1218.8110810904043</v>
      </c>
    </row>
    <row r="131" spans="1:25">
      <c r="A131" s="138"/>
      <c r="B131" s="2">
        <v>338000</v>
      </c>
      <c r="C131" s="3">
        <v>0</v>
      </c>
      <c r="D131" s="169">
        <v>0.15</v>
      </c>
      <c r="E131" s="4">
        <v>42704</v>
      </c>
      <c r="F131" s="4">
        <v>42704</v>
      </c>
      <c r="G131" s="186">
        <v>42734</v>
      </c>
      <c r="H131" s="4">
        <v>42704</v>
      </c>
      <c r="I131" s="4">
        <v>42734</v>
      </c>
      <c r="J131" s="3" t="s">
        <v>19</v>
      </c>
      <c r="K131" s="3" t="b">
        <v>0</v>
      </c>
      <c r="L131" s="3">
        <v>8.2191780000000006E-2</v>
      </c>
      <c r="M131" s="3">
        <v>0</v>
      </c>
      <c r="N131" s="3">
        <v>0</v>
      </c>
      <c r="O131" s="4">
        <v>42704</v>
      </c>
      <c r="P131" s="3">
        <v>0</v>
      </c>
      <c r="Q131" s="3" t="b">
        <v>0</v>
      </c>
      <c r="R131" s="3"/>
      <c r="S131" s="3">
        <v>0</v>
      </c>
      <c r="T131" s="3" t="s">
        <v>20</v>
      </c>
      <c r="V131" s="8">
        <f>IF(IF($E$8,E131&gt;$E$7,E131&gt;=$E$7),_xll.MaRVL_GetRate($L$8,F131,G131,"R","S",$H$8,$H$8),C131/100)</f>
        <v>5.4438042969150412E-2</v>
      </c>
      <c r="W131" s="9">
        <f t="shared" si="6"/>
        <v>1546.892727412001</v>
      </c>
      <c r="X131" s="6">
        <f>_xll.MaRVL_GetRate($L$7,$E$7,O131)</f>
        <v>0.73006275688517819</v>
      </c>
      <c r="Y131" s="9">
        <f t="shared" si="7"/>
        <v>1129.3287691800379</v>
      </c>
    </row>
    <row r="132" spans="1:25">
      <c r="A132" s="138"/>
      <c r="B132" s="2">
        <v>312000</v>
      </c>
      <c r="C132" s="3">
        <v>0</v>
      </c>
      <c r="D132" s="169">
        <v>0.15</v>
      </c>
      <c r="E132" s="4">
        <v>42734</v>
      </c>
      <c r="F132" s="4">
        <v>42734</v>
      </c>
      <c r="G132" s="186">
        <v>42765</v>
      </c>
      <c r="H132" s="4">
        <v>42734</v>
      </c>
      <c r="I132" s="4">
        <v>42765</v>
      </c>
      <c r="J132" s="3" t="s">
        <v>19</v>
      </c>
      <c r="K132" s="3" t="b">
        <v>0</v>
      </c>
      <c r="L132" s="3">
        <v>8.4931510000000002E-2</v>
      </c>
      <c r="M132" s="3">
        <v>0</v>
      </c>
      <c r="N132" s="3">
        <v>0</v>
      </c>
      <c r="O132" s="4">
        <v>42734</v>
      </c>
      <c r="P132" s="3">
        <v>0</v>
      </c>
      <c r="Q132" s="3" t="b">
        <v>0</v>
      </c>
      <c r="R132" s="3"/>
      <c r="S132" s="3">
        <v>0</v>
      </c>
      <c r="T132" s="3" t="s">
        <v>20</v>
      </c>
      <c r="V132" s="8">
        <f>IF(IF($E$8,E132&gt;$E$7,E132&gt;=$E$7),_xll.MaRVL_GetRate($L$8,F132,G132,"R","S",$H$8,$H$8),C132/100)</f>
        <v>5.4576318462247524E-2</v>
      </c>
      <c r="W132" s="9">
        <f t="shared" si="6"/>
        <v>1478.9021893075994</v>
      </c>
      <c r="X132" s="6">
        <f>_xll.MaRVL_GetRate($L$7,$E$7,O132)</f>
        <v>0.72678055042493794</v>
      </c>
      <c r="Y132" s="9">
        <f t="shared" si="7"/>
        <v>1074.8373471696229</v>
      </c>
    </row>
    <row r="133" spans="1:25">
      <c r="A133" s="138"/>
      <c r="B133" s="2">
        <v>286000</v>
      </c>
      <c r="C133" s="3">
        <v>0</v>
      </c>
      <c r="D133" s="169">
        <v>0.15</v>
      </c>
      <c r="E133" s="4">
        <v>42765</v>
      </c>
      <c r="F133" s="4">
        <v>42765</v>
      </c>
      <c r="G133" s="186">
        <v>42794</v>
      </c>
      <c r="H133" s="4">
        <v>42765</v>
      </c>
      <c r="I133" s="4">
        <v>42794</v>
      </c>
      <c r="J133" s="3" t="s">
        <v>19</v>
      </c>
      <c r="K133" s="3" t="b">
        <v>0</v>
      </c>
      <c r="L133" s="3">
        <v>7.9452049999999996E-2</v>
      </c>
      <c r="M133" s="3">
        <v>0</v>
      </c>
      <c r="N133" s="3">
        <v>0</v>
      </c>
      <c r="O133" s="4">
        <v>42765</v>
      </c>
      <c r="P133" s="3">
        <v>0</v>
      </c>
      <c r="Q133" s="3" t="b">
        <v>0</v>
      </c>
      <c r="R133" s="3"/>
      <c r="S133" s="3">
        <v>0</v>
      </c>
      <c r="T133" s="3" t="s">
        <v>20</v>
      </c>
      <c r="V133" s="8">
        <f>IF(IF($E$8,E133&gt;$E$7,E133&gt;=$E$7),_xll.MaRVL_GetRate($L$8,F133,G133,"R","S",$H$8,$H$8),C133/100)</f>
        <v>5.4700151561926737E-2</v>
      </c>
      <c r="W133" s="9">
        <f t="shared" si="6"/>
        <v>1271.3751677125406</v>
      </c>
      <c r="X133" s="6">
        <f>_xll.MaRVL_GetRate($L$7,$E$7,O133)</f>
        <v>0.72339708515905499</v>
      </c>
      <c r="Y133" s="9">
        <f t="shared" si="7"/>
        <v>919.70909046685654</v>
      </c>
    </row>
    <row r="134" spans="1:25">
      <c r="A134" s="138"/>
      <c r="B134" s="2">
        <v>260000</v>
      </c>
      <c r="C134" s="3">
        <v>0</v>
      </c>
      <c r="D134" s="169">
        <v>0.15</v>
      </c>
      <c r="E134" s="4">
        <v>42794</v>
      </c>
      <c r="F134" s="4">
        <v>42794</v>
      </c>
      <c r="G134" s="186">
        <v>42824</v>
      </c>
      <c r="H134" s="4">
        <v>42794</v>
      </c>
      <c r="I134" s="4">
        <v>42824</v>
      </c>
      <c r="J134" s="3" t="s">
        <v>19</v>
      </c>
      <c r="K134" s="3" t="b">
        <v>0</v>
      </c>
      <c r="L134" s="3">
        <v>8.2191780000000006E-2</v>
      </c>
      <c r="M134" s="3">
        <v>0</v>
      </c>
      <c r="N134" s="3">
        <v>0</v>
      </c>
      <c r="O134" s="4">
        <v>42794</v>
      </c>
      <c r="P134" s="3">
        <v>0</v>
      </c>
      <c r="Q134" s="3" t="b">
        <v>0</v>
      </c>
      <c r="R134" s="3"/>
      <c r="S134" s="3">
        <v>0</v>
      </c>
      <c r="T134" s="3" t="s">
        <v>20</v>
      </c>
      <c r="V134" s="8">
        <f>IF(IF($E$8,E134&gt;$E$7,E134&gt;=$E$7),_xll.MaRVL_GetRate($L$8,F134,G134,"R","S",$H$8,$H$8),C134/100)</f>
        <v>5.4834042711160991E-2</v>
      </c>
      <c r="W134" s="9">
        <f t="shared" si="6"/>
        <v>1198.3023896800237</v>
      </c>
      <c r="X134" s="6">
        <f>_xll.MaRVL_GetRate($L$7,$E$7,O134)</f>
        <v>0.72023943289437953</v>
      </c>
      <c r="Y134" s="9">
        <f t="shared" si="7"/>
        <v>863.06463357912003</v>
      </c>
    </row>
    <row r="135" spans="1:25">
      <c r="A135" s="138"/>
      <c r="B135" s="2">
        <v>234000</v>
      </c>
      <c r="C135" s="3">
        <v>0</v>
      </c>
      <c r="D135" s="169">
        <v>0.15</v>
      </c>
      <c r="E135" s="4">
        <v>42824</v>
      </c>
      <c r="F135" s="4">
        <v>42824</v>
      </c>
      <c r="G135" s="186">
        <v>42853</v>
      </c>
      <c r="H135" s="4">
        <v>42824</v>
      </c>
      <c r="I135" s="4">
        <v>42853</v>
      </c>
      <c r="J135" s="3" t="s">
        <v>19</v>
      </c>
      <c r="K135" s="3" t="b">
        <v>0</v>
      </c>
      <c r="L135" s="3">
        <v>7.9452049999999996E-2</v>
      </c>
      <c r="M135" s="3">
        <v>0</v>
      </c>
      <c r="N135" s="3">
        <v>0</v>
      </c>
      <c r="O135" s="4">
        <v>42824</v>
      </c>
      <c r="P135" s="3">
        <v>0</v>
      </c>
      <c r="Q135" s="3" t="b">
        <v>0</v>
      </c>
      <c r="R135" s="3"/>
      <c r="S135" s="3">
        <v>0</v>
      </c>
      <c r="T135" s="3" t="s">
        <v>20</v>
      </c>
      <c r="V135" s="8">
        <f>IF(IF($E$8,E135&gt;$E$7,E135&gt;=$E$7),_xll.MaRVL_GetRate($L$8,F135,G135,"R","S",$H$8,$H$8),C135/100)</f>
        <v>5.4959707091691269E-2</v>
      </c>
      <c r="W135" s="9">
        <f t="shared" si="6"/>
        <v>1044.9987395822734</v>
      </c>
      <c r="X135" s="6">
        <f>_xll.MaRVL_GetRate($L$7,$E$7,O135)</f>
        <v>0.7169805783351807</v>
      </c>
      <c r="Y135" s="9">
        <f t="shared" si="7"/>
        <v>749.24380066523327</v>
      </c>
    </row>
    <row r="136" spans="1:25">
      <c r="A136" s="138"/>
      <c r="B136" s="2">
        <v>208000</v>
      </c>
      <c r="C136" s="3">
        <v>0</v>
      </c>
      <c r="D136" s="169">
        <v>0.15</v>
      </c>
      <c r="E136" s="4">
        <v>42853</v>
      </c>
      <c r="F136" s="4">
        <v>42853</v>
      </c>
      <c r="G136" s="186">
        <v>42885</v>
      </c>
      <c r="H136" s="4">
        <v>42853</v>
      </c>
      <c r="I136" s="4">
        <v>42885</v>
      </c>
      <c r="J136" s="3" t="s">
        <v>19</v>
      </c>
      <c r="K136" s="3" t="b">
        <v>0</v>
      </c>
      <c r="L136" s="3">
        <v>8.7671230000000003E-2</v>
      </c>
      <c r="M136" s="3">
        <v>0</v>
      </c>
      <c r="N136" s="3">
        <v>0</v>
      </c>
      <c r="O136" s="4">
        <v>42853</v>
      </c>
      <c r="P136" s="3">
        <v>0</v>
      </c>
      <c r="Q136" s="3" t="b">
        <v>0</v>
      </c>
      <c r="R136" s="3"/>
      <c r="S136" s="3">
        <v>0</v>
      </c>
      <c r="T136" s="3" t="s">
        <v>20</v>
      </c>
      <c r="V136" s="8">
        <f>IF(IF($E$8,E136&gt;$E$7,E136&gt;=$E$7),_xll.MaRVL_GetRate($L$8,F136,G136,"R","S",$H$8,$H$8),C136/100)</f>
        <v>5.5106338929691197E-2</v>
      </c>
      <c r="W136" s="9">
        <f t="shared" si="6"/>
        <v>1027.1539453005687</v>
      </c>
      <c r="X136" s="6">
        <f>_xll.MaRVL_GetRate($L$7,$E$7,O136)</f>
        <v>0.71383780421819953</v>
      </c>
      <c r="Y136" s="9">
        <f t="shared" si="7"/>
        <v>733.22131690741855</v>
      </c>
    </row>
    <row r="137" spans="1:25">
      <c r="A137" s="138"/>
      <c r="B137" s="2">
        <v>182000</v>
      </c>
      <c r="C137" s="3">
        <v>0</v>
      </c>
      <c r="D137" s="169">
        <v>0.15</v>
      </c>
      <c r="E137" s="4">
        <v>42885</v>
      </c>
      <c r="F137" s="4">
        <v>42885</v>
      </c>
      <c r="G137" s="186">
        <v>42916</v>
      </c>
      <c r="H137" s="4">
        <v>42885</v>
      </c>
      <c r="I137" s="4">
        <v>42916</v>
      </c>
      <c r="J137" s="3" t="s">
        <v>19</v>
      </c>
      <c r="K137" s="3" t="b">
        <v>0</v>
      </c>
      <c r="L137" s="3">
        <v>8.4931510000000002E-2</v>
      </c>
      <c r="M137" s="3">
        <v>0</v>
      </c>
      <c r="N137" s="3">
        <v>0</v>
      </c>
      <c r="O137" s="4">
        <v>42885</v>
      </c>
      <c r="P137" s="3">
        <v>0</v>
      </c>
      <c r="Q137" s="3" t="b">
        <v>0</v>
      </c>
      <c r="R137" s="3"/>
      <c r="S137" s="3">
        <v>0</v>
      </c>
      <c r="T137" s="3" t="s">
        <v>20</v>
      </c>
      <c r="V137" s="8">
        <f>IF(IF($E$8,E137&gt;$E$7,E137&gt;=$E$7),_xll.MaRVL_GetRate($L$8,F137,G137,"R","S",$H$8,$H$8),C137/100)</f>
        <v>5.5240799041737031E-2</v>
      </c>
      <c r="W137" s="9">
        <f t="shared" si="6"/>
        <v>872.86646207238005</v>
      </c>
      <c r="X137" s="6">
        <f>_xll.MaRVL_GetRate($L$7,$E$7,O137)</f>
        <v>0.71037844713559972</v>
      </c>
      <c r="Y137" s="9">
        <f t="shared" si="7"/>
        <v>620.06552188372223</v>
      </c>
    </row>
    <row r="138" spans="1:25">
      <c r="A138" s="138"/>
      <c r="B138" s="2">
        <v>156000</v>
      </c>
      <c r="C138" s="3">
        <v>0</v>
      </c>
      <c r="D138" s="169">
        <v>0.15</v>
      </c>
      <c r="E138" s="4">
        <v>42916</v>
      </c>
      <c r="F138" s="4">
        <v>42916</v>
      </c>
      <c r="G138" s="186">
        <v>42947</v>
      </c>
      <c r="H138" s="4">
        <v>42916</v>
      </c>
      <c r="I138" s="4">
        <v>42947</v>
      </c>
      <c r="J138" s="3" t="s">
        <v>19</v>
      </c>
      <c r="K138" s="3" t="b">
        <v>0</v>
      </c>
      <c r="L138" s="3">
        <v>8.4931510000000002E-2</v>
      </c>
      <c r="M138" s="3">
        <v>0</v>
      </c>
      <c r="N138" s="3">
        <v>0</v>
      </c>
      <c r="O138" s="4">
        <v>42916</v>
      </c>
      <c r="P138" s="3">
        <v>0</v>
      </c>
      <c r="Q138" s="3" t="b">
        <v>0</v>
      </c>
      <c r="R138" s="3"/>
      <c r="S138" s="3">
        <v>0</v>
      </c>
      <c r="T138" s="3" t="s">
        <v>20</v>
      </c>
      <c r="V138" s="8">
        <f>IF(IF($E$8,E138&gt;$E$7,E138&gt;=$E$7),_xll.MaRVL_GetRate($L$8,F138,G138,"R","S",$H$8,$H$8),C138/100)</f>
        <v>5.5377210003221808E-2</v>
      </c>
      <c r="W138" s="9">
        <f t="shared" si="6"/>
        <v>749.96129000258179</v>
      </c>
      <c r="X138" s="6">
        <f>_xll.MaRVL_GetRate($L$7,$E$7,O138)</f>
        <v>0.70703576088530151</v>
      </c>
      <c r="Y138" s="9">
        <f t="shared" si="7"/>
        <v>530.24945131149764</v>
      </c>
    </row>
    <row r="139" spans="1:25">
      <c r="A139" s="138"/>
      <c r="B139" s="2">
        <v>130000</v>
      </c>
      <c r="C139" s="3">
        <v>0</v>
      </c>
      <c r="D139" s="169">
        <v>0.15</v>
      </c>
      <c r="E139" s="4">
        <v>42947</v>
      </c>
      <c r="F139" s="4">
        <v>42947</v>
      </c>
      <c r="G139" s="186">
        <v>42977</v>
      </c>
      <c r="H139" s="4">
        <v>42947</v>
      </c>
      <c r="I139" s="4">
        <v>42977</v>
      </c>
      <c r="J139" s="3" t="s">
        <v>19</v>
      </c>
      <c r="K139" s="3" t="b">
        <v>0</v>
      </c>
      <c r="L139" s="3">
        <v>8.2191780000000006E-2</v>
      </c>
      <c r="M139" s="3">
        <v>0</v>
      </c>
      <c r="N139" s="3">
        <v>0</v>
      </c>
      <c r="O139" s="4">
        <v>42947</v>
      </c>
      <c r="P139" s="3">
        <v>0</v>
      </c>
      <c r="Q139" s="3" t="b">
        <v>0</v>
      </c>
      <c r="R139" s="3"/>
      <c r="S139" s="3">
        <v>0</v>
      </c>
      <c r="T139" s="3" t="s">
        <v>20</v>
      </c>
      <c r="V139" s="8">
        <f>IF(IF($E$8,E139&gt;$E$7,E139&gt;=$E$7),_xll.MaRVL_GetRate($L$8,F139,G139,"R","S",$H$8,$H$8),C139/100)</f>
        <v>5.5507204516060359E-2</v>
      </c>
      <c r="W139" s="9">
        <f t="shared" si="6"/>
        <v>606.27734275498835</v>
      </c>
      <c r="X139" s="6">
        <f>_xll.MaRVL_GetRate($L$7,$E$7,O139)</f>
        <v>0.7037015343072438</v>
      </c>
      <c r="Y139" s="9">
        <f t="shared" si="7"/>
        <v>426.63829631240407</v>
      </c>
    </row>
    <row r="140" spans="1:25">
      <c r="A140" s="138"/>
      <c r="B140" s="2">
        <v>104000</v>
      </c>
      <c r="C140" s="3">
        <v>0</v>
      </c>
      <c r="D140" s="169">
        <v>0.15</v>
      </c>
      <c r="E140" s="4">
        <v>42977</v>
      </c>
      <c r="F140" s="4">
        <v>42977</v>
      </c>
      <c r="G140" s="186">
        <v>43007</v>
      </c>
      <c r="H140" s="4">
        <v>42977</v>
      </c>
      <c r="I140" s="4">
        <v>43007</v>
      </c>
      <c r="J140" s="3" t="s">
        <v>19</v>
      </c>
      <c r="K140" s="3" t="b">
        <v>0</v>
      </c>
      <c r="L140" s="3">
        <v>8.2191780000000006E-2</v>
      </c>
      <c r="M140" s="3">
        <v>0</v>
      </c>
      <c r="N140" s="3">
        <v>0</v>
      </c>
      <c r="O140" s="4">
        <v>42977</v>
      </c>
      <c r="P140" s="3">
        <v>0</v>
      </c>
      <c r="Q140" s="3" t="b">
        <v>0</v>
      </c>
      <c r="R140" s="3"/>
      <c r="S140" s="3">
        <v>0</v>
      </c>
      <c r="T140" s="3" t="s">
        <v>20</v>
      </c>
      <c r="V140" s="8">
        <f>IF(IF($E$8,E140&gt;$E$7,E140&gt;=$E$7),_xll.MaRVL_GetRate($L$8,F140,G140,"R","S",$H$8,$H$8),C140/100)</f>
        <v>5.3628282767691493E-2</v>
      </c>
      <c r="W140" s="9">
        <f t="shared" si="6"/>
        <v>469.10796445906033</v>
      </c>
      <c r="X140" s="6">
        <f>_xll.MaRVL_GetRate($L$7,$E$7,O140)</f>
        <v>0.70048294547242318</v>
      </c>
      <c r="Y140" s="9">
        <f t="shared" si="7"/>
        <v>328.60212868885537</v>
      </c>
    </row>
    <row r="141" spans="1:25">
      <c r="A141" s="138"/>
      <c r="B141" s="2">
        <v>78000</v>
      </c>
      <c r="C141" s="3">
        <v>0</v>
      </c>
      <c r="D141" s="169">
        <v>0.15</v>
      </c>
      <c r="E141" s="4">
        <v>43007</v>
      </c>
      <c r="F141" s="4">
        <v>43007</v>
      </c>
      <c r="G141" s="186">
        <v>43038</v>
      </c>
      <c r="H141" s="4">
        <v>43007</v>
      </c>
      <c r="I141" s="4">
        <v>43038</v>
      </c>
      <c r="J141" s="3" t="s">
        <v>19</v>
      </c>
      <c r="K141" s="3" t="b">
        <v>0</v>
      </c>
      <c r="L141" s="3">
        <v>8.4931510000000002E-2</v>
      </c>
      <c r="M141" s="3">
        <v>0</v>
      </c>
      <c r="N141" s="3">
        <v>0</v>
      </c>
      <c r="O141" s="4">
        <v>43007</v>
      </c>
      <c r="P141" s="3">
        <v>0</v>
      </c>
      <c r="Q141" s="3" t="b">
        <v>0</v>
      </c>
      <c r="R141" s="3"/>
      <c r="S141" s="3">
        <v>0</v>
      </c>
      <c r="T141" s="3" t="s">
        <v>20</v>
      </c>
      <c r="V141" s="8">
        <f>IF(IF($E$8,E141&gt;$E$7,E141&gt;=$E$7),_xll.MaRVL_GetRate($L$8,F141,G141,"R","S",$H$8,$H$8),C141/100)</f>
        <v>5.3648858906750002E-2</v>
      </c>
      <c r="W141" s="9">
        <f t="shared" si="6"/>
        <v>363.63907691995445</v>
      </c>
      <c r="X141" s="6">
        <f>_xll.MaRVL_GetRate($L$7,$E$7,O141)</f>
        <v>0.69737623288621275</v>
      </c>
      <c r="Y141" s="9">
        <f t="shared" si="7"/>
        <v>253.5932495926576</v>
      </c>
    </row>
    <row r="142" spans="1:25">
      <c r="A142" s="138"/>
      <c r="B142" s="2">
        <v>52000</v>
      </c>
      <c r="C142" s="3">
        <v>0</v>
      </c>
      <c r="D142" s="169">
        <v>0.15</v>
      </c>
      <c r="E142" s="4">
        <v>43038</v>
      </c>
      <c r="F142" s="4">
        <v>43038</v>
      </c>
      <c r="G142" s="186">
        <v>43069</v>
      </c>
      <c r="H142" s="4">
        <v>43038</v>
      </c>
      <c r="I142" s="4">
        <v>43069</v>
      </c>
      <c r="J142" s="3" t="s">
        <v>19</v>
      </c>
      <c r="K142" s="3" t="b">
        <v>0</v>
      </c>
      <c r="L142" s="3">
        <v>8.4931510000000002E-2</v>
      </c>
      <c r="M142" s="3">
        <v>0</v>
      </c>
      <c r="N142" s="3">
        <v>0</v>
      </c>
      <c r="O142" s="4">
        <v>43038</v>
      </c>
      <c r="P142" s="3">
        <v>0</v>
      </c>
      <c r="Q142" s="3" t="b">
        <v>0</v>
      </c>
      <c r="R142" s="3"/>
      <c r="S142" s="3">
        <v>0</v>
      </c>
      <c r="T142" s="3" t="s">
        <v>20</v>
      </c>
      <c r="V142" s="8">
        <f>IF(IF($E$8,E142&gt;$E$7,E142&gt;=$E$7),_xll.MaRVL_GetRate($L$8,F142,G142,"R","S",$H$8,$H$8),C142/100)</f>
        <v>5.3735439321074309E-2</v>
      </c>
      <c r="W142" s="9">
        <f t="shared" si="6"/>
        <v>242.80486858104754</v>
      </c>
      <c r="X142" s="6">
        <f>_xll.MaRVL_GetRate($L$7,$E$7,O142)</f>
        <v>0.6941796300065789</v>
      </c>
      <c r="Y142" s="9">
        <f t="shared" si="7"/>
        <v>168.5501938353876</v>
      </c>
    </row>
    <row r="143" spans="1:25">
      <c r="A143" s="138"/>
      <c r="B143" s="2">
        <v>26000</v>
      </c>
      <c r="C143" s="3">
        <v>0</v>
      </c>
      <c r="D143" s="169">
        <v>0.15</v>
      </c>
      <c r="E143" s="4">
        <v>43069</v>
      </c>
      <c r="F143" s="4">
        <v>43069</v>
      </c>
      <c r="G143" s="186">
        <v>43098</v>
      </c>
      <c r="H143" s="4">
        <v>43069</v>
      </c>
      <c r="I143" s="4">
        <v>43098</v>
      </c>
      <c r="J143" s="3" t="s">
        <v>19</v>
      </c>
      <c r="K143" s="3" t="b">
        <v>0</v>
      </c>
      <c r="L143" s="3">
        <v>7.9452049999999996E-2</v>
      </c>
      <c r="M143" s="3">
        <v>0</v>
      </c>
      <c r="N143" s="3">
        <v>0</v>
      </c>
      <c r="O143" s="4">
        <v>43069</v>
      </c>
      <c r="P143" s="3">
        <v>0</v>
      </c>
      <c r="Q143" s="3" t="b">
        <v>0</v>
      </c>
      <c r="R143" s="3"/>
      <c r="S143" s="3">
        <v>0</v>
      </c>
      <c r="T143" s="3" t="s">
        <v>20</v>
      </c>
      <c r="V143" s="8">
        <f>IF(IF($E$8,E143&gt;$E$7,E143&gt;=$E$7),_xll.MaRVL_GetRate($L$8,F143,G143,"R","S",$H$8,$H$8),C143/100)</f>
        <v>5.381130329652422E-2</v>
      </c>
      <c r="W143" s="9">
        <f t="shared" ref="W143" si="8">IF($H$7="A",L143*(V143+D143/100),1-1/(1+L143*(V143+D143/100)))*B143</f>
        <v>113.75957986795204</v>
      </c>
      <c r="X143" s="6">
        <f>_xll.MaRVL_GetRate($L$7,$E$7,O143)</f>
        <v>0.69099317695959339</v>
      </c>
      <c r="Y143" s="9">
        <f t="shared" ref="Y143" si="9">IF(IF($E$9,O143&gt;$E$7,O143&gt;=$E$7),W143*X143,0)</f>
        <v>78.607093502544785</v>
      </c>
    </row>
    <row r="146" spans="7:7">
      <c r="G146" s="176">
        <v>39202</v>
      </c>
    </row>
    <row r="147" spans="7:7">
      <c r="G147" s="176">
        <v>39232</v>
      </c>
    </row>
    <row r="148" spans="7:7">
      <c r="G148" s="176">
        <v>39262</v>
      </c>
    </row>
    <row r="149" spans="7:7">
      <c r="G149" s="176">
        <v>39293</v>
      </c>
    </row>
    <row r="150" spans="7:7">
      <c r="G150" s="176">
        <v>39324</v>
      </c>
    </row>
    <row r="151" spans="7:7">
      <c r="G151" s="176">
        <v>39353</v>
      </c>
    </row>
    <row r="152" spans="7:7">
      <c r="G152" s="176">
        <v>39384</v>
      </c>
    </row>
    <row r="153" spans="7:7">
      <c r="G153" s="176">
        <v>39416</v>
      </c>
    </row>
    <row r="154" spans="7:7">
      <c r="G154" s="176">
        <v>39447</v>
      </c>
    </row>
    <row r="155" spans="7:7">
      <c r="G155" s="176">
        <v>39478</v>
      </c>
    </row>
    <row r="156" spans="7:7">
      <c r="G156" s="176">
        <v>39507</v>
      </c>
    </row>
    <row r="157" spans="7:7">
      <c r="G157" s="176">
        <v>39538</v>
      </c>
    </row>
    <row r="158" spans="7:7">
      <c r="G158" s="176">
        <v>39568</v>
      </c>
    </row>
    <row r="159" spans="7:7">
      <c r="G159" s="176">
        <v>39598</v>
      </c>
    </row>
    <row r="160" spans="7:7">
      <c r="G160" s="176">
        <v>39629</v>
      </c>
    </row>
    <row r="161" spans="7:7">
      <c r="G161" s="176">
        <v>39659</v>
      </c>
    </row>
    <row r="162" spans="7:7">
      <c r="G162" s="176">
        <v>39689</v>
      </c>
    </row>
    <row r="163" spans="7:7">
      <c r="G163" s="176">
        <v>39720</v>
      </c>
    </row>
    <row r="164" spans="7:7">
      <c r="G164" s="176">
        <v>39751</v>
      </c>
    </row>
    <row r="165" spans="7:7">
      <c r="G165" s="176">
        <v>39780</v>
      </c>
    </row>
    <row r="166" spans="7:7">
      <c r="G166" s="176">
        <v>39811</v>
      </c>
    </row>
    <row r="167" spans="7:7">
      <c r="G167" s="176">
        <v>39843</v>
      </c>
    </row>
    <row r="168" spans="7:7">
      <c r="G168" s="176">
        <v>39871</v>
      </c>
    </row>
    <row r="169" spans="7:7">
      <c r="G169" s="176">
        <v>39899</v>
      </c>
    </row>
    <row r="170" spans="7:7">
      <c r="G170" s="176">
        <v>39933</v>
      </c>
    </row>
    <row r="171" spans="7:7">
      <c r="G171" s="176">
        <v>39962</v>
      </c>
    </row>
    <row r="172" spans="7:7">
      <c r="G172" s="176">
        <v>39993</v>
      </c>
    </row>
    <row r="173" spans="7:7">
      <c r="G173" s="176">
        <v>40024</v>
      </c>
    </row>
    <row r="174" spans="7:7">
      <c r="G174" s="176">
        <v>40056</v>
      </c>
    </row>
    <row r="175" spans="7:7">
      <c r="G175" s="176">
        <v>40086</v>
      </c>
    </row>
    <row r="176" spans="7:7">
      <c r="G176" s="176">
        <v>40116</v>
      </c>
    </row>
    <row r="177" spans="7:7">
      <c r="G177" s="176">
        <v>40147</v>
      </c>
    </row>
    <row r="178" spans="7:7">
      <c r="G178" s="176">
        <v>40177</v>
      </c>
    </row>
    <row r="179" spans="7:7">
      <c r="G179" s="176">
        <v>40207</v>
      </c>
    </row>
    <row r="180" spans="7:7">
      <c r="G180" s="176">
        <v>40235</v>
      </c>
    </row>
    <row r="181" spans="7:7">
      <c r="G181" s="176">
        <v>40263</v>
      </c>
    </row>
    <row r="182" spans="7:7">
      <c r="G182" s="176">
        <v>40298</v>
      </c>
    </row>
    <row r="183" spans="7:7">
      <c r="G183" s="176">
        <v>40329</v>
      </c>
    </row>
    <row r="184" spans="7:7">
      <c r="G184" s="176">
        <v>40359</v>
      </c>
    </row>
    <row r="185" spans="7:7">
      <c r="G185" s="176">
        <v>40389</v>
      </c>
    </row>
    <row r="186" spans="7:7">
      <c r="G186" s="176">
        <v>40420</v>
      </c>
    </row>
    <row r="187" spans="7:7">
      <c r="G187" s="176">
        <v>40451</v>
      </c>
    </row>
    <row r="188" spans="7:7">
      <c r="G188" s="176">
        <v>40480</v>
      </c>
    </row>
    <row r="189" spans="7:7">
      <c r="G189" s="176">
        <v>40511</v>
      </c>
    </row>
    <row r="190" spans="7:7">
      <c r="G190" s="176">
        <v>40542</v>
      </c>
    </row>
    <row r="191" spans="7:7">
      <c r="G191" s="176">
        <v>40574</v>
      </c>
    </row>
    <row r="192" spans="7:7">
      <c r="G192" s="176">
        <v>40602</v>
      </c>
    </row>
    <row r="193" spans="7:7">
      <c r="G193" s="176">
        <v>40630</v>
      </c>
    </row>
    <row r="194" spans="7:7">
      <c r="G194" s="176">
        <v>40662</v>
      </c>
    </row>
    <row r="195" spans="7:7">
      <c r="G195" s="176">
        <v>40693</v>
      </c>
    </row>
    <row r="196" spans="7:7">
      <c r="G196" s="176">
        <v>40724</v>
      </c>
    </row>
    <row r="197" spans="7:7">
      <c r="G197" s="176">
        <v>40753</v>
      </c>
    </row>
    <row r="198" spans="7:7">
      <c r="G198" s="176">
        <v>40784</v>
      </c>
    </row>
    <row r="199" spans="7:7">
      <c r="G199" s="176">
        <v>40816</v>
      </c>
    </row>
    <row r="200" spans="7:7">
      <c r="G200" s="176">
        <v>40847</v>
      </c>
    </row>
    <row r="201" spans="7:7">
      <c r="G201" s="176">
        <v>40877</v>
      </c>
    </row>
    <row r="202" spans="7:7">
      <c r="G202" s="176">
        <v>40907</v>
      </c>
    </row>
    <row r="203" spans="7:7">
      <c r="G203" s="176">
        <v>40938</v>
      </c>
    </row>
    <row r="204" spans="7:7">
      <c r="G204" s="176">
        <v>40968</v>
      </c>
    </row>
    <row r="205" spans="7:7">
      <c r="G205" s="176">
        <v>40997</v>
      </c>
    </row>
    <row r="206" spans="7:7">
      <c r="G206" s="176">
        <v>41029</v>
      </c>
    </row>
    <row r="207" spans="7:7">
      <c r="G207" s="176">
        <v>41059</v>
      </c>
    </row>
    <row r="208" spans="7:7">
      <c r="G208" s="176">
        <v>41089</v>
      </c>
    </row>
    <row r="209" spans="7:7">
      <c r="G209" s="176">
        <v>41120</v>
      </c>
    </row>
    <row r="210" spans="7:7">
      <c r="G210" s="176">
        <v>41151</v>
      </c>
    </row>
    <row r="211" spans="7:7">
      <c r="G211" s="176">
        <v>41180</v>
      </c>
    </row>
    <row r="212" spans="7:7">
      <c r="G212" s="176">
        <v>41211</v>
      </c>
    </row>
    <row r="213" spans="7:7">
      <c r="G213" s="176">
        <v>41243</v>
      </c>
    </row>
    <row r="214" spans="7:7">
      <c r="G214" s="176">
        <v>41274</v>
      </c>
    </row>
    <row r="215" spans="7:7">
      <c r="G215" s="176">
        <v>41305</v>
      </c>
    </row>
    <row r="216" spans="7:7">
      <c r="G216" s="176">
        <v>41333</v>
      </c>
    </row>
    <row r="217" spans="7:7">
      <c r="G217" s="176">
        <v>41361</v>
      </c>
    </row>
    <row r="218" spans="7:7">
      <c r="G218" s="176">
        <v>41393</v>
      </c>
    </row>
    <row r="219" spans="7:7">
      <c r="G219" s="176">
        <v>41424</v>
      </c>
    </row>
    <row r="220" spans="7:7">
      <c r="G220" s="176">
        <v>41453</v>
      </c>
    </row>
    <row r="221" spans="7:7">
      <c r="G221" s="176">
        <v>41484</v>
      </c>
    </row>
    <row r="222" spans="7:7">
      <c r="G222" s="176">
        <v>41516</v>
      </c>
    </row>
    <row r="223" spans="7:7">
      <c r="G223" s="176">
        <v>41547</v>
      </c>
    </row>
    <row r="224" spans="7:7">
      <c r="G224" s="176">
        <v>41577</v>
      </c>
    </row>
    <row r="225" spans="7:7">
      <c r="G225" s="176">
        <v>41607</v>
      </c>
    </row>
    <row r="226" spans="7:7">
      <c r="G226" s="176">
        <v>41638</v>
      </c>
    </row>
    <row r="227" spans="7:7">
      <c r="G227" s="176">
        <v>41669</v>
      </c>
    </row>
    <row r="228" spans="7:7">
      <c r="G228" s="176">
        <v>41698</v>
      </c>
    </row>
    <row r="229" spans="7:7">
      <c r="G229" s="176">
        <v>41726</v>
      </c>
    </row>
    <row r="230" spans="7:7">
      <c r="G230" s="176">
        <v>41759</v>
      </c>
    </row>
    <row r="231" spans="7:7">
      <c r="G231" s="176">
        <v>41789</v>
      </c>
    </row>
    <row r="232" spans="7:7">
      <c r="G232" s="176">
        <v>41820</v>
      </c>
    </row>
    <row r="233" spans="7:7">
      <c r="G233" s="176">
        <v>41850</v>
      </c>
    </row>
    <row r="234" spans="7:7">
      <c r="G234" s="176">
        <v>41880</v>
      </c>
    </row>
    <row r="235" spans="7:7">
      <c r="G235" s="176">
        <v>41911</v>
      </c>
    </row>
    <row r="236" spans="7:7">
      <c r="G236" s="176">
        <v>41942</v>
      </c>
    </row>
    <row r="237" spans="7:7">
      <c r="G237" s="176">
        <v>41971</v>
      </c>
    </row>
    <row r="238" spans="7:7">
      <c r="G238" s="176">
        <v>42002</v>
      </c>
    </row>
    <row r="239" spans="7:7">
      <c r="G239" s="176">
        <v>42034</v>
      </c>
    </row>
    <row r="240" spans="7:7">
      <c r="G240" s="176">
        <v>42062</v>
      </c>
    </row>
    <row r="241" spans="7:7">
      <c r="G241" s="176">
        <v>42090</v>
      </c>
    </row>
    <row r="242" spans="7:7">
      <c r="G242" s="176">
        <v>42124</v>
      </c>
    </row>
    <row r="243" spans="7:7">
      <c r="G243" s="176">
        <v>42153</v>
      </c>
    </row>
    <row r="244" spans="7:7">
      <c r="G244" s="176">
        <v>42184</v>
      </c>
    </row>
    <row r="245" spans="7:7">
      <c r="G245" s="176">
        <v>42215</v>
      </c>
    </row>
    <row r="246" spans="7:7">
      <c r="G246" s="176">
        <v>42247</v>
      </c>
    </row>
    <row r="247" spans="7:7">
      <c r="G247" s="176">
        <v>42277</v>
      </c>
    </row>
    <row r="248" spans="7:7">
      <c r="G248" s="176">
        <v>42307</v>
      </c>
    </row>
    <row r="249" spans="7:7">
      <c r="G249" s="176">
        <v>42338</v>
      </c>
    </row>
    <row r="250" spans="7:7">
      <c r="G250" s="176">
        <v>42368</v>
      </c>
    </row>
    <row r="251" spans="7:7">
      <c r="G251" s="176">
        <v>42398</v>
      </c>
    </row>
    <row r="252" spans="7:7">
      <c r="G252" s="176">
        <v>42429</v>
      </c>
    </row>
    <row r="253" spans="7:7">
      <c r="G253" s="176">
        <v>42458</v>
      </c>
    </row>
    <row r="254" spans="7:7">
      <c r="G254" s="176">
        <v>42489</v>
      </c>
    </row>
    <row r="255" spans="7:7">
      <c r="G255" s="176">
        <v>42520</v>
      </c>
    </row>
    <row r="256" spans="7:7">
      <c r="G256" s="176">
        <v>42551</v>
      </c>
    </row>
    <row r="257" spans="7:7">
      <c r="G257" s="176">
        <v>42580</v>
      </c>
    </row>
    <row r="258" spans="7:7">
      <c r="G258" s="176">
        <v>42611</v>
      </c>
    </row>
    <row r="259" spans="7:7">
      <c r="G259" s="176">
        <v>42643</v>
      </c>
    </row>
    <row r="260" spans="7:7">
      <c r="G260" s="176">
        <v>42674</v>
      </c>
    </row>
    <row r="261" spans="7:7">
      <c r="G261" s="176">
        <v>42704</v>
      </c>
    </row>
    <row r="262" spans="7:7">
      <c r="G262" s="176">
        <v>42734</v>
      </c>
    </row>
    <row r="263" spans="7:7">
      <c r="G263" s="176">
        <v>42765</v>
      </c>
    </row>
    <row r="264" spans="7:7">
      <c r="G264" s="176">
        <v>42794</v>
      </c>
    </row>
    <row r="265" spans="7:7">
      <c r="G265" s="176">
        <v>42822</v>
      </c>
    </row>
    <row r="266" spans="7:7">
      <c r="G266" s="176">
        <v>42853</v>
      </c>
    </row>
    <row r="267" spans="7:7">
      <c r="G267" s="176">
        <v>42884</v>
      </c>
    </row>
    <row r="268" spans="7:7">
      <c r="G268" s="176">
        <v>42916</v>
      </c>
    </row>
    <row r="269" spans="7:7">
      <c r="G269" s="176">
        <v>42947</v>
      </c>
    </row>
    <row r="270" spans="7:7">
      <c r="G270" s="176">
        <v>42978</v>
      </c>
    </row>
    <row r="271" spans="7:7">
      <c r="G271" s="176">
        <v>43007</v>
      </c>
    </row>
    <row r="272" spans="7:7">
      <c r="G272" s="176">
        <v>43038</v>
      </c>
    </row>
    <row r="273" spans="7:7">
      <c r="G273" s="176">
        <v>43069</v>
      </c>
    </row>
    <row r="274" spans="7:7">
      <c r="G274" s="176">
        <v>43098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R38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.7109375" bestFit="1" customWidth="1"/>
    <col min="3" max="3" width="10.7109375" bestFit="1" customWidth="1"/>
    <col min="4" max="4" width="12" bestFit="1" customWidth="1"/>
    <col min="5" max="5" width="13.7109375" bestFit="1" customWidth="1"/>
    <col min="6" max="7" width="10.14062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1.5703125" bestFit="1" customWidth="1"/>
    <col min="17" max="17" width="10.140625" bestFit="1" customWidth="1"/>
  </cols>
  <sheetData>
    <row r="1" spans="1:18" ht="21">
      <c r="A1" s="17" t="s">
        <v>47</v>
      </c>
      <c r="B1" s="18">
        <v>102203</v>
      </c>
    </row>
    <row r="2" spans="1:18" ht="21.75" thickBot="1">
      <c r="A2" s="19" t="s">
        <v>34</v>
      </c>
      <c r="B2" s="20" t="s">
        <v>38</v>
      </c>
    </row>
    <row r="3" spans="1:18" ht="15.75" thickBot="1"/>
    <row r="4" spans="1:18" ht="15.75" thickBot="1">
      <c r="A4" s="15" t="s">
        <v>49</v>
      </c>
      <c r="B4" s="27" t="s">
        <v>48</v>
      </c>
    </row>
    <row r="5" spans="1:18" ht="15.75" thickBot="1">
      <c r="A5" s="16" t="s">
        <v>50</v>
      </c>
      <c r="B5" s="28">
        <f>O12</f>
        <v>13976683.958621928</v>
      </c>
      <c r="D5" s="234" t="s">
        <v>40</v>
      </c>
      <c r="E5" s="236"/>
      <c r="G5" s="234" t="s">
        <v>43</v>
      </c>
      <c r="H5" s="236"/>
    </row>
    <row r="6" spans="1:18" ht="12" customHeight="1"/>
    <row r="7" spans="1:18">
      <c r="D7" s="14" t="s">
        <v>21</v>
      </c>
      <c r="E7" s="7">
        <f>Replication!C4</f>
        <v>40420</v>
      </c>
      <c r="G7" s="14" t="s">
        <v>44</v>
      </c>
      <c r="H7" s="145" t="s">
        <v>94</v>
      </c>
    </row>
    <row r="8" spans="1:18">
      <c r="D8" s="14" t="s">
        <v>31</v>
      </c>
      <c r="E8" s="6" t="b">
        <f>Replication!C6</f>
        <v>0</v>
      </c>
    </row>
    <row r="10" spans="1:18" ht="15.75" thickBot="1"/>
    <row r="11" spans="1:18" ht="15.75" thickBot="1">
      <c r="O11" s="21" t="s">
        <v>32</v>
      </c>
    </row>
    <row r="12" spans="1:18">
      <c r="O12" s="22">
        <f>SUM(O15:O38)</f>
        <v>13976683.958621928</v>
      </c>
    </row>
    <row r="14" spans="1:18" ht="25.5">
      <c r="B14" s="29" t="s">
        <v>51</v>
      </c>
      <c r="C14" s="29" t="s">
        <v>52</v>
      </c>
      <c r="D14" s="29" t="s">
        <v>55</v>
      </c>
      <c r="E14" s="29" t="s">
        <v>56</v>
      </c>
      <c r="F14" s="29" t="s">
        <v>10</v>
      </c>
      <c r="G14" s="29" t="s">
        <v>12</v>
      </c>
      <c r="H14" s="29" t="s">
        <v>59</v>
      </c>
      <c r="I14" s="29" t="s">
        <v>60</v>
      </c>
      <c r="J14" s="29" t="s">
        <v>61</v>
      </c>
      <c r="K14" s="29" t="s">
        <v>17</v>
      </c>
      <c r="L14" s="29" t="s">
        <v>18</v>
      </c>
      <c r="N14" s="10" t="s">
        <v>27</v>
      </c>
      <c r="O14" s="10" t="s">
        <v>28</v>
      </c>
    </row>
    <row r="15" spans="1:18">
      <c r="B15" s="30">
        <v>29000000</v>
      </c>
      <c r="C15" s="31">
        <v>5.7</v>
      </c>
      <c r="D15" s="32">
        <v>39960</v>
      </c>
      <c r="E15" s="32">
        <v>40144</v>
      </c>
      <c r="F15" s="31">
        <v>0.50410959</v>
      </c>
      <c r="G15" s="31">
        <v>0</v>
      </c>
      <c r="H15" s="32">
        <v>40144</v>
      </c>
      <c r="I15" s="30">
        <v>833293.15</v>
      </c>
      <c r="J15" s="31" t="b">
        <v>0</v>
      </c>
      <c r="K15" s="31">
        <v>0</v>
      </c>
      <c r="L15" s="31" t="s">
        <v>20</v>
      </c>
      <c r="N15" s="6" t="str">
        <f>_xll.MaRVL_GetRate($H$7,$E$7,H15)</f>
        <v>#VALUE: Requested rate outside date range of yield curve [2010/8/30,2050/8/31] - 2009/11/27</v>
      </c>
      <c r="O15" s="9">
        <f>IF(IF($E$8,H15&gt;$E$7,H15&gt;=$E$7),I15*N15,0)</f>
        <v>0</v>
      </c>
      <c r="R15" s="84"/>
    </row>
    <row r="16" spans="1:18">
      <c r="B16" s="30">
        <v>29000000</v>
      </c>
      <c r="C16" s="31">
        <v>5.7</v>
      </c>
      <c r="D16" s="32">
        <v>40144</v>
      </c>
      <c r="E16" s="32">
        <v>40325</v>
      </c>
      <c r="F16" s="31">
        <v>0.49589041</v>
      </c>
      <c r="G16" s="31">
        <v>0</v>
      </c>
      <c r="H16" s="32">
        <v>40325</v>
      </c>
      <c r="I16" s="30">
        <v>819706.85</v>
      </c>
      <c r="J16" s="31" t="b">
        <v>0</v>
      </c>
      <c r="K16" s="31">
        <v>0</v>
      </c>
      <c r="L16" s="31" t="s">
        <v>20</v>
      </c>
      <c r="N16" s="6" t="str">
        <f>_xll.MaRVL_GetRate($H$7,$E$7,H16)</f>
        <v>#VALUE: Requested rate outside date range of yield curve [2010/8/30,2050/8/31] - 2010/5/27</v>
      </c>
      <c r="O16" s="9">
        <f t="shared" ref="O16:O38" si="0">IF(IF($E$8,H16&gt;$E$7,H16&gt;=$E$7),I16*N16,0)</f>
        <v>0</v>
      </c>
      <c r="R16" s="84"/>
    </row>
    <row r="17" spans="2:18">
      <c r="B17" s="30">
        <v>29000000</v>
      </c>
      <c r="C17" s="31">
        <v>5.7</v>
      </c>
      <c r="D17" s="32">
        <v>40325</v>
      </c>
      <c r="E17" s="32">
        <v>40511</v>
      </c>
      <c r="F17" s="31">
        <v>0.50958904000000005</v>
      </c>
      <c r="G17" s="30">
        <v>832500.02</v>
      </c>
      <c r="H17" s="32">
        <v>40511</v>
      </c>
      <c r="I17" s="30">
        <v>842350.68</v>
      </c>
      <c r="J17" s="31" t="b">
        <v>0</v>
      </c>
      <c r="K17" s="31">
        <v>0.98830574999999998</v>
      </c>
      <c r="L17" s="31" t="s">
        <v>20</v>
      </c>
      <c r="N17" s="6">
        <f>_xll.MaRVL_GetRate($H$7,$E$7,H17)</f>
        <v>0.98828300283215331</v>
      </c>
      <c r="O17" s="9">
        <f t="shared" si="0"/>
        <v>832480.8594681063</v>
      </c>
      <c r="Q17" s="118"/>
      <c r="R17" s="84"/>
    </row>
    <row r="18" spans="2:18">
      <c r="B18" s="30">
        <v>29000000</v>
      </c>
      <c r="C18" s="31">
        <v>5.7</v>
      </c>
      <c r="D18" s="32">
        <v>40511</v>
      </c>
      <c r="E18" s="32">
        <v>40690</v>
      </c>
      <c r="F18" s="31">
        <v>0.49041096000000001</v>
      </c>
      <c r="G18" s="30">
        <v>783192.81</v>
      </c>
      <c r="H18" s="32">
        <v>40690</v>
      </c>
      <c r="I18" s="30">
        <v>810649.32</v>
      </c>
      <c r="J18" s="31" t="b">
        <v>0</v>
      </c>
      <c r="K18" s="31">
        <v>0.96613022999999998</v>
      </c>
      <c r="L18" s="31" t="s">
        <v>20</v>
      </c>
      <c r="N18" s="6">
        <f>_xll.MaRVL_GetRate($H$7,$E$7,H18)</f>
        <v>0.96615322329729825</v>
      </c>
      <c r="O18" s="9">
        <f t="shared" si="0"/>
        <v>783211.4534817629</v>
      </c>
      <c r="Q18" s="118"/>
      <c r="R18" s="84"/>
    </row>
    <row r="19" spans="2:18">
      <c r="B19" s="30">
        <v>29000000</v>
      </c>
      <c r="C19" s="31">
        <v>5.7</v>
      </c>
      <c r="D19" s="32">
        <v>40690</v>
      </c>
      <c r="E19" s="32">
        <v>40875</v>
      </c>
      <c r="F19" s="31">
        <v>0.50684932000000005</v>
      </c>
      <c r="G19" s="30">
        <v>790541.3</v>
      </c>
      <c r="H19" s="32">
        <v>40875</v>
      </c>
      <c r="I19" s="30">
        <v>837821.92</v>
      </c>
      <c r="J19" s="31" t="b">
        <v>0</v>
      </c>
      <c r="K19" s="31">
        <v>0.94356722000000004</v>
      </c>
      <c r="L19" s="31" t="s">
        <v>20</v>
      </c>
      <c r="N19" s="6">
        <f>_xll.MaRVL_GetRate($H$7,$E$7,H19)</f>
        <v>0.94357609640722706</v>
      </c>
      <c r="O19" s="9">
        <f t="shared" si="0"/>
        <v>790548.73675800813</v>
      </c>
      <c r="Q19" s="118"/>
      <c r="R19" s="84"/>
    </row>
    <row r="20" spans="2:18">
      <c r="B20" s="30">
        <v>29000000</v>
      </c>
      <c r="C20" s="31">
        <v>5.7</v>
      </c>
      <c r="D20" s="32">
        <v>40875</v>
      </c>
      <c r="E20" s="32">
        <v>41057</v>
      </c>
      <c r="F20" s="31">
        <v>0.49863014</v>
      </c>
      <c r="G20" s="30">
        <v>759494.59</v>
      </c>
      <c r="H20" s="32">
        <v>41057</v>
      </c>
      <c r="I20" s="30">
        <v>824235.62</v>
      </c>
      <c r="J20" s="31" t="b">
        <v>0</v>
      </c>
      <c r="K20" s="31">
        <v>0.92145323999999995</v>
      </c>
      <c r="L20" s="31" t="s">
        <v>20</v>
      </c>
      <c r="N20" s="6">
        <f>_xll.MaRVL_GetRate($H$7,$E$7,H20)</f>
        <v>0.92144107805050357</v>
      </c>
      <c r="O20" s="9">
        <f t="shared" si="0"/>
        <v>759484.55826042523</v>
      </c>
      <c r="Q20" s="118"/>
      <c r="R20" s="84"/>
    </row>
    <row r="21" spans="2:18">
      <c r="B21" s="30">
        <v>29000000</v>
      </c>
      <c r="C21" s="31">
        <v>5.7</v>
      </c>
      <c r="D21" s="32">
        <v>41057</v>
      </c>
      <c r="E21" s="32">
        <v>41240</v>
      </c>
      <c r="F21" s="31">
        <v>0.50136985999999995</v>
      </c>
      <c r="G21" s="30">
        <v>745359.23</v>
      </c>
      <c r="H21" s="32">
        <v>41240</v>
      </c>
      <c r="I21" s="30">
        <v>828764.38</v>
      </c>
      <c r="J21" s="31" t="b">
        <v>0</v>
      </c>
      <c r="K21" s="31">
        <v>0.89936205000000002</v>
      </c>
      <c r="L21" s="31" t="s">
        <v>20</v>
      </c>
      <c r="N21" s="6">
        <f>_xll.MaRVL_GetRate($H$7,$E$7,H21)</f>
        <v>0.89939931875608792</v>
      </c>
      <c r="O21" s="9">
        <f t="shared" si="0"/>
        <v>745390.11878131155</v>
      </c>
      <c r="Q21" s="118"/>
      <c r="R21" s="84"/>
    </row>
    <row r="22" spans="2:18">
      <c r="B22" s="30">
        <v>29000000</v>
      </c>
      <c r="C22" s="31">
        <v>5.7</v>
      </c>
      <c r="D22" s="32">
        <v>41240</v>
      </c>
      <c r="E22" s="32">
        <v>41421</v>
      </c>
      <c r="F22" s="31">
        <v>0.49589041</v>
      </c>
      <c r="G22" s="30">
        <v>719381.17</v>
      </c>
      <c r="H22" s="32">
        <v>41421</v>
      </c>
      <c r="I22" s="30">
        <v>819706.85</v>
      </c>
      <c r="J22" s="31" t="b">
        <v>0</v>
      </c>
      <c r="K22" s="31">
        <v>0.87760786000000002</v>
      </c>
      <c r="L22" s="31" t="s">
        <v>20</v>
      </c>
      <c r="N22" s="6">
        <f>_xll.MaRVL_GetRate($H$7,$E$7,H22)</f>
        <v>0.87789800324051137</v>
      </c>
      <c r="O22" s="9">
        <f t="shared" si="0"/>
        <v>719619.00685756933</v>
      </c>
      <c r="Q22" s="118"/>
      <c r="R22" s="84"/>
    </row>
    <row r="23" spans="2:18">
      <c r="B23" s="30">
        <v>29000000</v>
      </c>
      <c r="C23" s="31">
        <v>5.7</v>
      </c>
      <c r="D23" s="32">
        <v>41421</v>
      </c>
      <c r="E23" s="32">
        <v>41605</v>
      </c>
      <c r="F23" s="31">
        <v>0.50410959</v>
      </c>
      <c r="G23" s="30">
        <v>713190.82</v>
      </c>
      <c r="H23" s="32">
        <v>41605</v>
      </c>
      <c r="I23" s="30">
        <v>833293.15</v>
      </c>
      <c r="J23" s="31" t="b">
        <v>0</v>
      </c>
      <c r="K23" s="31">
        <v>0.85587025000000005</v>
      </c>
      <c r="L23" s="31" t="s">
        <v>20</v>
      </c>
      <c r="N23" s="6">
        <f>_xll.MaRVL_GetRate($H$7,$E$7,H23)</f>
        <v>0.85625984411431644</v>
      </c>
      <c r="O23" s="9">
        <f t="shared" si="0"/>
        <v>713515.46272052778</v>
      </c>
      <c r="Q23" s="118"/>
      <c r="R23" s="84"/>
    </row>
    <row r="24" spans="2:18">
      <c r="B24" s="30">
        <v>29000000</v>
      </c>
      <c r="C24" s="31">
        <v>5.7</v>
      </c>
      <c r="D24" s="32">
        <v>41605</v>
      </c>
      <c r="E24" s="32">
        <v>41786</v>
      </c>
      <c r="F24" s="31">
        <v>0.49589041</v>
      </c>
      <c r="G24" s="30">
        <v>684409.72</v>
      </c>
      <c r="H24" s="32">
        <v>41786</v>
      </c>
      <c r="I24" s="30">
        <v>819706.85</v>
      </c>
      <c r="J24" s="31" t="b">
        <v>0</v>
      </c>
      <c r="K24" s="31">
        <v>0.83494449000000004</v>
      </c>
      <c r="L24" s="31" t="s">
        <v>20</v>
      </c>
      <c r="N24" s="6">
        <f>_xll.MaRVL_GetRate($H$7,$E$7,H24)</f>
        <v>0.83517140454614403</v>
      </c>
      <c r="O24" s="9">
        <f t="shared" si="0"/>
        <v>684595.72123059537</v>
      </c>
      <c r="Q24" s="118"/>
      <c r="R24" s="84"/>
    </row>
    <row r="25" spans="2:18">
      <c r="B25" s="30">
        <v>29000000</v>
      </c>
      <c r="C25" s="31">
        <v>5.7</v>
      </c>
      <c r="D25" s="32">
        <v>41786</v>
      </c>
      <c r="E25" s="32">
        <v>41970</v>
      </c>
      <c r="F25" s="31">
        <v>0.50410959</v>
      </c>
      <c r="G25" s="30">
        <v>678001.99</v>
      </c>
      <c r="H25" s="32">
        <v>41970</v>
      </c>
      <c r="I25" s="30">
        <v>833293.15</v>
      </c>
      <c r="J25" s="31" t="b">
        <v>0</v>
      </c>
      <c r="K25" s="31">
        <v>0.81364161999999995</v>
      </c>
      <c r="L25" s="31" t="s">
        <v>20</v>
      </c>
      <c r="N25" s="6">
        <f>_xll.MaRVL_GetRate($H$7,$E$7,H25)</f>
        <v>0.8137928223939791</v>
      </c>
      <c r="O25" s="9">
        <f t="shared" si="0"/>
        <v>678127.98442006938</v>
      </c>
      <c r="Q25" s="118"/>
      <c r="R25" s="84"/>
    </row>
    <row r="26" spans="2:18">
      <c r="B26" s="30">
        <v>29000000</v>
      </c>
      <c r="C26" s="31">
        <v>5.7</v>
      </c>
      <c r="D26" s="32">
        <v>41970</v>
      </c>
      <c r="E26" s="32">
        <v>42151</v>
      </c>
      <c r="F26" s="31">
        <v>0.49589041</v>
      </c>
      <c r="G26" s="30">
        <v>649661.37</v>
      </c>
      <c r="H26" s="32">
        <v>42151</v>
      </c>
      <c r="I26" s="30">
        <v>819706.85</v>
      </c>
      <c r="J26" s="31" t="b">
        <v>0</v>
      </c>
      <c r="K26" s="31">
        <v>0.79255330000000002</v>
      </c>
      <c r="L26" s="31" t="s">
        <v>20</v>
      </c>
      <c r="N26" s="6">
        <f>_xll.MaRVL_GetRate($H$7,$E$7,H26)</f>
        <v>0.79276664643410821</v>
      </c>
      <c r="O26" s="9">
        <f t="shared" si="0"/>
        <v>649836.25053356658</v>
      </c>
      <c r="Q26" s="118"/>
      <c r="R26" s="84"/>
    </row>
    <row r="27" spans="2:18">
      <c r="B27" s="30">
        <v>29000000</v>
      </c>
      <c r="C27" s="31">
        <v>5.7</v>
      </c>
      <c r="D27" s="32">
        <v>42151</v>
      </c>
      <c r="E27" s="32">
        <v>42335</v>
      </c>
      <c r="F27" s="31">
        <v>0.50410959</v>
      </c>
      <c r="G27" s="30">
        <v>642801.51</v>
      </c>
      <c r="H27" s="32">
        <v>42335</v>
      </c>
      <c r="I27" s="30">
        <v>833293.15</v>
      </c>
      <c r="J27" s="31" t="b">
        <v>0</v>
      </c>
      <c r="K27" s="31">
        <v>0.77139901</v>
      </c>
      <c r="L27" s="31" t="s">
        <v>20</v>
      </c>
      <c r="N27" s="6">
        <f>_xll.MaRVL_GetRate($H$7,$E$7,H27)</f>
        <v>0.77160398320311319</v>
      </c>
      <c r="O27" s="9">
        <f t="shared" si="0"/>
        <v>642972.31371586933</v>
      </c>
      <c r="Q27" s="118"/>
      <c r="R27" s="84"/>
    </row>
    <row r="28" spans="2:18">
      <c r="B28" s="30">
        <v>29000000</v>
      </c>
      <c r="C28" s="31">
        <v>5.7</v>
      </c>
      <c r="D28" s="32">
        <v>42335</v>
      </c>
      <c r="E28" s="32">
        <v>42517</v>
      </c>
      <c r="F28" s="31">
        <v>0.49863014</v>
      </c>
      <c r="G28" s="30">
        <v>618830.36</v>
      </c>
      <c r="H28" s="32">
        <v>42517</v>
      </c>
      <c r="I28" s="30">
        <v>824235.62</v>
      </c>
      <c r="J28" s="31" t="b">
        <v>0</v>
      </c>
      <c r="K28" s="31">
        <v>0.75079302999999997</v>
      </c>
      <c r="L28" s="31" t="s">
        <v>20</v>
      </c>
      <c r="N28" s="6">
        <f>_xll.MaRVL_GetRate($H$7,$E$7,H28)</f>
        <v>0.75089631579382865</v>
      </c>
      <c r="O28" s="9">
        <f t="shared" si="0"/>
        <v>618915.49040404218</v>
      </c>
      <c r="Q28" s="118"/>
      <c r="R28" s="84"/>
    </row>
    <row r="29" spans="2:18">
      <c r="B29" s="30">
        <v>29000000</v>
      </c>
      <c r="C29" s="31">
        <v>5.7</v>
      </c>
      <c r="D29" s="32">
        <v>42517</v>
      </c>
      <c r="E29" s="32">
        <v>42702</v>
      </c>
      <c r="F29" s="31">
        <v>0.50684932000000005</v>
      </c>
      <c r="G29" s="30">
        <v>611817.81000000006</v>
      </c>
      <c r="H29" s="32">
        <v>42702</v>
      </c>
      <c r="I29" s="30">
        <v>837821.92</v>
      </c>
      <c r="J29" s="31" t="b">
        <v>0</v>
      </c>
      <c r="K29" s="31">
        <v>0.73024803999999999</v>
      </c>
      <c r="L29" s="31" t="s">
        <v>20</v>
      </c>
      <c r="N29" s="6">
        <f>_xll.MaRVL_GetRate($H$7,$E$7,H29)</f>
        <v>0.7302818457025837</v>
      </c>
      <c r="O29" s="9">
        <f t="shared" si="0"/>
        <v>611846.13810768246</v>
      </c>
      <c r="Q29" s="118"/>
      <c r="R29" s="84"/>
    </row>
    <row r="30" spans="2:18">
      <c r="B30" s="30">
        <v>29000000</v>
      </c>
      <c r="C30" s="31">
        <v>5.7</v>
      </c>
      <c r="D30" s="32">
        <v>42702</v>
      </c>
      <c r="E30" s="32">
        <v>42884</v>
      </c>
      <c r="F30" s="31">
        <v>0.49863014</v>
      </c>
      <c r="G30" s="30">
        <v>585598.44999999995</v>
      </c>
      <c r="H30" s="32">
        <v>42884</v>
      </c>
      <c r="I30" s="30">
        <v>824235.62</v>
      </c>
      <c r="J30" s="31" t="b">
        <v>0</v>
      </c>
      <c r="K30" s="31">
        <v>0.71047457000000003</v>
      </c>
      <c r="L30" s="31" t="s">
        <v>20</v>
      </c>
      <c r="N30" s="6">
        <f>_xll.MaRVL_GetRate($H$7,$E$7,H30)</f>
        <v>0.71048641624168996</v>
      </c>
      <c r="O30" s="9">
        <f t="shared" si="0"/>
        <v>585608.21179254737</v>
      </c>
      <c r="Q30" s="118"/>
      <c r="R30" s="84"/>
    </row>
    <row r="31" spans="2:18">
      <c r="B31" s="30">
        <v>29000000</v>
      </c>
      <c r="C31" s="31">
        <v>5.7</v>
      </c>
      <c r="D31" s="32">
        <v>42884</v>
      </c>
      <c r="E31" s="32">
        <v>43066</v>
      </c>
      <c r="F31" s="31">
        <v>0.49863014</v>
      </c>
      <c r="G31" s="30">
        <v>569853.32999999996</v>
      </c>
      <c r="H31" s="32">
        <v>43066</v>
      </c>
      <c r="I31" s="30">
        <v>824235.62</v>
      </c>
      <c r="J31" s="31" t="b">
        <v>0</v>
      </c>
      <c r="K31" s="31">
        <v>0.69137188000000005</v>
      </c>
      <c r="L31" s="31" t="s">
        <v>20</v>
      </c>
      <c r="N31" s="6">
        <f>_xll.MaRVL_GetRate($H$7,$E$7,H31)</f>
        <v>0.69130109993030608</v>
      </c>
      <c r="O31" s="9">
        <f t="shared" si="0"/>
        <v>569794.99070773774</v>
      </c>
      <c r="Q31" s="118"/>
      <c r="R31" s="84"/>
    </row>
    <row r="32" spans="2:18">
      <c r="B32" s="30">
        <v>29000000</v>
      </c>
      <c r="C32" s="31">
        <v>5.7</v>
      </c>
      <c r="D32" s="32">
        <v>43066</v>
      </c>
      <c r="E32" s="32">
        <v>43248</v>
      </c>
      <c r="F32" s="31">
        <v>0.49863014</v>
      </c>
      <c r="G32" s="30">
        <v>554724.61</v>
      </c>
      <c r="H32" s="32">
        <v>43248</v>
      </c>
      <c r="I32" s="30">
        <v>824235.62</v>
      </c>
      <c r="J32" s="31" t="b">
        <v>0</v>
      </c>
      <c r="K32" s="31">
        <v>0.67301703000000002</v>
      </c>
      <c r="L32" s="31" t="s">
        <v>20</v>
      </c>
      <c r="N32" s="6">
        <f>_xll.MaRVL_GetRate($H$7,$E$7,H32)</f>
        <v>0.67279221948613721</v>
      </c>
      <c r="O32" s="9">
        <f t="shared" si="0"/>
        <v>554539.31215933233</v>
      </c>
      <c r="Q32" s="118"/>
      <c r="R32" s="84"/>
    </row>
    <row r="33" spans="2:18">
      <c r="B33" s="30">
        <v>29000000</v>
      </c>
      <c r="C33" s="31">
        <v>5.7</v>
      </c>
      <c r="D33" s="32">
        <v>43248</v>
      </c>
      <c r="E33" s="32">
        <v>43431</v>
      </c>
      <c r="F33" s="31">
        <v>0.50136985999999995</v>
      </c>
      <c r="G33" s="30">
        <v>542851.13</v>
      </c>
      <c r="H33" s="32">
        <v>43431</v>
      </c>
      <c r="I33" s="30">
        <v>828764.38</v>
      </c>
      <c r="J33" s="31" t="b">
        <v>0</v>
      </c>
      <c r="K33" s="31">
        <v>0.65501262000000005</v>
      </c>
      <c r="L33" s="31" t="s">
        <v>20</v>
      </c>
      <c r="N33" s="6">
        <f>_xll.MaRVL_GetRate($H$7,$E$7,H33)</f>
        <v>0.65466889750314794</v>
      </c>
      <c r="O33" s="9">
        <f t="shared" si="0"/>
        <v>542566.26294447994</v>
      </c>
      <c r="Q33" s="118"/>
      <c r="R33" s="84"/>
    </row>
    <row r="34" spans="2:18">
      <c r="B34" s="30">
        <v>29000000</v>
      </c>
      <c r="C34" s="31">
        <v>5.7</v>
      </c>
      <c r="D34" s="32">
        <v>43431</v>
      </c>
      <c r="E34" s="32">
        <v>43612</v>
      </c>
      <c r="F34" s="31">
        <v>0.49589041</v>
      </c>
      <c r="G34" s="30">
        <v>522696.9</v>
      </c>
      <c r="H34" s="32">
        <v>43612</v>
      </c>
      <c r="I34" s="30">
        <v>819706.85</v>
      </c>
      <c r="J34" s="31" t="b">
        <v>0</v>
      </c>
      <c r="K34" s="31">
        <v>0.63766321000000004</v>
      </c>
      <c r="L34" s="31" t="s">
        <v>20</v>
      </c>
      <c r="N34" s="6">
        <f>_xll.MaRVL_GetRate($H$7,$E$7,H34)</f>
        <v>0.6372470964746958</v>
      </c>
      <c r="O34" s="9">
        <f t="shared" si="0"/>
        <v>522355.81012291898</v>
      </c>
      <c r="Q34" s="118"/>
      <c r="R34" s="84"/>
    </row>
    <row r="35" spans="2:18">
      <c r="B35" s="30">
        <v>29000000</v>
      </c>
      <c r="C35" s="31">
        <v>5.7</v>
      </c>
      <c r="D35" s="32">
        <v>43612</v>
      </c>
      <c r="E35" s="32">
        <v>43796</v>
      </c>
      <c r="F35" s="31">
        <v>0.50410959</v>
      </c>
      <c r="G35" s="30">
        <v>517016.04</v>
      </c>
      <c r="H35" s="32">
        <v>43796</v>
      </c>
      <c r="I35" s="30">
        <v>833293.15</v>
      </c>
      <c r="J35" s="31" t="b">
        <v>0</v>
      </c>
      <c r="K35" s="31">
        <v>0.62044916999999999</v>
      </c>
      <c r="L35" s="31" t="s">
        <v>20</v>
      </c>
      <c r="N35" s="6">
        <f>_xll.MaRVL_GetRate($H$7,$E$7,H35)</f>
        <v>0.61999503723401828</v>
      </c>
      <c r="O35" s="9">
        <f t="shared" si="0"/>
        <v>516637.61756110238</v>
      </c>
      <c r="Q35" s="118"/>
      <c r="R35" s="84"/>
    </row>
    <row r="36" spans="2:18">
      <c r="B36" s="30">
        <v>29000000</v>
      </c>
      <c r="C36" s="31">
        <v>5.7</v>
      </c>
      <c r="D36" s="32">
        <v>43796</v>
      </c>
      <c r="E36" s="32">
        <v>43978</v>
      </c>
      <c r="F36" s="31">
        <v>0.49863014</v>
      </c>
      <c r="G36" s="30">
        <v>497710.44</v>
      </c>
      <c r="H36" s="32">
        <v>43978</v>
      </c>
      <c r="I36" s="30">
        <v>824235.62</v>
      </c>
      <c r="J36" s="31" t="b">
        <v>0</v>
      </c>
      <c r="K36" s="31">
        <v>0.60384484999999999</v>
      </c>
      <c r="L36" s="31" t="s">
        <v>20</v>
      </c>
      <c r="N36" s="6">
        <f>_xll.MaRVL_GetRate($H$7,$E$7,H36)</f>
        <v>0.60339435682014209</v>
      </c>
      <c r="O36" s="9">
        <f t="shared" si="0"/>
        <v>497339.12179815106</v>
      </c>
      <c r="Q36" s="118"/>
      <c r="R36" s="84"/>
    </row>
    <row r="37" spans="2:18">
      <c r="B37" s="30">
        <v>29000000</v>
      </c>
      <c r="C37" s="31">
        <v>5.7</v>
      </c>
      <c r="D37" s="32">
        <v>43978</v>
      </c>
      <c r="E37" s="32">
        <v>44162</v>
      </c>
      <c r="F37" s="31">
        <v>0.50410959</v>
      </c>
      <c r="G37" s="30">
        <v>489512.56</v>
      </c>
      <c r="H37" s="32">
        <v>44162</v>
      </c>
      <c r="I37" s="30">
        <v>833293.15</v>
      </c>
      <c r="J37" s="31" t="b">
        <v>0</v>
      </c>
      <c r="K37" s="31">
        <v>0.58744339999999995</v>
      </c>
      <c r="L37" s="31" t="s">
        <v>20</v>
      </c>
      <c r="N37" s="6">
        <f>_xll.MaRVL_GetRate($H$7,$E$7,H37)</f>
        <v>0.58696934950811486</v>
      </c>
      <c r="O37" s="9">
        <f t="shared" si="0"/>
        <v>489117.53820506798</v>
      </c>
      <c r="Q37" s="118"/>
      <c r="R37" s="84"/>
    </row>
    <row r="38" spans="2:18">
      <c r="B38" s="30">
        <v>29000000</v>
      </c>
      <c r="C38" s="31">
        <v>5.7</v>
      </c>
      <c r="D38" s="32">
        <v>44162</v>
      </c>
      <c r="E38" s="32">
        <v>44343</v>
      </c>
      <c r="F38" s="31">
        <v>0.49589041</v>
      </c>
      <c r="G38" s="30">
        <v>468614.14</v>
      </c>
      <c r="H38" s="32">
        <v>44343</v>
      </c>
      <c r="I38" s="30">
        <v>819706.85</v>
      </c>
      <c r="J38" s="31" t="b">
        <v>0</v>
      </c>
      <c r="K38" s="31">
        <v>0.57168503999999998</v>
      </c>
      <c r="L38" s="31" t="s">
        <v>20</v>
      </c>
      <c r="N38" s="6">
        <f>_xll.MaRVL_GetRate($H$7,$E$7,H38)</f>
        <v>0.57115662579988924</v>
      </c>
      <c r="O38" s="9">
        <f t="shared" si="0"/>
        <v>468180.99859105592</v>
      </c>
      <c r="Q38" s="118"/>
      <c r="R38" s="84"/>
    </row>
  </sheetData>
  <mergeCells count="2">
    <mergeCell ref="D5:E5"/>
    <mergeCell ref="G5:H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63"/>
  <sheetViews>
    <sheetView workbookViewId="0">
      <selection activeCell="L9" sqref="L9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3" width="5.28515625" bestFit="1" customWidth="1"/>
    <col min="14" max="14" width="8.42578125" bestFit="1" customWidth="1"/>
    <col min="15" max="15" width="10.14062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1.5703125" bestFit="1" customWidth="1"/>
    <col min="24" max="24" width="18.7109375" customWidth="1"/>
    <col min="25" max="25" width="11.5703125" bestFit="1" customWidth="1"/>
    <col min="27" max="27" width="10.140625" bestFit="1" customWidth="1"/>
    <col min="28" max="28" width="9.5703125" bestFit="1" customWidth="1"/>
  </cols>
  <sheetData>
    <row r="1" spans="1:28" ht="21">
      <c r="A1" s="17" t="s">
        <v>47</v>
      </c>
      <c r="B1" s="18">
        <v>102203</v>
      </c>
    </row>
    <row r="2" spans="1:28" ht="21.75" thickBot="1">
      <c r="A2" s="19" t="s">
        <v>34</v>
      </c>
      <c r="B2" s="20" t="s">
        <v>35</v>
      </c>
    </row>
    <row r="3" spans="1:28" ht="15.75" thickBot="1"/>
    <row r="4" spans="1:28" ht="15.75" thickBot="1">
      <c r="A4" s="15" t="s">
        <v>49</v>
      </c>
      <c r="B4" s="27" t="s">
        <v>48</v>
      </c>
    </row>
    <row r="5" spans="1:28" ht="15.75" thickBot="1">
      <c r="A5" s="16" t="s">
        <v>50</v>
      </c>
      <c r="B5" s="28">
        <f>Y12</f>
        <v>12988391.062483132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8" ht="12" customHeight="1">
      <c r="G6" s="13" t="s">
        <v>42</v>
      </c>
    </row>
    <row r="7" spans="1:28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94</v>
      </c>
    </row>
    <row r="8" spans="1:28">
      <c r="D8" s="14" t="s">
        <v>30</v>
      </c>
      <c r="E8" s="6" t="b">
        <f>Replication!C5</f>
        <v>1</v>
      </c>
      <c r="G8" s="14" t="s">
        <v>46</v>
      </c>
      <c r="H8" s="14" t="s">
        <v>24</v>
      </c>
      <c r="K8" s="14" t="s">
        <v>45</v>
      </c>
      <c r="L8" s="145" t="s">
        <v>161</v>
      </c>
    </row>
    <row r="9" spans="1:28">
      <c r="D9" s="14" t="s">
        <v>31</v>
      </c>
      <c r="E9" s="6" t="b">
        <f>Replication!C6</f>
        <v>0</v>
      </c>
      <c r="L9" s="138"/>
    </row>
    <row r="10" spans="1:28" ht="15.75" thickBot="1"/>
    <row r="11" spans="1:28" ht="15.75" thickBot="1">
      <c r="Y11" s="21" t="s">
        <v>32</v>
      </c>
    </row>
    <row r="12" spans="1:28">
      <c r="Y12" s="22">
        <f>SUM(Y15:Y38)</f>
        <v>12988391.062483132</v>
      </c>
    </row>
    <row r="14" spans="1:28" ht="25.5">
      <c r="B14" s="33" t="s">
        <v>51</v>
      </c>
      <c r="C14" s="33" t="s">
        <v>52</v>
      </c>
      <c r="D14" s="33" t="s">
        <v>53</v>
      </c>
      <c r="E14" s="33" t="s">
        <v>54</v>
      </c>
      <c r="F14" s="33" t="s">
        <v>4</v>
      </c>
      <c r="G14" s="33" t="s">
        <v>5</v>
      </c>
      <c r="H14" s="33" t="s">
        <v>55</v>
      </c>
      <c r="I14" s="33" t="s">
        <v>56</v>
      </c>
      <c r="J14" s="33" t="s">
        <v>57</v>
      </c>
      <c r="K14" s="33" t="s">
        <v>58</v>
      </c>
      <c r="L14" s="33" t="s">
        <v>10</v>
      </c>
      <c r="M14" s="33" t="s">
        <v>11</v>
      </c>
      <c r="N14" s="33" t="s">
        <v>12</v>
      </c>
      <c r="O14" s="33" t="s">
        <v>59</v>
      </c>
      <c r="P14" s="33" t="s">
        <v>60</v>
      </c>
      <c r="Q14" s="33" t="s">
        <v>61</v>
      </c>
      <c r="R14" s="33" t="s">
        <v>16</v>
      </c>
      <c r="S14" s="33" t="s">
        <v>17</v>
      </c>
      <c r="T14" s="33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8">
      <c r="B15" s="34">
        <v>29000000</v>
      </c>
      <c r="C15" s="35">
        <v>3.1966999999999999</v>
      </c>
      <c r="D15" s="35">
        <v>0</v>
      </c>
      <c r="E15" s="36">
        <v>39960</v>
      </c>
      <c r="F15" s="36">
        <v>39960</v>
      </c>
      <c r="G15" s="232">
        <v>40144</v>
      </c>
      <c r="H15" s="36">
        <v>39960</v>
      </c>
      <c r="I15" s="36">
        <v>40144</v>
      </c>
      <c r="J15" s="35" t="s">
        <v>62</v>
      </c>
      <c r="K15" s="35" t="b">
        <v>0</v>
      </c>
      <c r="L15" s="35">
        <v>0.50410959</v>
      </c>
      <c r="M15" s="35">
        <v>0</v>
      </c>
      <c r="N15" s="35">
        <v>0</v>
      </c>
      <c r="O15" s="36">
        <v>40144</v>
      </c>
      <c r="P15" s="34">
        <v>467331.27</v>
      </c>
      <c r="Q15" s="35" t="b">
        <v>0</v>
      </c>
      <c r="R15" s="35"/>
      <c r="S15" s="35">
        <v>0</v>
      </c>
      <c r="T15" s="35" t="s">
        <v>20</v>
      </c>
      <c r="V15" s="8">
        <f>IF(IF($E$8,E15&gt;$E$7,E15&gt;=$E$7),_xll.MaRVL_GetRate($L$8,F15,G15,"R","S",$H$8,$H$8),C15/100)</f>
        <v>3.1966999999999995E-2</v>
      </c>
      <c r="W15" s="9">
        <f t="shared" ref="W15:W38" si="0">IF($H$7="A",L15*(V15+D15/100),1-1/(1+L15*(V15+D15/100)))*B15</f>
        <v>467331.26664236997</v>
      </c>
      <c r="X15" s="6" t="str">
        <f>_xll.MaRVL_GetRate($L$7,$E$7,O15)</f>
        <v>#VALUE: Requested rate outside date range of yield curve [2010/8/30,2050/8/31] - 2009/11/27</v>
      </c>
      <c r="Y15" s="9">
        <f t="shared" ref="Y15:Y38" si="1">IF(IF($E$9,O15&gt;$E$7,O15&gt;=$E$7),W15*X15,0)</f>
        <v>0</v>
      </c>
      <c r="AA15" s="118"/>
      <c r="AB15" s="84"/>
    </row>
    <row r="16" spans="1:28">
      <c r="B16" s="34">
        <v>29000000</v>
      </c>
      <c r="C16" s="35">
        <v>4.3550000000000004</v>
      </c>
      <c r="D16" s="35">
        <v>0</v>
      </c>
      <c r="E16" s="36">
        <v>40144</v>
      </c>
      <c r="F16" s="36">
        <v>40144</v>
      </c>
      <c r="G16" s="232">
        <v>40325</v>
      </c>
      <c r="H16" s="36">
        <v>40144</v>
      </c>
      <c r="I16" s="36">
        <v>40325</v>
      </c>
      <c r="J16" s="35" t="s">
        <v>62</v>
      </c>
      <c r="K16" s="35" t="b">
        <v>0</v>
      </c>
      <c r="L16" s="35">
        <v>0.49589041</v>
      </c>
      <c r="M16" s="35">
        <v>0</v>
      </c>
      <c r="N16" s="35">
        <v>0</v>
      </c>
      <c r="O16" s="36">
        <v>40325</v>
      </c>
      <c r="P16" s="34">
        <v>626284.79</v>
      </c>
      <c r="Q16" s="35" t="b">
        <v>0</v>
      </c>
      <c r="R16" s="35"/>
      <c r="S16" s="35">
        <v>0</v>
      </c>
      <c r="T16" s="35" t="s">
        <v>20</v>
      </c>
      <c r="V16" s="8">
        <f>IF(IF($E$8,E16&gt;$E$7,E16&gt;=$E$7),_xll.MaRVL_GetRate($L$8,F16,G16,"R","S",$H$8,$H$8),C16/100)</f>
        <v>4.3550000000000005E-2</v>
      </c>
      <c r="W16" s="9">
        <f t="shared" si="0"/>
        <v>626284.79330950009</v>
      </c>
      <c r="X16" s="6" t="str">
        <f>_xll.MaRVL_GetRate($L$7,$E$7,O16)</f>
        <v>#VALUE: Requested rate outside date range of yield curve [2010/8/30,2050/8/31] - 2010/5/27</v>
      </c>
      <c r="Y16" s="9">
        <f t="shared" si="1"/>
        <v>0</v>
      </c>
      <c r="AA16" s="118"/>
      <c r="AB16" s="84"/>
    </row>
    <row r="17" spans="2:28">
      <c r="B17" s="34">
        <v>29000000</v>
      </c>
      <c r="C17" s="35">
        <v>4.8849999999999998</v>
      </c>
      <c r="D17" s="35">
        <v>0</v>
      </c>
      <c r="E17" s="36">
        <v>40325</v>
      </c>
      <c r="F17" s="36">
        <v>40325</v>
      </c>
      <c r="G17" s="232">
        <v>40511</v>
      </c>
      <c r="H17" s="36">
        <v>40325</v>
      </c>
      <c r="I17" s="36">
        <v>40511</v>
      </c>
      <c r="J17" s="35" t="s">
        <v>62</v>
      </c>
      <c r="K17" s="35" t="b">
        <v>0</v>
      </c>
      <c r="L17" s="35">
        <v>0.50958904000000005</v>
      </c>
      <c r="M17" s="34">
        <v>721909.32</v>
      </c>
      <c r="N17" s="34">
        <v>713467.13</v>
      </c>
      <c r="O17" s="36">
        <v>40511</v>
      </c>
      <c r="P17" s="34">
        <v>721909.32</v>
      </c>
      <c r="Q17" s="35" t="b">
        <v>0</v>
      </c>
      <c r="R17" s="35">
        <v>4.8849999999999998</v>
      </c>
      <c r="S17" s="35">
        <v>0.98830574999999998</v>
      </c>
      <c r="T17" s="35" t="s">
        <v>20</v>
      </c>
      <c r="V17" s="8">
        <f>IF(IF($E$8,E17&gt;$E$7,E17&gt;=$E$7),_xll.MaRVL_GetRate($L$8,F17,G17,"R","S",$H$8,$H$8),C17/100)</f>
        <v>4.8849999999999998E-2</v>
      </c>
      <c r="W17" s="9">
        <f t="shared" si="0"/>
        <v>721909.31351600005</v>
      </c>
      <c r="X17" s="6">
        <f>_xll.MaRVL_GetRate($L$7,$E$7,O17)</f>
        <v>0.98828300283215331</v>
      </c>
      <c r="Y17" s="9">
        <f t="shared" si="1"/>
        <v>713450.70413409092</v>
      </c>
      <c r="AA17" s="118"/>
      <c r="AB17" s="84"/>
    </row>
    <row r="18" spans="2:28">
      <c r="B18" s="34">
        <v>29000000</v>
      </c>
      <c r="C18" s="35">
        <v>0</v>
      </c>
      <c r="D18" s="35">
        <v>0</v>
      </c>
      <c r="E18" s="36">
        <v>40511</v>
      </c>
      <c r="F18" s="36">
        <v>40511</v>
      </c>
      <c r="G18" s="232">
        <v>40690</v>
      </c>
      <c r="H18" s="36">
        <v>40511</v>
      </c>
      <c r="I18" s="36">
        <v>40690</v>
      </c>
      <c r="J18" s="35" t="s">
        <v>62</v>
      </c>
      <c r="K18" s="35" t="b">
        <v>0</v>
      </c>
      <c r="L18" s="35">
        <v>0.49041096000000001</v>
      </c>
      <c r="M18" s="34">
        <v>680025.79</v>
      </c>
      <c r="N18" s="34">
        <v>656993.47</v>
      </c>
      <c r="O18" s="36">
        <v>40690</v>
      </c>
      <c r="P18" s="34">
        <v>680025.79</v>
      </c>
      <c r="Q18" s="35" t="b">
        <v>0</v>
      </c>
      <c r="R18" s="35">
        <v>4.7815300000000001</v>
      </c>
      <c r="S18" s="35">
        <v>0.96613022999999998</v>
      </c>
      <c r="T18" s="35" t="s">
        <v>20</v>
      </c>
      <c r="V18" s="8">
        <f>IF(IF($E$8,E18&gt;$E$7,E18&gt;=$E$7),_xll.MaRVL_GetRate($L$8,F18,G18,"R","S",$H$8,$H$8),C18/100)</f>
        <v>4.7903742234852997E-2</v>
      </c>
      <c r="W18" s="9">
        <f t="shared" si="0"/>
        <v>681283.08629261726</v>
      </c>
      <c r="X18" s="6">
        <f>_xll.MaRVL_GetRate($L$7,$E$7,O18)</f>
        <v>0.96615322329729825</v>
      </c>
      <c r="Y18" s="9">
        <f t="shared" si="1"/>
        <v>658223.8497995435</v>
      </c>
      <c r="AA18" s="118"/>
      <c r="AB18" s="84"/>
    </row>
    <row r="19" spans="2:28">
      <c r="B19" s="34">
        <v>29000000</v>
      </c>
      <c r="C19" s="35">
        <v>0</v>
      </c>
      <c r="D19" s="35">
        <v>0</v>
      </c>
      <c r="E19" s="36">
        <v>40690</v>
      </c>
      <c r="F19" s="36">
        <v>40690</v>
      </c>
      <c r="G19" s="232">
        <v>40875</v>
      </c>
      <c r="H19" s="36">
        <v>40690</v>
      </c>
      <c r="I19" s="36">
        <v>40875</v>
      </c>
      <c r="J19" s="35" t="s">
        <v>62</v>
      </c>
      <c r="K19" s="35" t="b">
        <v>0</v>
      </c>
      <c r="L19" s="35">
        <v>0.50684932000000005</v>
      </c>
      <c r="M19" s="34">
        <v>706509.84</v>
      </c>
      <c r="N19" s="34">
        <v>666639.53</v>
      </c>
      <c r="O19" s="36">
        <v>40875</v>
      </c>
      <c r="P19" s="34">
        <v>706509.84</v>
      </c>
      <c r="Q19" s="35" t="b">
        <v>0</v>
      </c>
      <c r="R19" s="35">
        <v>4.8066399999999998</v>
      </c>
      <c r="S19" s="35">
        <v>0.94356722000000004</v>
      </c>
      <c r="T19" s="35" t="s">
        <v>20</v>
      </c>
      <c r="V19" s="8">
        <f>IF(IF($E$8,E19&gt;$E$7,E19&gt;=$E$7),_xll.MaRVL_GetRate($L$8,F19,G19,"R","S",$H$8,$H$8),C19/100)</f>
        <v>4.7807232667495925E-2</v>
      </c>
      <c r="W19" s="9">
        <f t="shared" si="0"/>
        <v>702700.83768946084</v>
      </c>
      <c r="X19" s="6">
        <f>_xll.MaRVL_GetRate($L$7,$E$7,O19)</f>
        <v>0.94357609640722706</v>
      </c>
      <c r="Y19" s="9">
        <f t="shared" si="1"/>
        <v>663051.7133691099</v>
      </c>
      <c r="AA19" s="118"/>
      <c r="AB19" s="84"/>
    </row>
    <row r="20" spans="2:28">
      <c r="B20" s="34">
        <v>29000000</v>
      </c>
      <c r="C20" s="35">
        <v>0</v>
      </c>
      <c r="D20" s="35">
        <v>0</v>
      </c>
      <c r="E20" s="36">
        <v>40875</v>
      </c>
      <c r="F20" s="36">
        <v>40875</v>
      </c>
      <c r="G20" s="232">
        <v>41057</v>
      </c>
      <c r="H20" s="36">
        <v>40875</v>
      </c>
      <c r="I20" s="36">
        <v>41057</v>
      </c>
      <c r="J20" s="35" t="s">
        <v>62</v>
      </c>
      <c r="K20" s="35" t="b">
        <v>0</v>
      </c>
      <c r="L20" s="35">
        <v>0.49863014</v>
      </c>
      <c r="M20" s="34">
        <v>709438.02</v>
      </c>
      <c r="N20" s="34">
        <v>653713.97</v>
      </c>
      <c r="O20" s="36">
        <v>41057</v>
      </c>
      <c r="P20" s="34">
        <v>709438.02</v>
      </c>
      <c r="Q20" s="35" t="b">
        <v>0</v>
      </c>
      <c r="R20" s="35">
        <v>4.9061199999999996</v>
      </c>
      <c r="S20" s="35">
        <v>0.92145323999999995</v>
      </c>
      <c r="T20" s="35" t="s">
        <v>20</v>
      </c>
      <c r="V20" s="8">
        <f>IF(IF($E$8,E20&gt;$E$7,E20&gt;=$E$7),_xll.MaRVL_GetRate($L$8,F20,G20,"R","S",$H$8,$H$8),C20/100)</f>
        <v>4.9071937739622651E-2</v>
      </c>
      <c r="W20" s="9">
        <f t="shared" si="0"/>
        <v>709593.66837020044</v>
      </c>
      <c r="X20" s="6">
        <f>_xll.MaRVL_GetRate($L$7,$E$7,O20)</f>
        <v>0.92144107805050357</v>
      </c>
      <c r="Y20" s="9">
        <f t="shared" si="1"/>
        <v>653848.75476084906</v>
      </c>
      <c r="AA20" s="118"/>
      <c r="AB20" s="84"/>
    </row>
    <row r="21" spans="2:28">
      <c r="B21" s="34">
        <v>29000000</v>
      </c>
      <c r="C21" s="35">
        <v>0</v>
      </c>
      <c r="D21" s="35">
        <v>0</v>
      </c>
      <c r="E21" s="36">
        <v>41057</v>
      </c>
      <c r="F21" s="36">
        <v>41057</v>
      </c>
      <c r="G21" s="232">
        <v>41240</v>
      </c>
      <c r="H21" s="36">
        <v>41057</v>
      </c>
      <c r="I21" s="36">
        <v>41240</v>
      </c>
      <c r="J21" s="35" t="s">
        <v>62</v>
      </c>
      <c r="K21" s="35" t="b">
        <v>0</v>
      </c>
      <c r="L21" s="35">
        <v>0.50136985999999995</v>
      </c>
      <c r="M21" s="34">
        <v>726009.15</v>
      </c>
      <c r="N21" s="34">
        <v>652945.07999999996</v>
      </c>
      <c r="O21" s="36">
        <v>41240</v>
      </c>
      <c r="P21" s="34">
        <v>726009.15</v>
      </c>
      <c r="Q21" s="35" t="b">
        <v>0</v>
      </c>
      <c r="R21" s="35">
        <v>4.9932800000000004</v>
      </c>
      <c r="S21" s="35">
        <v>0.89936205000000002</v>
      </c>
      <c r="T21" s="35" t="s">
        <v>20</v>
      </c>
      <c r="V21" s="8">
        <f>IF(IF($E$8,E21&gt;$E$7,E21&gt;=$E$7),_xll.MaRVL_GetRate($L$8,F21,G21,"R","S",$H$8,$H$8),C21/100)</f>
        <v>4.9682885660494135E-2</v>
      </c>
      <c r="W21" s="9">
        <f t="shared" si="0"/>
        <v>722375.54141194059</v>
      </c>
      <c r="X21" s="6">
        <f>_xll.MaRVL_GetRate($L$7,$E$7,O21)</f>
        <v>0.89939931875608792</v>
      </c>
      <c r="Y21" s="9">
        <f t="shared" si="1"/>
        <v>649704.06983195955</v>
      </c>
      <c r="AA21" s="118"/>
      <c r="AB21" s="84"/>
    </row>
    <row r="22" spans="2:28">
      <c r="B22" s="34">
        <v>29000000</v>
      </c>
      <c r="C22" s="35">
        <v>0</v>
      </c>
      <c r="D22" s="35">
        <v>0</v>
      </c>
      <c r="E22" s="36">
        <v>41240</v>
      </c>
      <c r="F22" s="36">
        <v>41240</v>
      </c>
      <c r="G22" s="232">
        <v>41421</v>
      </c>
      <c r="H22" s="36">
        <v>41240</v>
      </c>
      <c r="I22" s="36">
        <v>41421</v>
      </c>
      <c r="J22" s="35" t="s">
        <v>62</v>
      </c>
      <c r="K22" s="35" t="b">
        <v>0</v>
      </c>
      <c r="L22" s="35">
        <v>0.49589041</v>
      </c>
      <c r="M22" s="34">
        <v>732620.4</v>
      </c>
      <c r="N22" s="34">
        <v>642953.42000000004</v>
      </c>
      <c r="O22" s="36">
        <v>41421</v>
      </c>
      <c r="P22" s="34">
        <v>732620.4</v>
      </c>
      <c r="Q22" s="35" t="b">
        <v>0</v>
      </c>
      <c r="R22" s="35">
        <v>5.09443</v>
      </c>
      <c r="S22" s="35">
        <v>0.87760786000000002</v>
      </c>
      <c r="T22" s="35" t="s">
        <v>20</v>
      </c>
      <c r="V22" s="8">
        <f>IF(IF($E$8,E22&gt;$E$7,E22&gt;=$E$7),_xll.MaRVL_GetRate($L$8,F22,G22,"R","S",$H$8,$H$8),C22/100)</f>
        <v>5.0355551018772531E-2</v>
      </c>
      <c r="W22" s="9">
        <f t="shared" si="0"/>
        <v>724154.2103737758</v>
      </c>
      <c r="X22" s="6">
        <f>_xll.MaRVL_GetRate($L$7,$E$7,O22)</f>
        <v>0.87789800324051137</v>
      </c>
      <c r="Y22" s="9">
        <f t="shared" si="1"/>
        <v>635733.53532534698</v>
      </c>
      <c r="AA22" s="118"/>
      <c r="AB22" s="84"/>
    </row>
    <row r="23" spans="2:28">
      <c r="B23" s="34">
        <v>29000000</v>
      </c>
      <c r="C23" s="35">
        <v>0</v>
      </c>
      <c r="D23" s="35">
        <v>0</v>
      </c>
      <c r="E23" s="36">
        <v>41421</v>
      </c>
      <c r="F23" s="36">
        <v>41421</v>
      </c>
      <c r="G23" s="232">
        <v>41605</v>
      </c>
      <c r="H23" s="36">
        <v>41421</v>
      </c>
      <c r="I23" s="36">
        <v>41605</v>
      </c>
      <c r="J23" s="35" t="s">
        <v>62</v>
      </c>
      <c r="K23" s="35" t="b">
        <v>0</v>
      </c>
      <c r="L23" s="35">
        <v>0.50410959</v>
      </c>
      <c r="M23" s="34">
        <v>749918.53</v>
      </c>
      <c r="N23" s="34">
        <v>641832.95999999996</v>
      </c>
      <c r="O23" s="36">
        <v>41605</v>
      </c>
      <c r="P23" s="34">
        <v>749918.53</v>
      </c>
      <c r="Q23" s="35" t="b">
        <v>0</v>
      </c>
      <c r="R23" s="35">
        <v>5.1296900000000001</v>
      </c>
      <c r="S23" s="35">
        <v>0.85587025000000005</v>
      </c>
      <c r="T23" s="35" t="s">
        <v>20</v>
      </c>
      <c r="V23" s="8">
        <f>IF(IF($E$8,E23&gt;$E$7,E23&gt;=$E$7),_xll.MaRVL_GetRate($L$8,F23,G23,"R","S",$H$8,$H$8),C23/100)</f>
        <v>5.1052995729365738E-2</v>
      </c>
      <c r="W23" s="9">
        <f t="shared" si="0"/>
        <v>746352.83761666715</v>
      </c>
      <c r="X23" s="6">
        <f>_xll.MaRVL_GetRate($L$7,$E$7,O23)</f>
        <v>0.85625984411431644</v>
      </c>
      <c r="Y23" s="9">
        <f t="shared" si="1"/>
        <v>639071.96439192514</v>
      </c>
      <c r="AA23" s="118"/>
      <c r="AB23" s="84"/>
    </row>
    <row r="24" spans="2:28">
      <c r="B24" s="34">
        <v>29000000</v>
      </c>
      <c r="C24" s="35">
        <v>0</v>
      </c>
      <c r="D24" s="35">
        <v>0</v>
      </c>
      <c r="E24" s="36">
        <v>41605</v>
      </c>
      <c r="F24" s="36">
        <v>41605</v>
      </c>
      <c r="G24" s="232">
        <v>41786</v>
      </c>
      <c r="H24" s="36">
        <v>41605</v>
      </c>
      <c r="I24" s="36">
        <v>41786</v>
      </c>
      <c r="J24" s="35" t="s">
        <v>62</v>
      </c>
      <c r="K24" s="35" t="b">
        <v>0</v>
      </c>
      <c r="L24" s="35">
        <v>0.49589041</v>
      </c>
      <c r="M24" s="34">
        <v>738998.66</v>
      </c>
      <c r="N24" s="34">
        <v>617022.86</v>
      </c>
      <c r="O24" s="36">
        <v>41786</v>
      </c>
      <c r="P24" s="34">
        <v>738998.66</v>
      </c>
      <c r="Q24" s="35" t="b">
        <v>0</v>
      </c>
      <c r="R24" s="35">
        <v>5.1387799999999997</v>
      </c>
      <c r="S24" s="35">
        <v>0.83494449000000004</v>
      </c>
      <c r="T24" s="35" t="s">
        <v>20</v>
      </c>
      <c r="V24" s="8">
        <f>IF(IF($E$8,E24&gt;$E$7,E24&gt;=$E$7),_xll.MaRVL_GetRate($L$8,F24,G24,"R","S",$H$8,$H$8),C24/100)</f>
        <v>5.1775785440227352E-2</v>
      </c>
      <c r="W24" s="9">
        <f t="shared" si="0"/>
        <v>744578.34863076487</v>
      </c>
      <c r="X24" s="6">
        <f>_xll.MaRVL_GetRate($L$7,$E$7,O24)</f>
        <v>0.83517140454614403</v>
      </c>
      <c r="Y24" s="9">
        <f t="shared" si="1"/>
        <v>621850.5452206044</v>
      </c>
      <c r="AA24" s="118"/>
      <c r="AB24" s="84"/>
    </row>
    <row r="25" spans="2:28">
      <c r="B25" s="34">
        <v>29000000</v>
      </c>
      <c r="C25" s="35">
        <v>0</v>
      </c>
      <c r="D25" s="35">
        <v>0</v>
      </c>
      <c r="E25" s="36">
        <v>41786</v>
      </c>
      <c r="F25" s="36">
        <v>41786</v>
      </c>
      <c r="G25" s="232">
        <v>41970</v>
      </c>
      <c r="H25" s="36">
        <v>41786</v>
      </c>
      <c r="I25" s="36">
        <v>41970</v>
      </c>
      <c r="J25" s="35" t="s">
        <v>62</v>
      </c>
      <c r="K25" s="35" t="b">
        <v>0</v>
      </c>
      <c r="L25" s="35">
        <v>0.50410959</v>
      </c>
      <c r="M25" s="34">
        <v>771335.53</v>
      </c>
      <c r="N25" s="34">
        <v>627590.68999999994</v>
      </c>
      <c r="O25" s="36">
        <v>41970</v>
      </c>
      <c r="P25" s="34">
        <v>771335.53</v>
      </c>
      <c r="Q25" s="35" t="b">
        <v>0</v>
      </c>
      <c r="R25" s="35">
        <v>5.2761899999999997</v>
      </c>
      <c r="S25" s="35">
        <v>0.81364161999999995</v>
      </c>
      <c r="T25" s="35" t="s">
        <v>20</v>
      </c>
      <c r="V25" s="8">
        <f>IF(IF($E$8,E25&gt;$E$7,E25&gt;=$E$7),_xll.MaRVL_GetRate($L$8,F25,G25,"R","S",$H$8,$H$8),C25/100)</f>
        <v>5.2943743000780058E-2</v>
      </c>
      <c r="W25" s="9">
        <f t="shared" si="0"/>
        <v>773994.00873846945</v>
      </c>
      <c r="X25" s="6">
        <f>_xll.MaRVL_GetRate($L$7,$E$7,O25)</f>
        <v>0.8137928223939791</v>
      </c>
      <c r="Y25" s="9">
        <f t="shared" si="1"/>
        <v>629870.76888730912</v>
      </c>
      <c r="AA25" s="118"/>
      <c r="AB25" s="84"/>
    </row>
    <row r="26" spans="2:28">
      <c r="B26" s="34">
        <v>29000000</v>
      </c>
      <c r="C26" s="35">
        <v>0</v>
      </c>
      <c r="D26" s="35">
        <v>0</v>
      </c>
      <c r="E26" s="36">
        <v>41970</v>
      </c>
      <c r="F26" s="36">
        <v>41970</v>
      </c>
      <c r="G26" s="232">
        <v>42151</v>
      </c>
      <c r="H26" s="36">
        <v>41970</v>
      </c>
      <c r="I26" s="36">
        <v>42151</v>
      </c>
      <c r="J26" s="35" t="s">
        <v>62</v>
      </c>
      <c r="K26" s="35" t="b">
        <v>0</v>
      </c>
      <c r="L26" s="35">
        <v>0.49589041</v>
      </c>
      <c r="M26" s="34">
        <v>783174.75</v>
      </c>
      <c r="N26" s="34">
        <v>620707.73</v>
      </c>
      <c r="O26" s="36">
        <v>42151</v>
      </c>
      <c r="P26" s="34">
        <v>783174.75</v>
      </c>
      <c r="Q26" s="35" t="b">
        <v>0</v>
      </c>
      <c r="R26" s="35">
        <v>5.44597</v>
      </c>
      <c r="S26" s="35">
        <v>0.79255330000000002</v>
      </c>
      <c r="T26" s="35" t="s">
        <v>20</v>
      </c>
      <c r="V26" s="8">
        <f>IF(IF($E$8,E26&gt;$E$7,E26&gt;=$E$7),_xll.MaRVL_GetRate($L$8,F26,G26,"R","S",$H$8,$H$8),C26/100)</f>
        <v>5.4290671095679102E-2</v>
      </c>
      <c r="W26" s="9">
        <f t="shared" si="0"/>
        <v>780744.47131553234</v>
      </c>
      <c r="X26" s="6">
        <f>_xll.MaRVL_GetRate($L$7,$E$7,O26)</f>
        <v>0.79276664643410821</v>
      </c>
      <c r="Y26" s="9">
        <f t="shared" si="1"/>
        <v>618948.17624678533</v>
      </c>
      <c r="AA26" s="118"/>
      <c r="AB26" s="84"/>
    </row>
    <row r="27" spans="2:28">
      <c r="B27" s="34">
        <v>29000000</v>
      </c>
      <c r="C27" s="35">
        <v>0</v>
      </c>
      <c r="D27" s="35">
        <v>0</v>
      </c>
      <c r="E27" s="36">
        <v>42151</v>
      </c>
      <c r="F27" s="36">
        <v>42151</v>
      </c>
      <c r="G27" s="232">
        <v>42335</v>
      </c>
      <c r="H27" s="36">
        <v>42151</v>
      </c>
      <c r="I27" s="36">
        <v>42335</v>
      </c>
      <c r="J27" s="35" t="s">
        <v>62</v>
      </c>
      <c r="K27" s="35" t="b">
        <v>0</v>
      </c>
      <c r="L27" s="35">
        <v>0.50410959</v>
      </c>
      <c r="M27" s="34">
        <v>806565.23</v>
      </c>
      <c r="N27" s="34">
        <v>622183.62</v>
      </c>
      <c r="O27" s="36">
        <v>42335</v>
      </c>
      <c r="P27" s="34">
        <v>806565.23</v>
      </c>
      <c r="Q27" s="35" t="b">
        <v>0</v>
      </c>
      <c r="R27" s="35">
        <v>5.5171700000000001</v>
      </c>
      <c r="S27" s="35">
        <v>0.77139901</v>
      </c>
      <c r="T27" s="35" t="s">
        <v>20</v>
      </c>
      <c r="V27" s="8">
        <f>IF(IF($E$8,E27&gt;$E$7,E27&gt;=$E$7),_xll.MaRVL_GetRate($L$8,F27,G27,"R","S",$H$8,$H$8),C27/100)</f>
        <v>5.5185827263017045E-2</v>
      </c>
      <c r="W27" s="9">
        <f t="shared" si="0"/>
        <v>806771.43790573999</v>
      </c>
      <c r="X27" s="6">
        <f>_xll.MaRVL_GetRate($L$7,$E$7,O27)</f>
        <v>0.77160398320311319</v>
      </c>
      <c r="Y27" s="9">
        <f t="shared" si="1"/>
        <v>622508.05502257205</v>
      </c>
      <c r="AA27" s="118"/>
      <c r="AB27" s="84"/>
    </row>
    <row r="28" spans="2:28">
      <c r="B28" s="34">
        <v>29000000</v>
      </c>
      <c r="C28" s="35">
        <v>0</v>
      </c>
      <c r="D28" s="35">
        <v>0</v>
      </c>
      <c r="E28" s="36">
        <v>42335</v>
      </c>
      <c r="F28" s="36">
        <v>42335</v>
      </c>
      <c r="G28" s="232">
        <v>42517</v>
      </c>
      <c r="H28" s="36">
        <v>42335</v>
      </c>
      <c r="I28" s="36">
        <v>42517</v>
      </c>
      <c r="J28" s="35" t="s">
        <v>62</v>
      </c>
      <c r="K28" s="35" t="b">
        <v>0</v>
      </c>
      <c r="L28" s="35">
        <v>0.49863014</v>
      </c>
      <c r="M28" s="34">
        <v>806615.4</v>
      </c>
      <c r="N28" s="34">
        <v>605601.22</v>
      </c>
      <c r="O28" s="36">
        <v>42517</v>
      </c>
      <c r="P28" s="34">
        <v>806615.4</v>
      </c>
      <c r="Q28" s="35" t="b">
        <v>0</v>
      </c>
      <c r="R28" s="35">
        <v>5.5781499999999999</v>
      </c>
      <c r="S28" s="35">
        <v>0.75079302999999997</v>
      </c>
      <c r="T28" s="35" t="s">
        <v>20</v>
      </c>
      <c r="V28" s="8">
        <f>IF(IF($E$8,E28&gt;$E$7,E28&gt;=$E$7),_xll.MaRVL_GetRate($L$8,F28,G28,"R","S",$H$8,$H$8),C28/100)</f>
        <v>5.6057451278661644E-2</v>
      </c>
      <c r="W28" s="9">
        <f t="shared" si="0"/>
        <v>810606.10859454481</v>
      </c>
      <c r="X28" s="6">
        <f>_xll.MaRVL_GetRate($L$7,$E$7,O28)</f>
        <v>0.75089631579382865</v>
      </c>
      <c r="Y28" s="9">
        <f t="shared" si="1"/>
        <v>608681.14050361584</v>
      </c>
      <c r="AA28" s="118"/>
      <c r="AB28" s="84"/>
    </row>
    <row r="29" spans="2:28">
      <c r="B29" s="34">
        <v>29000000</v>
      </c>
      <c r="C29" s="35">
        <v>0</v>
      </c>
      <c r="D29" s="35">
        <v>0</v>
      </c>
      <c r="E29" s="36">
        <v>42517</v>
      </c>
      <c r="F29" s="36">
        <v>42517</v>
      </c>
      <c r="G29" s="232">
        <v>42702</v>
      </c>
      <c r="H29" s="36">
        <v>42517</v>
      </c>
      <c r="I29" s="36">
        <v>42702</v>
      </c>
      <c r="J29" s="35" t="s">
        <v>62</v>
      </c>
      <c r="K29" s="35" t="b">
        <v>0</v>
      </c>
      <c r="L29" s="35">
        <v>0.50684932000000005</v>
      </c>
      <c r="M29" s="34">
        <v>826335.47</v>
      </c>
      <c r="N29" s="34">
        <v>603429.86</v>
      </c>
      <c r="O29" s="36">
        <v>42702</v>
      </c>
      <c r="P29" s="34">
        <v>826335.47</v>
      </c>
      <c r="Q29" s="35" t="b">
        <v>0</v>
      </c>
      <c r="R29" s="35">
        <v>5.6218500000000002</v>
      </c>
      <c r="S29" s="35">
        <v>0.73024803999999999</v>
      </c>
      <c r="T29" s="35" t="s">
        <v>20</v>
      </c>
      <c r="V29" s="8">
        <f>IF(IF($E$8,E29&gt;$E$7,E29&gt;=$E$7),_xll.MaRVL_GetRate($L$8,F29,G29,"R","S",$H$8,$H$8),C29/100)</f>
        <v>5.6415586872459976E-2</v>
      </c>
      <c r="W29" s="9">
        <f t="shared" si="0"/>
        <v>829231.85346751078</v>
      </c>
      <c r="X29" s="6">
        <f>_xll.MaRVL_GetRate($L$7,$E$7,O29)</f>
        <v>0.7302818457025837</v>
      </c>
      <c r="Y29" s="9">
        <f t="shared" si="1"/>
        <v>605572.96846562822</v>
      </c>
      <c r="AA29" s="118"/>
      <c r="AB29" s="84"/>
    </row>
    <row r="30" spans="2:28">
      <c r="B30" s="34">
        <v>29000000</v>
      </c>
      <c r="C30" s="35">
        <v>0</v>
      </c>
      <c r="D30" s="35">
        <v>0</v>
      </c>
      <c r="E30" s="36">
        <v>42702</v>
      </c>
      <c r="F30" s="36">
        <v>42702</v>
      </c>
      <c r="G30" s="232">
        <v>42884</v>
      </c>
      <c r="H30" s="36">
        <v>42702</v>
      </c>
      <c r="I30" s="36">
        <v>42884</v>
      </c>
      <c r="J30" s="35" t="s">
        <v>62</v>
      </c>
      <c r="K30" s="35" t="b">
        <v>0</v>
      </c>
      <c r="L30" s="35">
        <v>0.49863014</v>
      </c>
      <c r="M30" s="34">
        <v>816944.63</v>
      </c>
      <c r="N30" s="34">
        <v>580418.39</v>
      </c>
      <c r="O30" s="36">
        <v>42884</v>
      </c>
      <c r="P30" s="34">
        <v>816944.63</v>
      </c>
      <c r="Q30" s="35" t="b">
        <v>0</v>
      </c>
      <c r="R30" s="35">
        <v>5.6495800000000003</v>
      </c>
      <c r="S30" s="35">
        <v>0.71047457000000003</v>
      </c>
      <c r="T30" s="35" t="s">
        <v>20</v>
      </c>
      <c r="V30" s="8">
        <f>IF(IF($E$8,E30&gt;$E$7,E30&gt;=$E$7),_xll.MaRVL_GetRate($L$8,F30,G30,"R","S",$H$8,$H$8),C30/100)</f>
        <v>5.6568244144330697E-2</v>
      </c>
      <c r="W30" s="9">
        <f t="shared" si="0"/>
        <v>817992.31342001213</v>
      </c>
      <c r="X30" s="6">
        <f>_xll.MaRVL_GetRate($L$7,$E$7,O30)</f>
        <v>0.71048641624168996</v>
      </c>
      <c r="Y30" s="9">
        <f t="shared" si="1"/>
        <v>581172.42727503367</v>
      </c>
      <c r="AA30" s="118"/>
      <c r="AB30" s="84"/>
    </row>
    <row r="31" spans="2:28">
      <c r="B31" s="34">
        <v>29000000</v>
      </c>
      <c r="C31" s="35">
        <v>0</v>
      </c>
      <c r="D31" s="35">
        <v>0</v>
      </c>
      <c r="E31" s="36">
        <v>42884</v>
      </c>
      <c r="F31" s="36">
        <v>42884</v>
      </c>
      <c r="G31" s="232">
        <v>43066</v>
      </c>
      <c r="H31" s="36">
        <v>42884</v>
      </c>
      <c r="I31" s="36">
        <v>43066</v>
      </c>
      <c r="J31" s="35" t="s">
        <v>62</v>
      </c>
      <c r="K31" s="35" t="b">
        <v>0</v>
      </c>
      <c r="L31" s="35">
        <v>0.49863014</v>
      </c>
      <c r="M31" s="34">
        <v>811192.2</v>
      </c>
      <c r="N31" s="34">
        <v>560835.47</v>
      </c>
      <c r="O31" s="36">
        <v>43066</v>
      </c>
      <c r="P31" s="34">
        <v>811192.2</v>
      </c>
      <c r="Q31" s="35" t="b">
        <v>0</v>
      </c>
      <c r="R31" s="35">
        <v>5.6097999999999999</v>
      </c>
      <c r="S31" s="35">
        <v>0.69137188000000005</v>
      </c>
      <c r="T31" s="35" t="s">
        <v>20</v>
      </c>
      <c r="V31" s="8">
        <f>IF(IF($E$8,E31&gt;$E$7,E31&gt;=$E$7),_xll.MaRVL_GetRate($L$8,F31,G31,"R","S",$H$8,$H$8),C31/100)</f>
        <v>5.6356231260769024E-2</v>
      </c>
      <c r="W31" s="9">
        <f t="shared" si="0"/>
        <v>814926.5490194594</v>
      </c>
      <c r="X31" s="6">
        <f>_xll.MaRVL_GetRate($L$7,$E$7,O31)</f>
        <v>0.69130109993030608</v>
      </c>
      <c r="Y31" s="9">
        <f t="shared" si="1"/>
        <v>563359.6196995608</v>
      </c>
      <c r="AA31" s="118"/>
      <c r="AB31" s="84"/>
    </row>
    <row r="32" spans="2:28">
      <c r="B32" s="34">
        <v>29000000</v>
      </c>
      <c r="C32" s="35">
        <v>0</v>
      </c>
      <c r="D32" s="35">
        <v>0</v>
      </c>
      <c r="E32" s="36">
        <v>43066</v>
      </c>
      <c r="F32" s="36">
        <v>43066</v>
      </c>
      <c r="G32" s="232">
        <v>43248</v>
      </c>
      <c r="H32" s="36">
        <v>43066</v>
      </c>
      <c r="I32" s="36">
        <v>43248</v>
      </c>
      <c r="J32" s="35" t="s">
        <v>62</v>
      </c>
      <c r="K32" s="35" t="b">
        <v>0</v>
      </c>
      <c r="L32" s="35">
        <v>0.49863014</v>
      </c>
      <c r="M32" s="34">
        <v>801077.62</v>
      </c>
      <c r="N32" s="34">
        <v>539138.88</v>
      </c>
      <c r="O32" s="36">
        <v>43248</v>
      </c>
      <c r="P32" s="34">
        <v>801077.62</v>
      </c>
      <c r="Q32" s="35" t="b">
        <v>0</v>
      </c>
      <c r="R32" s="35">
        <v>5.5398500000000004</v>
      </c>
      <c r="S32" s="35">
        <v>0.67301703000000002</v>
      </c>
      <c r="T32" s="35" t="s">
        <v>20</v>
      </c>
      <c r="V32" s="8">
        <f>IF(IF($E$8,E32&gt;$E$7,E32&gt;=$E$7),_xll.MaRVL_GetRate($L$8,F32,G32,"R","S",$H$8,$H$8),C32/100)</f>
        <v>5.5887868333459392E-2</v>
      </c>
      <c r="W32" s="9">
        <f t="shared" si="0"/>
        <v>808153.89273101825</v>
      </c>
      <c r="X32" s="6">
        <f>_xll.MaRVL_GetRate($L$7,$E$7,O32)</f>
        <v>0.67279221948613721</v>
      </c>
      <c r="Y32" s="9">
        <f t="shared" si="1"/>
        <v>543719.65117686347</v>
      </c>
      <c r="AA32" s="118"/>
      <c r="AB32" s="84"/>
    </row>
    <row r="33" spans="2:28">
      <c r="B33" s="34">
        <v>29000000</v>
      </c>
      <c r="C33" s="35">
        <v>0</v>
      </c>
      <c r="D33" s="35">
        <v>0</v>
      </c>
      <c r="E33" s="36">
        <v>43248</v>
      </c>
      <c r="F33" s="36">
        <v>43248</v>
      </c>
      <c r="G33" s="232">
        <v>43431</v>
      </c>
      <c r="H33" s="36">
        <v>43248</v>
      </c>
      <c r="I33" s="36">
        <v>43431</v>
      </c>
      <c r="J33" s="35" t="s">
        <v>62</v>
      </c>
      <c r="K33" s="35" t="b">
        <v>0</v>
      </c>
      <c r="L33" s="35">
        <v>0.50136985999999995</v>
      </c>
      <c r="M33" s="34">
        <v>806950.89</v>
      </c>
      <c r="N33" s="34">
        <v>528563.01</v>
      </c>
      <c r="O33" s="36">
        <v>43431</v>
      </c>
      <c r="P33" s="34">
        <v>806950.89</v>
      </c>
      <c r="Q33" s="35" t="b">
        <v>0</v>
      </c>
      <c r="R33" s="35">
        <v>5.5499700000000001</v>
      </c>
      <c r="S33" s="35">
        <v>0.65501262000000005</v>
      </c>
      <c r="T33" s="35" t="s">
        <v>20</v>
      </c>
      <c r="V33" s="8">
        <f>IF(IF($E$8,E33&gt;$E$7,E33&gt;=$E$7),_xll.MaRVL_GetRate($L$8,F33,G33,"R","S",$H$8,$H$8),C33/100)</f>
        <v>5.5900142910913643E-2</v>
      </c>
      <c r="W33" s="9">
        <f t="shared" si="0"/>
        <v>812772.75793151814</v>
      </c>
      <c r="X33" s="6">
        <f>_xll.MaRVL_GetRate($L$7,$E$7,O33)</f>
        <v>0.65466889750314794</v>
      </c>
      <c r="Y33" s="9">
        <f t="shared" si="1"/>
        <v>532097.04535561986</v>
      </c>
      <c r="AA33" s="118"/>
      <c r="AB33" s="84"/>
    </row>
    <row r="34" spans="2:28">
      <c r="B34" s="34">
        <v>29000000</v>
      </c>
      <c r="C34" s="35">
        <v>0</v>
      </c>
      <c r="D34" s="35">
        <v>0</v>
      </c>
      <c r="E34" s="36">
        <v>43431</v>
      </c>
      <c r="F34" s="36">
        <v>43431</v>
      </c>
      <c r="G34" s="232">
        <v>43612</v>
      </c>
      <c r="H34" s="36">
        <v>43431</v>
      </c>
      <c r="I34" s="36">
        <v>43612</v>
      </c>
      <c r="J34" s="35" t="s">
        <v>62</v>
      </c>
      <c r="K34" s="35" t="b">
        <v>0</v>
      </c>
      <c r="L34" s="35">
        <v>0.49589041</v>
      </c>
      <c r="M34" s="34">
        <v>798186.15</v>
      </c>
      <c r="N34" s="34">
        <v>508973.95</v>
      </c>
      <c r="O34" s="36">
        <v>43612</v>
      </c>
      <c r="P34" s="34">
        <v>798186.15</v>
      </c>
      <c r="Q34" s="35" t="b">
        <v>0</v>
      </c>
      <c r="R34" s="35">
        <v>5.5503499999999999</v>
      </c>
      <c r="S34" s="35">
        <v>0.63766321000000004</v>
      </c>
      <c r="T34" s="35" t="s">
        <v>20</v>
      </c>
      <c r="V34" s="8">
        <f>IF(IF($E$8,E34&gt;$E$7,E34&gt;=$E$7),_xll.MaRVL_GetRate($L$8,F34,G34,"R","S",$H$8,$H$8),C34/100)</f>
        <v>5.5782151117308082E-2</v>
      </c>
      <c r="W34" s="9">
        <f t="shared" si="0"/>
        <v>802193.17985907197</v>
      </c>
      <c r="X34" s="6">
        <f>_xll.MaRVL_GetRate($L$7,$E$7,O34)</f>
        <v>0.6372470964746958</v>
      </c>
      <c r="Y34" s="9">
        <f t="shared" si="1"/>
        <v>511195.27467699704</v>
      </c>
      <c r="AA34" s="118"/>
      <c r="AB34" s="84"/>
    </row>
    <row r="35" spans="2:28">
      <c r="B35" s="34">
        <v>29000000</v>
      </c>
      <c r="C35" s="35">
        <v>0</v>
      </c>
      <c r="D35" s="35">
        <v>0</v>
      </c>
      <c r="E35" s="36">
        <v>43612</v>
      </c>
      <c r="F35" s="36">
        <v>43612</v>
      </c>
      <c r="G35" s="232">
        <v>43796</v>
      </c>
      <c r="H35" s="36">
        <v>43612</v>
      </c>
      <c r="I35" s="36">
        <v>43796</v>
      </c>
      <c r="J35" s="35" t="s">
        <v>62</v>
      </c>
      <c r="K35" s="35" t="b">
        <v>0</v>
      </c>
      <c r="L35" s="35">
        <v>0.50410959</v>
      </c>
      <c r="M35" s="34">
        <v>813773.89</v>
      </c>
      <c r="N35" s="34">
        <v>504905.33</v>
      </c>
      <c r="O35" s="36">
        <v>43796</v>
      </c>
      <c r="P35" s="34">
        <v>813773.89</v>
      </c>
      <c r="Q35" s="35" t="b">
        <v>0</v>
      </c>
      <c r="R35" s="35">
        <v>5.5664800000000003</v>
      </c>
      <c r="S35" s="35">
        <v>0.62044916999999999</v>
      </c>
      <c r="T35" s="35" t="s">
        <v>20</v>
      </c>
      <c r="V35" s="8">
        <f>IF(IF($E$8,E35&gt;$E$7,E35&gt;=$E$7),_xll.MaRVL_GetRate($L$8,F35,G35,"R","S",$H$8,$H$8),C35/100)</f>
        <v>5.5838366040030743E-2</v>
      </c>
      <c r="W35" s="9">
        <f t="shared" si="0"/>
        <v>816311.01851058484</v>
      </c>
      <c r="X35" s="6">
        <f>_xll.MaRVL_GetRate($L$7,$E$7,O35)</f>
        <v>0.61999503723401828</v>
      </c>
      <c r="Y35" s="9">
        <f t="shared" si="1"/>
        <v>506108.78031600942</v>
      </c>
      <c r="AA35" s="118"/>
      <c r="AB35" s="84"/>
    </row>
    <row r="36" spans="2:28">
      <c r="B36" s="34">
        <v>29000000</v>
      </c>
      <c r="C36" s="35">
        <v>0</v>
      </c>
      <c r="D36" s="35">
        <v>0</v>
      </c>
      <c r="E36" s="36">
        <v>43796</v>
      </c>
      <c r="F36" s="36">
        <v>43796</v>
      </c>
      <c r="G36" s="232">
        <v>43978</v>
      </c>
      <c r="H36" s="36">
        <v>43796</v>
      </c>
      <c r="I36" s="36">
        <v>43978</v>
      </c>
      <c r="J36" s="35" t="s">
        <v>62</v>
      </c>
      <c r="K36" s="35" t="b">
        <v>0</v>
      </c>
      <c r="L36" s="35">
        <v>0.49863014</v>
      </c>
      <c r="M36" s="34">
        <v>806423.33</v>
      </c>
      <c r="N36" s="34">
        <v>486954.58</v>
      </c>
      <c r="O36" s="36">
        <v>43978</v>
      </c>
      <c r="P36" s="34">
        <v>806423.33</v>
      </c>
      <c r="Q36" s="35" t="b">
        <v>0</v>
      </c>
      <c r="R36" s="35">
        <v>5.5768199999999997</v>
      </c>
      <c r="S36" s="35">
        <v>0.60384484999999999</v>
      </c>
      <c r="T36" s="35" t="s">
        <v>20</v>
      </c>
      <c r="V36" s="8">
        <f>IF(IF($E$8,E36&gt;$E$7,E36&gt;=$E$7),_xll.MaRVL_GetRate($L$8,F36,G36,"R","S",$H$8,$H$8),C36/100)</f>
        <v>5.5806093823641607E-2</v>
      </c>
      <c r="W36" s="9">
        <f t="shared" si="0"/>
        <v>806971.41090793093</v>
      </c>
      <c r="X36" s="6">
        <f>_xll.MaRVL_GetRate($L$7,$E$7,O36)</f>
        <v>0.60339435682014209</v>
      </c>
      <c r="Y36" s="9">
        <f t="shared" si="1"/>
        <v>486921.99545703357</v>
      </c>
      <c r="AA36" s="118"/>
      <c r="AB36" s="84"/>
    </row>
    <row r="37" spans="2:28">
      <c r="B37" s="34">
        <v>29000000</v>
      </c>
      <c r="C37" s="35">
        <v>0</v>
      </c>
      <c r="D37" s="35">
        <v>0</v>
      </c>
      <c r="E37" s="36">
        <v>43978</v>
      </c>
      <c r="F37" s="36">
        <v>43978</v>
      </c>
      <c r="G37" s="232">
        <v>44162</v>
      </c>
      <c r="H37" s="36">
        <v>43978</v>
      </c>
      <c r="I37" s="36">
        <v>44162</v>
      </c>
      <c r="J37" s="35" t="s">
        <v>62</v>
      </c>
      <c r="K37" s="35" t="b">
        <v>0</v>
      </c>
      <c r="L37" s="35">
        <v>0.50410959</v>
      </c>
      <c r="M37" s="34">
        <v>817558.94</v>
      </c>
      <c r="N37" s="34">
        <v>480269.6</v>
      </c>
      <c r="O37" s="36">
        <v>44162</v>
      </c>
      <c r="P37" s="34">
        <v>817558.94</v>
      </c>
      <c r="Q37" s="35" t="b">
        <v>0</v>
      </c>
      <c r="R37" s="35">
        <v>5.5923699999999998</v>
      </c>
      <c r="S37" s="35">
        <v>0.58744339999999995</v>
      </c>
      <c r="T37" s="35" t="s">
        <v>20</v>
      </c>
      <c r="V37" s="8">
        <f>IF(IF($E$8,E37&gt;$E$7,E37&gt;=$E$7),_xll.MaRVL_GetRate($L$8,F37,G37,"R","S",$H$8,$H$8),C37/100)</f>
        <v>5.6057630467880822E-2</v>
      </c>
      <c r="W37" s="9">
        <f t="shared" si="0"/>
        <v>819516.48423451243</v>
      </c>
      <c r="X37" s="6">
        <f>_xll.MaRVL_GetRate($L$7,$E$7,O37)</f>
        <v>0.58696934950811486</v>
      </c>
      <c r="Y37" s="9">
        <f t="shared" si="1"/>
        <v>481031.05766230903</v>
      </c>
      <c r="AA37" s="118"/>
      <c r="AB37" s="84"/>
    </row>
    <row r="38" spans="2:28">
      <c r="B38" s="34">
        <v>29000000</v>
      </c>
      <c r="C38" s="35">
        <v>0</v>
      </c>
      <c r="D38" s="35">
        <v>0</v>
      </c>
      <c r="E38" s="36">
        <v>44162</v>
      </c>
      <c r="F38" s="36">
        <v>44162</v>
      </c>
      <c r="G38" s="232">
        <v>44343</v>
      </c>
      <c r="H38" s="36">
        <v>44162</v>
      </c>
      <c r="I38" s="36">
        <v>44343</v>
      </c>
      <c r="J38" s="35" t="s">
        <v>62</v>
      </c>
      <c r="K38" s="35" t="b">
        <v>0</v>
      </c>
      <c r="L38" s="35">
        <v>0.49589041</v>
      </c>
      <c r="M38" s="34">
        <v>805705.23</v>
      </c>
      <c r="N38" s="34">
        <v>460609.63</v>
      </c>
      <c r="O38" s="36">
        <v>44343</v>
      </c>
      <c r="P38" s="34">
        <v>805705.23</v>
      </c>
      <c r="Q38" s="35" t="b">
        <v>0</v>
      </c>
      <c r="R38" s="35">
        <v>5.6026400000000001</v>
      </c>
      <c r="S38" s="35">
        <v>0.57168503999999998</v>
      </c>
      <c r="T38" s="35" t="s">
        <v>20</v>
      </c>
      <c r="V38" s="8">
        <f>IF(IF($E$8,E38&gt;$E$7,E38&gt;=$E$7),_xll.MaRVL_GetRate($L$8,F38,G38,"R","S",$H$8,$H$8),C38/100)</f>
        <v>5.6280223144068942E-2</v>
      </c>
      <c r="W38" s="9">
        <f t="shared" si="0"/>
        <v>809355.86496431124</v>
      </c>
      <c r="X38" s="6">
        <f>_xll.MaRVL_GetRate($L$7,$E$7,O38)</f>
        <v>0.57115662579988924</v>
      </c>
      <c r="Y38" s="9">
        <f t="shared" si="1"/>
        <v>462268.96490436682</v>
      </c>
      <c r="AA38" s="118"/>
      <c r="AB38" s="84"/>
    </row>
    <row r="40" spans="2:28">
      <c r="G40" s="171">
        <v>40144</v>
      </c>
    </row>
    <row r="41" spans="2:28">
      <c r="G41" s="171">
        <v>40325</v>
      </c>
    </row>
    <row r="42" spans="2:28">
      <c r="G42" s="171">
        <v>40511</v>
      </c>
    </row>
    <row r="43" spans="2:28">
      <c r="G43" s="171">
        <v>40693</v>
      </c>
    </row>
    <row r="44" spans="2:28">
      <c r="G44" s="171">
        <v>40875</v>
      </c>
    </row>
    <row r="45" spans="2:28">
      <c r="G45" s="171">
        <v>41057</v>
      </c>
    </row>
    <row r="46" spans="2:28">
      <c r="G46" s="171">
        <v>41241</v>
      </c>
    </row>
    <row r="47" spans="2:28">
      <c r="G47" s="171">
        <v>41421</v>
      </c>
    </row>
    <row r="48" spans="2:28">
      <c r="G48" s="171">
        <v>41605</v>
      </c>
    </row>
    <row r="49" spans="7:7">
      <c r="G49" s="171">
        <v>41786</v>
      </c>
    </row>
    <row r="50" spans="7:7">
      <c r="G50" s="171">
        <v>41970</v>
      </c>
    </row>
    <row r="51" spans="7:7">
      <c r="G51" s="171">
        <v>42151</v>
      </c>
    </row>
    <row r="52" spans="7:7">
      <c r="G52" s="171">
        <v>42335</v>
      </c>
    </row>
    <row r="53" spans="7:7">
      <c r="G53" s="171">
        <v>42517</v>
      </c>
    </row>
    <row r="54" spans="7:7">
      <c r="G54" s="171">
        <v>42702</v>
      </c>
    </row>
    <row r="55" spans="7:7">
      <c r="G55" s="171">
        <v>42884</v>
      </c>
    </row>
    <row r="56" spans="7:7">
      <c r="G56" s="171">
        <v>43068</v>
      </c>
    </row>
    <row r="57" spans="7:7">
      <c r="G57" s="171">
        <v>43248</v>
      </c>
    </row>
    <row r="58" spans="7:7">
      <c r="G58" s="171">
        <v>43432</v>
      </c>
    </row>
    <row r="59" spans="7:7">
      <c r="G59" s="171">
        <v>43612</v>
      </c>
    </row>
    <row r="60" spans="7:7">
      <c r="G60" s="171">
        <v>43796</v>
      </c>
    </row>
    <row r="61" spans="7:7">
      <c r="G61" s="171">
        <v>43978</v>
      </c>
    </row>
    <row r="62" spans="7:7">
      <c r="G62" s="171">
        <v>44162</v>
      </c>
    </row>
    <row r="63" spans="7:7">
      <c r="G63" s="171">
        <v>44343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.7109375" bestFit="1" customWidth="1"/>
    <col min="3" max="3" width="10.7109375" bestFit="1" customWidth="1"/>
    <col min="4" max="4" width="12" bestFit="1" customWidth="1"/>
    <col min="5" max="5" width="13.7109375" bestFit="1" customWidth="1"/>
    <col min="6" max="7" width="10.14062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1.5703125" bestFit="1" customWidth="1"/>
  </cols>
  <sheetData>
    <row r="1" spans="1:18" ht="21">
      <c r="A1" s="17" t="s">
        <v>47</v>
      </c>
      <c r="B1" s="18">
        <v>175629</v>
      </c>
    </row>
    <row r="2" spans="1:18" ht="21.75" thickBot="1">
      <c r="A2" s="19" t="s">
        <v>34</v>
      </c>
      <c r="B2" s="20" t="s">
        <v>35</v>
      </c>
    </row>
    <row r="3" spans="1:18" ht="15.75" thickBot="1"/>
    <row r="4" spans="1:18" ht="15.75" thickBot="1">
      <c r="A4" s="15" t="s">
        <v>49</v>
      </c>
      <c r="B4" s="27" t="s">
        <v>48</v>
      </c>
    </row>
    <row r="5" spans="1:18" ht="15.75" thickBot="1">
      <c r="A5" s="16" t="s">
        <v>50</v>
      </c>
      <c r="B5" s="28">
        <f>O12</f>
        <v>14351898.076245144</v>
      </c>
      <c r="D5" s="234" t="s">
        <v>40</v>
      </c>
      <c r="E5" s="236"/>
      <c r="G5" s="234" t="s">
        <v>43</v>
      </c>
      <c r="H5" s="236"/>
    </row>
    <row r="6" spans="1:18" ht="12" customHeight="1"/>
    <row r="7" spans="1:18">
      <c r="D7" s="14" t="s">
        <v>21</v>
      </c>
      <c r="E7" s="7">
        <f>Replication!C4</f>
        <v>40420</v>
      </c>
      <c r="G7" s="14" t="s">
        <v>44</v>
      </c>
      <c r="H7" s="145" t="s">
        <v>94</v>
      </c>
    </row>
    <row r="8" spans="1:18">
      <c r="D8" s="14" t="s">
        <v>31</v>
      </c>
      <c r="E8" s="6" t="b">
        <f>Replication!C6</f>
        <v>0</v>
      </c>
    </row>
    <row r="10" spans="1:18" ht="15.75" thickBot="1"/>
    <row r="11" spans="1:18" ht="15.75" thickBot="1">
      <c r="O11" s="21" t="s">
        <v>32</v>
      </c>
    </row>
    <row r="12" spans="1:18">
      <c r="O12" s="22">
        <f>SUM(O15:O26)</f>
        <v>14351898.076245144</v>
      </c>
    </row>
    <row r="14" spans="1:18" ht="25.5">
      <c r="B14" s="42" t="s">
        <v>51</v>
      </c>
      <c r="C14" s="42" t="s">
        <v>52</v>
      </c>
      <c r="D14" s="42" t="s">
        <v>55</v>
      </c>
      <c r="E14" s="42" t="s">
        <v>56</v>
      </c>
      <c r="F14" s="42" t="s">
        <v>10</v>
      </c>
      <c r="G14" s="42" t="s">
        <v>12</v>
      </c>
      <c r="H14" s="42" t="s">
        <v>59</v>
      </c>
      <c r="I14" s="42" t="s">
        <v>60</v>
      </c>
      <c r="J14" s="42" t="s">
        <v>61</v>
      </c>
      <c r="K14" s="42" t="s">
        <v>17</v>
      </c>
      <c r="L14" s="42" t="s">
        <v>18</v>
      </c>
      <c r="N14" s="10" t="s">
        <v>27</v>
      </c>
      <c r="O14" s="10" t="s">
        <v>28</v>
      </c>
    </row>
    <row r="15" spans="1:18">
      <c r="B15" s="43">
        <v>100000000</v>
      </c>
      <c r="C15" s="44">
        <v>5.1325000000000003</v>
      </c>
      <c r="D15" s="45">
        <v>40385</v>
      </c>
      <c r="E15" s="45">
        <v>40477</v>
      </c>
      <c r="F15" s="44">
        <v>0.25205478999999997</v>
      </c>
      <c r="G15" s="43">
        <v>1284291.99</v>
      </c>
      <c r="H15" s="45">
        <v>40477</v>
      </c>
      <c r="I15" s="43">
        <v>1293671.23</v>
      </c>
      <c r="J15" s="44" t="b">
        <v>0</v>
      </c>
      <c r="K15" s="44">
        <v>0.99274991000000001</v>
      </c>
      <c r="L15" s="44" t="s">
        <v>20</v>
      </c>
      <c r="N15" s="6">
        <f>_xll.MaRVL_GetRate($H$7,$E$7,H15)</f>
        <v>0.9927527637228426</v>
      </c>
      <c r="O15" s="9">
        <f>IF(IF($E$8,H15&gt;$E$7,H15&gt;=$E$7),I15*N15,0)</f>
        <v>1284295.6889312291</v>
      </c>
      <c r="Q15" s="118">
        <v>1284295.69</v>
      </c>
      <c r="R15" s="84">
        <f>Q15-O15</f>
        <v>1.0687708854675293E-3</v>
      </c>
    </row>
    <row r="16" spans="1:18">
      <c r="B16" s="43">
        <v>100000000</v>
      </c>
      <c r="C16" s="44">
        <v>5.1325000000000003</v>
      </c>
      <c r="D16" s="45">
        <v>40477</v>
      </c>
      <c r="E16" s="45">
        <v>40570</v>
      </c>
      <c r="F16" s="44">
        <v>0.25479452000000002</v>
      </c>
      <c r="G16" s="43">
        <v>1282839.06</v>
      </c>
      <c r="H16" s="45">
        <v>40570</v>
      </c>
      <c r="I16" s="43">
        <v>1307732.8799999999</v>
      </c>
      <c r="J16" s="44" t="b">
        <v>0</v>
      </c>
      <c r="K16" s="44">
        <v>0.98096413999999998</v>
      </c>
      <c r="L16" s="44" t="s">
        <v>20</v>
      </c>
      <c r="N16" s="6">
        <f>_xll.MaRVL_GetRate($H$7,$E$7,H16)</f>
        <v>0.98098713996334097</v>
      </c>
      <c r="O16" s="9">
        <f t="shared" ref="O16:O26" si="0">IF(IF($E$8,H16&gt;$E$7,H16&gt;=$E$7),I16*N16,0)</f>
        <v>1282869.1377872229</v>
      </c>
      <c r="Q16" s="118">
        <v>1282869.1399999999</v>
      </c>
      <c r="R16" s="84">
        <f t="shared" ref="R16:R26" si="1">Q16-O16</f>
        <v>2.2127770353108644E-3</v>
      </c>
    </row>
    <row r="17" spans="2:18">
      <c r="B17" s="43">
        <v>100000000</v>
      </c>
      <c r="C17" s="44">
        <v>5.1325000000000003</v>
      </c>
      <c r="D17" s="45">
        <v>40570</v>
      </c>
      <c r="E17" s="45">
        <v>40660</v>
      </c>
      <c r="F17" s="44">
        <v>0.24657534</v>
      </c>
      <c r="G17" s="43">
        <v>1227350.5</v>
      </c>
      <c r="H17" s="45">
        <v>40660</v>
      </c>
      <c r="I17" s="43">
        <v>1265547.95</v>
      </c>
      <c r="J17" s="44" t="b">
        <v>0</v>
      </c>
      <c r="K17" s="44">
        <v>0.96981746000000002</v>
      </c>
      <c r="L17" s="44" t="s">
        <v>20</v>
      </c>
      <c r="N17" s="6">
        <f>_xll.MaRVL_GetRate($H$7,$E$7,H17)</f>
        <v>0.96984435165621996</v>
      </c>
      <c r="O17" s="9">
        <f t="shared" si="0"/>
        <v>1227384.5310576083</v>
      </c>
      <c r="Q17" s="118">
        <v>1227384.53</v>
      </c>
      <c r="R17" s="84">
        <f t="shared" si="1"/>
        <v>-1.0576082859188318E-3</v>
      </c>
    </row>
    <row r="18" spans="2:18">
      <c r="B18" s="43">
        <v>100000000</v>
      </c>
      <c r="C18" s="44">
        <v>5.1325000000000003</v>
      </c>
      <c r="D18" s="45">
        <v>40660</v>
      </c>
      <c r="E18" s="45">
        <v>40750</v>
      </c>
      <c r="F18" s="44">
        <v>0.24657534</v>
      </c>
      <c r="G18" s="43">
        <v>1213382.1200000001</v>
      </c>
      <c r="H18" s="45">
        <v>40750</v>
      </c>
      <c r="I18" s="43">
        <v>1265547.95</v>
      </c>
      <c r="J18" s="44" t="b">
        <v>0</v>
      </c>
      <c r="K18" s="44">
        <v>0.95878003999999994</v>
      </c>
      <c r="L18" s="44" t="s">
        <v>20</v>
      </c>
      <c r="N18" s="6">
        <f>_xll.MaRVL_GetRate($H$7,$E$7,H18)</f>
        <v>0.95880027856467165</v>
      </c>
      <c r="O18" s="9">
        <f t="shared" si="0"/>
        <v>1213407.7269969492</v>
      </c>
      <c r="Q18" s="118">
        <v>1213407.73</v>
      </c>
      <c r="R18" s="84">
        <f t="shared" si="1"/>
        <v>3.0030508060008287E-3</v>
      </c>
    </row>
    <row r="19" spans="2:18">
      <c r="B19" s="43">
        <v>100000000</v>
      </c>
      <c r="C19" s="44">
        <v>5.1325000000000003</v>
      </c>
      <c r="D19" s="45">
        <v>40750</v>
      </c>
      <c r="E19" s="45">
        <v>40842</v>
      </c>
      <c r="F19" s="44">
        <v>0.25205478999999997</v>
      </c>
      <c r="G19" s="43">
        <v>1225848.17</v>
      </c>
      <c r="H19" s="45">
        <v>40842</v>
      </c>
      <c r="I19" s="43">
        <v>1293671.23</v>
      </c>
      <c r="J19" s="44" t="b">
        <v>0</v>
      </c>
      <c r="K19" s="44">
        <v>0.94757318999999995</v>
      </c>
      <c r="L19" s="44" t="s">
        <v>20</v>
      </c>
      <c r="N19" s="6">
        <f>_xll.MaRVL_GetRate($H$7,$E$7,H19)</f>
        <v>0.9475859543792009</v>
      </c>
      <c r="O19" s="9">
        <f t="shared" si="0"/>
        <v>1225864.6871324647</v>
      </c>
      <c r="Q19" s="118">
        <v>1225864.69</v>
      </c>
      <c r="R19" s="84">
        <f t="shared" si="1"/>
        <v>2.8675352223217487E-3</v>
      </c>
    </row>
    <row r="20" spans="2:18">
      <c r="B20" s="43">
        <v>100000000</v>
      </c>
      <c r="C20" s="44">
        <v>5.1325000000000003</v>
      </c>
      <c r="D20" s="45">
        <v>40842</v>
      </c>
      <c r="E20" s="45">
        <v>40935</v>
      </c>
      <c r="F20" s="44">
        <v>0.25479452000000002</v>
      </c>
      <c r="G20" s="43">
        <v>1224397.8600000001</v>
      </c>
      <c r="H20" s="45">
        <v>40935</v>
      </c>
      <c r="I20" s="43">
        <v>1307732.8799999999</v>
      </c>
      <c r="J20" s="44" t="b">
        <v>0</v>
      </c>
      <c r="K20" s="44">
        <v>0.93627519999999997</v>
      </c>
      <c r="L20" s="44" t="s">
        <v>20</v>
      </c>
      <c r="N20" s="6">
        <f>_xll.MaRVL_GetRate($H$7,$E$7,H20)</f>
        <v>0.93626734946761347</v>
      </c>
      <c r="O20" s="9">
        <f t="shared" si="0"/>
        <v>1224387.5973692485</v>
      </c>
      <c r="Q20" s="118">
        <v>1224387.6000000001</v>
      </c>
      <c r="R20" s="84">
        <f t="shared" si="1"/>
        <v>2.6307515799999237E-3</v>
      </c>
    </row>
    <row r="21" spans="2:18">
      <c r="B21" s="43">
        <v>100000000</v>
      </c>
      <c r="C21" s="44">
        <v>5.1325000000000003</v>
      </c>
      <c r="D21" s="45">
        <v>40935</v>
      </c>
      <c r="E21" s="45">
        <v>41025</v>
      </c>
      <c r="F21" s="44">
        <v>0.24657534</v>
      </c>
      <c r="G21" s="43">
        <v>1171063.3400000001</v>
      </c>
      <c r="H21" s="45">
        <v>41025</v>
      </c>
      <c r="I21" s="43">
        <v>1265547.95</v>
      </c>
      <c r="J21" s="44" t="b">
        <v>0</v>
      </c>
      <c r="K21" s="44">
        <v>0.92534095000000005</v>
      </c>
      <c r="L21" s="44" t="s">
        <v>20</v>
      </c>
      <c r="N21" s="6">
        <f>_xll.MaRVL_GetRate($H$7,$E$7,H21)</f>
        <v>0.92532408780805175</v>
      </c>
      <c r="O21" s="9">
        <f t="shared" si="0"/>
        <v>1171042.0024110998</v>
      </c>
      <c r="Q21" s="118">
        <v>1171042</v>
      </c>
      <c r="R21" s="84">
        <f t="shared" si="1"/>
        <v>-2.4110998492687941E-3</v>
      </c>
    </row>
    <row r="22" spans="2:18">
      <c r="B22" s="43">
        <v>100000000</v>
      </c>
      <c r="C22" s="44">
        <v>5.1325000000000003</v>
      </c>
      <c r="D22" s="45">
        <v>41025</v>
      </c>
      <c r="E22" s="45">
        <v>41116</v>
      </c>
      <c r="F22" s="44">
        <v>0.24931507</v>
      </c>
      <c r="G22" s="43">
        <v>1169985.77</v>
      </c>
      <c r="H22" s="45">
        <v>41116</v>
      </c>
      <c r="I22" s="43">
        <v>1279609.5900000001</v>
      </c>
      <c r="J22" s="44" t="b">
        <v>0</v>
      </c>
      <c r="K22" s="44">
        <v>0.91433025999999995</v>
      </c>
      <c r="L22" s="44" t="s">
        <v>20</v>
      </c>
      <c r="N22" s="6">
        <f>_xll.MaRVL_GetRate($H$7,$E$7,H22)</f>
        <v>0.91429783810391929</v>
      </c>
      <c r="O22" s="9">
        <f t="shared" si="0"/>
        <v>1169944.2817540427</v>
      </c>
      <c r="Q22" s="118">
        <v>1169944.28</v>
      </c>
      <c r="R22" s="84">
        <f t="shared" si="1"/>
        <v>-1.7540426924824715E-3</v>
      </c>
    </row>
    <row r="23" spans="2:18">
      <c r="B23" s="43">
        <v>100000000</v>
      </c>
      <c r="C23" s="44">
        <v>5.1325000000000003</v>
      </c>
      <c r="D23" s="45">
        <v>41116</v>
      </c>
      <c r="E23" s="45">
        <v>41208</v>
      </c>
      <c r="F23" s="44">
        <v>0.25205478999999997</v>
      </c>
      <c r="G23" s="43">
        <v>1168480.47</v>
      </c>
      <c r="H23" s="45">
        <v>41208</v>
      </c>
      <c r="I23" s="43">
        <v>1293671.23</v>
      </c>
      <c r="J23" s="44" t="b">
        <v>0</v>
      </c>
      <c r="K23" s="44">
        <v>0.90322829999999998</v>
      </c>
      <c r="L23" s="44" t="s">
        <v>20</v>
      </c>
      <c r="N23" s="6">
        <f>_xll.MaRVL_GetRate($H$7,$E$7,H23)</f>
        <v>0.90322813390825385</v>
      </c>
      <c r="O23" s="9">
        <f t="shared" si="0"/>
        <v>1168480.2509636953</v>
      </c>
      <c r="Q23" s="118">
        <v>1168480.6100000001</v>
      </c>
      <c r="R23" s="84">
        <f t="shared" si="1"/>
        <v>0.35903630475513637</v>
      </c>
    </row>
    <row r="24" spans="2:18">
      <c r="B24" s="43">
        <v>100000000</v>
      </c>
      <c r="C24" s="44">
        <v>5.1325000000000003</v>
      </c>
      <c r="D24" s="45">
        <v>41208</v>
      </c>
      <c r="E24" s="45">
        <v>41303</v>
      </c>
      <c r="F24" s="44">
        <v>0.26027397000000002</v>
      </c>
      <c r="G24" s="43">
        <v>1191273.6200000001</v>
      </c>
      <c r="H24" s="45">
        <v>41303</v>
      </c>
      <c r="I24" s="43">
        <v>1335856.1599999999</v>
      </c>
      <c r="J24" s="44" t="b">
        <v>0</v>
      </c>
      <c r="K24" s="44">
        <v>0.89176787999999996</v>
      </c>
      <c r="L24" s="44" t="s">
        <v>20</v>
      </c>
      <c r="N24" s="6">
        <f>_xll.MaRVL_GetRate($H$7,$E$7,H24)</f>
        <v>0.89188534719003743</v>
      </c>
      <c r="O24" s="9">
        <f t="shared" si="0"/>
        <v>1191430.5350575501</v>
      </c>
      <c r="Q24" s="118">
        <v>1191431.74</v>
      </c>
      <c r="R24" s="84">
        <f t="shared" si="1"/>
        <v>1.20494244992733</v>
      </c>
    </row>
    <row r="25" spans="2:18">
      <c r="B25" s="43">
        <v>100000000</v>
      </c>
      <c r="C25" s="44">
        <v>5.1325000000000003</v>
      </c>
      <c r="D25" s="45">
        <v>41303</v>
      </c>
      <c r="E25" s="45">
        <v>41390</v>
      </c>
      <c r="F25" s="44">
        <v>0.23835616000000001</v>
      </c>
      <c r="G25" s="43">
        <v>1078173.8600000001</v>
      </c>
      <c r="H25" s="45">
        <v>41390</v>
      </c>
      <c r="I25" s="43">
        <v>1223363.01</v>
      </c>
      <c r="J25" s="44" t="b">
        <v>0</v>
      </c>
      <c r="K25" s="44">
        <v>0.88131965000000001</v>
      </c>
      <c r="L25" s="44" t="s">
        <v>20</v>
      </c>
      <c r="N25" s="6">
        <f>_xll.MaRVL_GetRate($H$7,$E$7,H25)</f>
        <v>0.88156166138176995</v>
      </c>
      <c r="O25" s="9">
        <f t="shared" si="0"/>
        <v>1078469.9275686028</v>
      </c>
      <c r="Q25" s="118">
        <v>1078471.8400000001</v>
      </c>
      <c r="R25" s="84">
        <f t="shared" si="1"/>
        <v>1.9124313972424716</v>
      </c>
    </row>
    <row r="26" spans="2:18">
      <c r="B26" s="43">
        <v>100000000</v>
      </c>
      <c r="C26" s="44">
        <v>5.1325000000000003</v>
      </c>
      <c r="D26" s="45">
        <v>41390</v>
      </c>
      <c r="E26" s="45">
        <v>41481</v>
      </c>
      <c r="F26" s="44">
        <v>0.24931507</v>
      </c>
      <c r="G26" s="43">
        <v>1113824.24</v>
      </c>
      <c r="H26" s="45">
        <v>41481</v>
      </c>
      <c r="I26" s="43">
        <v>1279609.5900000001</v>
      </c>
      <c r="J26" s="44" t="b">
        <v>0</v>
      </c>
      <c r="K26" s="44">
        <v>0.87044067999999997</v>
      </c>
      <c r="L26" s="44" t="s">
        <v>20</v>
      </c>
      <c r="N26" s="6">
        <f>_xll.MaRVL_GetRate($H$7,$E$7,H26)</f>
        <v>0.87082944510866833</v>
      </c>
      <c r="O26" s="9">
        <f t="shared" si="0"/>
        <v>1114321.7092154308</v>
      </c>
      <c r="Q26" s="118">
        <v>1114324.73</v>
      </c>
      <c r="R26" s="84">
        <f t="shared" si="1"/>
        <v>3.0207845692057163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Y39"/>
  <sheetViews>
    <sheetView topLeftCell="A4" workbookViewId="0">
      <selection activeCell="L9" sqref="L9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4" width="11.7109375" bestFit="1" customWidth="1"/>
    <col min="15" max="15" width="10.140625" bestFit="1" customWidth="1"/>
    <col min="16" max="16" width="11.710937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0.5703125" bestFit="1" customWidth="1"/>
    <col min="24" max="24" width="18.7109375" customWidth="1"/>
    <col min="25" max="25" width="13.28515625" bestFit="1" customWidth="1"/>
  </cols>
  <sheetData>
    <row r="1" spans="1:25" ht="21">
      <c r="A1" s="17" t="s">
        <v>47</v>
      </c>
      <c r="B1" s="18">
        <v>175629</v>
      </c>
    </row>
    <row r="2" spans="1:25" ht="21.75" thickBot="1">
      <c r="A2" s="19" t="s">
        <v>34</v>
      </c>
      <c r="B2" s="20" t="s">
        <v>38</v>
      </c>
    </row>
    <row r="3" spans="1:25" ht="15.75" thickBot="1"/>
    <row r="4" spans="1:25" ht="15.75" thickBot="1">
      <c r="A4" s="15" t="s">
        <v>49</v>
      </c>
      <c r="B4" s="27" t="s">
        <v>48</v>
      </c>
    </row>
    <row r="5" spans="1:25" ht="15.75" thickBot="1">
      <c r="A5" s="16" t="s">
        <v>50</v>
      </c>
      <c r="B5" s="28">
        <f>Y12</f>
        <v>13398431.157000516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3" t="s">
        <v>42</v>
      </c>
    </row>
    <row r="7" spans="1:25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94</v>
      </c>
    </row>
    <row r="8" spans="1:25">
      <c r="D8" s="14" t="s">
        <v>30</v>
      </c>
      <c r="E8" s="6" t="b">
        <f>Replication!C5</f>
        <v>1</v>
      </c>
      <c r="G8" s="14" t="s">
        <v>46</v>
      </c>
      <c r="H8" s="14" t="s">
        <v>24</v>
      </c>
      <c r="K8" s="14" t="s">
        <v>45</v>
      </c>
      <c r="L8" s="145" t="s">
        <v>22</v>
      </c>
    </row>
    <row r="9" spans="1:25">
      <c r="D9" s="14" t="s">
        <v>31</v>
      </c>
      <c r="E9" s="6" t="b">
        <f>Replication!C6</f>
        <v>0</v>
      </c>
    </row>
    <row r="10" spans="1:25" ht="15.75" thickBot="1"/>
    <row r="11" spans="1:25" ht="15.75" thickBot="1">
      <c r="Y11" s="21" t="s">
        <v>32</v>
      </c>
    </row>
    <row r="12" spans="1:25">
      <c r="Y12" s="22">
        <f>SUM(Y15:Y26)</f>
        <v>13398431.157000516</v>
      </c>
    </row>
    <row r="14" spans="1:25" ht="25.5">
      <c r="B14" s="38" t="s">
        <v>51</v>
      </c>
      <c r="C14" s="38" t="s">
        <v>52</v>
      </c>
      <c r="D14" s="38" t="s">
        <v>53</v>
      </c>
      <c r="E14" s="38" t="s">
        <v>54</v>
      </c>
      <c r="F14" s="38" t="s">
        <v>4</v>
      </c>
      <c r="G14" s="38" t="s">
        <v>5</v>
      </c>
      <c r="H14" s="38" t="s">
        <v>55</v>
      </c>
      <c r="I14" s="38" t="s">
        <v>56</v>
      </c>
      <c r="J14" s="38" t="s">
        <v>57</v>
      </c>
      <c r="K14" s="38" t="s">
        <v>58</v>
      </c>
      <c r="L14" s="38" t="s">
        <v>10</v>
      </c>
      <c r="M14" s="38" t="s">
        <v>11</v>
      </c>
      <c r="N14" s="38" t="s">
        <v>12</v>
      </c>
      <c r="O14" s="38" t="s">
        <v>59</v>
      </c>
      <c r="P14" s="38" t="s">
        <v>60</v>
      </c>
      <c r="Q14" s="38" t="s">
        <v>61</v>
      </c>
      <c r="R14" s="38" t="s">
        <v>16</v>
      </c>
      <c r="S14" s="38" t="s">
        <v>17</v>
      </c>
      <c r="T14" s="38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5">
      <c r="B15" s="39">
        <v>100000000</v>
      </c>
      <c r="C15" s="40">
        <v>4.82</v>
      </c>
      <c r="D15" s="40">
        <v>0</v>
      </c>
      <c r="E15" s="41">
        <v>40385</v>
      </c>
      <c r="F15" s="41">
        <v>40385</v>
      </c>
      <c r="G15" s="233">
        <v>40477</v>
      </c>
      <c r="H15" s="41">
        <v>40385</v>
      </c>
      <c r="I15" s="41">
        <v>40477</v>
      </c>
      <c r="J15" s="40" t="s">
        <v>64</v>
      </c>
      <c r="K15" s="40" t="b">
        <v>0</v>
      </c>
      <c r="L15" s="40">
        <v>0.25205478999999997</v>
      </c>
      <c r="M15" s="39">
        <v>1214904.1100000001</v>
      </c>
      <c r="N15" s="39">
        <v>1206095.94</v>
      </c>
      <c r="O15" s="41">
        <v>40477</v>
      </c>
      <c r="P15" s="39">
        <v>1214904.1100000001</v>
      </c>
      <c r="Q15" s="40" t="b">
        <v>0</v>
      </c>
      <c r="R15" s="40">
        <v>4.82</v>
      </c>
      <c r="S15" s="40">
        <v>0.99274991000000001</v>
      </c>
      <c r="T15" s="40" t="s">
        <v>20</v>
      </c>
      <c r="V15" s="8">
        <f>IF(IF($E$8,E15&gt;$E$7,E15&gt;=$E$7),_xll.MaRVL_GetRate($L$8,F15,G15,"R","S",$H$8,$H$8),C15/100)</f>
        <v>4.82E-2</v>
      </c>
      <c r="W15" s="9">
        <f t="shared" ref="W15:W26" si="0">IF($H$7="A",L15*(V15+D15/100),1-1/(1+L15*(V15+D15/100)))*B15</f>
        <v>1214904.0877999999</v>
      </c>
      <c r="X15" s="6">
        <f>_xll.MaRVL_GetRate($L$7,$E$7,O15)</f>
        <v>0.9927527637228426</v>
      </c>
      <c r="Y15" s="9">
        <f t="shared" ref="Y15:Y26" si="1">IF(IF($E$9,O15&gt;$E$7,O15&gt;=$E$7),W15*X15,0)</f>
        <v>1206099.390821629</v>
      </c>
    </row>
    <row r="16" spans="1:25">
      <c r="B16" s="39">
        <v>100000000</v>
      </c>
      <c r="C16" s="40">
        <v>0</v>
      </c>
      <c r="D16" s="40">
        <v>0</v>
      </c>
      <c r="E16" s="41">
        <v>40477</v>
      </c>
      <c r="F16" s="41">
        <v>40477</v>
      </c>
      <c r="G16" s="233">
        <v>40570</v>
      </c>
      <c r="H16" s="41">
        <v>40477</v>
      </c>
      <c r="I16" s="41">
        <v>40570</v>
      </c>
      <c r="J16" s="40" t="s">
        <v>64</v>
      </c>
      <c r="K16" s="40" t="b">
        <v>0</v>
      </c>
      <c r="L16" s="40">
        <v>0.25479452000000002</v>
      </c>
      <c r="M16" s="39">
        <v>1201447.33</v>
      </c>
      <c r="N16" s="39">
        <v>1178576.75</v>
      </c>
      <c r="O16" s="41">
        <v>40570</v>
      </c>
      <c r="P16" s="39">
        <v>1201447.33</v>
      </c>
      <c r="Q16" s="40" t="b">
        <v>0</v>
      </c>
      <c r="R16" s="40">
        <v>4.7153600000000004</v>
      </c>
      <c r="S16" s="40">
        <v>0.98096413999999998</v>
      </c>
      <c r="T16" s="40" t="s">
        <v>20</v>
      </c>
      <c r="V16" s="8">
        <f>IF(IF($E$8,E16&gt;$E$7,E16&gt;=$E$7),_xll.MaRVL_GetRate($L$8,F16,G16,"R","S",$H$8,$H$8),C16/100)</f>
        <v>4.7071881549521612E-2</v>
      </c>
      <c r="W16" s="9">
        <f t="shared" si="0"/>
        <v>1199365.7464907216</v>
      </c>
      <c r="X16" s="6">
        <f>_xll.MaRVL_GetRate($L$7,$E$7,O16)</f>
        <v>0.98098713996334097</v>
      </c>
      <c r="Y16" s="9">
        <f t="shared" si="1"/>
        <v>1176562.3734199305</v>
      </c>
    </row>
    <row r="17" spans="2:25">
      <c r="B17" s="39">
        <v>100000000</v>
      </c>
      <c r="C17" s="40">
        <v>0</v>
      </c>
      <c r="D17" s="40">
        <v>0</v>
      </c>
      <c r="E17" s="41">
        <v>40570</v>
      </c>
      <c r="F17" s="41">
        <v>40570</v>
      </c>
      <c r="G17" s="233">
        <v>40660</v>
      </c>
      <c r="H17" s="41">
        <v>40570</v>
      </c>
      <c r="I17" s="41">
        <v>40660</v>
      </c>
      <c r="J17" s="40" t="s">
        <v>64</v>
      </c>
      <c r="K17" s="40" t="b">
        <v>0</v>
      </c>
      <c r="L17" s="40">
        <v>0.24657534</v>
      </c>
      <c r="M17" s="39">
        <v>1149358.68</v>
      </c>
      <c r="N17" s="39">
        <v>1114668.1100000001</v>
      </c>
      <c r="O17" s="41">
        <v>40660</v>
      </c>
      <c r="P17" s="39">
        <v>1149358.68</v>
      </c>
      <c r="Q17" s="40" t="b">
        <v>0</v>
      </c>
      <c r="R17" s="40">
        <v>4.6612900000000002</v>
      </c>
      <c r="S17" s="40">
        <v>0.96981746000000002</v>
      </c>
      <c r="T17" s="40" t="s">
        <v>20</v>
      </c>
      <c r="V17" s="8">
        <f>IF(IF($E$8,E17&gt;$E$7,E17&gt;=$E$7),_xll.MaRVL_GetRate($L$8,F17,G17,"R","S",$H$8,$H$8),C17/100)</f>
        <v>4.659530876903261E-2</v>
      </c>
      <c r="W17" s="9">
        <f t="shared" si="0"/>
        <v>1148925.4102129198</v>
      </c>
      <c r="X17" s="6">
        <f>_xll.MaRVL_GetRate($L$7,$E$7,O17)</f>
        <v>0.96984435165621996</v>
      </c>
      <c r="Y17" s="9">
        <f t="shared" si="1"/>
        <v>1114278.8195693057</v>
      </c>
    </row>
    <row r="18" spans="2:25">
      <c r="B18" s="39">
        <v>100000000</v>
      </c>
      <c r="C18" s="40">
        <v>0</v>
      </c>
      <c r="D18" s="40">
        <v>0</v>
      </c>
      <c r="E18" s="41">
        <v>40660</v>
      </c>
      <c r="F18" s="41">
        <v>40660</v>
      </c>
      <c r="G18" s="233">
        <v>40750</v>
      </c>
      <c r="H18" s="41">
        <v>40660</v>
      </c>
      <c r="I18" s="41">
        <v>40750</v>
      </c>
      <c r="J18" s="40" t="s">
        <v>64</v>
      </c>
      <c r="K18" s="40" t="b">
        <v>0</v>
      </c>
      <c r="L18" s="40">
        <v>0.24657534</v>
      </c>
      <c r="M18" s="39">
        <v>1151282.43</v>
      </c>
      <c r="N18" s="39">
        <v>1103826.6100000001</v>
      </c>
      <c r="O18" s="41">
        <v>40750</v>
      </c>
      <c r="P18" s="39">
        <v>1151282.43</v>
      </c>
      <c r="Q18" s="40" t="b">
        <v>0</v>
      </c>
      <c r="R18" s="40">
        <v>4.6690899999999997</v>
      </c>
      <c r="S18" s="40">
        <v>0.95878003999999994</v>
      </c>
      <c r="T18" s="40" t="s">
        <v>20</v>
      </c>
      <c r="V18" s="8">
        <f>IF(IF($E$8,E18&gt;$E$7,E18&gt;=$E$7),_xll.MaRVL_GetRate($L$8,F18,G18,"R","S",$H$8,$H$8),C18/100)</f>
        <v>4.6714475353971309E-2</v>
      </c>
      <c r="W18" s="9">
        <f t="shared" si="0"/>
        <v>1151863.7643327096</v>
      </c>
      <c r="X18" s="6">
        <f>_xll.MaRVL_GetRate($L$7,$E$7,O18)</f>
        <v>0.95880027856467165</v>
      </c>
      <c r="Y18" s="9">
        <f t="shared" si="1"/>
        <v>1104407.2981107533</v>
      </c>
    </row>
    <row r="19" spans="2:25">
      <c r="B19" s="39">
        <v>100000000</v>
      </c>
      <c r="C19" s="40">
        <v>0</v>
      </c>
      <c r="D19" s="40">
        <v>0</v>
      </c>
      <c r="E19" s="41">
        <v>40750</v>
      </c>
      <c r="F19" s="41">
        <v>40750</v>
      </c>
      <c r="G19" s="233">
        <v>40842</v>
      </c>
      <c r="H19" s="41">
        <v>40750</v>
      </c>
      <c r="I19" s="41">
        <v>40842</v>
      </c>
      <c r="J19" s="40" t="s">
        <v>64</v>
      </c>
      <c r="K19" s="40" t="b">
        <v>0</v>
      </c>
      <c r="L19" s="40">
        <v>0.25205478999999997</v>
      </c>
      <c r="M19" s="39">
        <v>1182690.05</v>
      </c>
      <c r="N19" s="39">
        <v>1120685.3899999999</v>
      </c>
      <c r="O19" s="41">
        <v>40842</v>
      </c>
      <c r="P19" s="39">
        <v>1182690.05</v>
      </c>
      <c r="Q19" s="40" t="b">
        <v>0</v>
      </c>
      <c r="R19" s="40">
        <v>4.6921900000000001</v>
      </c>
      <c r="S19" s="40">
        <v>0.94757318999999995</v>
      </c>
      <c r="T19" s="40" t="s">
        <v>20</v>
      </c>
      <c r="V19" s="8">
        <f>IF(IF($E$8,E19&gt;$E$7,E19&gt;=$E$7),_xll.MaRVL_GetRate($L$8,F19,G19,"R","S",$H$8,$H$8),C19/100)</f>
        <v>4.6952587310902835E-2</v>
      </c>
      <c r="W19" s="9">
        <f t="shared" si="0"/>
        <v>1183462.4534606277</v>
      </c>
      <c r="X19" s="6">
        <f>_xll.MaRVL_GetRate($L$7,$E$7,O19)</f>
        <v>0.9475859543792009</v>
      </c>
      <c r="Y19" s="9">
        <f t="shared" si="1"/>
        <v>1121432.3984344394</v>
      </c>
    </row>
    <row r="20" spans="2:25">
      <c r="B20" s="39">
        <v>100000000</v>
      </c>
      <c r="C20" s="40">
        <v>0</v>
      </c>
      <c r="D20" s="40">
        <v>0</v>
      </c>
      <c r="E20" s="41">
        <v>40842</v>
      </c>
      <c r="F20" s="41">
        <v>40842</v>
      </c>
      <c r="G20" s="233">
        <v>40935</v>
      </c>
      <c r="H20" s="41">
        <v>40842</v>
      </c>
      <c r="I20" s="41">
        <v>40935</v>
      </c>
      <c r="J20" s="40" t="s">
        <v>64</v>
      </c>
      <c r="K20" s="40" t="b">
        <v>0</v>
      </c>
      <c r="L20" s="40">
        <v>0.25479452000000002</v>
      </c>
      <c r="M20" s="39">
        <v>1206695.57</v>
      </c>
      <c r="N20" s="39">
        <v>1129799.1299999999</v>
      </c>
      <c r="O20" s="41">
        <v>40935</v>
      </c>
      <c r="P20" s="39">
        <v>1206695.57</v>
      </c>
      <c r="Q20" s="40" t="b">
        <v>0</v>
      </c>
      <c r="R20" s="40">
        <v>4.7359600000000004</v>
      </c>
      <c r="S20" s="40">
        <v>0.93627519999999997</v>
      </c>
      <c r="T20" s="40" t="s">
        <v>20</v>
      </c>
      <c r="V20" s="8">
        <f>IF(IF($E$8,E20&gt;$E$7,E20&gt;=$E$7),_xll.MaRVL_GetRate($L$8,F20,G20,"R","S",$H$8,$H$8),C20/100)</f>
        <v>4.7446364190219151E-2</v>
      </c>
      <c r="W20" s="9">
        <f t="shared" si="0"/>
        <v>1208907.3589592078</v>
      </c>
      <c r="X20" s="6">
        <f>_xll.MaRVL_GetRate($L$7,$E$7,O20)</f>
        <v>0.93626734946761347</v>
      </c>
      <c r="Y20" s="9">
        <f t="shared" si="1"/>
        <v>1131860.4887246303</v>
      </c>
    </row>
    <row r="21" spans="2:25">
      <c r="B21" s="39">
        <v>100000000</v>
      </c>
      <c r="C21" s="40">
        <v>0</v>
      </c>
      <c r="D21" s="40">
        <v>0</v>
      </c>
      <c r="E21" s="41">
        <v>40935</v>
      </c>
      <c r="F21" s="41">
        <v>40935</v>
      </c>
      <c r="G21" s="233">
        <v>41025</v>
      </c>
      <c r="H21" s="41">
        <v>40935</v>
      </c>
      <c r="I21" s="41">
        <v>41025</v>
      </c>
      <c r="J21" s="40" t="s">
        <v>64</v>
      </c>
      <c r="K21" s="40" t="b">
        <v>0</v>
      </c>
      <c r="L21" s="40">
        <v>0.24657534</v>
      </c>
      <c r="M21" s="39">
        <v>1181812.01</v>
      </c>
      <c r="N21" s="39">
        <v>1093579.05</v>
      </c>
      <c r="O21" s="41">
        <v>41025</v>
      </c>
      <c r="P21" s="39">
        <v>1181812.01</v>
      </c>
      <c r="Q21" s="40" t="b">
        <v>0</v>
      </c>
      <c r="R21" s="40">
        <v>4.7929000000000004</v>
      </c>
      <c r="S21" s="40">
        <v>0.92534095000000005</v>
      </c>
      <c r="T21" s="40" t="s">
        <v>20</v>
      </c>
      <c r="V21" s="8">
        <f>IF(IF($E$8,E21&gt;$E$7,E21&gt;=$E$7),_xll.MaRVL_GetRate($L$8,F21,G21,"R","S",$H$8,$H$8),C21/100)</f>
        <v>4.7962661087171538E-2</v>
      </c>
      <c r="W21" s="9">
        <f t="shared" si="0"/>
        <v>1182640.9464874093</v>
      </c>
      <c r="X21" s="6">
        <f>_xll.MaRVL_GetRate($L$7,$E$7,O21)</f>
        <v>0.92532408780805175</v>
      </c>
      <c r="Y21" s="9">
        <f t="shared" si="1"/>
        <v>1094326.155012913</v>
      </c>
    </row>
    <row r="22" spans="2:25">
      <c r="B22" s="39">
        <v>100000000</v>
      </c>
      <c r="C22" s="40">
        <v>0</v>
      </c>
      <c r="D22" s="40">
        <v>0</v>
      </c>
      <c r="E22" s="41">
        <v>41025</v>
      </c>
      <c r="F22" s="41">
        <v>41025</v>
      </c>
      <c r="G22" s="233">
        <v>41116</v>
      </c>
      <c r="H22" s="41">
        <v>41025</v>
      </c>
      <c r="I22" s="41">
        <v>41116</v>
      </c>
      <c r="J22" s="40" t="s">
        <v>64</v>
      </c>
      <c r="K22" s="40" t="b">
        <v>0</v>
      </c>
      <c r="L22" s="40">
        <v>0.24931507</v>
      </c>
      <c r="M22" s="39">
        <v>1204235.7</v>
      </c>
      <c r="N22" s="39">
        <v>1101069.1399999999</v>
      </c>
      <c r="O22" s="41">
        <v>41116</v>
      </c>
      <c r="P22" s="39">
        <v>1204235.7</v>
      </c>
      <c r="Q22" s="40" t="b">
        <v>0</v>
      </c>
      <c r="R22" s="40">
        <v>4.8301800000000004</v>
      </c>
      <c r="S22" s="40">
        <v>0.91433025999999995</v>
      </c>
      <c r="T22" s="40" t="s">
        <v>20</v>
      </c>
      <c r="V22" s="8">
        <f>IF(IF($E$8,E22&gt;$E$7,E22&gt;=$E$7),_xll.MaRVL_GetRate($L$8,F22,G22,"R","S",$H$8,$H$8),C22/100)</f>
        <v>4.8371728065564008E-2</v>
      </c>
      <c r="W22" s="9">
        <f t="shared" si="0"/>
        <v>1205980.0768687057</v>
      </c>
      <c r="X22" s="6">
        <f>_xll.MaRVL_GetRate($L$7,$E$7,O22)</f>
        <v>0.91429783810391929</v>
      </c>
      <c r="Y22" s="9">
        <f t="shared" si="1"/>
        <v>1102624.977077456</v>
      </c>
    </row>
    <row r="23" spans="2:25">
      <c r="B23" s="39">
        <v>100000000</v>
      </c>
      <c r="C23" s="40">
        <v>0</v>
      </c>
      <c r="D23" s="40">
        <v>0</v>
      </c>
      <c r="E23" s="41">
        <v>41116</v>
      </c>
      <c r="F23" s="41">
        <v>41116</v>
      </c>
      <c r="G23" s="233">
        <v>41208</v>
      </c>
      <c r="H23" s="41">
        <v>41116</v>
      </c>
      <c r="I23" s="41">
        <v>41208</v>
      </c>
      <c r="J23" s="40" t="s">
        <v>64</v>
      </c>
      <c r="K23" s="40" t="b">
        <v>0</v>
      </c>
      <c r="L23" s="40">
        <v>0.25205478999999997</v>
      </c>
      <c r="M23" s="39">
        <v>1229141.96</v>
      </c>
      <c r="N23" s="39">
        <v>1110195.8</v>
      </c>
      <c r="O23" s="41">
        <v>41208</v>
      </c>
      <c r="P23" s="39">
        <v>1229141.96</v>
      </c>
      <c r="Q23" s="40" t="b">
        <v>0</v>
      </c>
      <c r="R23" s="40">
        <v>4.8764900000000004</v>
      </c>
      <c r="S23" s="40">
        <v>0.90322829999999998</v>
      </c>
      <c r="T23" s="40" t="s">
        <v>20</v>
      </c>
      <c r="V23" s="8">
        <f>IF(IF($E$8,E23&gt;$E$7,E23&gt;=$E$7),_xll.MaRVL_GetRate($L$8,F23,G23,"R","S",$H$8,$H$8),C23/100)</f>
        <v>4.8623206606235501E-2</v>
      </c>
      <c r="W23" s="9">
        <f t="shared" si="0"/>
        <v>1225571.2130261301</v>
      </c>
      <c r="X23" s="6">
        <f>_xll.MaRVL_GetRate($L$7,$E$7,O23)</f>
        <v>0.90322813390825385</v>
      </c>
      <c r="Y23" s="9">
        <f t="shared" si="1"/>
        <v>1106970.3997132666</v>
      </c>
    </row>
    <row r="24" spans="2:25">
      <c r="B24" s="39">
        <v>100000000</v>
      </c>
      <c r="C24" s="40">
        <v>0</v>
      </c>
      <c r="D24" s="40">
        <v>0</v>
      </c>
      <c r="E24" s="41">
        <v>41208</v>
      </c>
      <c r="F24" s="41">
        <v>41208</v>
      </c>
      <c r="G24" s="233">
        <v>41303</v>
      </c>
      <c r="H24" s="41">
        <v>41208</v>
      </c>
      <c r="I24" s="41">
        <v>41303</v>
      </c>
      <c r="J24" s="40" t="s">
        <v>64</v>
      </c>
      <c r="K24" s="40" t="b">
        <v>0</v>
      </c>
      <c r="L24" s="40">
        <v>0.26027397000000002</v>
      </c>
      <c r="M24" s="39">
        <v>1285135.06</v>
      </c>
      <c r="N24" s="39">
        <v>1146042.17</v>
      </c>
      <c r="O24" s="41">
        <v>41303</v>
      </c>
      <c r="P24" s="39">
        <v>1285135.06</v>
      </c>
      <c r="Q24" s="40" t="b">
        <v>0</v>
      </c>
      <c r="R24" s="40">
        <v>4.9376199999999999</v>
      </c>
      <c r="S24" s="40">
        <v>0.89176787999999996</v>
      </c>
      <c r="T24" s="40" t="s">
        <v>20</v>
      </c>
      <c r="V24" s="8">
        <f>IF(IF($E$8,E24&gt;$E$7,E24&gt;=$E$7),_xll.MaRVL_GetRate($L$8,F24,G24,"R","S",$H$8,$H$8),C24/100)</f>
        <v>4.8862985232620226E-2</v>
      </c>
      <c r="W24" s="9">
        <f t="shared" si="0"/>
        <v>1271776.3152545441</v>
      </c>
      <c r="X24" s="6">
        <f>_xll.MaRVL_GetRate($L$7,$E$7,O24)</f>
        <v>0.89188534719003743</v>
      </c>
      <c r="Y24" s="9">
        <f t="shared" si="1"/>
        <v>1134278.6604788655</v>
      </c>
    </row>
    <row r="25" spans="2:25">
      <c r="B25" s="39">
        <v>100000000</v>
      </c>
      <c r="C25" s="40">
        <v>0</v>
      </c>
      <c r="D25" s="40">
        <v>0</v>
      </c>
      <c r="E25" s="41">
        <v>41303</v>
      </c>
      <c r="F25" s="41">
        <v>41303</v>
      </c>
      <c r="G25" s="233">
        <v>41390</v>
      </c>
      <c r="H25" s="41">
        <v>41303</v>
      </c>
      <c r="I25" s="41">
        <v>41390</v>
      </c>
      <c r="J25" s="40" t="s">
        <v>64</v>
      </c>
      <c r="K25" s="40" t="b">
        <v>0</v>
      </c>
      <c r="L25" s="40">
        <v>0.23835616000000001</v>
      </c>
      <c r="M25" s="39">
        <v>1185914.6100000001</v>
      </c>
      <c r="N25" s="39">
        <v>1045169.85</v>
      </c>
      <c r="O25" s="41">
        <v>41390</v>
      </c>
      <c r="P25" s="39">
        <v>1185914.6100000001</v>
      </c>
      <c r="Q25" s="40" t="b">
        <v>0</v>
      </c>
      <c r="R25" s="40">
        <v>4.97539</v>
      </c>
      <c r="S25" s="40">
        <v>0.88131965000000001</v>
      </c>
      <c r="T25" s="40" t="s">
        <v>20</v>
      </c>
      <c r="V25" s="8">
        <f>IF(IF($E$8,E25&gt;$E$7,E25&gt;=$E$7),_xll.MaRVL_GetRate($L$8,F25,G25,"R","S",$H$8,$H$8),C25/100)</f>
        <v>4.9131010421583646E-2</v>
      </c>
      <c r="W25" s="9">
        <f t="shared" si="0"/>
        <v>1171067.898100866</v>
      </c>
      <c r="X25" s="6">
        <f>_xll.MaRVL_GetRate($L$7,$E$7,O25)</f>
        <v>0.88156166138176995</v>
      </c>
      <c r="Y25" s="9">
        <f t="shared" si="1"/>
        <v>1032368.5618406567</v>
      </c>
    </row>
    <row r="26" spans="2:25">
      <c r="B26" s="39">
        <v>100000000</v>
      </c>
      <c r="C26" s="40">
        <v>0</v>
      </c>
      <c r="D26" s="40">
        <v>0</v>
      </c>
      <c r="E26" s="41">
        <v>41390</v>
      </c>
      <c r="F26" s="41">
        <v>41390</v>
      </c>
      <c r="G26" s="233">
        <v>41481</v>
      </c>
      <c r="H26" s="41">
        <v>41390</v>
      </c>
      <c r="I26" s="41">
        <v>41481</v>
      </c>
      <c r="J26" s="40" t="s">
        <v>64</v>
      </c>
      <c r="K26" s="40" t="b">
        <v>0</v>
      </c>
      <c r="L26" s="40">
        <v>0.24931507</v>
      </c>
      <c r="M26" s="39">
        <v>1249823.52</v>
      </c>
      <c r="N26" s="39">
        <v>1087897.24</v>
      </c>
      <c r="O26" s="41">
        <v>41481</v>
      </c>
      <c r="P26" s="39">
        <v>1249823.52</v>
      </c>
      <c r="Q26" s="40" t="b">
        <v>0</v>
      </c>
      <c r="R26" s="40">
        <v>5.0130299999999997</v>
      </c>
      <c r="S26" s="40">
        <v>0.87044067999999997</v>
      </c>
      <c r="T26" s="40" t="s">
        <v>20</v>
      </c>
      <c r="V26" s="8">
        <f>IF(IF($E$8,E26&gt;$E$7,E26&gt;=$E$7),_xll.MaRVL_GetRate($L$8,F26,G26,"R","S",$H$8,$H$8),C26/100)</f>
        <v>4.9431954531115381E-2</v>
      </c>
      <c r="W26" s="9">
        <f t="shared" si="0"/>
        <v>1232413.1204161849</v>
      </c>
      <c r="X26" s="6">
        <f>_xll.MaRVL_GetRate($L$7,$E$7,O26)</f>
        <v>0.87082944510866833</v>
      </c>
      <c r="Y26" s="9">
        <f t="shared" si="1"/>
        <v>1073221.6337966688</v>
      </c>
    </row>
    <row r="28" spans="2:25">
      <c r="G28" s="174">
        <v>40477</v>
      </c>
    </row>
    <row r="29" spans="2:25">
      <c r="G29" s="174">
        <v>40570</v>
      </c>
    </row>
    <row r="30" spans="2:25">
      <c r="G30" s="174">
        <v>40660</v>
      </c>
    </row>
    <row r="31" spans="2:25">
      <c r="G31" s="174">
        <v>40751</v>
      </c>
    </row>
    <row r="32" spans="2:25">
      <c r="G32" s="174">
        <v>40842</v>
      </c>
    </row>
    <row r="33" spans="7:7">
      <c r="G33" s="174">
        <v>40935</v>
      </c>
    </row>
    <row r="34" spans="7:7">
      <c r="G34" s="174">
        <v>41026</v>
      </c>
    </row>
    <row r="35" spans="7:7">
      <c r="G35" s="174">
        <v>41116</v>
      </c>
    </row>
    <row r="36" spans="7:7">
      <c r="G36" s="174">
        <v>41208</v>
      </c>
    </row>
    <row r="37" spans="7:7">
      <c r="G37" s="174">
        <v>41303</v>
      </c>
    </row>
    <row r="38" spans="7:7">
      <c r="G38" s="174">
        <v>41393</v>
      </c>
    </row>
    <row r="39" spans="7:7">
      <c r="G39" s="174">
        <v>41481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14" sqref="H14"/>
    </sheetView>
  </sheetViews>
  <sheetFormatPr defaultRowHeight="15"/>
  <cols>
    <col min="1" max="1" width="11.42578125" bestFit="1" customWidth="1"/>
    <col min="2" max="2" width="12" bestFit="1" customWidth="1"/>
    <col min="3" max="3" width="16.85546875" bestFit="1" customWidth="1"/>
    <col min="4" max="4" width="12" bestFit="1" customWidth="1"/>
    <col min="5" max="5" width="18.5703125" bestFit="1" customWidth="1"/>
    <col min="6" max="6" width="10.140625" bestFit="1" customWidth="1"/>
    <col min="7" max="7" width="13.7109375" bestFit="1" customWidth="1"/>
    <col min="8" max="8" width="14.28515625" bestFit="1" customWidth="1"/>
    <col min="9" max="9" width="10.42578125" bestFit="1" customWidth="1"/>
    <col min="10" max="10" width="13.28515625" bestFit="1" customWidth="1"/>
    <col min="11" max="11" width="10.140625" bestFit="1" customWidth="1"/>
    <col min="12" max="12" width="18.5703125" bestFit="1" customWidth="1"/>
    <col min="13" max="14" width="11.7109375" bestFit="1" customWidth="1"/>
    <col min="15" max="15" width="10.140625" bestFit="1" customWidth="1"/>
    <col min="16" max="16" width="11.710937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0.5703125" bestFit="1" customWidth="1"/>
    <col min="24" max="24" width="18.7109375" customWidth="1"/>
    <col min="25" max="25" width="13.28515625" bestFit="1" customWidth="1"/>
  </cols>
  <sheetData>
    <row r="1" spans="1:10" ht="21">
      <c r="A1" s="17" t="s">
        <v>47</v>
      </c>
      <c r="B1" s="18">
        <v>177912</v>
      </c>
    </row>
    <row r="2" spans="1:10" ht="21.75" thickBot="1">
      <c r="A2" s="19" t="s">
        <v>34</v>
      </c>
      <c r="B2" s="20" t="s">
        <v>65</v>
      </c>
    </row>
    <row r="3" spans="1:10" ht="15.75" thickBot="1"/>
    <row r="4" spans="1:10" ht="15.75" thickBot="1">
      <c r="A4" s="15" t="s">
        <v>49</v>
      </c>
      <c r="B4" s="27" t="s">
        <v>48</v>
      </c>
    </row>
    <row r="5" spans="1:10" ht="15.75" thickBot="1">
      <c r="A5" s="16" t="s">
        <v>50</v>
      </c>
      <c r="B5" s="28">
        <f>H17</f>
        <v>-263863.01274090738</v>
      </c>
      <c r="D5" s="234" t="s">
        <v>40</v>
      </c>
      <c r="E5" s="236"/>
      <c r="G5" s="234" t="s">
        <v>41</v>
      </c>
      <c r="H5" s="236"/>
    </row>
    <row r="6" spans="1:10" ht="12" customHeight="1">
      <c r="G6" s="13" t="s">
        <v>42</v>
      </c>
    </row>
    <row r="7" spans="1:10">
      <c r="D7" s="14" t="s">
        <v>21</v>
      </c>
      <c r="E7" s="7">
        <f>Replication!C4</f>
        <v>40420</v>
      </c>
      <c r="G7" s="6" t="s">
        <v>72</v>
      </c>
      <c r="H7" s="6">
        <v>1</v>
      </c>
    </row>
    <row r="8" spans="1:10">
      <c r="D8" s="14" t="s">
        <v>30</v>
      </c>
      <c r="E8" s="6" t="b">
        <f>Replication!C5</f>
        <v>1</v>
      </c>
      <c r="G8" s="6" t="s">
        <v>66</v>
      </c>
      <c r="H8" s="47">
        <v>1500000000</v>
      </c>
    </row>
    <row r="9" spans="1:10">
      <c r="D9" s="14" t="s">
        <v>31</v>
      </c>
      <c r="E9" s="6" t="b">
        <f>Replication!C6</f>
        <v>0</v>
      </c>
      <c r="G9" s="6" t="s">
        <v>67</v>
      </c>
      <c r="H9" s="7">
        <v>40553</v>
      </c>
    </row>
    <row r="10" spans="1:10">
      <c r="G10" s="6" t="s">
        <v>68</v>
      </c>
      <c r="H10" s="7">
        <v>40584</v>
      </c>
    </row>
    <row r="11" spans="1:10" ht="15.75" thickBot="1">
      <c r="G11" s="14" t="s">
        <v>46</v>
      </c>
      <c r="H11" s="14" t="s">
        <v>24</v>
      </c>
    </row>
    <row r="12" spans="1:10" ht="15.75" thickBot="1">
      <c r="D12" s="234" t="s">
        <v>43</v>
      </c>
      <c r="E12" s="236"/>
      <c r="G12" s="6" t="s">
        <v>71</v>
      </c>
      <c r="H12" s="6">
        <f>_xll.MaRVL_DateDiff(H9,H10,H11,"Y")</f>
        <v>8.4931506849315067E-2</v>
      </c>
    </row>
    <row r="13" spans="1:10">
      <c r="G13" s="6" t="s">
        <v>23</v>
      </c>
      <c r="H13" s="83">
        <v>4.7149999999999997E-2</v>
      </c>
      <c r="J13" s="84">
        <f>H8*H12*H13*H7</f>
        <v>6006780.8219178077</v>
      </c>
    </row>
    <row r="14" spans="1:10">
      <c r="D14" s="14" t="s">
        <v>44</v>
      </c>
      <c r="E14" s="145" t="s">
        <v>94</v>
      </c>
      <c r="G14" s="6" t="s">
        <v>69</v>
      </c>
      <c r="H14" s="85">
        <f>_xll.MaRVL_GetRate($E$15,H9,H10,"R","S",$H$11,$H$11)</f>
        <v>4.5026702885710514E-2</v>
      </c>
      <c r="J14" s="182">
        <f>H8*H12*H14*H7</f>
        <v>5736278.5868096957</v>
      </c>
    </row>
    <row r="15" spans="1:10">
      <c r="D15" s="14" t="s">
        <v>45</v>
      </c>
      <c r="E15" s="158" t="s">
        <v>159</v>
      </c>
      <c r="G15" s="6" t="s">
        <v>70</v>
      </c>
      <c r="H15" s="47">
        <f>H7*H8*(1/(1+H12*H13)-1/(1+H12*H14))</f>
        <v>-268396.9241856765</v>
      </c>
      <c r="J15" s="84">
        <f>J14-J13</f>
        <v>-270502.23510811199</v>
      </c>
    </row>
    <row r="16" spans="1:10">
      <c r="E16" s="138"/>
      <c r="G16" s="6" t="s">
        <v>27</v>
      </c>
      <c r="H16" s="6">
        <f>_xll.MaRVL_GetRate(E14,E7,H9)</f>
        <v>0.98310743888543017</v>
      </c>
      <c r="J16" s="84">
        <f>J15*H16</f>
        <v>-265932.75956992048</v>
      </c>
    </row>
    <row r="17" spans="7:8">
      <c r="G17" s="6" t="s">
        <v>32</v>
      </c>
      <c r="H17" s="47">
        <f>H16*H15</f>
        <v>-263863.01274090738</v>
      </c>
    </row>
  </sheetData>
  <mergeCells count="3">
    <mergeCell ref="D5:E5"/>
    <mergeCell ref="G5:H5"/>
    <mergeCell ref="D12:E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H15" sqref="H15"/>
    </sheetView>
  </sheetViews>
  <sheetFormatPr defaultRowHeight="15"/>
  <cols>
    <col min="1" max="1" width="11.42578125" bestFit="1" customWidth="1"/>
    <col min="2" max="2" width="12" bestFit="1" customWidth="1"/>
    <col min="3" max="3" width="16.85546875" bestFit="1" customWidth="1"/>
    <col min="4" max="4" width="12" bestFit="1" customWidth="1"/>
    <col min="5" max="5" width="18.5703125" bestFit="1" customWidth="1"/>
    <col min="6" max="6" width="10.140625" bestFit="1" customWidth="1"/>
    <col min="7" max="7" width="13.7109375" bestFit="1" customWidth="1"/>
    <col min="8" max="8" width="14.28515625" bestFit="1" customWidth="1"/>
    <col min="9" max="9" width="10.7109375" bestFit="1" customWidth="1"/>
    <col min="10" max="10" width="27.7109375" bestFit="1" customWidth="1"/>
    <col min="11" max="11" width="10.140625" bestFit="1" customWidth="1"/>
    <col min="12" max="12" width="18.5703125" bestFit="1" customWidth="1"/>
    <col min="13" max="14" width="11.7109375" bestFit="1" customWidth="1"/>
    <col min="15" max="15" width="10.140625" bestFit="1" customWidth="1"/>
    <col min="16" max="16" width="11.710937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0.5703125" bestFit="1" customWidth="1"/>
    <col min="24" max="24" width="18.7109375" customWidth="1"/>
    <col min="25" max="25" width="13.28515625" bestFit="1" customWidth="1"/>
  </cols>
  <sheetData>
    <row r="1" spans="1:10" ht="21">
      <c r="A1" s="17" t="s">
        <v>47</v>
      </c>
      <c r="B1" s="18">
        <v>100597</v>
      </c>
    </row>
    <row r="2" spans="1:10" ht="21.75" thickBot="1">
      <c r="A2" s="19" t="s">
        <v>34</v>
      </c>
      <c r="B2" s="20" t="s">
        <v>65</v>
      </c>
    </row>
    <row r="3" spans="1:10" ht="15.75" thickBot="1"/>
    <row r="4" spans="1:10" ht="15.75" thickBot="1">
      <c r="A4" s="15" t="s">
        <v>49</v>
      </c>
      <c r="B4" s="27" t="s">
        <v>48</v>
      </c>
    </row>
    <row r="5" spans="1:10" ht="15.75" thickBot="1">
      <c r="A5" s="16" t="s">
        <v>50</v>
      </c>
      <c r="B5" s="28">
        <f>H17</f>
        <v>-59373.960663810445</v>
      </c>
      <c r="D5" s="234" t="s">
        <v>40</v>
      </c>
      <c r="E5" s="236"/>
      <c r="G5" s="234" t="s">
        <v>41</v>
      </c>
      <c r="H5" s="236"/>
    </row>
    <row r="6" spans="1:10" ht="12" customHeight="1">
      <c r="G6" s="13" t="s">
        <v>42</v>
      </c>
    </row>
    <row r="7" spans="1:10">
      <c r="D7" s="14" t="s">
        <v>21</v>
      </c>
      <c r="E7" s="7">
        <f>Replication!C4</f>
        <v>40420</v>
      </c>
      <c r="G7" s="6" t="s">
        <v>72</v>
      </c>
      <c r="H7" s="188">
        <v>1</v>
      </c>
      <c r="I7" s="163">
        <v>-1</v>
      </c>
    </row>
    <row r="8" spans="1:10">
      <c r="D8" s="14" t="s">
        <v>30</v>
      </c>
      <c r="E8" s="6" t="b">
        <f>Replication!C5</f>
        <v>1</v>
      </c>
      <c r="G8" s="6" t="s">
        <v>66</v>
      </c>
      <c r="H8" s="156">
        <v>225000000</v>
      </c>
    </row>
    <row r="9" spans="1:10">
      <c r="D9" s="14" t="s">
        <v>31</v>
      </c>
      <c r="E9" s="6" t="b">
        <f>Replication!C6</f>
        <v>0</v>
      </c>
      <c r="G9" s="6" t="s">
        <v>67</v>
      </c>
      <c r="H9" s="7">
        <v>40612</v>
      </c>
      <c r="I9" s="5">
        <v>40704</v>
      </c>
    </row>
    <row r="10" spans="1:10">
      <c r="G10" s="6" t="s">
        <v>68</v>
      </c>
      <c r="H10" s="7">
        <v>40703</v>
      </c>
      <c r="I10" s="5"/>
    </row>
    <row r="11" spans="1:10" ht="15.75" thickBot="1">
      <c r="G11" s="14" t="s">
        <v>46</v>
      </c>
      <c r="H11" s="14" t="s">
        <v>24</v>
      </c>
    </row>
    <row r="12" spans="1:10" ht="15.75" thickBot="1">
      <c r="D12" s="234" t="s">
        <v>43</v>
      </c>
      <c r="E12" s="236"/>
      <c r="G12" s="6" t="s">
        <v>71</v>
      </c>
      <c r="H12" s="6">
        <f>_xll.MaRVL_DateDiff(H9,H10,H11,"Y")</f>
        <v>0.24931506849315069</v>
      </c>
    </row>
    <row r="13" spans="1:10">
      <c r="G13" s="6" t="s">
        <v>23</v>
      </c>
      <c r="H13" s="161">
        <v>4.7800000000000002E-2</v>
      </c>
      <c r="J13" s="84">
        <f>H8*H12*H13*H7</f>
        <v>2681383.5616438356</v>
      </c>
    </row>
    <row r="14" spans="1:10">
      <c r="D14" s="14" t="s">
        <v>44</v>
      </c>
      <c r="E14" s="145" t="s">
        <v>94</v>
      </c>
      <c r="G14" s="6" t="s">
        <v>69</v>
      </c>
      <c r="H14" s="121">
        <f>_xll.MaRVL_GetRate($E$15,H9,I9,"R","S",$H$11,$H$11)</f>
        <v>4.6689594548156667E-2</v>
      </c>
      <c r="I14" s="46"/>
      <c r="J14" s="182">
        <f>H8*H12*H14*H7</f>
        <v>2619094.3791055004</v>
      </c>
    </row>
    <row r="15" spans="1:10">
      <c r="D15" s="14" t="s">
        <v>45</v>
      </c>
      <c r="E15" s="145" t="s">
        <v>22</v>
      </c>
      <c r="G15" s="6" t="s">
        <v>70</v>
      </c>
      <c r="H15" s="47">
        <f>H7*H8*(1/(1+H12*H13)-1/(1+H12*H14))</f>
        <v>-60847.320004453475</v>
      </c>
      <c r="J15" s="84">
        <f>J14-J13</f>
        <v>-62289.182538335212</v>
      </c>
    </row>
    <row r="16" spans="1:10">
      <c r="G16" s="6" t="s">
        <v>27</v>
      </c>
      <c r="H16" s="6">
        <f>_xll.MaRVL_GetRate(E14,E7,H9)</f>
        <v>0.9757859616407889</v>
      </c>
      <c r="J16" s="84">
        <f>J15*H16</f>
        <v>-60780.90988298806</v>
      </c>
    </row>
    <row r="17" spans="7:10">
      <c r="G17" s="6" t="s">
        <v>32</v>
      </c>
      <c r="H17" s="47">
        <f>H16*H15</f>
        <v>-59373.960663810445</v>
      </c>
      <c r="J17" s="120"/>
    </row>
  </sheetData>
  <mergeCells count="3">
    <mergeCell ref="D5:E5"/>
    <mergeCell ref="G5:H5"/>
    <mergeCell ref="D12:E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Y18"/>
  <sheetViews>
    <sheetView workbookViewId="0">
      <selection activeCell="L9" sqref="L9"/>
    </sheetView>
  </sheetViews>
  <sheetFormatPr defaultRowHeight="15"/>
  <cols>
    <col min="1" max="1" width="11.42578125" bestFit="1" customWidth="1"/>
    <col min="2" max="2" width="12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3" max="14" width="11.7109375" bestFit="1" customWidth="1"/>
    <col min="15" max="15" width="10.140625" bestFit="1" customWidth="1"/>
    <col min="16" max="16" width="11.7109375" bestFit="1" customWidth="1"/>
    <col min="17" max="17" width="7.7109375" bestFit="1" customWidth="1"/>
    <col min="18" max="18" width="5.42578125" bestFit="1" customWidth="1"/>
    <col min="19" max="19" width="3.28515625" bestFit="1" customWidth="1"/>
    <col min="20" max="20" width="9.85546875" bestFit="1" customWidth="1"/>
    <col min="22" max="22" width="6.140625" bestFit="1" customWidth="1"/>
    <col min="23" max="23" width="13.28515625" bestFit="1" customWidth="1"/>
    <col min="24" max="24" width="18.7109375" customWidth="1"/>
    <col min="25" max="25" width="13.28515625" bestFit="1" customWidth="1"/>
  </cols>
  <sheetData>
    <row r="1" spans="1:25" ht="21">
      <c r="A1" s="17" t="s">
        <v>47</v>
      </c>
      <c r="B1" s="18">
        <v>148515</v>
      </c>
    </row>
    <row r="2" spans="1:25" ht="21.75" thickBot="1">
      <c r="A2" s="19" t="s">
        <v>34</v>
      </c>
      <c r="B2" s="20" t="s">
        <v>35</v>
      </c>
    </row>
    <row r="3" spans="1:25" ht="15.75" thickBot="1"/>
    <row r="4" spans="1:25" ht="15.75" thickBot="1">
      <c r="A4" s="15" t="s">
        <v>49</v>
      </c>
      <c r="B4" s="27" t="s">
        <v>48</v>
      </c>
    </row>
    <row r="5" spans="1:25" ht="15.75" thickBot="1">
      <c r="A5" s="16" t="s">
        <v>77</v>
      </c>
      <c r="B5" s="28">
        <f>Y12</f>
        <v>3689572.9047720479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3" t="s">
        <v>42</v>
      </c>
    </row>
    <row r="7" spans="1:25">
      <c r="D7" s="14" t="s">
        <v>21</v>
      </c>
      <c r="E7" s="7">
        <f>Replication!C4</f>
        <v>40420</v>
      </c>
      <c r="G7" s="14" t="s">
        <v>39</v>
      </c>
      <c r="H7" s="14" t="s">
        <v>26</v>
      </c>
      <c r="K7" s="14" t="s">
        <v>44</v>
      </c>
      <c r="L7" s="145" t="s">
        <v>76</v>
      </c>
    </row>
    <row r="8" spans="1:25">
      <c r="D8" s="14" t="s">
        <v>30</v>
      </c>
      <c r="E8" s="6" t="b">
        <f>Replication!C5</f>
        <v>1</v>
      </c>
      <c r="G8" s="14" t="s">
        <v>46</v>
      </c>
      <c r="H8" s="14" t="s">
        <v>24</v>
      </c>
      <c r="K8" s="14" t="s">
        <v>45</v>
      </c>
      <c r="L8" s="145" t="s">
        <v>98</v>
      </c>
    </row>
    <row r="9" spans="1:25">
      <c r="D9" s="14" t="s">
        <v>31</v>
      </c>
      <c r="E9" s="6" t="b">
        <f>Replication!C6</f>
        <v>0</v>
      </c>
    </row>
    <row r="10" spans="1:25" ht="15.75" thickBot="1"/>
    <row r="11" spans="1:25" ht="15.75" thickBot="1">
      <c r="Y11" s="21" t="s">
        <v>32</v>
      </c>
    </row>
    <row r="12" spans="1:25">
      <c r="Y12" s="22">
        <f>SUM(Y15:Y18)</f>
        <v>3689572.9047720479</v>
      </c>
    </row>
    <row r="14" spans="1:25" ht="25.5">
      <c r="B14" s="48" t="s">
        <v>51</v>
      </c>
      <c r="C14" s="48" t="s">
        <v>52</v>
      </c>
      <c r="D14" s="48" t="s">
        <v>53</v>
      </c>
      <c r="E14" s="48" t="s">
        <v>54</v>
      </c>
      <c r="F14" s="48" t="s">
        <v>4</v>
      </c>
      <c r="G14" s="48" t="s">
        <v>5</v>
      </c>
      <c r="H14" s="48" t="s">
        <v>55</v>
      </c>
      <c r="I14" s="48" t="s">
        <v>56</v>
      </c>
      <c r="J14" s="48" t="s">
        <v>57</v>
      </c>
      <c r="K14" s="48" t="s">
        <v>58</v>
      </c>
      <c r="L14" s="48" t="s">
        <v>10</v>
      </c>
      <c r="M14" s="48" t="s">
        <v>11</v>
      </c>
      <c r="N14" s="48" t="s">
        <v>12</v>
      </c>
      <c r="O14" s="48" t="s">
        <v>59</v>
      </c>
      <c r="P14" s="48" t="s">
        <v>60</v>
      </c>
      <c r="Q14" s="48" t="s">
        <v>61</v>
      </c>
      <c r="R14" s="48" t="s">
        <v>16</v>
      </c>
      <c r="S14" s="48" t="s">
        <v>17</v>
      </c>
      <c r="T14" s="48" t="s">
        <v>18</v>
      </c>
      <c r="V14" s="10" t="s">
        <v>23</v>
      </c>
      <c r="W14" s="10" t="s">
        <v>25</v>
      </c>
      <c r="X14" s="10" t="s">
        <v>27</v>
      </c>
      <c r="Y14" s="10" t="s">
        <v>28</v>
      </c>
    </row>
    <row r="15" spans="1:25">
      <c r="B15" s="49">
        <v>100000000</v>
      </c>
      <c r="C15" s="50">
        <v>0</v>
      </c>
      <c r="D15" s="50">
        <v>0</v>
      </c>
      <c r="E15" s="51">
        <v>40645</v>
      </c>
      <c r="F15" s="51">
        <v>40645</v>
      </c>
      <c r="G15" s="51">
        <v>40736</v>
      </c>
      <c r="H15" s="51">
        <v>40645</v>
      </c>
      <c r="I15" s="51">
        <v>40736</v>
      </c>
      <c r="J15" s="50" t="s">
        <v>64</v>
      </c>
      <c r="K15" s="50" t="b">
        <v>0</v>
      </c>
      <c r="L15" s="50">
        <v>0.24931507</v>
      </c>
      <c r="M15" s="49">
        <v>899816.9</v>
      </c>
      <c r="N15" s="49">
        <v>873763.66</v>
      </c>
      <c r="O15" s="51">
        <v>40736</v>
      </c>
      <c r="P15" s="49">
        <v>899816.9</v>
      </c>
      <c r="Q15" s="50" t="b">
        <v>0</v>
      </c>
      <c r="R15" s="50">
        <v>3.6091600000000001</v>
      </c>
      <c r="S15" s="50">
        <v>0.97104606999999998</v>
      </c>
      <c r="T15" s="50" t="s">
        <v>20</v>
      </c>
      <c r="V15" s="8">
        <f>IF(IF($E$8,E15&gt;$E$7,E15&gt;=$E$7),_xll.MaRVL_GetRate($L$8,F15,G15,"R","S",$H$8,$H$8),C15/100)</f>
        <v>3.6426099456566198E-2</v>
      </c>
      <c r="W15" s="9">
        <f t="shared" ref="W15:W18" si="0">IF($H$7="A",L15*(V15+D15/100),1-1/(1+L15*(V15+D15/100)))*B15</f>
        <v>908157.55358407635</v>
      </c>
      <c r="X15" s="6">
        <f>_xll.MaRVL_GetRate($L$7,$E$7,O15)</f>
        <v>0.97092740183919468</v>
      </c>
      <c r="Y15" s="9">
        <f t="shared" ref="Y15:Y18" si="1">IF(IF($E$9,O15&gt;$E$7,O15&gt;=$E$7),W15*X15,0)</f>
        <v>881755.05396202649</v>
      </c>
    </row>
    <row r="16" spans="1:25">
      <c r="B16" s="49">
        <v>100000000</v>
      </c>
      <c r="C16" s="50">
        <v>0</v>
      </c>
      <c r="D16" s="50">
        <v>0</v>
      </c>
      <c r="E16" s="51">
        <v>40736</v>
      </c>
      <c r="F16" s="51">
        <v>40736</v>
      </c>
      <c r="G16" s="51">
        <v>40828</v>
      </c>
      <c r="H16" s="51">
        <v>40736</v>
      </c>
      <c r="I16" s="51">
        <v>40828</v>
      </c>
      <c r="J16" s="50" t="s">
        <v>64</v>
      </c>
      <c r="K16" s="50" t="b">
        <v>0</v>
      </c>
      <c r="L16" s="50">
        <v>0.25205478999999997</v>
      </c>
      <c r="M16" s="49">
        <v>943326.03</v>
      </c>
      <c r="N16" s="49">
        <v>907452.8</v>
      </c>
      <c r="O16" s="51">
        <v>40828</v>
      </c>
      <c r="P16" s="49">
        <v>943326.03</v>
      </c>
      <c r="Q16" s="50" t="b">
        <v>0</v>
      </c>
      <c r="R16" s="50">
        <v>3.74254</v>
      </c>
      <c r="S16" s="50">
        <v>0.96197153999999996</v>
      </c>
      <c r="T16" s="50" t="s">
        <v>20</v>
      </c>
      <c r="V16" s="8">
        <f>IF(IF($E$8,E16&gt;$E$7,E16&gt;=$E$7),_xll.MaRVL_GetRate($L$8,F16,G16,"R","S",$H$8,$H$8),C16/100)</f>
        <v>3.7822661446089374E-2</v>
      </c>
      <c r="W16" s="9">
        <f t="shared" si="0"/>
        <v>953338.29880351515</v>
      </c>
      <c r="X16" s="6">
        <f>_xll.MaRVL_GetRate($L$7,$E$7,O16)</f>
        <v>0.96175858870658193</v>
      </c>
      <c r="Y16" s="9">
        <f t="shared" si="1"/>
        <v>916881.29681720247</v>
      </c>
    </row>
    <row r="17" spans="2:25">
      <c r="B17" s="49">
        <v>100000000</v>
      </c>
      <c r="C17" s="50">
        <v>0</v>
      </c>
      <c r="D17" s="50">
        <v>0</v>
      </c>
      <c r="E17" s="51">
        <v>40828</v>
      </c>
      <c r="F17" s="51">
        <v>40828</v>
      </c>
      <c r="G17" s="51">
        <v>40920</v>
      </c>
      <c r="H17" s="51">
        <v>40828</v>
      </c>
      <c r="I17" s="51">
        <v>40920</v>
      </c>
      <c r="J17" s="50" t="s">
        <v>64</v>
      </c>
      <c r="K17" s="50" t="b">
        <v>0</v>
      </c>
      <c r="L17" s="50">
        <v>0.25205478999999997</v>
      </c>
      <c r="M17" s="49">
        <v>974551.06</v>
      </c>
      <c r="N17" s="49">
        <v>928442.24</v>
      </c>
      <c r="O17" s="51">
        <v>40920</v>
      </c>
      <c r="P17" s="49">
        <v>974551.06</v>
      </c>
      <c r="Q17" s="50" t="b">
        <v>0</v>
      </c>
      <c r="R17" s="50">
        <v>3.8664299999999998</v>
      </c>
      <c r="S17" s="50">
        <v>0.95268712</v>
      </c>
      <c r="T17" s="50" t="s">
        <v>20</v>
      </c>
      <c r="V17" s="8">
        <f>IF(IF($E$8,E17&gt;$E$7,E17&gt;=$E$7),_xll.MaRVL_GetRate($L$8,F17,G17,"R","S",$H$8,$H$8),C17/100)</f>
        <v>3.9069885252077441E-2</v>
      </c>
      <c r="W17" s="9">
        <f t="shared" si="0"/>
        <v>984775.17225364747</v>
      </c>
      <c r="X17" s="6">
        <f>_xll.MaRVL_GetRate($L$7,$E$7,O17)</f>
        <v>0.95237978883239216</v>
      </c>
      <c r="Y17" s="9">
        <f t="shared" si="1"/>
        <v>937879.9705983114</v>
      </c>
    </row>
    <row r="18" spans="2:25">
      <c r="B18" s="49">
        <v>100000000</v>
      </c>
      <c r="C18" s="50">
        <v>0</v>
      </c>
      <c r="D18" s="50">
        <v>0</v>
      </c>
      <c r="E18" s="51">
        <v>40920</v>
      </c>
      <c r="F18" s="51">
        <v>40920</v>
      </c>
      <c r="G18" s="51">
        <v>41011</v>
      </c>
      <c r="H18" s="51">
        <v>40920</v>
      </c>
      <c r="I18" s="51">
        <v>41011</v>
      </c>
      <c r="J18" s="50" t="s">
        <v>64</v>
      </c>
      <c r="K18" s="50" t="b">
        <v>0</v>
      </c>
      <c r="L18" s="50">
        <v>0.24931507</v>
      </c>
      <c r="M18" s="49">
        <v>998119.82</v>
      </c>
      <c r="N18" s="49">
        <v>941498.61</v>
      </c>
      <c r="O18" s="51">
        <v>41011</v>
      </c>
      <c r="P18" s="49">
        <v>998119.82</v>
      </c>
      <c r="Q18" s="50" t="b">
        <v>0</v>
      </c>
      <c r="R18" s="50">
        <v>4.00345</v>
      </c>
      <c r="S18" s="50">
        <v>0.94327212999999999</v>
      </c>
      <c r="T18" s="50" t="s">
        <v>20</v>
      </c>
      <c r="V18" s="8">
        <f>IF(IF($E$8,E18&gt;$E$7,E18&gt;=$E$7),_xll.MaRVL_GetRate($L$8,F18,G18,"R","S",$H$8,$H$8),C18/100)</f>
        <v>4.0544122710854995E-2</v>
      </c>
      <c r="W18" s="9">
        <f t="shared" si="0"/>
        <v>1010826.0791745402</v>
      </c>
      <c r="X18" s="6">
        <f>_xll.MaRVL_GetRate($L$7,$E$7,O18)</f>
        <v>0.94284922305604946</v>
      </c>
      <c r="Y18" s="9">
        <f t="shared" si="1"/>
        <v>953056.58339450799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6"/>
  <sheetViews>
    <sheetView zoomScaleNormal="100" workbookViewId="0">
      <selection activeCell="L9" sqref="L9"/>
    </sheetView>
  </sheetViews>
  <sheetFormatPr defaultRowHeight="15"/>
  <cols>
    <col min="1" max="1" width="11.42578125" style="138" bestFit="1" customWidth="1"/>
    <col min="2" max="2" width="12" style="138" bestFit="1" customWidth="1"/>
    <col min="3" max="3" width="10.7109375" style="138" bestFit="1" customWidth="1"/>
    <col min="4" max="4" width="12" style="138" bestFit="1" customWidth="1"/>
    <col min="5" max="5" width="13.7109375" style="138" bestFit="1" customWidth="1"/>
    <col min="6" max="6" width="10.140625" style="138" bestFit="1" customWidth="1"/>
    <col min="7" max="7" width="13.7109375" style="138" bestFit="1" customWidth="1"/>
    <col min="8" max="8" width="10.140625" style="138" bestFit="1" customWidth="1"/>
    <col min="9" max="9" width="10.42578125" style="138" bestFit="1" customWidth="1"/>
    <col min="10" max="10" width="11" style="138" bestFit="1" customWidth="1"/>
    <col min="11" max="11" width="10.140625" style="138" bestFit="1" customWidth="1"/>
    <col min="12" max="12" width="18.5703125" style="138" bestFit="1" customWidth="1"/>
    <col min="13" max="14" width="11.7109375" style="138" bestFit="1" customWidth="1"/>
    <col min="15" max="15" width="10.140625" style="138" bestFit="1" customWidth="1"/>
    <col min="16" max="16" width="11.7109375" style="138" bestFit="1" customWidth="1"/>
    <col min="17" max="17" width="7.7109375" style="138" bestFit="1" customWidth="1"/>
    <col min="18" max="18" width="5.42578125" style="138" bestFit="1" customWidth="1"/>
    <col min="19" max="19" width="3.28515625" style="138" bestFit="1" customWidth="1"/>
    <col min="20" max="20" width="9.85546875" style="138" bestFit="1" customWidth="1"/>
    <col min="21" max="21" width="9.140625" style="138"/>
    <col min="22" max="22" width="6.140625" style="138" bestFit="1" customWidth="1"/>
    <col min="23" max="23" width="13.28515625" style="138" bestFit="1" customWidth="1"/>
    <col min="24" max="24" width="18.7109375" style="138" customWidth="1"/>
    <col min="25" max="25" width="13.28515625" style="138" bestFit="1" customWidth="1"/>
    <col min="26" max="16384" width="9.140625" style="138"/>
  </cols>
  <sheetData>
    <row r="1" spans="1:25" ht="21">
      <c r="A1" s="148" t="s">
        <v>47</v>
      </c>
      <c r="B1" s="149">
        <v>185576</v>
      </c>
    </row>
    <row r="2" spans="1:25" ht="21.75" thickBot="1">
      <c r="A2" s="150" t="s">
        <v>34</v>
      </c>
      <c r="B2" s="151" t="s">
        <v>38</v>
      </c>
    </row>
    <row r="3" spans="1:25" ht="15.75" thickBot="1"/>
    <row r="4" spans="1:25" ht="15.75" thickBot="1">
      <c r="A4" s="146" t="s">
        <v>49</v>
      </c>
      <c r="B4" s="154" t="s">
        <v>48</v>
      </c>
    </row>
    <row r="5" spans="1:25" ht="15.75" thickBot="1">
      <c r="A5" s="147" t="s">
        <v>50</v>
      </c>
      <c r="B5" s="155">
        <f>Y12</f>
        <v>55585033.514987998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44" t="s">
        <v>42</v>
      </c>
    </row>
    <row r="7" spans="1:25">
      <c r="D7" s="145" t="s">
        <v>21</v>
      </c>
      <c r="E7" s="140">
        <f>Replication!C4</f>
        <v>40420</v>
      </c>
      <c r="G7" s="145" t="s">
        <v>39</v>
      </c>
      <c r="H7" s="145" t="s">
        <v>26</v>
      </c>
      <c r="K7" s="145" t="s">
        <v>44</v>
      </c>
      <c r="L7" s="145" t="s">
        <v>94</v>
      </c>
    </row>
    <row r="8" spans="1:25">
      <c r="D8" s="145" t="s">
        <v>30</v>
      </c>
      <c r="E8" s="139" t="b">
        <f>Replication!C5</f>
        <v>1</v>
      </c>
      <c r="G8" s="145" t="s">
        <v>46</v>
      </c>
      <c r="H8" s="145" t="s">
        <v>24</v>
      </c>
      <c r="K8" s="145" t="s">
        <v>45</v>
      </c>
      <c r="L8" s="220" t="str">
        <f>L9&amp;"_NOSPD"</f>
        <v>AUD-BBR-BBSW-6M_NOSPD</v>
      </c>
    </row>
    <row r="9" spans="1:25">
      <c r="D9" s="145" t="s">
        <v>31</v>
      </c>
      <c r="E9" s="139" t="b">
        <f>Replication!C6</f>
        <v>0</v>
      </c>
      <c r="L9" s="164" t="s">
        <v>63</v>
      </c>
    </row>
    <row r="10" spans="1:25" ht="15.75" thickBot="1"/>
    <row r="11" spans="1:25" ht="15.75" thickBot="1">
      <c r="Y11" s="152" t="s">
        <v>32</v>
      </c>
    </row>
    <row r="12" spans="1:25">
      <c r="Y12" s="153">
        <f>SUM(Y15:Y44)</f>
        <v>55585033.514987998</v>
      </c>
    </row>
    <row r="14" spans="1:25" ht="25.5">
      <c r="B14" s="136" t="s">
        <v>51</v>
      </c>
      <c r="C14" s="136" t="s">
        <v>52</v>
      </c>
      <c r="D14" s="136" t="s">
        <v>53</v>
      </c>
      <c r="E14" s="136" t="s">
        <v>54</v>
      </c>
      <c r="F14" s="136" t="s">
        <v>4</v>
      </c>
      <c r="G14" s="136" t="s">
        <v>5</v>
      </c>
      <c r="H14" s="136" t="s">
        <v>55</v>
      </c>
      <c r="I14" s="136" t="s">
        <v>56</v>
      </c>
      <c r="J14" s="136" t="s">
        <v>57</v>
      </c>
      <c r="K14" s="136" t="s">
        <v>58</v>
      </c>
      <c r="L14" s="136" t="s">
        <v>10</v>
      </c>
      <c r="M14" s="136" t="s">
        <v>11</v>
      </c>
      <c r="N14" s="136" t="s">
        <v>12</v>
      </c>
      <c r="O14" s="136" t="s">
        <v>59</v>
      </c>
      <c r="P14" s="136" t="s">
        <v>60</v>
      </c>
      <c r="Q14" s="136" t="s">
        <v>61</v>
      </c>
      <c r="R14" s="136" t="s">
        <v>16</v>
      </c>
      <c r="S14" s="136" t="s">
        <v>17</v>
      </c>
      <c r="T14" s="136" t="s">
        <v>18</v>
      </c>
      <c r="V14" s="143" t="s">
        <v>23</v>
      </c>
      <c r="W14" s="143" t="s">
        <v>25</v>
      </c>
      <c r="X14" s="143" t="s">
        <v>27</v>
      </c>
      <c r="Y14" s="143" t="s">
        <v>28</v>
      </c>
    </row>
    <row r="15" spans="1:25">
      <c r="B15" s="137">
        <v>100000000</v>
      </c>
      <c r="C15" s="134">
        <v>0</v>
      </c>
      <c r="D15" s="134">
        <v>0</v>
      </c>
      <c r="E15" s="135">
        <v>40431</v>
      </c>
      <c r="F15" s="135">
        <v>40431</v>
      </c>
      <c r="G15" s="224">
        <v>40612</v>
      </c>
      <c r="H15" s="135">
        <v>40431</v>
      </c>
      <c r="I15" s="135">
        <v>40612</v>
      </c>
      <c r="J15" s="134" t="s">
        <v>62</v>
      </c>
      <c r="K15" s="134" t="b">
        <v>0</v>
      </c>
      <c r="L15" s="134">
        <v>0.49589041</v>
      </c>
      <c r="M15" s="137">
        <v>2420131.46</v>
      </c>
      <c r="N15" s="137">
        <v>2361530.2999999998</v>
      </c>
      <c r="O15" s="135">
        <v>40612</v>
      </c>
      <c r="P15" s="137">
        <v>2420131.46</v>
      </c>
      <c r="Q15" s="134" t="b">
        <v>0</v>
      </c>
      <c r="R15" s="134">
        <v>4.8803799999999997</v>
      </c>
      <c r="S15" s="134">
        <v>0.97578595999999995</v>
      </c>
      <c r="T15" s="134" t="s">
        <v>20</v>
      </c>
      <c r="V15" s="141">
        <f>IF(IF($E$8,E15&gt;$E$7,E15&gt;=$E$7),_xll.MaRVL_GetRate($L$8,F15,G15,"R","S",$H$8,$H$8),C15/100)</f>
        <v>4.8827419350986979E-2</v>
      </c>
      <c r="W15" s="142">
        <f t="shared" ref="W15:W44" si="0">IF($H$7="A",L15*(V15+D15/100),1-1/(1+L15*(V15+D15/100)))*B15</f>
        <v>2421304.9001202867</v>
      </c>
      <c r="X15" s="139">
        <f>_xll.MaRVL_GetRate($L$7,$E$7,O15)</f>
        <v>0.9757859616407889</v>
      </c>
      <c r="Y15" s="142">
        <f t="shared" ref="Y15:Y44" si="1">IF(IF($E$9,O15&gt;$E$7,O15&gt;=$E$7),W15*X15,0)</f>
        <v>2362675.3303894284</v>
      </c>
    </row>
    <row r="16" spans="1:25">
      <c r="B16" s="137">
        <v>100000000</v>
      </c>
      <c r="C16" s="134">
        <v>0</v>
      </c>
      <c r="D16" s="134">
        <v>0</v>
      </c>
      <c r="E16" s="135">
        <v>40612</v>
      </c>
      <c r="F16" s="135">
        <v>40612</v>
      </c>
      <c r="G16" s="224">
        <v>40798</v>
      </c>
      <c r="H16" s="135">
        <v>40612</v>
      </c>
      <c r="I16" s="135">
        <v>40798</v>
      </c>
      <c r="J16" s="134" t="s">
        <v>62</v>
      </c>
      <c r="K16" s="134" t="b">
        <v>0</v>
      </c>
      <c r="L16" s="134">
        <v>0.50958904000000005</v>
      </c>
      <c r="M16" s="137">
        <v>2413372.3199999998</v>
      </c>
      <c r="N16" s="137">
        <v>2299828.89</v>
      </c>
      <c r="O16" s="135">
        <v>40798</v>
      </c>
      <c r="P16" s="137">
        <v>2413372.3199999998</v>
      </c>
      <c r="Q16" s="134" t="b">
        <v>0</v>
      </c>
      <c r="R16" s="134">
        <v>4.7359200000000001</v>
      </c>
      <c r="S16" s="134">
        <v>0.95295236999999999</v>
      </c>
      <c r="T16" s="134" t="s">
        <v>20</v>
      </c>
      <c r="V16" s="141">
        <f>IF(IF($E$8,E16&gt;$E$7,E16&gt;=$E$7),_xll.MaRVL_GetRate($L$8,F16,G16,"R","S",$H$8,$H$8),C16/100)</f>
        <v>4.7378896669156012E-2</v>
      </c>
      <c r="W16" s="142">
        <f t="shared" si="0"/>
        <v>2414376.646989441</v>
      </c>
      <c r="X16" s="139">
        <f>_xll.MaRVL_GetRate($L$7,$E$7,O16)</f>
        <v>0.95295237555193169</v>
      </c>
      <c r="Y16" s="142">
        <f t="shared" si="1"/>
        <v>2300785.9612256954</v>
      </c>
    </row>
    <row r="17" spans="2:25">
      <c r="B17" s="137">
        <v>100000000</v>
      </c>
      <c r="C17" s="134">
        <v>0</v>
      </c>
      <c r="D17" s="134">
        <v>0</v>
      </c>
      <c r="E17" s="135">
        <v>40798</v>
      </c>
      <c r="F17" s="135">
        <v>40798</v>
      </c>
      <c r="G17" s="224">
        <v>40980</v>
      </c>
      <c r="H17" s="135">
        <v>40798</v>
      </c>
      <c r="I17" s="135">
        <v>40980</v>
      </c>
      <c r="J17" s="134" t="s">
        <v>62</v>
      </c>
      <c r="K17" s="134" t="b">
        <v>0</v>
      </c>
      <c r="L17" s="134">
        <v>0.49863014</v>
      </c>
      <c r="M17" s="137">
        <v>2427242.8199999998</v>
      </c>
      <c r="N17" s="137">
        <v>2259268.9500000002</v>
      </c>
      <c r="O17" s="135">
        <v>40980</v>
      </c>
      <c r="P17" s="137">
        <v>2427242.8199999998</v>
      </c>
      <c r="Q17" s="134" t="b">
        <v>0</v>
      </c>
      <c r="R17" s="134">
        <v>4.86782</v>
      </c>
      <c r="S17" s="134">
        <v>0.93079643000000001</v>
      </c>
      <c r="T17" s="134" t="s">
        <v>20</v>
      </c>
      <c r="V17" s="141">
        <f>IF(IF($E$8,E17&gt;$E$7,E17&gt;=$E$7),_xll.MaRVL_GetRate($L$8,F17,G17,"R","S",$H$8,$H$8),C17/100)</f>
        <v>4.8856117786621758E-2</v>
      </c>
      <c r="W17" s="142">
        <f t="shared" si="0"/>
        <v>2436113.2851799699</v>
      </c>
      <c r="X17" s="139">
        <f>_xll.MaRVL_GetRate($L$7,$E$7,O17)</f>
        <v>0.93079642674291196</v>
      </c>
      <c r="Y17" s="142">
        <f t="shared" si="1"/>
        <v>2267525.5409864523</v>
      </c>
    </row>
    <row r="18" spans="2:25">
      <c r="B18" s="137">
        <v>100000000</v>
      </c>
      <c r="C18" s="134">
        <v>0</v>
      </c>
      <c r="D18" s="134">
        <v>0</v>
      </c>
      <c r="E18" s="135">
        <v>40980</v>
      </c>
      <c r="F18" s="135">
        <v>40980</v>
      </c>
      <c r="G18" s="224">
        <v>41162</v>
      </c>
      <c r="H18" s="135">
        <v>40980</v>
      </c>
      <c r="I18" s="135">
        <v>41162</v>
      </c>
      <c r="J18" s="134" t="s">
        <v>62</v>
      </c>
      <c r="K18" s="134" t="b">
        <v>0</v>
      </c>
      <c r="L18" s="134">
        <v>0.49863014</v>
      </c>
      <c r="M18" s="137">
        <v>2472876.54</v>
      </c>
      <c r="N18" s="137">
        <v>2247217.61</v>
      </c>
      <c r="O18" s="135">
        <v>41162</v>
      </c>
      <c r="P18" s="137">
        <v>2472876.54</v>
      </c>
      <c r="Q18" s="134" t="b">
        <v>0</v>
      </c>
      <c r="R18" s="134">
        <v>4.9593400000000001</v>
      </c>
      <c r="S18" s="134">
        <v>0.90874637999999996</v>
      </c>
      <c r="T18" s="134" t="s">
        <v>20</v>
      </c>
      <c r="V18" s="141">
        <f>IF(IF($E$8,E18&gt;$E$7,E18&gt;=$E$7),_xll.MaRVL_GetRate($L$8,F18,G18,"R","S",$H$8,$H$8),C18/100)</f>
        <v>4.9376186860847868E-2</v>
      </c>
      <c r="W18" s="142">
        <f t="shared" si="0"/>
        <v>2462045.4967090734</v>
      </c>
      <c r="X18" s="139">
        <f>_xll.MaRVL_GetRate($L$7,$E$7,O18)</f>
        <v>0.90874636125089214</v>
      </c>
      <c r="Y18" s="142">
        <f t="shared" si="1"/>
        <v>2237374.8863685159</v>
      </c>
    </row>
    <row r="19" spans="2:25">
      <c r="B19" s="137">
        <v>100000000</v>
      </c>
      <c r="C19" s="134">
        <v>0</v>
      </c>
      <c r="D19" s="134">
        <v>0</v>
      </c>
      <c r="E19" s="135">
        <v>41162</v>
      </c>
      <c r="F19" s="135">
        <v>41162</v>
      </c>
      <c r="G19" s="224">
        <v>41344</v>
      </c>
      <c r="H19" s="135">
        <v>41162</v>
      </c>
      <c r="I19" s="135">
        <v>41344</v>
      </c>
      <c r="J19" s="134" t="s">
        <v>62</v>
      </c>
      <c r="K19" s="134" t="b">
        <v>0</v>
      </c>
      <c r="L19" s="134">
        <v>0.49863014</v>
      </c>
      <c r="M19" s="137">
        <v>2497791.5699999998</v>
      </c>
      <c r="N19" s="137">
        <v>2215575.36</v>
      </c>
      <c r="O19" s="135">
        <v>41344</v>
      </c>
      <c r="P19" s="137">
        <v>2497791.5699999998</v>
      </c>
      <c r="Q19" s="134" t="b">
        <v>0</v>
      </c>
      <c r="R19" s="134">
        <v>5.0093100000000002</v>
      </c>
      <c r="S19" s="134">
        <v>0.88701370999999996</v>
      </c>
      <c r="T19" s="134" t="s">
        <v>20</v>
      </c>
      <c r="V19" s="141">
        <f>IF(IF($E$8,E19&gt;$E$7,E19&gt;=$E$7),_xll.MaRVL_GetRate($L$8,F19,G19,"R","S",$H$8,$H$8),C19/100)</f>
        <v>5.0103942559516987E-2</v>
      </c>
      <c r="W19" s="142">
        <f t="shared" si="0"/>
        <v>2498333.5893003913</v>
      </c>
      <c r="X19" s="139">
        <f>_xll.MaRVL_GetRate($L$7,$E$7,O19)</f>
        <v>0.88701250544308929</v>
      </c>
      <c r="Y19" s="142">
        <f t="shared" si="1"/>
        <v>2216053.1364779663</v>
      </c>
    </row>
    <row r="20" spans="2:25">
      <c r="B20" s="137">
        <v>100000000</v>
      </c>
      <c r="C20" s="134">
        <v>0</v>
      </c>
      <c r="D20" s="134">
        <v>0</v>
      </c>
      <c r="E20" s="135">
        <v>41344</v>
      </c>
      <c r="F20" s="135">
        <v>41344</v>
      </c>
      <c r="G20" s="224">
        <v>41527</v>
      </c>
      <c r="H20" s="135">
        <v>41344</v>
      </c>
      <c r="I20" s="135">
        <v>41527</v>
      </c>
      <c r="J20" s="134" t="s">
        <v>62</v>
      </c>
      <c r="K20" s="134" t="b">
        <v>0</v>
      </c>
      <c r="L20" s="134">
        <v>0.50136985999999995</v>
      </c>
      <c r="M20" s="137">
        <v>2542479.87</v>
      </c>
      <c r="N20" s="137">
        <v>2200329.52</v>
      </c>
      <c r="O20" s="135">
        <v>41527</v>
      </c>
      <c r="P20" s="137">
        <v>2542479.87</v>
      </c>
      <c r="Q20" s="134" t="b">
        <v>0</v>
      </c>
      <c r="R20" s="134">
        <v>5.0710699999999997</v>
      </c>
      <c r="S20" s="134">
        <v>0.86542651999999998</v>
      </c>
      <c r="T20" s="134" t="s">
        <v>20</v>
      </c>
      <c r="V20" s="141">
        <f>IF(IF($E$8,E20&gt;$E$7,E20&gt;=$E$7),_xll.MaRVL_GetRate($L$8,F20,G20,"R","S",$H$8,$H$8),C20/100)</f>
        <v>5.0718087770566189E-2</v>
      </c>
      <c r="W20" s="142">
        <f t="shared" si="0"/>
        <v>2542852.0564996479</v>
      </c>
      <c r="X20" s="139">
        <f>_xll.MaRVL_GetRate($L$7,$E$7,O20)</f>
        <v>0.86542383342395857</v>
      </c>
      <c r="Y20" s="142">
        <f t="shared" si="1"/>
        <v>2200644.7745659216</v>
      </c>
    </row>
    <row r="21" spans="2:25">
      <c r="B21" s="137">
        <v>100000000</v>
      </c>
      <c r="C21" s="134">
        <v>0</v>
      </c>
      <c r="D21" s="134">
        <v>0</v>
      </c>
      <c r="E21" s="135">
        <v>41527</v>
      </c>
      <c r="F21" s="135">
        <v>41527</v>
      </c>
      <c r="G21" s="224">
        <v>41708</v>
      </c>
      <c r="H21" s="135">
        <v>41527</v>
      </c>
      <c r="I21" s="135">
        <v>41708</v>
      </c>
      <c r="J21" s="134" t="s">
        <v>62</v>
      </c>
      <c r="K21" s="134" t="b">
        <v>0</v>
      </c>
      <c r="L21" s="134">
        <v>0.49589041</v>
      </c>
      <c r="M21" s="137">
        <v>2553180.54</v>
      </c>
      <c r="N21" s="137">
        <v>2155475.06</v>
      </c>
      <c r="O21" s="135">
        <v>41708</v>
      </c>
      <c r="P21" s="137">
        <v>2553180.54</v>
      </c>
      <c r="Q21" s="134" t="b">
        <v>0</v>
      </c>
      <c r="R21" s="134">
        <v>5.1486799999999997</v>
      </c>
      <c r="S21" s="134">
        <v>0.84423135999999999</v>
      </c>
      <c r="T21" s="134" t="s">
        <v>20</v>
      </c>
      <c r="V21" s="141">
        <f>IF(IF($E$8,E21&gt;$E$7,E21&gt;=$E$7),_xll.MaRVL_GetRate($L$8,F21,G21,"R","S",$H$8,$H$8),C21/100)</f>
        <v>5.1495543513410645E-2</v>
      </c>
      <c r="W21" s="142">
        <f t="shared" si="0"/>
        <v>2553614.6186038046</v>
      </c>
      <c r="X21" s="139">
        <f>_xll.MaRVL_GetRate($L$7,$E$7,O21)</f>
        <v>0.84422864073026749</v>
      </c>
      <c r="Y21" s="142">
        <f t="shared" si="1"/>
        <v>2155834.5984128304</v>
      </c>
    </row>
    <row r="22" spans="2:25">
      <c r="B22" s="137">
        <v>100000000</v>
      </c>
      <c r="C22" s="134">
        <v>0</v>
      </c>
      <c r="D22" s="134">
        <v>0</v>
      </c>
      <c r="E22" s="135">
        <v>41708</v>
      </c>
      <c r="F22" s="135">
        <v>41708</v>
      </c>
      <c r="G22" s="224">
        <v>41892</v>
      </c>
      <c r="H22" s="135">
        <v>41708</v>
      </c>
      <c r="I22" s="135">
        <v>41892</v>
      </c>
      <c r="J22" s="134" t="s">
        <v>62</v>
      </c>
      <c r="K22" s="134" t="b">
        <v>0</v>
      </c>
      <c r="L22" s="134">
        <v>0.50410959</v>
      </c>
      <c r="M22" s="137">
        <v>2632272.69</v>
      </c>
      <c r="N22" s="137">
        <v>2166137.9900000002</v>
      </c>
      <c r="O22" s="135">
        <v>41892</v>
      </c>
      <c r="P22" s="137">
        <v>2632272.69</v>
      </c>
      <c r="Q22" s="134" t="b">
        <v>0</v>
      </c>
      <c r="R22" s="134">
        <v>5.2216300000000002</v>
      </c>
      <c r="S22" s="134">
        <v>0.82291550000000002</v>
      </c>
      <c r="T22" s="134" t="s">
        <v>20</v>
      </c>
      <c r="V22" s="141">
        <f>IF(IF($E$8,E22&gt;$E$7,E22&gt;=$E$7),_xll.MaRVL_GetRate($L$8,F22,G22,"R","S",$H$8,$H$8),C22/100)</f>
        <v>5.2225779686538965E-2</v>
      </c>
      <c r="W22" s="142">
        <f t="shared" si="0"/>
        <v>2632751.6385211488</v>
      </c>
      <c r="X22" s="139">
        <f>_xll.MaRVL_GetRate($L$7,$E$7,O22)</f>
        <v>0.82291269825024671</v>
      </c>
      <c r="Y22" s="142">
        <f t="shared" si="1"/>
        <v>2166524.7546781967</v>
      </c>
    </row>
    <row r="23" spans="2:25">
      <c r="B23" s="137">
        <v>100000000</v>
      </c>
      <c r="C23" s="134">
        <v>0</v>
      </c>
      <c r="D23" s="134">
        <v>0</v>
      </c>
      <c r="E23" s="135">
        <v>41892</v>
      </c>
      <c r="F23" s="135">
        <v>41892</v>
      </c>
      <c r="G23" s="224">
        <v>42073</v>
      </c>
      <c r="H23" s="135">
        <v>41892</v>
      </c>
      <c r="I23" s="135">
        <v>42073</v>
      </c>
      <c r="J23" s="134" t="s">
        <v>62</v>
      </c>
      <c r="K23" s="134" t="b">
        <v>0</v>
      </c>
      <c r="L23" s="134">
        <v>0.49589041</v>
      </c>
      <c r="M23" s="137">
        <v>2672677.9700000002</v>
      </c>
      <c r="N23" s="137">
        <v>2142977.2000000002</v>
      </c>
      <c r="O23" s="135">
        <v>42073</v>
      </c>
      <c r="P23" s="137">
        <v>2672677.9700000002</v>
      </c>
      <c r="Q23" s="134" t="b">
        <v>0</v>
      </c>
      <c r="R23" s="134">
        <v>5.3896499999999996</v>
      </c>
      <c r="S23" s="134">
        <v>0.80180898</v>
      </c>
      <c r="T23" s="134" t="s">
        <v>20</v>
      </c>
      <c r="V23" s="141">
        <f>IF(IF($E$8,E23&gt;$E$7,E23&gt;=$E$7),_xll.MaRVL_GetRate($L$8,F23,G23,"R","S",$H$8,$H$8),C23/100)</f>
        <v>5.3907151027815459E-2</v>
      </c>
      <c r="W23" s="142">
        <f t="shared" si="0"/>
        <v>2673203.9225115329</v>
      </c>
      <c r="X23" s="139">
        <f>_xll.MaRVL_GetRate($L$7,$E$7,O23)</f>
        <v>0.80180367899049121</v>
      </c>
      <c r="Y23" s="142">
        <f t="shared" si="1"/>
        <v>2143384.7397615593</v>
      </c>
    </row>
    <row r="24" spans="2:25">
      <c r="B24" s="137">
        <v>100000000</v>
      </c>
      <c r="C24" s="134">
        <v>0</v>
      </c>
      <c r="D24" s="134">
        <v>0</v>
      </c>
      <c r="E24" s="135">
        <v>42073</v>
      </c>
      <c r="F24" s="135">
        <v>42073</v>
      </c>
      <c r="G24" s="224">
        <v>42257</v>
      </c>
      <c r="H24" s="135">
        <v>42073</v>
      </c>
      <c r="I24" s="135">
        <v>42257</v>
      </c>
      <c r="J24" s="134" t="s">
        <v>62</v>
      </c>
      <c r="K24" s="134" t="b">
        <v>0</v>
      </c>
      <c r="L24" s="134">
        <v>0.50410959</v>
      </c>
      <c r="M24" s="137">
        <v>2762720.45</v>
      </c>
      <c r="N24" s="137">
        <v>2156453.52</v>
      </c>
      <c r="O24" s="135">
        <v>42257</v>
      </c>
      <c r="P24" s="137">
        <v>2762720.45</v>
      </c>
      <c r="Q24" s="134" t="b">
        <v>0</v>
      </c>
      <c r="R24" s="134">
        <v>5.4804000000000004</v>
      </c>
      <c r="S24" s="134">
        <v>0.78055437000000005</v>
      </c>
      <c r="T24" s="134" t="s">
        <v>20</v>
      </c>
      <c r="V24" s="141">
        <f>IF(IF($E$8,E24&gt;$E$7,E24&gt;=$E$7),_xll.MaRVL_GetRate($L$8,F24,G24,"R","S",$H$8,$H$8),C24/100)</f>
        <v>5.4815184664318124E-2</v>
      </c>
      <c r="W24" s="142">
        <f t="shared" si="0"/>
        <v>2763286.0266903695</v>
      </c>
      <c r="X24" s="139">
        <f>_xll.MaRVL_GetRate($L$7,$E$7,O24)</f>
        <v>0.78054640557848431</v>
      </c>
      <c r="Y24" s="142">
        <f t="shared" si="1"/>
        <v>2156872.9757184195</v>
      </c>
    </row>
    <row r="25" spans="2:25">
      <c r="B25" s="137">
        <v>100000000</v>
      </c>
      <c r="C25" s="134">
        <v>0</v>
      </c>
      <c r="D25" s="134">
        <v>0</v>
      </c>
      <c r="E25" s="135">
        <v>42257</v>
      </c>
      <c r="F25" s="135">
        <v>42257</v>
      </c>
      <c r="G25" s="224">
        <v>42439</v>
      </c>
      <c r="H25" s="135">
        <v>42257</v>
      </c>
      <c r="I25" s="135">
        <v>42439</v>
      </c>
      <c r="J25" s="134" t="s">
        <v>62</v>
      </c>
      <c r="K25" s="134" t="b">
        <v>0</v>
      </c>
      <c r="L25" s="134">
        <v>0.49863014</v>
      </c>
      <c r="M25" s="137">
        <v>2775778.3</v>
      </c>
      <c r="N25" s="137">
        <v>2108897.48</v>
      </c>
      <c r="O25" s="135">
        <v>42439</v>
      </c>
      <c r="P25" s="137">
        <v>2775778.3</v>
      </c>
      <c r="Q25" s="134" t="b">
        <v>0</v>
      </c>
      <c r="R25" s="134">
        <v>5.5668100000000003</v>
      </c>
      <c r="S25" s="134">
        <v>0.75974997</v>
      </c>
      <c r="T25" s="134" t="s">
        <v>20</v>
      </c>
      <c r="V25" s="141">
        <f>IF(IF($E$8,E25&gt;$E$7,E25&gt;=$E$7),_xll.MaRVL_GetRate($L$8,F25,G25,"R","S",$H$8,$H$8),C25/100)</f>
        <v>5.5676183625680102E-2</v>
      </c>
      <c r="W25" s="142">
        <f t="shared" si="0"/>
        <v>2776182.3235938577</v>
      </c>
      <c r="X25" s="139">
        <f>_xll.MaRVL_GetRate($L$7,$E$7,O25)</f>
        <v>0.75974343804717459</v>
      </c>
      <c r="Y25" s="142">
        <f t="shared" si="1"/>
        <v>2109186.3031729911</v>
      </c>
    </row>
    <row r="26" spans="2:25">
      <c r="B26" s="137">
        <v>100000000</v>
      </c>
      <c r="C26" s="134">
        <v>0</v>
      </c>
      <c r="D26" s="134">
        <v>0</v>
      </c>
      <c r="E26" s="135">
        <v>42439</v>
      </c>
      <c r="F26" s="135">
        <v>42439</v>
      </c>
      <c r="G26" s="224">
        <v>42625</v>
      </c>
      <c r="H26" s="135">
        <v>42439</v>
      </c>
      <c r="I26" s="135">
        <v>42625</v>
      </c>
      <c r="J26" s="134" t="s">
        <v>62</v>
      </c>
      <c r="K26" s="134" t="b">
        <v>0</v>
      </c>
      <c r="L26" s="134">
        <v>0.50958904000000005</v>
      </c>
      <c r="M26" s="137">
        <v>2879835.64</v>
      </c>
      <c r="N26" s="137">
        <v>2127472.13</v>
      </c>
      <c r="O26" s="135">
        <v>42625</v>
      </c>
      <c r="P26" s="137">
        <v>2879835.64</v>
      </c>
      <c r="Q26" s="134" t="b">
        <v>0</v>
      </c>
      <c r="R26" s="134">
        <v>5.6512900000000004</v>
      </c>
      <c r="S26" s="134">
        <v>0.73874775999999998</v>
      </c>
      <c r="T26" s="134" t="s">
        <v>20</v>
      </c>
      <c r="V26" s="141">
        <f>IF(IF($E$8,E26&gt;$E$7,E26&gt;=$E$7),_xll.MaRVL_GetRate($L$8,F26,G26,"R","S",$H$8,$H$8),C26/100)</f>
        <v>5.6521469834265238E-2</v>
      </c>
      <c r="W26" s="142">
        <f t="shared" si="0"/>
        <v>2880272.1552232183</v>
      </c>
      <c r="X26" s="139">
        <f>_xll.MaRVL_GetRate($L$7,$E$7,O26)</f>
        <v>0.73874278895383638</v>
      </c>
      <c r="Y26" s="142">
        <f t="shared" si="1"/>
        <v>2127780.2848956776</v>
      </c>
    </row>
    <row r="27" spans="2:25">
      <c r="B27" s="137">
        <v>100000000</v>
      </c>
      <c r="C27" s="134">
        <v>0</v>
      </c>
      <c r="D27" s="134">
        <v>0</v>
      </c>
      <c r="E27" s="135">
        <v>42625</v>
      </c>
      <c r="F27" s="135">
        <v>42625</v>
      </c>
      <c r="G27" s="224">
        <v>42804</v>
      </c>
      <c r="H27" s="135">
        <v>42625</v>
      </c>
      <c r="I27" s="135">
        <v>42804</v>
      </c>
      <c r="J27" s="134" t="s">
        <v>62</v>
      </c>
      <c r="K27" s="134" t="b">
        <v>0</v>
      </c>
      <c r="L27" s="134">
        <v>0.49041096000000001</v>
      </c>
      <c r="M27" s="137">
        <v>2758776.41</v>
      </c>
      <c r="N27" s="137">
        <v>1983997.14</v>
      </c>
      <c r="O27" s="135">
        <v>42804</v>
      </c>
      <c r="P27" s="137">
        <v>2758776.41</v>
      </c>
      <c r="Q27" s="134" t="b">
        <v>0</v>
      </c>
      <c r="R27" s="134">
        <v>5.6254400000000002</v>
      </c>
      <c r="S27" s="134">
        <v>0.71915837000000005</v>
      </c>
      <c r="T27" s="134" t="s">
        <v>20</v>
      </c>
      <c r="V27" s="141">
        <f>IF(IF($E$8,E27&gt;$E$7,E27&gt;=$E$7),_xll.MaRVL_GetRate($L$8,F27,G27,"R","S",$H$8,$H$8),C27/100)</f>
        <v>5.6250486371871772E-2</v>
      </c>
      <c r="W27" s="142">
        <f t="shared" si="0"/>
        <v>2758585.5022096555</v>
      </c>
      <c r="X27" s="139">
        <f>_xll.MaRVL_GetRate($L$7,$E$7,O27)</f>
        <v>0.71915227864685605</v>
      </c>
      <c r="Y27" s="142">
        <f t="shared" si="1"/>
        <v>1983843.0497562555</v>
      </c>
    </row>
    <row r="28" spans="2:25">
      <c r="B28" s="137">
        <v>100000000</v>
      </c>
      <c r="C28" s="134">
        <v>0</v>
      </c>
      <c r="D28" s="134">
        <v>0</v>
      </c>
      <c r="E28" s="135">
        <v>42804</v>
      </c>
      <c r="F28" s="135">
        <v>42804</v>
      </c>
      <c r="G28" s="224">
        <v>42989</v>
      </c>
      <c r="H28" s="135">
        <v>42804</v>
      </c>
      <c r="I28" s="135">
        <v>42989</v>
      </c>
      <c r="J28" s="134" t="s">
        <v>62</v>
      </c>
      <c r="K28" s="134" t="b">
        <v>0</v>
      </c>
      <c r="L28" s="134">
        <v>0.50684932000000005</v>
      </c>
      <c r="M28" s="137">
        <v>2881849.26</v>
      </c>
      <c r="N28" s="137">
        <v>2015116.4</v>
      </c>
      <c r="O28" s="135">
        <v>42989</v>
      </c>
      <c r="P28" s="137">
        <v>2881849.26</v>
      </c>
      <c r="Q28" s="134" t="b">
        <v>0</v>
      </c>
      <c r="R28" s="134">
        <v>5.68581</v>
      </c>
      <c r="S28" s="134">
        <v>0.69924421000000003</v>
      </c>
      <c r="T28" s="134" t="s">
        <v>20</v>
      </c>
      <c r="V28" s="141">
        <f>IF(IF($E$8,E28&gt;$E$7,E28&gt;=$E$7),_xll.MaRVL_GetRate($L$8,F28,G28,"R","S",$H$8,$H$8),C28/100)</f>
        <v>5.6873688593287446E-2</v>
      </c>
      <c r="W28" s="142">
        <f t="shared" si="0"/>
        <v>2882639.0389399501</v>
      </c>
      <c r="X28" s="139">
        <f>_xll.MaRVL_GetRate($L$7,$E$7,O28)</f>
        <v>0.69923698455718031</v>
      </c>
      <c r="Y28" s="142">
        <f t="shared" si="1"/>
        <v>2015647.829155179</v>
      </c>
    </row>
    <row r="29" spans="2:25">
      <c r="B29" s="137">
        <v>100000000</v>
      </c>
      <c r="C29" s="134">
        <v>0</v>
      </c>
      <c r="D29" s="134">
        <v>0</v>
      </c>
      <c r="E29" s="135">
        <v>42989</v>
      </c>
      <c r="F29" s="135">
        <v>42989</v>
      </c>
      <c r="G29" s="224">
        <v>43171</v>
      </c>
      <c r="H29" s="135">
        <v>42989</v>
      </c>
      <c r="I29" s="135">
        <v>43171</v>
      </c>
      <c r="J29" s="134" t="s">
        <v>62</v>
      </c>
      <c r="K29" s="134" t="b">
        <v>0</v>
      </c>
      <c r="L29" s="134">
        <v>0.49863014</v>
      </c>
      <c r="M29" s="137">
        <v>2776769.62</v>
      </c>
      <c r="N29" s="137">
        <v>1889834.1</v>
      </c>
      <c r="O29" s="135">
        <v>43171</v>
      </c>
      <c r="P29" s="137">
        <v>2776769.62</v>
      </c>
      <c r="Q29" s="134" t="b">
        <v>0</v>
      </c>
      <c r="R29" s="134">
        <v>5.5688000000000004</v>
      </c>
      <c r="S29" s="134">
        <v>0.68058728999999996</v>
      </c>
      <c r="T29" s="134" t="s">
        <v>20</v>
      </c>
      <c r="V29" s="141">
        <f>IF(IF($E$8,E29&gt;$E$7,E29&gt;=$E$7),_xll.MaRVL_GetRate($L$8,F29,G29,"R","S",$H$8,$H$8),C29/100)</f>
        <v>5.56994277487401E-2</v>
      </c>
      <c r="W29" s="142">
        <f t="shared" si="0"/>
        <v>2777341.3456274159</v>
      </c>
      <c r="X29" s="139">
        <f>_xll.MaRVL_GetRate($L$7,$E$7,O29)</f>
        <v>0.68058029417506916</v>
      </c>
      <c r="Y29" s="142">
        <f t="shared" si="1"/>
        <v>1890203.7900316892</v>
      </c>
    </row>
    <row r="30" spans="2:25">
      <c r="B30" s="137">
        <v>100000000</v>
      </c>
      <c r="C30" s="134">
        <v>0</v>
      </c>
      <c r="D30" s="134">
        <v>0</v>
      </c>
      <c r="E30" s="135">
        <v>43171</v>
      </c>
      <c r="F30" s="135">
        <v>43171</v>
      </c>
      <c r="G30" s="224">
        <v>43353</v>
      </c>
      <c r="H30" s="135">
        <v>43171</v>
      </c>
      <c r="I30" s="135">
        <v>43353</v>
      </c>
      <c r="J30" s="134" t="s">
        <v>62</v>
      </c>
      <c r="K30" s="134" t="b">
        <v>0</v>
      </c>
      <c r="L30" s="134">
        <v>0.49863014</v>
      </c>
      <c r="M30" s="137">
        <v>2796626.14</v>
      </c>
      <c r="N30" s="137">
        <v>1852190.11</v>
      </c>
      <c r="O30" s="135">
        <v>43353</v>
      </c>
      <c r="P30" s="137">
        <v>2796626.14</v>
      </c>
      <c r="Q30" s="134" t="b">
        <v>0</v>
      </c>
      <c r="R30" s="134">
        <v>5.6086200000000002</v>
      </c>
      <c r="S30" s="134">
        <v>0.66229450000000001</v>
      </c>
      <c r="T30" s="134" t="s">
        <v>20</v>
      </c>
      <c r="V30" s="141">
        <f>IF(IF($E$8,E30&gt;$E$7,E30&gt;=$E$7),_xll.MaRVL_GetRate($L$8,F30,G30,"R","S",$H$8,$H$8),C30/100)</f>
        <v>5.6096028213282759E-2</v>
      </c>
      <c r="W30" s="142">
        <f t="shared" si="0"/>
        <v>2797117.0401433134</v>
      </c>
      <c r="X30" s="139">
        <f>_xll.MaRVL_GetRate($L$7,$E$7,O30)</f>
        <v>0.66228785350396757</v>
      </c>
      <c r="Y30" s="142">
        <f t="shared" si="1"/>
        <v>1852496.640515886</v>
      </c>
    </row>
    <row r="31" spans="2:25">
      <c r="B31" s="137">
        <v>100000000</v>
      </c>
      <c r="C31" s="134">
        <v>0</v>
      </c>
      <c r="D31" s="134">
        <v>0</v>
      </c>
      <c r="E31" s="135">
        <v>43353</v>
      </c>
      <c r="F31" s="135">
        <v>43353</v>
      </c>
      <c r="G31" s="224">
        <v>43535</v>
      </c>
      <c r="H31" s="135">
        <v>43353</v>
      </c>
      <c r="I31" s="135">
        <v>43535</v>
      </c>
      <c r="J31" s="134" t="s">
        <v>62</v>
      </c>
      <c r="K31" s="134" t="b">
        <v>0</v>
      </c>
      <c r="L31" s="134">
        <v>0.49863014</v>
      </c>
      <c r="M31" s="137">
        <v>2774075.49</v>
      </c>
      <c r="N31" s="137">
        <v>1788224.29</v>
      </c>
      <c r="O31" s="135">
        <v>43535</v>
      </c>
      <c r="P31" s="137">
        <v>2774075.49</v>
      </c>
      <c r="Q31" s="134" t="b">
        <v>0</v>
      </c>
      <c r="R31" s="134">
        <v>5.5633900000000001</v>
      </c>
      <c r="S31" s="134">
        <v>0.64461990999999996</v>
      </c>
      <c r="T31" s="134" t="s">
        <v>20</v>
      </c>
      <c r="V31" s="141">
        <f>IF(IF($E$8,E31&gt;$E$7,E31&gt;=$E$7),_xll.MaRVL_GetRate($L$8,F31,G31,"R","S",$H$8,$H$8),C31/100)</f>
        <v>5.5643656449500679E-2</v>
      </c>
      <c r="W31" s="142">
        <f t="shared" si="0"/>
        <v>2774560.4205526426</v>
      </c>
      <c r="X31" s="139">
        <f>_xll.MaRVL_GetRate($L$7,$E$7,O31)</f>
        <v>0.64461464669804958</v>
      </c>
      <c r="Y31" s="142">
        <f t="shared" si="1"/>
        <v>1788522.2852369335</v>
      </c>
    </row>
    <row r="32" spans="2:25">
      <c r="B32" s="137">
        <v>100000000</v>
      </c>
      <c r="C32" s="134">
        <v>0</v>
      </c>
      <c r="D32" s="134">
        <v>0</v>
      </c>
      <c r="E32" s="135">
        <v>43535</v>
      </c>
      <c r="F32" s="135">
        <v>43535</v>
      </c>
      <c r="G32" s="224">
        <v>43718</v>
      </c>
      <c r="H32" s="135">
        <v>43535</v>
      </c>
      <c r="I32" s="135">
        <v>43718</v>
      </c>
      <c r="J32" s="134" t="s">
        <v>62</v>
      </c>
      <c r="K32" s="134" t="b">
        <v>0</v>
      </c>
      <c r="L32" s="134">
        <v>0.50136985999999995</v>
      </c>
      <c r="M32" s="137">
        <v>2804696.08</v>
      </c>
      <c r="N32" s="137">
        <v>1759177.51</v>
      </c>
      <c r="O32" s="135">
        <v>43718</v>
      </c>
      <c r="P32" s="137">
        <v>2804696.08</v>
      </c>
      <c r="Q32" s="134" t="b">
        <v>0</v>
      </c>
      <c r="R32" s="134">
        <v>5.5940700000000003</v>
      </c>
      <c r="S32" s="134">
        <v>0.62722571999999999</v>
      </c>
      <c r="T32" s="134" t="s">
        <v>20</v>
      </c>
      <c r="V32" s="141">
        <f>IF(IF($E$8,E32&gt;$E$7,E32&gt;=$E$7),_xll.MaRVL_GetRate($L$8,F32,G32,"R","S",$H$8,$H$8),C32/100)</f>
        <v>5.5948475027605554E-2</v>
      </c>
      <c r="W32" s="142">
        <f t="shared" si="0"/>
        <v>2805087.9091804088</v>
      </c>
      <c r="X32" s="139">
        <f>_xll.MaRVL_GetRate($L$7,$E$7,O32)</f>
        <v>0.62722181502308194</v>
      </c>
      <c r="Y32" s="142">
        <f t="shared" si="1"/>
        <v>1759412.329695438</v>
      </c>
    </row>
    <row r="33" spans="2:25">
      <c r="B33" s="137">
        <v>100000000</v>
      </c>
      <c r="C33" s="134">
        <v>0</v>
      </c>
      <c r="D33" s="134">
        <v>0</v>
      </c>
      <c r="E33" s="135">
        <v>43718</v>
      </c>
      <c r="F33" s="135">
        <v>43718</v>
      </c>
      <c r="G33" s="224">
        <v>43900</v>
      </c>
      <c r="H33" s="135">
        <v>43718</v>
      </c>
      <c r="I33" s="135">
        <v>43900</v>
      </c>
      <c r="J33" s="134" t="s">
        <v>62</v>
      </c>
      <c r="K33" s="134" t="b">
        <v>0</v>
      </c>
      <c r="L33" s="134">
        <v>0.49863014</v>
      </c>
      <c r="M33" s="137">
        <v>2776266.24</v>
      </c>
      <c r="N33" s="137">
        <v>1694824.78</v>
      </c>
      <c r="O33" s="135">
        <v>43900</v>
      </c>
      <c r="P33" s="137">
        <v>2776266.24</v>
      </c>
      <c r="Q33" s="134" t="b">
        <v>0</v>
      </c>
      <c r="R33" s="134">
        <v>5.5677899999999996</v>
      </c>
      <c r="S33" s="134">
        <v>0.61046911000000004</v>
      </c>
      <c r="T33" s="134" t="s">
        <v>20</v>
      </c>
      <c r="V33" s="141">
        <f>IF(IF($E$8,E33&gt;$E$7,E33&gt;=$E$7),_xll.MaRVL_GetRate($L$8,F33,G33,"R","S",$H$8,$H$8),C33/100)</f>
        <v>5.569039653594491E-2</v>
      </c>
      <c r="W33" s="142">
        <f t="shared" si="0"/>
        <v>2776891.0221373728</v>
      </c>
      <c r="X33" s="139">
        <f>_xll.MaRVL_GetRate($L$7,$E$7,O33)</f>
        <v>0.61046426813297738</v>
      </c>
      <c r="Y33" s="142">
        <f t="shared" si="1"/>
        <v>1695192.7455141267</v>
      </c>
    </row>
    <row r="34" spans="2:25">
      <c r="B34" s="137">
        <v>100000000</v>
      </c>
      <c r="C34" s="134">
        <v>0</v>
      </c>
      <c r="D34" s="134">
        <v>0</v>
      </c>
      <c r="E34" s="135">
        <v>43900</v>
      </c>
      <c r="F34" s="135">
        <v>43900</v>
      </c>
      <c r="G34" s="224">
        <v>44084</v>
      </c>
      <c r="H34" s="135">
        <v>43900</v>
      </c>
      <c r="I34" s="135">
        <v>44084</v>
      </c>
      <c r="J34" s="134" t="s">
        <v>62</v>
      </c>
      <c r="K34" s="134" t="b">
        <v>0</v>
      </c>
      <c r="L34" s="134">
        <v>0.50410959</v>
      </c>
      <c r="M34" s="137">
        <v>2820721.23</v>
      </c>
      <c r="N34" s="137">
        <v>1675219.85</v>
      </c>
      <c r="O34" s="135">
        <v>44084</v>
      </c>
      <c r="P34" s="137">
        <v>2820721.23</v>
      </c>
      <c r="Q34" s="134" t="b">
        <v>0</v>
      </c>
      <c r="R34" s="134">
        <v>5.5954499999999996</v>
      </c>
      <c r="S34" s="134">
        <v>0.59389769999999997</v>
      </c>
      <c r="T34" s="134" t="s">
        <v>20</v>
      </c>
      <c r="V34" s="141">
        <f>IF(IF($E$8,E34&gt;$E$7,E34&gt;=$E$7),_xll.MaRVL_GetRate($L$8,F34,G34,"R","S",$H$8,$H$8),C34/100)</f>
        <v>5.5967182205042293E-2</v>
      </c>
      <c r="W34" s="142">
        <f t="shared" si="0"/>
        <v>2821359.3274839167</v>
      </c>
      <c r="X34" s="139">
        <f>_xll.MaRVL_GetRate($L$7,$E$7,O34)</f>
        <v>0.59389196285436008</v>
      </c>
      <c r="Y34" s="142">
        <f t="shared" si="1"/>
        <v>1675582.6289168806</v>
      </c>
    </row>
    <row r="35" spans="2:25">
      <c r="B35" s="137">
        <v>100000000</v>
      </c>
      <c r="C35" s="134">
        <v>0</v>
      </c>
      <c r="D35" s="134">
        <v>0</v>
      </c>
      <c r="E35" s="135">
        <v>44084</v>
      </c>
      <c r="F35" s="135">
        <v>44084</v>
      </c>
      <c r="G35" s="224">
        <v>44265</v>
      </c>
      <c r="H35" s="135">
        <v>44084</v>
      </c>
      <c r="I35" s="135">
        <v>44265</v>
      </c>
      <c r="J35" s="134" t="s">
        <v>62</v>
      </c>
      <c r="K35" s="134" t="b">
        <v>0</v>
      </c>
      <c r="L35" s="134">
        <v>0.49589041</v>
      </c>
      <c r="M35" s="137">
        <v>2784822.4</v>
      </c>
      <c r="N35" s="137">
        <v>1609441.24</v>
      </c>
      <c r="O35" s="135">
        <v>44265</v>
      </c>
      <c r="P35" s="137">
        <v>2784822.4</v>
      </c>
      <c r="Q35" s="134" t="b">
        <v>0</v>
      </c>
      <c r="R35" s="134">
        <v>5.6158000000000001</v>
      </c>
      <c r="S35" s="134">
        <v>0.57793317</v>
      </c>
      <c r="T35" s="134" t="s">
        <v>20</v>
      </c>
      <c r="V35" s="141">
        <f>IF(IF($E$8,E35&gt;$E$7,E35&gt;=$E$7),_xll.MaRVL_GetRate($L$8,F35,G35,"R","S",$H$8,$H$8),C35/100)</f>
        <v>5.6167006072060467E-2</v>
      </c>
      <c r="W35" s="142">
        <f t="shared" si="0"/>
        <v>2785267.9669546555</v>
      </c>
      <c r="X35" s="139">
        <f>_xll.MaRVL_GetRate($L$7,$E$7,O35)</f>
        <v>0.57792808997667322</v>
      </c>
      <c r="Y35" s="142">
        <f t="shared" si="1"/>
        <v>1609684.5962153159</v>
      </c>
    </row>
    <row r="36" spans="2:25">
      <c r="B36" s="137">
        <v>100000000</v>
      </c>
      <c r="C36" s="134">
        <v>0</v>
      </c>
      <c r="D36" s="134">
        <v>0</v>
      </c>
      <c r="E36" s="135">
        <v>44265</v>
      </c>
      <c r="F36" s="135">
        <v>44265</v>
      </c>
      <c r="G36" s="224">
        <v>44449</v>
      </c>
      <c r="H36" s="135">
        <v>44265</v>
      </c>
      <c r="I36" s="135">
        <v>44449</v>
      </c>
      <c r="J36" s="134" t="s">
        <v>62</v>
      </c>
      <c r="K36" s="134" t="b">
        <v>0</v>
      </c>
      <c r="L36" s="134">
        <v>0.50410959</v>
      </c>
      <c r="M36" s="137">
        <v>2844990.31</v>
      </c>
      <c r="N36" s="137">
        <v>1599060.97</v>
      </c>
      <c r="O36" s="135">
        <v>44449</v>
      </c>
      <c r="P36" s="137">
        <v>2844990.31</v>
      </c>
      <c r="Q36" s="134" t="b">
        <v>0</v>
      </c>
      <c r="R36" s="134">
        <v>5.6435899999999997</v>
      </c>
      <c r="S36" s="134">
        <v>0.56206201</v>
      </c>
      <c r="T36" s="134" t="s">
        <v>20</v>
      </c>
      <c r="V36" s="141">
        <f>IF(IF($E$8,E36&gt;$E$7,E36&gt;=$E$7),_xll.MaRVL_GetRate($L$8,F36,G36,"R","S",$H$8,$H$8),C36/100)</f>
        <v>5.6444879819073451E-2</v>
      </c>
      <c r="W36" s="142">
        <f t="shared" si="0"/>
        <v>2845440.5223192391</v>
      </c>
      <c r="X36" s="139">
        <f>_xll.MaRVL_GetRate($L$7,$E$7,O36)</f>
        <v>0.5620576310424229</v>
      </c>
      <c r="Y36" s="142">
        <f t="shared" si="1"/>
        <v>1599301.559246866</v>
      </c>
    </row>
    <row r="37" spans="2:25">
      <c r="B37" s="137">
        <v>100000000</v>
      </c>
      <c r="C37" s="134">
        <v>0</v>
      </c>
      <c r="D37" s="134">
        <v>0</v>
      </c>
      <c r="E37" s="135">
        <v>44449</v>
      </c>
      <c r="F37" s="135">
        <v>44449</v>
      </c>
      <c r="G37" s="224">
        <v>44630</v>
      </c>
      <c r="H37" s="135">
        <v>44449</v>
      </c>
      <c r="I37" s="135">
        <v>44630</v>
      </c>
      <c r="J37" s="134" t="s">
        <v>62</v>
      </c>
      <c r="K37" s="134" t="b">
        <v>0</v>
      </c>
      <c r="L37" s="134">
        <v>0.49589041</v>
      </c>
      <c r="M37" s="137">
        <v>2811102.04</v>
      </c>
      <c r="N37" s="137">
        <v>1537101.08</v>
      </c>
      <c r="O37" s="135">
        <v>44630</v>
      </c>
      <c r="P37" s="137">
        <v>2811102.04</v>
      </c>
      <c r="Q37" s="134" t="b">
        <v>0</v>
      </c>
      <c r="R37" s="134">
        <v>5.6688000000000001</v>
      </c>
      <c r="S37" s="134">
        <v>0.54679661000000002</v>
      </c>
      <c r="T37" s="134" t="s">
        <v>20</v>
      </c>
      <c r="V37" s="141">
        <f>IF(IF($E$8,E37&gt;$E$7,E37&gt;=$E$7),_xll.MaRVL_GetRate($L$8,F37,G37,"R","S",$H$8,$H$8),C37/100)</f>
        <v>5.6696837013335104E-2</v>
      </c>
      <c r="W37" s="142">
        <f t="shared" si="0"/>
        <v>2811541.7752245921</v>
      </c>
      <c r="X37" s="139">
        <f>_xll.MaRVL_GetRate($L$7,$E$7,O37)</f>
        <v>0.54679296904209296</v>
      </c>
      <c r="Y37" s="142">
        <f t="shared" si="1"/>
        <v>1537331.2748609316</v>
      </c>
    </row>
    <row r="38" spans="2:25">
      <c r="B38" s="137">
        <v>100000000</v>
      </c>
      <c r="C38" s="134">
        <v>0</v>
      </c>
      <c r="D38" s="134">
        <v>0</v>
      </c>
      <c r="E38" s="135">
        <v>44630</v>
      </c>
      <c r="F38" s="135">
        <v>44630</v>
      </c>
      <c r="G38" s="224">
        <v>44816</v>
      </c>
      <c r="H38" s="135">
        <v>44630</v>
      </c>
      <c r="I38" s="135">
        <v>44816</v>
      </c>
      <c r="J38" s="134" t="s">
        <v>62</v>
      </c>
      <c r="K38" s="134" t="b">
        <v>0</v>
      </c>
      <c r="L38" s="134">
        <v>0.50958904000000005</v>
      </c>
      <c r="M38" s="137">
        <v>2900193.64</v>
      </c>
      <c r="N38" s="137">
        <v>1541392.42</v>
      </c>
      <c r="O38" s="135">
        <v>44816</v>
      </c>
      <c r="P38" s="137">
        <v>2900193.64</v>
      </c>
      <c r="Q38" s="134" t="b">
        <v>0</v>
      </c>
      <c r="R38" s="134">
        <v>5.6912399999999996</v>
      </c>
      <c r="S38" s="134">
        <v>0.53147913999999996</v>
      </c>
      <c r="T38" s="134" t="s">
        <v>20</v>
      </c>
      <c r="V38" s="141">
        <f>IF(IF($E$8,E38&gt;$E$7,E38&gt;=$E$7),_xll.MaRVL_GetRate($L$8,F38,G38,"R","S",$H$8,$H$8),C38/100)</f>
        <v>5.6921327849230305E-2</v>
      </c>
      <c r="W38" s="142">
        <f t="shared" si="0"/>
        <v>2900648.4814214539</v>
      </c>
      <c r="X38" s="139">
        <f>_xll.MaRVL_GetRate($L$7,$E$7,O38)</f>
        <v>0.53147625146872401</v>
      </c>
      <c r="Y38" s="142">
        <f t="shared" si="1"/>
        <v>1541625.781734321</v>
      </c>
    </row>
    <row r="39" spans="2:25">
      <c r="B39" s="137">
        <v>100000000</v>
      </c>
      <c r="C39" s="134">
        <v>0</v>
      </c>
      <c r="D39" s="134">
        <v>0</v>
      </c>
      <c r="E39" s="135">
        <v>44816</v>
      </c>
      <c r="F39" s="135">
        <v>44816</v>
      </c>
      <c r="G39" s="224">
        <v>44995</v>
      </c>
      <c r="H39" s="135">
        <v>44816</v>
      </c>
      <c r="I39" s="135">
        <v>44995</v>
      </c>
      <c r="J39" s="134" t="s">
        <v>62</v>
      </c>
      <c r="K39" s="134" t="b">
        <v>0</v>
      </c>
      <c r="L39" s="134">
        <v>0.49041096000000001</v>
      </c>
      <c r="M39" s="137">
        <v>2755638.14</v>
      </c>
      <c r="N39" s="137">
        <v>1425501.62</v>
      </c>
      <c r="O39" s="135">
        <v>44995</v>
      </c>
      <c r="P39" s="137">
        <v>2755638.14</v>
      </c>
      <c r="Q39" s="134" t="b">
        <v>0</v>
      </c>
      <c r="R39" s="134">
        <v>5.61904</v>
      </c>
      <c r="S39" s="134">
        <v>0.51730363000000001</v>
      </c>
      <c r="T39" s="134" t="s">
        <v>20</v>
      </c>
      <c r="V39" s="141">
        <f>IF(IF($E$8,E39&gt;$E$7,E39&gt;=$E$7),_xll.MaRVL_GetRate($L$8,F39,G39,"R","S",$H$8,$H$8),C39/100)</f>
        <v>5.6186564424442795E-2</v>
      </c>
      <c r="W39" s="142">
        <f t="shared" si="0"/>
        <v>2755450.6998492838</v>
      </c>
      <c r="X39" s="139">
        <f>_xll.MaRVL_GetRate($L$7,$E$7,O39)</f>
        <v>0.51730110997262269</v>
      </c>
      <c r="Y39" s="142">
        <f t="shared" si="1"/>
        <v>1425397.7055068745</v>
      </c>
    </row>
    <row r="40" spans="2:25">
      <c r="B40" s="137">
        <v>100000000</v>
      </c>
      <c r="C40" s="134">
        <v>0</v>
      </c>
      <c r="D40" s="134">
        <v>0</v>
      </c>
      <c r="E40" s="135">
        <v>44995</v>
      </c>
      <c r="F40" s="135">
        <v>44995</v>
      </c>
      <c r="G40" s="224">
        <v>45180</v>
      </c>
      <c r="H40" s="135">
        <v>44995</v>
      </c>
      <c r="I40" s="135">
        <v>45180</v>
      </c>
      <c r="J40" s="134" t="s">
        <v>62</v>
      </c>
      <c r="K40" s="134" t="b">
        <v>0</v>
      </c>
      <c r="L40" s="134">
        <v>0.50684932000000005</v>
      </c>
      <c r="M40" s="137">
        <v>2857818.82</v>
      </c>
      <c r="N40" s="137">
        <v>1437473.06</v>
      </c>
      <c r="O40" s="135">
        <v>45180</v>
      </c>
      <c r="P40" s="137">
        <v>2857818.82</v>
      </c>
      <c r="Q40" s="134" t="b">
        <v>0</v>
      </c>
      <c r="R40" s="134">
        <v>5.6383999999999999</v>
      </c>
      <c r="S40" s="134">
        <v>0.50299656999999998</v>
      </c>
      <c r="T40" s="134" t="s">
        <v>20</v>
      </c>
      <c r="V40" s="141">
        <f>IF(IF($E$8,E40&gt;$E$7,E40&gt;=$E$7),_xll.MaRVL_GetRate($L$8,F40,G40,"R","S",$H$8,$H$8),C40/100)</f>
        <v>5.639461798692668E-2</v>
      </c>
      <c r="W40" s="142">
        <f t="shared" si="0"/>
        <v>2858357.3778333557</v>
      </c>
      <c r="X40" s="139">
        <f>_xll.MaRVL_GetRate($L$7,$E$7,O40)</f>
        <v>0.50299444202956134</v>
      </c>
      <c r="Y40" s="142">
        <f t="shared" si="1"/>
        <v>1437737.8743843688</v>
      </c>
    </row>
    <row r="41" spans="2:25">
      <c r="B41" s="137">
        <v>100000000</v>
      </c>
      <c r="C41" s="134">
        <v>0</v>
      </c>
      <c r="D41" s="134">
        <v>0</v>
      </c>
      <c r="E41" s="135">
        <v>45180</v>
      </c>
      <c r="F41" s="135">
        <v>45180</v>
      </c>
      <c r="G41" s="224">
        <v>45362</v>
      </c>
      <c r="H41" s="135">
        <v>45180</v>
      </c>
      <c r="I41" s="135">
        <v>45362</v>
      </c>
      <c r="J41" s="134" t="s">
        <v>62</v>
      </c>
      <c r="K41" s="134" t="b">
        <v>0</v>
      </c>
      <c r="L41" s="134">
        <v>0.49863014</v>
      </c>
      <c r="M41" s="137">
        <v>2819989.34</v>
      </c>
      <c r="N41" s="137">
        <v>1379696.67</v>
      </c>
      <c r="O41" s="135">
        <v>45362</v>
      </c>
      <c r="P41" s="137">
        <v>2819989.34</v>
      </c>
      <c r="Q41" s="134" t="b">
        <v>0</v>
      </c>
      <c r="R41" s="134">
        <v>5.6554700000000002</v>
      </c>
      <c r="S41" s="134">
        <v>0.48925598999999997</v>
      </c>
      <c r="T41" s="134" t="s">
        <v>20</v>
      </c>
      <c r="V41" s="141">
        <f>IF(IF($E$8,E41&gt;$E$7,E41&gt;=$E$7),_xll.MaRVL_GetRate($L$8,F41,G41,"R","S",$H$8,$H$8),C41/100)</f>
        <v>5.6565435341109749E-2</v>
      </c>
      <c r="W41" s="142">
        <f t="shared" si="0"/>
        <v>2820523.0943298503</v>
      </c>
      <c r="X41" s="139">
        <f>_xll.MaRVL_GetRate($L$7,$E$7,O41)</f>
        <v>0.48925426437028507</v>
      </c>
      <c r="Y41" s="142">
        <f t="shared" si="1"/>
        <v>1379952.9516557511</v>
      </c>
    </row>
    <row r="42" spans="2:25">
      <c r="B42" s="137">
        <v>100000000</v>
      </c>
      <c r="C42" s="134">
        <v>0</v>
      </c>
      <c r="D42" s="134">
        <v>0</v>
      </c>
      <c r="E42" s="135">
        <v>45362</v>
      </c>
      <c r="F42" s="135">
        <v>45362</v>
      </c>
      <c r="G42" s="224">
        <v>45545</v>
      </c>
      <c r="H42" s="135">
        <v>45362</v>
      </c>
      <c r="I42" s="135">
        <v>45545</v>
      </c>
      <c r="J42" s="134" t="s">
        <v>62</v>
      </c>
      <c r="K42" s="134" t="b">
        <v>0</v>
      </c>
      <c r="L42" s="134">
        <v>0.50136985999999995</v>
      </c>
      <c r="M42" s="137">
        <v>2845106.43</v>
      </c>
      <c r="N42" s="137">
        <v>1353610.82</v>
      </c>
      <c r="O42" s="135">
        <v>45545</v>
      </c>
      <c r="P42" s="137">
        <v>2845106.43</v>
      </c>
      <c r="Q42" s="134" t="b">
        <v>0</v>
      </c>
      <c r="R42" s="134">
        <v>5.6746699999999999</v>
      </c>
      <c r="S42" s="134">
        <v>0.47576807999999998</v>
      </c>
      <c r="T42" s="134" t="s">
        <v>20</v>
      </c>
      <c r="V42" s="141">
        <f>IF(IF($E$8,E42&gt;$E$7,E42&gt;=$E$7),_xll.MaRVL_GetRate($L$8,F42,G42,"R","S",$H$8,$H$8),C42/100)</f>
        <v>5.6752577219681841E-2</v>
      </c>
      <c r="W42" s="142">
        <f t="shared" si="0"/>
        <v>2845403.1695271069</v>
      </c>
      <c r="X42" s="139">
        <f>_xll.MaRVL_GetRate($L$7,$E$7,O42)</f>
        <v>0.47576676802697582</v>
      </c>
      <c r="Y42" s="142">
        <f t="shared" si="1"/>
        <v>1353748.2696996247</v>
      </c>
    </row>
    <row r="43" spans="2:25">
      <c r="B43" s="137">
        <v>100000000</v>
      </c>
      <c r="C43" s="134">
        <v>0</v>
      </c>
      <c r="D43" s="134">
        <v>0</v>
      </c>
      <c r="E43" s="135">
        <v>45545</v>
      </c>
      <c r="F43" s="135">
        <v>45545</v>
      </c>
      <c r="G43" s="224">
        <v>45726</v>
      </c>
      <c r="H43" s="135">
        <v>45545</v>
      </c>
      <c r="I43" s="135">
        <v>45726</v>
      </c>
      <c r="J43" s="134" t="s">
        <v>62</v>
      </c>
      <c r="K43" s="134" t="b">
        <v>0</v>
      </c>
      <c r="L43" s="134">
        <v>0.49589041</v>
      </c>
      <c r="M43" s="137">
        <v>2822371.18</v>
      </c>
      <c r="N43" s="137">
        <v>1306038.5900000001</v>
      </c>
      <c r="O43" s="135">
        <v>45726</v>
      </c>
      <c r="P43" s="137">
        <v>2822371.18</v>
      </c>
      <c r="Q43" s="134" t="b">
        <v>0</v>
      </c>
      <c r="R43" s="134">
        <v>5.6915199999999997</v>
      </c>
      <c r="S43" s="134">
        <v>0.46274514999999999</v>
      </c>
      <c r="T43" s="134" t="s">
        <v>20</v>
      </c>
      <c r="V43" s="141">
        <f>IF(IF($E$8,E43&gt;$E$7,E43&gt;=$E$7),_xll.MaRVL_GetRate($L$8,F43,G43,"R","S",$H$8,$H$8),C43/100)</f>
        <v>5.692608895580667E-2</v>
      </c>
      <c r="W43" s="142">
        <f t="shared" si="0"/>
        <v>2822910.1591991442</v>
      </c>
      <c r="X43" s="139">
        <f>_xll.MaRVL_GetRate($L$7,$E$7,O43)</f>
        <v>0.46274425905119437</v>
      </c>
      <c r="Y43" s="142">
        <f t="shared" si="1"/>
        <v>1306285.4699866972</v>
      </c>
    </row>
    <row r="44" spans="2:25">
      <c r="B44" s="137">
        <v>100000000</v>
      </c>
      <c r="C44" s="134">
        <v>0</v>
      </c>
      <c r="D44" s="134">
        <v>0</v>
      </c>
      <c r="E44" s="135">
        <v>45726</v>
      </c>
      <c r="F44" s="135">
        <v>45726</v>
      </c>
      <c r="G44" s="224">
        <v>45910</v>
      </c>
      <c r="H44" s="135">
        <v>45726</v>
      </c>
      <c r="I44" s="135">
        <v>45910</v>
      </c>
      <c r="J44" s="134" t="s">
        <v>62</v>
      </c>
      <c r="K44" s="134" t="b">
        <v>0</v>
      </c>
      <c r="L44" s="134">
        <v>0.50410959</v>
      </c>
      <c r="M44" s="137">
        <v>2863331.14</v>
      </c>
      <c r="N44" s="137">
        <v>1288199.5</v>
      </c>
      <c r="O44" s="135">
        <v>45910</v>
      </c>
      <c r="P44" s="137">
        <v>2863331.14</v>
      </c>
      <c r="Q44" s="134" t="b">
        <v>0</v>
      </c>
      <c r="R44" s="134">
        <v>5.6799799999999996</v>
      </c>
      <c r="S44" s="134">
        <v>0.4498954</v>
      </c>
      <c r="T44" s="134" t="s">
        <v>20</v>
      </c>
      <c r="V44" s="141">
        <f>IF(IF($E$8,E44&gt;$E$7,E44&gt;=$E$7),_xll.MaRVL_GetRate($L$8,F44,G44,"R","S",$H$8,$H$8),C44/100)</f>
        <v>5.6809712605960627E-2</v>
      </c>
      <c r="W44" s="142">
        <f t="shared" si="0"/>
        <v>2863832.092980864</v>
      </c>
      <c r="X44" s="139">
        <f>_xll.MaRVL_GetRate($L$7,$E$7,O44)</f>
        <v>0.44989489760208967</v>
      </c>
      <c r="Y44" s="142">
        <f t="shared" si="1"/>
        <v>1288423.446221204</v>
      </c>
    </row>
    <row r="47" spans="2:25">
      <c r="G47" s="178">
        <v>40612</v>
      </c>
    </row>
    <row r="48" spans="2:25">
      <c r="G48" s="178">
        <v>40798</v>
      </c>
    </row>
    <row r="49" spans="7:7">
      <c r="G49" s="178">
        <v>40980</v>
      </c>
    </row>
    <row r="50" spans="7:7">
      <c r="G50" s="178">
        <v>41164</v>
      </c>
    </row>
    <row r="51" spans="7:7">
      <c r="G51" s="178">
        <v>41344</v>
      </c>
    </row>
    <row r="52" spans="7:7">
      <c r="G52" s="178">
        <v>41528</v>
      </c>
    </row>
    <row r="53" spans="7:7">
      <c r="G53" s="178">
        <v>41708</v>
      </c>
    </row>
    <row r="54" spans="7:7">
      <c r="G54" s="178">
        <v>41892</v>
      </c>
    </row>
    <row r="55" spans="7:7">
      <c r="G55" s="178">
        <v>42073</v>
      </c>
    </row>
    <row r="56" spans="7:7">
      <c r="G56" s="178">
        <v>42257</v>
      </c>
    </row>
    <row r="57" spans="7:7">
      <c r="G57" s="178">
        <v>42439</v>
      </c>
    </row>
    <row r="58" spans="7:7">
      <c r="G58" s="178">
        <v>42625</v>
      </c>
    </row>
    <row r="59" spans="7:7">
      <c r="G59" s="178">
        <v>42807</v>
      </c>
    </row>
    <row r="60" spans="7:7">
      <c r="G60" s="178">
        <v>42989</v>
      </c>
    </row>
    <row r="61" spans="7:7">
      <c r="G61" s="178">
        <v>43171</v>
      </c>
    </row>
    <row r="62" spans="7:7">
      <c r="G62" s="178">
        <v>43355</v>
      </c>
    </row>
    <row r="63" spans="7:7">
      <c r="G63" s="178">
        <v>43535</v>
      </c>
    </row>
    <row r="64" spans="7:7">
      <c r="G64" s="178">
        <v>43719</v>
      </c>
    </row>
    <row r="65" spans="7:7">
      <c r="G65" s="178">
        <v>43900</v>
      </c>
    </row>
    <row r="66" spans="7:7">
      <c r="G66" s="178">
        <v>44084</v>
      </c>
    </row>
    <row r="67" spans="7:7">
      <c r="G67" s="178">
        <v>44265</v>
      </c>
    </row>
    <row r="68" spans="7:7">
      <c r="G68" s="178">
        <v>44449</v>
      </c>
    </row>
    <row r="69" spans="7:7">
      <c r="G69" s="178">
        <v>44630</v>
      </c>
    </row>
    <row r="70" spans="7:7">
      <c r="G70" s="178">
        <v>44816</v>
      </c>
    </row>
    <row r="71" spans="7:7">
      <c r="G71" s="178">
        <v>44998</v>
      </c>
    </row>
    <row r="72" spans="7:7">
      <c r="G72" s="178">
        <v>45180</v>
      </c>
    </row>
    <row r="73" spans="7:7">
      <c r="G73" s="178">
        <v>45362</v>
      </c>
    </row>
    <row r="74" spans="7:7">
      <c r="G74" s="178">
        <v>45546</v>
      </c>
    </row>
    <row r="75" spans="7:7">
      <c r="G75" s="178">
        <v>45726</v>
      </c>
    </row>
    <row r="76" spans="7:7">
      <c r="G76" s="178">
        <v>45910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2.7109375" bestFit="1" customWidth="1"/>
    <col min="3" max="3" width="10.7109375" bestFit="1" customWidth="1"/>
    <col min="4" max="4" width="12" bestFit="1" customWidth="1"/>
    <col min="5" max="5" width="13.7109375" bestFit="1" customWidth="1"/>
    <col min="6" max="7" width="10.140625" bestFit="1" customWidth="1"/>
    <col min="8" max="8" width="18.5703125" bestFit="1" customWidth="1"/>
    <col min="9" max="9" width="10.42578125" bestFit="1" customWidth="1"/>
    <col min="10" max="10" width="11" bestFit="1" customWidth="1"/>
    <col min="11" max="11" width="10.140625" bestFit="1" customWidth="1"/>
    <col min="12" max="12" width="18.5703125" bestFit="1" customWidth="1"/>
    <col min="14" max="14" width="18.7109375" customWidth="1"/>
    <col min="15" max="15" width="11.5703125" bestFit="1" customWidth="1"/>
  </cols>
  <sheetData>
    <row r="1" spans="1:15" ht="21">
      <c r="A1" s="17" t="s">
        <v>47</v>
      </c>
      <c r="B1" s="18">
        <v>148515</v>
      </c>
    </row>
    <row r="2" spans="1:15" ht="21.75" thickBot="1">
      <c r="A2" s="19" t="s">
        <v>34</v>
      </c>
      <c r="B2" s="20" t="s">
        <v>38</v>
      </c>
    </row>
    <row r="3" spans="1:15" ht="15.75" thickBot="1"/>
    <row r="4" spans="1:15" ht="15.75" thickBot="1">
      <c r="A4" s="15" t="s">
        <v>49</v>
      </c>
      <c r="B4" s="27" t="s">
        <v>48</v>
      </c>
    </row>
    <row r="5" spans="1:15" ht="15.75" thickBot="1">
      <c r="A5" s="16" t="s">
        <v>77</v>
      </c>
      <c r="B5" s="28">
        <f>O12</f>
        <v>4827085.005759852</v>
      </c>
      <c r="D5" s="234" t="s">
        <v>40</v>
      </c>
      <c r="E5" s="236"/>
      <c r="G5" s="234" t="s">
        <v>43</v>
      </c>
      <c r="H5" s="236"/>
    </row>
    <row r="6" spans="1:15" ht="12" customHeight="1"/>
    <row r="7" spans="1:15">
      <c r="D7" s="14" t="s">
        <v>21</v>
      </c>
      <c r="E7" s="7">
        <f>Replication!C4</f>
        <v>40420</v>
      </c>
      <c r="G7" s="14" t="s">
        <v>44</v>
      </c>
      <c r="H7" s="145" t="s">
        <v>76</v>
      </c>
    </row>
    <row r="8" spans="1:15">
      <c r="D8" s="14" t="s">
        <v>31</v>
      </c>
      <c r="E8" s="6" t="b">
        <f>Replication!C6</f>
        <v>0</v>
      </c>
    </row>
    <row r="10" spans="1:15" ht="15.75" thickBot="1"/>
    <row r="11" spans="1:15" ht="15.75" thickBot="1">
      <c r="O11" s="21" t="s">
        <v>32</v>
      </c>
    </row>
    <row r="12" spans="1:15">
      <c r="O12" s="22">
        <f>SUM(O15:O16)</f>
        <v>4827085.005759852</v>
      </c>
    </row>
    <row r="14" spans="1:15" ht="25.5">
      <c r="B14" s="48" t="s">
        <v>51</v>
      </c>
      <c r="C14" s="48" t="s">
        <v>52</v>
      </c>
      <c r="D14" s="48" t="s">
        <v>55</v>
      </c>
      <c r="E14" s="48" t="s">
        <v>56</v>
      </c>
      <c r="F14" s="48" t="s">
        <v>10</v>
      </c>
      <c r="G14" s="48" t="s">
        <v>12</v>
      </c>
      <c r="H14" s="48" t="s">
        <v>59</v>
      </c>
      <c r="I14" s="48" t="s">
        <v>60</v>
      </c>
      <c r="J14" s="48" t="s">
        <v>61</v>
      </c>
      <c r="K14" s="48" t="s">
        <v>17</v>
      </c>
      <c r="L14" s="48" t="s">
        <v>18</v>
      </c>
      <c r="N14" s="10" t="s">
        <v>27</v>
      </c>
      <c r="O14" s="10" t="s">
        <v>28</v>
      </c>
    </row>
    <row r="15" spans="1:15">
      <c r="B15" s="49">
        <v>100000000</v>
      </c>
      <c r="C15" s="50">
        <v>5.0549999999999997</v>
      </c>
      <c r="D15" s="51">
        <v>40645</v>
      </c>
      <c r="E15" s="51">
        <v>40828</v>
      </c>
      <c r="F15" s="50">
        <v>0.50136985999999995</v>
      </c>
      <c r="G15" s="49">
        <v>2438044.4</v>
      </c>
      <c r="H15" s="51">
        <v>40828</v>
      </c>
      <c r="I15" s="49">
        <v>2534424.66</v>
      </c>
      <c r="J15" s="50" t="b">
        <v>0</v>
      </c>
      <c r="K15" s="50">
        <v>0.96197153999999996</v>
      </c>
      <c r="L15" s="50" t="s">
        <v>20</v>
      </c>
      <c r="N15" s="6">
        <f>_xll.MaRVL_GetRate($H$7,$E$7,H15)</f>
        <v>0.96175858870658193</v>
      </c>
      <c r="O15" s="9">
        <f>IF(IF($E$8,H15&gt;$E$7,H15&gt;=$E$7),I15*N15,0)</f>
        <v>2437504.6841847589</v>
      </c>
    </row>
    <row r="16" spans="1:15">
      <c r="B16" s="49">
        <v>100000000</v>
      </c>
      <c r="C16" s="50">
        <v>5.0549999999999997</v>
      </c>
      <c r="D16" s="51">
        <v>40828</v>
      </c>
      <c r="E16" s="51">
        <v>41011</v>
      </c>
      <c r="F16" s="50">
        <v>0.50136985999999995</v>
      </c>
      <c r="G16" s="49">
        <v>2390652.16</v>
      </c>
      <c r="H16" s="51">
        <v>41011</v>
      </c>
      <c r="I16" s="49">
        <v>2534424.66</v>
      </c>
      <c r="J16" s="50" t="b">
        <v>0</v>
      </c>
      <c r="K16" s="50">
        <v>0.94327212999999999</v>
      </c>
      <c r="L16" s="50" t="s">
        <v>20</v>
      </c>
      <c r="N16" s="6">
        <f>_xll.MaRVL_GetRate($H$7,$E$7,H16)</f>
        <v>0.94284922305604946</v>
      </c>
      <c r="O16" s="9">
        <f t="shared" ref="O16" si="0">IF(IF($E$8,H16&gt;$E$7,H16&gt;=$E$7),I16*N16,0)</f>
        <v>2389580.3215750926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35"/>
  <sheetViews>
    <sheetView workbookViewId="0">
      <selection activeCell="D15" sqref="D15:D74"/>
    </sheetView>
  </sheetViews>
  <sheetFormatPr defaultRowHeight="15"/>
  <cols>
    <col min="1" max="1" width="11.42578125" style="138" bestFit="1" customWidth="1"/>
    <col min="2" max="2" width="12" style="138" bestFit="1" customWidth="1"/>
    <col min="3" max="3" width="10.7109375" style="138" bestFit="1" customWidth="1"/>
    <col min="4" max="4" width="12" style="138" bestFit="1" customWidth="1"/>
    <col min="5" max="5" width="13.7109375" style="138" bestFit="1" customWidth="1"/>
    <col min="6" max="6" width="10.140625" style="138" bestFit="1" customWidth="1"/>
    <col min="7" max="7" width="13.7109375" style="138" bestFit="1" customWidth="1"/>
    <col min="8" max="8" width="10.140625" style="138" bestFit="1" customWidth="1"/>
    <col min="9" max="9" width="10.42578125" style="138" bestFit="1" customWidth="1"/>
    <col min="10" max="10" width="11" style="138" bestFit="1" customWidth="1"/>
    <col min="11" max="11" width="10.140625" style="138" bestFit="1" customWidth="1"/>
    <col min="12" max="12" width="18.5703125" style="138" bestFit="1" customWidth="1"/>
    <col min="13" max="14" width="11.7109375" style="138" bestFit="1" customWidth="1"/>
    <col min="15" max="15" width="10.140625" style="138" bestFit="1" customWidth="1"/>
    <col min="16" max="16" width="11.7109375" style="138" bestFit="1" customWidth="1"/>
    <col min="17" max="17" width="7.7109375" style="138" bestFit="1" customWidth="1"/>
    <col min="18" max="18" width="5.42578125" style="138" bestFit="1" customWidth="1"/>
    <col min="19" max="19" width="3.28515625" style="138" bestFit="1" customWidth="1"/>
    <col min="20" max="20" width="9.85546875" style="138" bestFit="1" customWidth="1"/>
    <col min="21" max="21" width="9.140625" style="138"/>
    <col min="22" max="22" width="6.140625" style="138" bestFit="1" customWidth="1"/>
    <col min="23" max="23" width="13.28515625" style="138" bestFit="1" customWidth="1"/>
    <col min="24" max="24" width="18.7109375" style="138" customWidth="1"/>
    <col min="25" max="25" width="13.28515625" style="138" bestFit="1" customWidth="1"/>
    <col min="26" max="16384" width="9.140625" style="138"/>
  </cols>
  <sheetData>
    <row r="1" spans="1:25" ht="21">
      <c r="A1" s="148" t="s">
        <v>47</v>
      </c>
      <c r="B1" s="149">
        <v>185576</v>
      </c>
    </row>
    <row r="2" spans="1:25" ht="21.75" thickBot="1">
      <c r="A2" s="150" t="s">
        <v>34</v>
      </c>
      <c r="B2" s="151" t="s">
        <v>38</v>
      </c>
    </row>
    <row r="3" spans="1:25" ht="15.75" thickBot="1"/>
    <row r="4" spans="1:25" ht="15.75" thickBot="1">
      <c r="A4" s="146" t="s">
        <v>49</v>
      </c>
      <c r="B4" s="154" t="s">
        <v>48</v>
      </c>
    </row>
    <row r="5" spans="1:25" ht="15.75" thickBot="1">
      <c r="A5" s="147" t="s">
        <v>50</v>
      </c>
      <c r="B5" s="155">
        <f>Y12</f>
        <v>55549147.747074068</v>
      </c>
      <c r="D5" s="234" t="s">
        <v>40</v>
      </c>
      <c r="E5" s="236"/>
      <c r="G5" s="234" t="s">
        <v>41</v>
      </c>
      <c r="H5" s="236"/>
      <c r="K5" s="234" t="s">
        <v>43</v>
      </c>
      <c r="L5" s="236"/>
    </row>
    <row r="6" spans="1:25" ht="12" customHeight="1">
      <c r="G6" s="144" t="s">
        <v>42</v>
      </c>
    </row>
    <row r="7" spans="1:25">
      <c r="D7" s="145" t="s">
        <v>21</v>
      </c>
      <c r="E7" s="140">
        <f>Replication!C4</f>
        <v>40420</v>
      </c>
      <c r="G7" s="145" t="s">
        <v>39</v>
      </c>
      <c r="H7" s="145" t="s">
        <v>26</v>
      </c>
      <c r="K7" s="145" t="s">
        <v>44</v>
      </c>
      <c r="L7" s="145" t="s">
        <v>94</v>
      </c>
    </row>
    <row r="8" spans="1:25">
      <c r="D8" s="145" t="s">
        <v>30</v>
      </c>
      <c r="E8" s="139" t="b">
        <f>Replication!C5</f>
        <v>1</v>
      </c>
      <c r="G8" s="145" t="s">
        <v>46</v>
      </c>
      <c r="H8" s="145" t="s">
        <v>24</v>
      </c>
      <c r="K8" s="145" t="s">
        <v>45</v>
      </c>
      <c r="L8" s="145" t="s">
        <v>22</v>
      </c>
    </row>
    <row r="9" spans="1:25">
      <c r="D9" s="145" t="s">
        <v>31</v>
      </c>
      <c r="E9" s="139" t="b">
        <f>Replication!C6</f>
        <v>0</v>
      </c>
    </row>
    <row r="10" spans="1:25" ht="15.75" thickBot="1"/>
    <row r="11" spans="1:25" ht="15.75" thickBot="1">
      <c r="Y11" s="152" t="s">
        <v>32</v>
      </c>
    </row>
    <row r="12" spans="1:25">
      <c r="D12" s="165">
        <v>6.5000000000000002E-2</v>
      </c>
      <c r="Y12" s="153">
        <f>SUM(Y15:Y74)</f>
        <v>55549147.747074068</v>
      </c>
    </row>
    <row r="14" spans="1:25" ht="25.5">
      <c r="B14" s="129" t="s">
        <v>51</v>
      </c>
      <c r="C14" s="129" t="s">
        <v>52</v>
      </c>
      <c r="D14" s="129" t="s">
        <v>53</v>
      </c>
      <c r="E14" s="129" t="s">
        <v>54</v>
      </c>
      <c r="F14" s="129" t="s">
        <v>4</v>
      </c>
      <c r="G14" s="129" t="s">
        <v>5</v>
      </c>
      <c r="H14" s="129" t="s">
        <v>55</v>
      </c>
      <c r="I14" s="129" t="s">
        <v>56</v>
      </c>
      <c r="J14" s="129" t="s">
        <v>57</v>
      </c>
      <c r="K14" s="129" t="s">
        <v>58</v>
      </c>
      <c r="L14" s="129" t="s">
        <v>10</v>
      </c>
      <c r="M14" s="129" t="s">
        <v>11</v>
      </c>
      <c r="N14" s="129" t="s">
        <v>12</v>
      </c>
      <c r="O14" s="129" t="s">
        <v>59</v>
      </c>
      <c r="P14" s="129" t="s">
        <v>60</v>
      </c>
      <c r="Q14" s="129" t="s">
        <v>61</v>
      </c>
      <c r="R14" s="129" t="s">
        <v>16</v>
      </c>
      <c r="S14" s="129" t="s">
        <v>17</v>
      </c>
      <c r="T14" s="129" t="s">
        <v>18</v>
      </c>
      <c r="V14" s="143" t="s">
        <v>23</v>
      </c>
      <c r="W14" s="143" t="s">
        <v>25</v>
      </c>
      <c r="X14" s="143" t="s">
        <v>27</v>
      </c>
      <c r="Y14" s="143" t="s">
        <v>28</v>
      </c>
    </row>
    <row r="15" spans="1:25">
      <c r="B15" s="130">
        <v>100000000</v>
      </c>
      <c r="C15" s="131">
        <v>0</v>
      </c>
      <c r="D15" s="165">
        <v>6.5000000000000002E-2</v>
      </c>
      <c r="E15" s="128">
        <v>40431</v>
      </c>
      <c r="F15" s="128">
        <v>40431</v>
      </c>
      <c r="G15" s="225">
        <v>40522</v>
      </c>
      <c r="H15" s="128">
        <v>40431</v>
      </c>
      <c r="I15" s="128">
        <v>40522</v>
      </c>
      <c r="J15" s="131" t="s">
        <v>64</v>
      </c>
      <c r="K15" s="131" t="b">
        <v>0</v>
      </c>
      <c r="L15" s="131">
        <v>0.24931507</v>
      </c>
      <c r="M15" s="130">
        <v>1195399.58</v>
      </c>
      <c r="N15" s="130">
        <v>1179855.05</v>
      </c>
      <c r="O15" s="128">
        <v>40522</v>
      </c>
      <c r="P15" s="130">
        <v>1195399.58</v>
      </c>
      <c r="Q15" s="131" t="b">
        <v>0</v>
      </c>
      <c r="R15" s="131">
        <v>4.72973</v>
      </c>
      <c r="S15" s="131">
        <v>0.98699636999999996</v>
      </c>
      <c r="T15" s="131" t="s">
        <v>20</v>
      </c>
      <c r="V15" s="141">
        <f>IF(IF($E$8,E15&gt;$E$7,E15&gt;=$E$7),_xll.MaRVL_GetRate($L$8,F15,G15,"R","S",$H$8,$H$8),C15/100)</f>
        <v>4.7297342430002096E-2</v>
      </c>
      <c r="W15" s="142">
        <f t="shared" ref="W15:W25" si="0">IF($H$7="A",L15*(V15+D15/100),1-1/(1+L15*(V15+D15/100)))*B15</f>
        <v>1195399.5034249942</v>
      </c>
      <c r="X15" s="139">
        <f>_xll.MaRVL_GetRate($L$7,$E$7,O15)</f>
        <v>0.98699637488104519</v>
      </c>
      <c r="Y15" s="142">
        <f t="shared" ref="Y15:Y25" si="1">IF(IF($E$9,O15&gt;$E$7,O15&gt;=$E$7),W15*X15,0)</f>
        <v>1179854.9764150709</v>
      </c>
    </row>
    <row r="16" spans="1:25">
      <c r="B16" s="130">
        <v>100000000</v>
      </c>
      <c r="C16" s="131">
        <v>0</v>
      </c>
      <c r="D16" s="165">
        <v>6.5000000000000002E-2</v>
      </c>
      <c r="E16" s="128">
        <v>40522</v>
      </c>
      <c r="F16" s="128">
        <v>40522</v>
      </c>
      <c r="G16" s="225">
        <v>40612</v>
      </c>
      <c r="H16" s="128">
        <v>40522</v>
      </c>
      <c r="I16" s="128">
        <v>40612</v>
      </c>
      <c r="J16" s="131" t="s">
        <v>64</v>
      </c>
      <c r="K16" s="131" t="b">
        <v>0</v>
      </c>
      <c r="L16" s="131">
        <v>0.24657534</v>
      </c>
      <c r="M16" s="130">
        <v>1164887.26</v>
      </c>
      <c r="N16" s="130">
        <v>1136680.6299999999</v>
      </c>
      <c r="O16" s="128">
        <v>40612</v>
      </c>
      <c r="P16" s="130">
        <v>1164887.26</v>
      </c>
      <c r="Q16" s="131" t="b">
        <v>0</v>
      </c>
      <c r="R16" s="131">
        <v>4.6592599999999997</v>
      </c>
      <c r="S16" s="131">
        <v>0.97578595999999995</v>
      </c>
      <c r="T16" s="131" t="s">
        <v>20</v>
      </c>
      <c r="V16" s="141">
        <f>IF(IF($E$8,E16&gt;$E$7,E16&gt;=$E$7),_xll.MaRVL_GetRate($L$8,F16,G16,"R","S",$H$8,$H$8),C16/100)</f>
        <v>4.6592649908742678E-2</v>
      </c>
      <c r="W16" s="142">
        <f t="shared" si="0"/>
        <v>1164887.2463749195</v>
      </c>
      <c r="X16" s="139">
        <f>_xll.MaRVL_GetRate($L$7,$E$7,O16)</f>
        <v>0.9757859616407889</v>
      </c>
      <c r="Y16" s="142">
        <f t="shared" si="1"/>
        <v>1136680.6219070414</v>
      </c>
    </row>
    <row r="17" spans="2:25">
      <c r="B17" s="130">
        <v>100000000</v>
      </c>
      <c r="C17" s="131">
        <v>0</v>
      </c>
      <c r="D17" s="165">
        <v>6.5000000000000002E-2</v>
      </c>
      <c r="E17" s="128">
        <v>40612</v>
      </c>
      <c r="F17" s="128">
        <v>40612</v>
      </c>
      <c r="G17" s="225">
        <v>40704</v>
      </c>
      <c r="H17" s="128">
        <v>40612</v>
      </c>
      <c r="I17" s="128">
        <v>40704</v>
      </c>
      <c r="J17" s="131" t="s">
        <v>64</v>
      </c>
      <c r="K17" s="131" t="b">
        <v>0</v>
      </c>
      <c r="L17" s="131">
        <v>0.25205478999999997</v>
      </c>
      <c r="M17" s="130">
        <v>1193217.18</v>
      </c>
      <c r="N17" s="130">
        <v>1150781.78</v>
      </c>
      <c r="O17" s="128">
        <v>40704</v>
      </c>
      <c r="P17" s="130">
        <v>1193217.18</v>
      </c>
      <c r="Q17" s="131" t="b">
        <v>0</v>
      </c>
      <c r="R17" s="131">
        <v>4.6689600000000002</v>
      </c>
      <c r="S17" s="131">
        <v>0.96443615000000005</v>
      </c>
      <c r="T17" s="131" t="s">
        <v>20</v>
      </c>
      <c r="V17" s="141">
        <f>IF(IF($E$8,E17&gt;$E$7,E17&gt;=$E$7),_xll.MaRVL_GetRate($L$8,F17,G17,"R","S",$H$8,$H$8),C17/100)</f>
        <v>4.6689594548156667E-2</v>
      </c>
      <c r="W17" s="142">
        <f t="shared" si="0"/>
        <v>1193217.1562520771</v>
      </c>
      <c r="X17" s="139">
        <f>_xll.MaRVL_GetRate($L$7,$E$7,O17)</f>
        <v>0.96443615278982087</v>
      </c>
      <c r="Y17" s="142">
        <f t="shared" si="1"/>
        <v>1150781.7636185638</v>
      </c>
    </row>
    <row r="18" spans="2:25">
      <c r="B18" s="130">
        <v>100000000</v>
      </c>
      <c r="C18" s="131">
        <v>0</v>
      </c>
      <c r="D18" s="165">
        <v>6.5000000000000002E-2</v>
      </c>
      <c r="E18" s="128">
        <v>40704</v>
      </c>
      <c r="F18" s="128">
        <v>40704</v>
      </c>
      <c r="G18" s="225">
        <v>40798</v>
      </c>
      <c r="H18" s="128">
        <v>40704</v>
      </c>
      <c r="I18" s="128">
        <v>40798</v>
      </c>
      <c r="J18" s="131" t="s">
        <v>64</v>
      </c>
      <c r="K18" s="131" t="b">
        <v>0</v>
      </c>
      <c r="L18" s="131">
        <v>0.25753425000000002</v>
      </c>
      <c r="M18" s="130">
        <v>1221813.3</v>
      </c>
      <c r="N18" s="130">
        <v>1164329.8799999999</v>
      </c>
      <c r="O18" s="128">
        <v>40798</v>
      </c>
      <c r="P18" s="130">
        <v>1221813.3</v>
      </c>
      <c r="Q18" s="131" t="b">
        <v>0</v>
      </c>
      <c r="R18" s="131">
        <v>4.6792800000000003</v>
      </c>
      <c r="S18" s="131">
        <v>0.95295236999999999</v>
      </c>
      <c r="T18" s="131" t="s">
        <v>20</v>
      </c>
      <c r="V18" s="141">
        <f>IF(IF($E$8,E18&gt;$E$7,E18&gt;=$E$7),_xll.MaRVL_GetRate($L$8,F18,G18,"R","S",$H$8,$H$8),C18/100)</f>
        <v>4.6792750428069949E-2</v>
      </c>
      <c r="W18" s="142">
        <f t="shared" si="0"/>
        <v>1221813.3149430174</v>
      </c>
      <c r="X18" s="139">
        <f>_xll.MaRVL_GetRate($L$7,$E$7,O18)</f>
        <v>0.95295237555193169</v>
      </c>
      <c r="Y18" s="142">
        <f t="shared" si="1"/>
        <v>1164329.900955929</v>
      </c>
    </row>
    <row r="19" spans="2:25">
      <c r="B19" s="130">
        <v>100000000</v>
      </c>
      <c r="C19" s="131">
        <v>0</v>
      </c>
      <c r="D19" s="165">
        <v>6.5000000000000002E-2</v>
      </c>
      <c r="E19" s="128">
        <v>40798</v>
      </c>
      <c r="F19" s="128">
        <v>40798</v>
      </c>
      <c r="G19" s="225">
        <v>40889</v>
      </c>
      <c r="H19" s="128">
        <v>40798</v>
      </c>
      <c r="I19" s="128">
        <v>40889</v>
      </c>
      <c r="J19" s="131" t="s">
        <v>64</v>
      </c>
      <c r="K19" s="131" t="b">
        <v>0</v>
      </c>
      <c r="L19" s="131">
        <v>0.24931507</v>
      </c>
      <c r="M19" s="130">
        <v>1192294.73</v>
      </c>
      <c r="N19" s="130">
        <v>1122992.69</v>
      </c>
      <c r="O19" s="128">
        <v>40889</v>
      </c>
      <c r="P19" s="130">
        <v>1192294.73</v>
      </c>
      <c r="Q19" s="131" t="b">
        <v>0</v>
      </c>
      <c r="R19" s="131">
        <v>4.7172799999999997</v>
      </c>
      <c r="S19" s="131">
        <v>0.94187507999999998</v>
      </c>
      <c r="T19" s="131" t="s">
        <v>20</v>
      </c>
      <c r="V19" s="141">
        <f>IF(IF($E$8,E19&gt;$E$7,E19&gt;=$E$7),_xll.MaRVL_GetRate($L$8,F19,G19,"R","S",$H$8,$H$8),C19/100)</f>
        <v>4.7172810424340128E-2</v>
      </c>
      <c r="W19" s="142">
        <f t="shared" si="0"/>
        <v>1192294.7328541088</v>
      </c>
      <c r="X19" s="139">
        <f>_xll.MaRVL_GetRate($L$7,$E$7,O19)</f>
        <v>0.94187508397668351</v>
      </c>
      <c r="Y19" s="142">
        <f t="shared" si="1"/>
        <v>1122992.7016319211</v>
      </c>
    </row>
    <row r="20" spans="2:25">
      <c r="B20" s="130">
        <v>100000000</v>
      </c>
      <c r="C20" s="131">
        <v>0</v>
      </c>
      <c r="D20" s="165">
        <v>6.5000000000000002E-2</v>
      </c>
      <c r="E20" s="128">
        <v>40889</v>
      </c>
      <c r="F20" s="128">
        <v>40889</v>
      </c>
      <c r="G20" s="225">
        <v>40980</v>
      </c>
      <c r="H20" s="128">
        <v>40889</v>
      </c>
      <c r="I20" s="128">
        <v>40980</v>
      </c>
      <c r="J20" s="131" t="s">
        <v>64</v>
      </c>
      <c r="K20" s="131" t="b">
        <v>0</v>
      </c>
      <c r="L20" s="131">
        <v>0.24931507</v>
      </c>
      <c r="M20" s="130">
        <v>1206439.6599999999</v>
      </c>
      <c r="N20" s="130">
        <v>1122949.72</v>
      </c>
      <c r="O20" s="128">
        <v>40980</v>
      </c>
      <c r="P20" s="130">
        <v>1206439.6599999999</v>
      </c>
      <c r="Q20" s="131" t="b">
        <v>0</v>
      </c>
      <c r="R20" s="131">
        <v>4.7740200000000002</v>
      </c>
      <c r="S20" s="131">
        <v>0.93079643000000001</v>
      </c>
      <c r="T20" s="131" t="s">
        <v>20</v>
      </c>
      <c r="V20" s="141">
        <f>IF(IF($E$8,E20&gt;$E$7,E20&gt;=$E$7),_xll.MaRVL_GetRate($L$8,F20,G20,"R","S",$H$8,$H$8),C20/100)</f>
        <v>4.7740162235759317E-2</v>
      </c>
      <c r="W20" s="142">
        <f t="shared" si="0"/>
        <v>1206439.668511969</v>
      </c>
      <c r="X20" s="139">
        <f>_xll.MaRVL_GetRate($L$7,$E$7,O20)</f>
        <v>0.93079642674291196</v>
      </c>
      <c r="Y20" s="142">
        <f t="shared" si="1"/>
        <v>1122949.7325318439</v>
      </c>
    </row>
    <row r="21" spans="2:25">
      <c r="B21" s="130">
        <v>100000000</v>
      </c>
      <c r="C21" s="131">
        <v>0</v>
      </c>
      <c r="D21" s="165">
        <v>6.5000000000000002E-2</v>
      </c>
      <c r="E21" s="128">
        <v>40980</v>
      </c>
      <c r="F21" s="128">
        <v>40980</v>
      </c>
      <c r="G21" s="225">
        <v>41072</v>
      </c>
      <c r="H21" s="128">
        <v>40980</v>
      </c>
      <c r="I21" s="128">
        <v>41072</v>
      </c>
      <c r="J21" s="131" t="s">
        <v>64</v>
      </c>
      <c r="K21" s="131" t="b">
        <v>0</v>
      </c>
      <c r="L21" s="131">
        <v>0.25205478999999997</v>
      </c>
      <c r="M21" s="130">
        <v>1231372.69</v>
      </c>
      <c r="N21" s="130">
        <v>1132398.78</v>
      </c>
      <c r="O21" s="128">
        <v>41072</v>
      </c>
      <c r="P21" s="130">
        <v>1231372.69</v>
      </c>
      <c r="Q21" s="131" t="b">
        <v>0</v>
      </c>
      <c r="R21" s="131">
        <v>4.8203399999999998</v>
      </c>
      <c r="S21" s="131">
        <v>0.91962310999999997</v>
      </c>
      <c r="T21" s="131" t="s">
        <v>20</v>
      </c>
      <c r="V21" s="141">
        <f>IF(IF($E$8,E21&gt;$E$7,E21&gt;=$E$7),_xll.MaRVL_GetRate($L$8,F21,G21,"R","S",$H$8,$H$8),C21/100)</f>
        <v>4.8203373014097925E-2</v>
      </c>
      <c r="W21" s="142">
        <f t="shared" si="0"/>
        <v>1231372.6675860118</v>
      </c>
      <c r="X21" s="139">
        <f>_xll.MaRVL_GetRate($L$7,$E$7,O21)</f>
        <v>0.91962310598635744</v>
      </c>
      <c r="Y21" s="142">
        <f t="shared" si="1"/>
        <v>1132398.7571921546</v>
      </c>
    </row>
    <row r="22" spans="2:25">
      <c r="B22" s="130">
        <v>100000000</v>
      </c>
      <c r="C22" s="131">
        <v>0</v>
      </c>
      <c r="D22" s="165">
        <v>6.5000000000000002E-2</v>
      </c>
      <c r="E22" s="128">
        <v>41072</v>
      </c>
      <c r="F22" s="128">
        <v>41072</v>
      </c>
      <c r="G22" s="225">
        <v>41162</v>
      </c>
      <c r="H22" s="128">
        <v>41072</v>
      </c>
      <c r="I22" s="128">
        <v>41162</v>
      </c>
      <c r="J22" s="131" t="s">
        <v>64</v>
      </c>
      <c r="K22" s="131" t="b">
        <v>0</v>
      </c>
      <c r="L22" s="131">
        <v>0.24657534</v>
      </c>
      <c r="M22" s="130">
        <v>1213081.71</v>
      </c>
      <c r="N22" s="130">
        <v>1102383.6200000001</v>
      </c>
      <c r="O22" s="128">
        <v>41162</v>
      </c>
      <c r="P22" s="130">
        <v>1213081.71</v>
      </c>
      <c r="Q22" s="131" t="b">
        <v>0</v>
      </c>
      <c r="R22" s="131">
        <v>4.8547200000000004</v>
      </c>
      <c r="S22" s="131">
        <v>0.90874637999999996</v>
      </c>
      <c r="T22" s="131" t="s">
        <v>20</v>
      </c>
      <c r="V22" s="141">
        <f>IF(IF($E$8,E22&gt;$E$7,E22&gt;=$E$7),_xll.MaRVL_GetRate($L$8,F22,G22,"R","S",$H$8,$H$8),C22/100)</f>
        <v>4.8540763868981825E-2</v>
      </c>
      <c r="W22" s="142">
        <f t="shared" si="0"/>
        <v>1212922.9325853908</v>
      </c>
      <c r="X22" s="139">
        <f>_xll.MaRVL_GetRate($L$7,$E$7,O22)</f>
        <v>0.90874636125089214</v>
      </c>
      <c r="Y22" s="142">
        <f t="shared" si="1"/>
        <v>1102239.3014647351</v>
      </c>
    </row>
    <row r="23" spans="2:25">
      <c r="B23" s="130">
        <v>100000000</v>
      </c>
      <c r="C23" s="131">
        <v>0</v>
      </c>
      <c r="D23" s="165">
        <v>6.5000000000000002E-2</v>
      </c>
      <c r="E23" s="128">
        <v>41162</v>
      </c>
      <c r="F23" s="128">
        <v>41162</v>
      </c>
      <c r="G23" s="225">
        <v>41253</v>
      </c>
      <c r="H23" s="128">
        <v>41162</v>
      </c>
      <c r="I23" s="128">
        <v>41253</v>
      </c>
      <c r="J23" s="131" t="s">
        <v>64</v>
      </c>
      <c r="K23" s="131" t="b">
        <v>0</v>
      </c>
      <c r="L23" s="131">
        <v>0.24931507</v>
      </c>
      <c r="M23" s="130">
        <v>1230178.44</v>
      </c>
      <c r="N23" s="130">
        <v>1104511.73</v>
      </c>
      <c r="O23" s="128">
        <v>41253</v>
      </c>
      <c r="P23" s="130">
        <v>1230178.44</v>
      </c>
      <c r="Q23" s="131" t="b">
        <v>0</v>
      </c>
      <c r="R23" s="131">
        <v>4.8692299999999999</v>
      </c>
      <c r="S23" s="131">
        <v>0.89784675999999997</v>
      </c>
      <c r="T23" s="131" t="s">
        <v>20</v>
      </c>
      <c r="V23" s="141">
        <f>IF(IF($E$8,E23&gt;$E$7,E23&gt;=$E$7),_xll.MaRVL_GetRate($L$8,F23,G23,"R","S",$H$8,$H$8),C23/100)</f>
        <v>4.8694764981142932E-2</v>
      </c>
      <c r="W23" s="142">
        <f t="shared" si="0"/>
        <v>1230239.3535407197</v>
      </c>
      <c r="X23" s="139">
        <f>_xll.MaRVL_GetRate($L$7,$E$7,O23)</f>
        <v>0.89784620426070738</v>
      </c>
      <c r="Y23" s="142">
        <f t="shared" si="1"/>
        <v>1104565.7339086817</v>
      </c>
    </row>
    <row r="24" spans="2:25">
      <c r="B24" s="130">
        <v>100000000</v>
      </c>
      <c r="C24" s="131">
        <v>0</v>
      </c>
      <c r="D24" s="165">
        <v>6.5000000000000002E-2</v>
      </c>
      <c r="E24" s="128">
        <v>41253</v>
      </c>
      <c r="F24" s="128">
        <v>41253</v>
      </c>
      <c r="G24" s="225">
        <v>41344</v>
      </c>
      <c r="H24" s="128">
        <v>41253</v>
      </c>
      <c r="I24" s="128">
        <v>41344</v>
      </c>
      <c r="J24" s="131" t="s">
        <v>64</v>
      </c>
      <c r="K24" s="131" t="b">
        <v>0</v>
      </c>
      <c r="L24" s="131">
        <v>0.24931507</v>
      </c>
      <c r="M24" s="130">
        <v>1237500.67</v>
      </c>
      <c r="N24" s="130">
        <v>1097680.06</v>
      </c>
      <c r="O24" s="128">
        <v>41344</v>
      </c>
      <c r="P24" s="130">
        <v>1237500.67</v>
      </c>
      <c r="Q24" s="131" t="b">
        <v>0</v>
      </c>
      <c r="R24" s="131">
        <v>4.8986000000000001</v>
      </c>
      <c r="S24" s="131">
        <v>0.88701370999999996</v>
      </c>
      <c r="T24" s="131" t="s">
        <v>20</v>
      </c>
      <c r="V24" s="141">
        <f>IF(IF($E$8,E24&gt;$E$7,E24&gt;=$E$7),_xll.MaRVL_GetRate($L$8,F24,G24,"R","S",$H$8,$H$8),C24/100)</f>
        <v>4.898899016550376E-2</v>
      </c>
      <c r="W24" s="142">
        <f t="shared" si="0"/>
        <v>1237574.8307841881</v>
      </c>
      <c r="X24" s="139">
        <f>_xll.MaRVL_GetRate($L$7,$E$7,O24)</f>
        <v>0.88701250544308929</v>
      </c>
      <c r="Y24" s="142">
        <f t="shared" si="1"/>
        <v>1097744.3513271899</v>
      </c>
    </row>
    <row r="25" spans="2:25">
      <c r="B25" s="130">
        <v>100000000</v>
      </c>
      <c r="C25" s="131">
        <v>0</v>
      </c>
      <c r="D25" s="165">
        <v>6.5000000000000002E-2</v>
      </c>
      <c r="E25" s="128">
        <v>41344</v>
      </c>
      <c r="F25" s="128">
        <v>41344</v>
      </c>
      <c r="G25" s="225">
        <v>41436</v>
      </c>
      <c r="H25" s="128">
        <v>41344</v>
      </c>
      <c r="I25" s="128">
        <v>41436</v>
      </c>
      <c r="J25" s="131" t="s">
        <v>64</v>
      </c>
      <c r="K25" s="131" t="b">
        <v>0</v>
      </c>
      <c r="L25" s="131">
        <v>0.25205478999999997</v>
      </c>
      <c r="M25" s="130">
        <v>1258626.6000000001</v>
      </c>
      <c r="N25" s="130">
        <v>1102720.58</v>
      </c>
      <c r="O25" s="128">
        <v>41436</v>
      </c>
      <c r="P25" s="130">
        <v>1258626.6000000001</v>
      </c>
      <c r="Q25" s="131" t="b">
        <v>0</v>
      </c>
      <c r="R25" s="131">
        <v>4.9284600000000003</v>
      </c>
      <c r="S25" s="131">
        <v>0.87613004000000005</v>
      </c>
      <c r="T25" s="131" t="s">
        <v>20</v>
      </c>
      <c r="V25" s="141">
        <f>IF(IF($E$8,E25&gt;$E$7,E25&gt;=$E$7),_xll.MaRVL_GetRate($L$8,F25,G25,"R","S",$H$8,$H$8),C25/100)</f>
        <v>4.9288151279299509E-2</v>
      </c>
      <c r="W25" s="142">
        <f t="shared" si="0"/>
        <v>1258715.0233692068</v>
      </c>
      <c r="X25" s="139">
        <f>_xll.MaRVL_GetRate($L$7,$E$7,O25)</f>
        <v>0.87612809033407146</v>
      </c>
      <c r="Y25" s="142">
        <f t="shared" si="1"/>
        <v>1102795.5896992693</v>
      </c>
    </row>
    <row r="26" spans="2:25">
      <c r="B26" s="130">
        <v>100000000</v>
      </c>
      <c r="C26" s="131">
        <v>0</v>
      </c>
      <c r="D26" s="165">
        <v>6.5000000000000002E-2</v>
      </c>
      <c r="E26" s="128">
        <v>41436</v>
      </c>
      <c r="F26" s="128">
        <v>41436</v>
      </c>
      <c r="G26" s="225">
        <v>41527</v>
      </c>
      <c r="H26" s="128">
        <v>41436</v>
      </c>
      <c r="I26" s="128">
        <v>41527</v>
      </c>
      <c r="J26" s="131" t="s">
        <v>64</v>
      </c>
      <c r="K26" s="131" t="b">
        <v>0</v>
      </c>
      <c r="L26" s="131">
        <v>0.24931507</v>
      </c>
      <c r="M26" s="130">
        <v>1253182.49</v>
      </c>
      <c r="N26" s="130">
        <v>1084537.3700000001</v>
      </c>
      <c r="O26" s="128">
        <v>41527</v>
      </c>
      <c r="P26" s="130">
        <v>1253182.49</v>
      </c>
      <c r="Q26" s="131" t="b">
        <v>0</v>
      </c>
      <c r="R26" s="131">
        <v>4.9615</v>
      </c>
      <c r="S26" s="131">
        <v>0.86542651999999998</v>
      </c>
      <c r="T26" s="131" t="s">
        <v>20</v>
      </c>
      <c r="V26" s="141">
        <f>IF(IF($E$8,E26&gt;$E$7,E26&gt;=$E$7),_xll.MaRVL_GetRate($L$8,F26,G26,"R","S",$H$8,$H$8),C26/100)</f>
        <v>4.9611132925932513E-2</v>
      </c>
      <c r="W26" s="142">
        <f t="shared" ref="W26:W74" si="2">IF($H$7="A",L26*(V26+D26/100),1-1/(1+L26*(V26+D26/100)))*B26</f>
        <v>1253085.787370817</v>
      </c>
      <c r="X26" s="139">
        <f>_xll.MaRVL_GetRate($L$7,$E$7,O26)</f>
        <v>0.86542383342395857</v>
      </c>
      <c r="Y26" s="142">
        <f t="shared" ref="Y26:Y74" si="3">IF(IF($E$9,O26&gt;$E$7,O26&gt;=$E$7),W26*X26,0)</f>
        <v>1084450.305715532</v>
      </c>
    </row>
    <row r="27" spans="2:25">
      <c r="B27" s="130">
        <v>100000000</v>
      </c>
      <c r="C27" s="131">
        <v>0</v>
      </c>
      <c r="D27" s="165">
        <v>6.5000000000000002E-2</v>
      </c>
      <c r="E27" s="128">
        <v>41527</v>
      </c>
      <c r="F27" s="128">
        <v>41527</v>
      </c>
      <c r="G27" s="225">
        <v>41618</v>
      </c>
      <c r="H27" s="128">
        <v>41527</v>
      </c>
      <c r="I27" s="128">
        <v>41618</v>
      </c>
      <c r="J27" s="131" t="s">
        <v>64</v>
      </c>
      <c r="K27" s="131" t="b">
        <v>0</v>
      </c>
      <c r="L27" s="131">
        <v>0.24931507</v>
      </c>
      <c r="M27" s="130">
        <v>1266513.71</v>
      </c>
      <c r="N27" s="130">
        <v>1082539.48</v>
      </c>
      <c r="O27" s="128">
        <v>41618</v>
      </c>
      <c r="P27" s="130">
        <v>1266513.71</v>
      </c>
      <c r="Q27" s="131" t="b">
        <v>0</v>
      </c>
      <c r="R27" s="131">
        <v>5.0149699999999999</v>
      </c>
      <c r="S27" s="131">
        <v>0.85473964000000002</v>
      </c>
      <c r="T27" s="131" t="s">
        <v>20</v>
      </c>
      <c r="V27" s="141">
        <f>IF(IF($E$8,E27&gt;$E$7,E27&gt;=$E$7),_xll.MaRVL_GetRate($L$8,F27,G27,"R","S",$H$8,$H$8),C27/100)</f>
        <v>5.0150000563286175E-2</v>
      </c>
      <c r="W27" s="142">
        <f t="shared" si="2"/>
        <v>1266520.5696435731</v>
      </c>
      <c r="X27" s="139">
        <f>_xll.MaRVL_GetRate($L$7,$E$7,O27)</f>
        <v>0.85473692868855444</v>
      </c>
      <c r="Y27" s="142">
        <f t="shared" si="3"/>
        <v>1082541.9018180261</v>
      </c>
    </row>
    <row r="28" spans="2:25">
      <c r="B28" s="130">
        <v>100000000</v>
      </c>
      <c r="C28" s="131">
        <v>0</v>
      </c>
      <c r="D28" s="165">
        <v>6.5000000000000002E-2</v>
      </c>
      <c r="E28" s="128">
        <v>41618</v>
      </c>
      <c r="F28" s="128">
        <v>41618</v>
      </c>
      <c r="G28" s="225">
        <v>41708</v>
      </c>
      <c r="H28" s="128">
        <v>41618</v>
      </c>
      <c r="I28" s="128">
        <v>41708</v>
      </c>
      <c r="J28" s="131" t="s">
        <v>64</v>
      </c>
      <c r="K28" s="131" t="b">
        <v>0</v>
      </c>
      <c r="L28" s="131">
        <v>0.24657534</v>
      </c>
      <c r="M28" s="130">
        <v>1260744.08</v>
      </c>
      <c r="N28" s="130">
        <v>1064359.69</v>
      </c>
      <c r="O28" s="128">
        <v>41708</v>
      </c>
      <c r="P28" s="130">
        <v>1260744.08</v>
      </c>
      <c r="Q28" s="131" t="b">
        <v>0</v>
      </c>
      <c r="R28" s="131">
        <v>5.0480200000000002</v>
      </c>
      <c r="S28" s="131">
        <v>0.84423135999999999</v>
      </c>
      <c r="T28" s="131" t="s">
        <v>20</v>
      </c>
      <c r="V28" s="141">
        <f>IF(IF($E$8,E28&gt;$E$7,E28&gt;=$E$7),_xll.MaRVL_GetRate($L$8,F28,G28,"R","S",$H$8,$H$8),C28/100)</f>
        <v>5.0480336193930012E-2</v>
      </c>
      <c r="W28" s="142">
        <f t="shared" si="2"/>
        <v>1260748.0031332599</v>
      </c>
      <c r="X28" s="139">
        <f>_xll.MaRVL_GetRate($L$7,$E$7,O28)</f>
        <v>0.84422864073026749</v>
      </c>
      <c r="Y28" s="142">
        <f t="shared" si="3"/>
        <v>1064359.5729885912</v>
      </c>
    </row>
    <row r="29" spans="2:25">
      <c r="B29" s="130">
        <v>100000000</v>
      </c>
      <c r="C29" s="131">
        <v>0</v>
      </c>
      <c r="D29" s="165">
        <v>6.5000000000000002E-2</v>
      </c>
      <c r="E29" s="128">
        <v>41708</v>
      </c>
      <c r="F29" s="128">
        <v>41708</v>
      </c>
      <c r="G29" s="225">
        <v>41800</v>
      </c>
      <c r="H29" s="128">
        <v>41708</v>
      </c>
      <c r="I29" s="128">
        <v>41800</v>
      </c>
      <c r="J29" s="131" t="s">
        <v>64</v>
      </c>
      <c r="K29" s="131" t="b">
        <v>0</v>
      </c>
      <c r="L29" s="131">
        <v>0.25205478999999997</v>
      </c>
      <c r="M29" s="130">
        <v>1297400.52</v>
      </c>
      <c r="N29" s="130">
        <v>1081452.6100000001</v>
      </c>
      <c r="O29" s="128">
        <v>41800</v>
      </c>
      <c r="P29" s="130">
        <v>1297400.52</v>
      </c>
      <c r="Q29" s="131" t="b">
        <v>0</v>
      </c>
      <c r="R29" s="131">
        <v>5.0823</v>
      </c>
      <c r="S29" s="131">
        <v>0.83355338999999995</v>
      </c>
      <c r="T29" s="131" t="s">
        <v>20</v>
      </c>
      <c r="V29" s="141">
        <f>IF(IF($E$8,E29&gt;$E$7,E29&gt;=$E$7),_xll.MaRVL_GetRate($L$8,F29,G29,"R","S",$H$8,$H$8),C29/100)</f>
        <v>5.0822999115069122E-2</v>
      </c>
      <c r="W29" s="142">
        <f t="shared" si="2"/>
        <v>1297401.598261893</v>
      </c>
      <c r="X29" s="139">
        <f>_xll.MaRVL_GetRate($L$7,$E$7,O29)</f>
        <v>0.83355070565254563</v>
      </c>
      <c r="Y29" s="142">
        <f t="shared" si="3"/>
        <v>1081450.0177459414</v>
      </c>
    </row>
    <row r="30" spans="2:25">
      <c r="B30" s="130">
        <v>100000000</v>
      </c>
      <c r="C30" s="131">
        <v>0</v>
      </c>
      <c r="D30" s="165">
        <v>6.5000000000000002E-2</v>
      </c>
      <c r="E30" s="128">
        <v>41800</v>
      </c>
      <c r="F30" s="128">
        <v>41800</v>
      </c>
      <c r="G30" s="225">
        <v>41892</v>
      </c>
      <c r="H30" s="128">
        <v>41800</v>
      </c>
      <c r="I30" s="128">
        <v>41892</v>
      </c>
      <c r="J30" s="131" t="s">
        <v>64</v>
      </c>
      <c r="K30" s="131" t="b">
        <v>0</v>
      </c>
      <c r="L30" s="131">
        <v>0.25205478999999997</v>
      </c>
      <c r="M30" s="130">
        <v>1309091.75</v>
      </c>
      <c r="N30" s="130">
        <v>1077271.8899999999</v>
      </c>
      <c r="O30" s="128">
        <v>41892</v>
      </c>
      <c r="P30" s="130">
        <v>1309091.75</v>
      </c>
      <c r="Q30" s="131" t="b">
        <v>0</v>
      </c>
      <c r="R30" s="131">
        <v>5.1286800000000001</v>
      </c>
      <c r="S30" s="131">
        <v>0.82291550000000002</v>
      </c>
      <c r="T30" s="131" t="s">
        <v>20</v>
      </c>
      <c r="V30" s="141">
        <f>IF(IF($E$8,E30&gt;$E$7,E30&gt;=$E$7),_xll.MaRVL_GetRate($L$8,F30,G30,"R","S",$H$8,$H$8),C30/100)</f>
        <v>5.1287503708727637E-2</v>
      </c>
      <c r="W30" s="142">
        <f t="shared" si="2"/>
        <v>1309109.6590427565</v>
      </c>
      <c r="X30" s="139">
        <f>_xll.MaRVL_GetRate($L$7,$E$7,O30)</f>
        <v>0.82291269825024671</v>
      </c>
      <c r="Y30" s="142">
        <f t="shared" si="3"/>
        <v>1077282.9618283352</v>
      </c>
    </row>
    <row r="31" spans="2:25">
      <c r="B31" s="130">
        <v>100000000</v>
      </c>
      <c r="C31" s="131">
        <v>0</v>
      </c>
      <c r="D31" s="165">
        <v>6.5000000000000002E-2</v>
      </c>
      <c r="E31" s="128">
        <v>41892</v>
      </c>
      <c r="F31" s="128">
        <v>41892</v>
      </c>
      <c r="G31" s="225">
        <v>41983</v>
      </c>
      <c r="H31" s="128">
        <v>41892</v>
      </c>
      <c r="I31" s="128">
        <v>41983</v>
      </c>
      <c r="J31" s="131" t="s">
        <v>64</v>
      </c>
      <c r="K31" s="131" t="b">
        <v>0</v>
      </c>
      <c r="L31" s="131">
        <v>0.24931507</v>
      </c>
      <c r="M31" s="130">
        <v>1325516.1399999999</v>
      </c>
      <c r="N31" s="130">
        <v>1076690.55</v>
      </c>
      <c r="O31" s="128">
        <v>41983</v>
      </c>
      <c r="P31" s="130">
        <v>1325516.1399999999</v>
      </c>
      <c r="Q31" s="131" t="b">
        <v>0</v>
      </c>
      <c r="R31" s="131">
        <v>5.2516299999999996</v>
      </c>
      <c r="S31" s="131">
        <v>0.81228023000000005</v>
      </c>
      <c r="T31" s="131" t="s">
        <v>20</v>
      </c>
      <c r="V31" s="141">
        <f>IF(IF($E$8,E31&gt;$E$7,E31&gt;=$E$7),_xll.MaRVL_GetRate($L$8,F31,G31,"R","S",$H$8,$H$8),C31/100)</f>
        <v>5.2522555687784502E-2</v>
      </c>
      <c r="W31" s="142">
        <f t="shared" si="2"/>
        <v>1325671.9443378891</v>
      </c>
      <c r="X31" s="139">
        <f>_xll.MaRVL_GetRate($L$7,$E$7,O31)</f>
        <v>0.81227621369475167</v>
      </c>
      <c r="Y31" s="142">
        <f t="shared" si="3"/>
        <v>1076811.7875481402</v>
      </c>
    </row>
    <row r="32" spans="2:25">
      <c r="B32" s="130">
        <v>100000000</v>
      </c>
      <c r="C32" s="131">
        <v>0</v>
      </c>
      <c r="D32" s="165">
        <v>6.5000000000000002E-2</v>
      </c>
      <c r="E32" s="128">
        <v>41983</v>
      </c>
      <c r="F32" s="128">
        <v>41983</v>
      </c>
      <c r="G32" s="225">
        <v>42073</v>
      </c>
      <c r="H32" s="128">
        <v>41983</v>
      </c>
      <c r="I32" s="128">
        <v>42073</v>
      </c>
      <c r="J32" s="131" t="s">
        <v>64</v>
      </c>
      <c r="K32" s="131" t="b">
        <v>0</v>
      </c>
      <c r="L32" s="131">
        <v>0.24657534</v>
      </c>
      <c r="M32" s="130">
        <v>1321979.98</v>
      </c>
      <c r="N32" s="130">
        <v>1059975.43</v>
      </c>
      <c r="O32" s="128">
        <v>42073</v>
      </c>
      <c r="P32" s="130">
        <v>1321979.98</v>
      </c>
      <c r="Q32" s="131" t="b">
        <v>0</v>
      </c>
      <c r="R32" s="131">
        <v>5.29636</v>
      </c>
      <c r="S32" s="131">
        <v>0.80180898</v>
      </c>
      <c r="T32" s="131" t="s">
        <v>20</v>
      </c>
      <c r="V32" s="141">
        <f>IF(IF($E$8,E32&gt;$E$7,E32&gt;=$E$7),_xll.MaRVL_GetRate($L$8,F32,G32,"R","S",$H$8,$H$8),C32/100)</f>
        <v>5.2970505640590311E-2</v>
      </c>
      <c r="W32" s="142">
        <f t="shared" si="2"/>
        <v>1322149.4409300473</v>
      </c>
      <c r="X32" s="139">
        <f>_xll.MaRVL_GetRate($L$7,$E$7,O32)</f>
        <v>0.80180367899049121</v>
      </c>
      <c r="Y32" s="142">
        <f t="shared" si="3"/>
        <v>1060104.2859129331</v>
      </c>
    </row>
    <row r="33" spans="2:25">
      <c r="B33" s="130">
        <v>100000000</v>
      </c>
      <c r="C33" s="131">
        <v>0</v>
      </c>
      <c r="D33" s="165">
        <v>6.5000000000000002E-2</v>
      </c>
      <c r="E33" s="128">
        <v>42073</v>
      </c>
      <c r="F33" s="128">
        <v>42073</v>
      </c>
      <c r="G33" s="225">
        <v>42165</v>
      </c>
      <c r="H33" s="128">
        <v>42073</v>
      </c>
      <c r="I33" s="128">
        <v>42165</v>
      </c>
      <c r="J33" s="131" t="s">
        <v>64</v>
      </c>
      <c r="K33" s="131" t="b">
        <v>0</v>
      </c>
      <c r="L33" s="131">
        <v>0.25205478999999997</v>
      </c>
      <c r="M33" s="130">
        <v>1362986.52</v>
      </c>
      <c r="N33" s="130">
        <v>1078333.95</v>
      </c>
      <c r="O33" s="128">
        <v>42165</v>
      </c>
      <c r="P33" s="130">
        <v>1362986.52</v>
      </c>
      <c r="Q33" s="131" t="b">
        <v>0</v>
      </c>
      <c r="R33" s="131">
        <v>5.3425000000000002</v>
      </c>
      <c r="S33" s="131">
        <v>0.79115526000000003</v>
      </c>
      <c r="T33" s="131" t="s">
        <v>20</v>
      </c>
      <c r="V33" s="141">
        <f>IF(IF($E$8,E33&gt;$E$7,E33&gt;=$E$7),_xll.MaRVL_GetRate($L$8,F33,G33,"R","S",$H$8,$H$8),C33/100)</f>
        <v>5.3432511857254679E-2</v>
      </c>
      <c r="W33" s="142">
        <f t="shared" si="2"/>
        <v>1363175.6168852837</v>
      </c>
      <c r="X33" s="139">
        <f>_xll.MaRVL_GetRate($L$7,$E$7,O33)</f>
        <v>0.79114855294090347</v>
      </c>
      <c r="Y33" s="142">
        <f t="shared" si="3"/>
        <v>1078474.4167031157</v>
      </c>
    </row>
    <row r="34" spans="2:25">
      <c r="B34" s="130">
        <v>100000000</v>
      </c>
      <c r="C34" s="131">
        <v>0</v>
      </c>
      <c r="D34" s="165">
        <v>6.5000000000000002E-2</v>
      </c>
      <c r="E34" s="128">
        <v>42165</v>
      </c>
      <c r="F34" s="128">
        <v>42165</v>
      </c>
      <c r="G34" s="225">
        <v>42257</v>
      </c>
      <c r="H34" s="128">
        <v>42165</v>
      </c>
      <c r="I34" s="128">
        <v>42257</v>
      </c>
      <c r="J34" s="131" t="s">
        <v>64</v>
      </c>
      <c r="K34" s="131" t="b">
        <v>0</v>
      </c>
      <c r="L34" s="131">
        <v>0.25205478999999997</v>
      </c>
      <c r="M34" s="130">
        <v>1374507.21</v>
      </c>
      <c r="N34" s="130">
        <v>1072877.6000000001</v>
      </c>
      <c r="O34" s="128">
        <v>42257</v>
      </c>
      <c r="P34" s="130">
        <v>1374507.21</v>
      </c>
      <c r="Q34" s="131" t="b">
        <v>0</v>
      </c>
      <c r="R34" s="131">
        <v>5.3882099999999999</v>
      </c>
      <c r="S34" s="131">
        <v>0.78055437000000005</v>
      </c>
      <c r="T34" s="131" t="s">
        <v>20</v>
      </c>
      <c r="V34" s="141">
        <f>IF(IF($E$8,E34&gt;$E$7,E34&gt;=$E$7),_xll.MaRVL_GetRate($L$8,F34,G34,"R","S",$H$8,$H$8),C34/100)</f>
        <v>5.3889002565967854E-2</v>
      </c>
      <c r="W34" s="142">
        <f t="shared" si="2"/>
        <v>1374681.6838574486</v>
      </c>
      <c r="X34" s="139">
        <f>_xll.MaRVL_GetRate($L$7,$E$7,O34)</f>
        <v>0.78054640557848431</v>
      </c>
      <c r="Y34" s="142">
        <f t="shared" si="3"/>
        <v>1073002.8471495099</v>
      </c>
    </row>
    <row r="35" spans="2:25">
      <c r="B35" s="130">
        <v>100000000</v>
      </c>
      <c r="C35" s="131">
        <v>0</v>
      </c>
      <c r="D35" s="165">
        <v>6.5000000000000002E-2</v>
      </c>
      <c r="E35" s="128">
        <v>42257</v>
      </c>
      <c r="F35" s="128">
        <v>42257</v>
      </c>
      <c r="G35" s="225">
        <v>42348</v>
      </c>
      <c r="H35" s="128">
        <v>42257</v>
      </c>
      <c r="I35" s="128">
        <v>42348</v>
      </c>
      <c r="J35" s="131" t="s">
        <v>64</v>
      </c>
      <c r="K35" s="131" t="b">
        <v>0</v>
      </c>
      <c r="L35" s="131">
        <v>0.24931507</v>
      </c>
      <c r="M35" s="130">
        <v>1370482.92</v>
      </c>
      <c r="N35" s="130">
        <v>1055442.8</v>
      </c>
      <c r="O35" s="128">
        <v>42348</v>
      </c>
      <c r="P35" s="130">
        <v>1370482.92</v>
      </c>
      <c r="Q35" s="131" t="b">
        <v>0</v>
      </c>
      <c r="R35" s="131">
        <v>5.4319899999999999</v>
      </c>
      <c r="S35" s="131">
        <v>0.77012473999999997</v>
      </c>
      <c r="T35" s="131" t="s">
        <v>20</v>
      </c>
      <c r="V35" s="141">
        <f>IF(IF($E$8,E35&gt;$E$7,E35&gt;=$E$7),_xll.MaRVL_GetRate($L$8,F35,G35,"R","S",$H$8,$H$8),C35/100)</f>
        <v>5.4316892596937671E-2</v>
      </c>
      <c r="W35" s="142">
        <f t="shared" si="2"/>
        <v>1370407.4675487997</v>
      </c>
      <c r="X35" s="139">
        <f>_xll.MaRVL_GetRate($L$7,$E$7,O35)</f>
        <v>0.77011745969243561</v>
      </c>
      <c r="Y35" s="142">
        <f t="shared" si="3"/>
        <v>1055374.7176522256</v>
      </c>
    </row>
    <row r="36" spans="2:25">
      <c r="B36" s="130">
        <v>100000000</v>
      </c>
      <c r="C36" s="131">
        <v>0</v>
      </c>
      <c r="D36" s="165">
        <v>6.5000000000000002E-2</v>
      </c>
      <c r="E36" s="128">
        <v>42348</v>
      </c>
      <c r="F36" s="128">
        <v>42348</v>
      </c>
      <c r="G36" s="225">
        <v>42439</v>
      </c>
      <c r="H36" s="128">
        <v>42348</v>
      </c>
      <c r="I36" s="128">
        <v>42439</v>
      </c>
      <c r="J36" s="131" t="s">
        <v>64</v>
      </c>
      <c r="K36" s="131" t="b">
        <v>0</v>
      </c>
      <c r="L36" s="131">
        <v>0.24931507</v>
      </c>
      <c r="M36" s="130">
        <v>1381756.69</v>
      </c>
      <c r="N36" s="130">
        <v>1049789.6000000001</v>
      </c>
      <c r="O36" s="128">
        <v>42439</v>
      </c>
      <c r="P36" s="130">
        <v>1381756.69</v>
      </c>
      <c r="Q36" s="131" t="b">
        <v>0</v>
      </c>
      <c r="R36" s="131">
        <v>5.4772100000000004</v>
      </c>
      <c r="S36" s="131">
        <v>0.75974997</v>
      </c>
      <c r="T36" s="131" t="s">
        <v>20</v>
      </c>
      <c r="V36" s="141">
        <f>IF(IF($E$8,E36&gt;$E$7,E36&gt;=$E$7),_xll.MaRVL_GetRate($L$8,F36,G36,"R","S",$H$8,$H$8),C36/100)</f>
        <v>5.4768603103513107E-2</v>
      </c>
      <c r="W36" s="142">
        <f t="shared" si="2"/>
        <v>1381669.2912054586</v>
      </c>
      <c r="X36" s="139">
        <f>_xll.MaRVL_GetRate($L$7,$E$7,O36)</f>
        <v>0.75974343804717459</v>
      </c>
      <c r="Y36" s="142">
        <f t="shared" si="3"/>
        <v>1049714.177544638</v>
      </c>
    </row>
    <row r="37" spans="2:25">
      <c r="B37" s="130">
        <v>100000000</v>
      </c>
      <c r="C37" s="131">
        <v>0</v>
      </c>
      <c r="D37" s="165">
        <v>6.5000000000000002E-2</v>
      </c>
      <c r="E37" s="128">
        <v>42439</v>
      </c>
      <c r="F37" s="128">
        <v>42439</v>
      </c>
      <c r="G37" s="225">
        <v>42531</v>
      </c>
      <c r="H37" s="128">
        <v>42439</v>
      </c>
      <c r="I37" s="128">
        <v>42531</v>
      </c>
      <c r="J37" s="131" t="s">
        <v>64</v>
      </c>
      <c r="K37" s="131" t="b">
        <v>0</v>
      </c>
      <c r="L37" s="131">
        <v>0.25205478999999997</v>
      </c>
      <c r="M37" s="130">
        <v>1408506.27</v>
      </c>
      <c r="N37" s="130">
        <v>1055419.8600000001</v>
      </c>
      <c r="O37" s="128">
        <v>42531</v>
      </c>
      <c r="P37" s="130">
        <v>1408506.27</v>
      </c>
      <c r="Q37" s="131" t="b">
        <v>0</v>
      </c>
      <c r="R37" s="131">
        <v>5.5231000000000003</v>
      </c>
      <c r="S37" s="131">
        <v>0.74931853000000004</v>
      </c>
      <c r="T37" s="131" t="s">
        <v>20</v>
      </c>
      <c r="V37" s="141">
        <f>IF(IF($E$8,E37&gt;$E$7,E37&gt;=$E$7),_xll.MaRVL_GetRate($L$8,F37,G37,"R","S",$H$8,$H$8),C37/100)</f>
        <v>5.5226966677152968E-2</v>
      </c>
      <c r="W37" s="142">
        <f t="shared" si="2"/>
        <v>1408405.7101646787</v>
      </c>
      <c r="X37" s="139">
        <f>_xll.MaRVL_GetRate($L$7,$E$7,O37)</f>
        <v>0.74931283720233588</v>
      </c>
      <c r="Y37" s="142">
        <f t="shared" si="3"/>
        <v>1055336.4786154663</v>
      </c>
    </row>
    <row r="38" spans="2:25">
      <c r="B38" s="130">
        <v>100000000</v>
      </c>
      <c r="C38" s="131">
        <v>0</v>
      </c>
      <c r="D38" s="165">
        <v>6.5000000000000002E-2</v>
      </c>
      <c r="E38" s="128">
        <v>42531</v>
      </c>
      <c r="F38" s="128">
        <v>42531</v>
      </c>
      <c r="G38" s="225">
        <v>42625</v>
      </c>
      <c r="H38" s="128">
        <v>42531</v>
      </c>
      <c r="I38" s="128">
        <v>42625</v>
      </c>
      <c r="J38" s="131" t="s">
        <v>64</v>
      </c>
      <c r="K38" s="131" t="b">
        <v>0</v>
      </c>
      <c r="L38" s="131">
        <v>0.25753425000000002</v>
      </c>
      <c r="M38" s="130">
        <v>1447644.25</v>
      </c>
      <c r="N38" s="130">
        <v>1069443.95</v>
      </c>
      <c r="O38" s="128">
        <v>42625</v>
      </c>
      <c r="P38" s="130">
        <v>1447644.25</v>
      </c>
      <c r="Q38" s="131" t="b">
        <v>0</v>
      </c>
      <c r="R38" s="131">
        <v>5.5561699999999998</v>
      </c>
      <c r="S38" s="131">
        <v>0.73874775999999998</v>
      </c>
      <c r="T38" s="131" t="s">
        <v>20</v>
      </c>
      <c r="V38" s="141">
        <f>IF(IF($E$8,E38&gt;$E$7,E38&gt;=$E$7),_xll.MaRVL_GetRate($L$8,F38,G38,"R","S",$H$8,$H$8),C38/100)</f>
        <v>5.555827152289778E-2</v>
      </c>
      <c r="W38" s="142">
        <f t="shared" si="2"/>
        <v>1447555.5050445837</v>
      </c>
      <c r="X38" s="139">
        <f>_xll.MaRVL_GetRate($L$7,$E$7,O38)</f>
        <v>0.73874278895383638</v>
      </c>
      <c r="Y38" s="142">
        <f t="shared" si="3"/>
        <v>1069371.1909621148</v>
      </c>
    </row>
    <row r="39" spans="2:25">
      <c r="B39" s="130">
        <v>100000000</v>
      </c>
      <c r="C39" s="131">
        <v>0</v>
      </c>
      <c r="D39" s="165">
        <v>6.5000000000000002E-2</v>
      </c>
      <c r="E39" s="128">
        <v>42625</v>
      </c>
      <c r="F39" s="128">
        <v>42625</v>
      </c>
      <c r="G39" s="225">
        <v>42716</v>
      </c>
      <c r="H39" s="128">
        <v>42625</v>
      </c>
      <c r="I39" s="128">
        <v>42716</v>
      </c>
      <c r="J39" s="131" t="s">
        <v>64</v>
      </c>
      <c r="K39" s="131" t="b">
        <v>0</v>
      </c>
      <c r="L39" s="131">
        <v>0.24931507</v>
      </c>
      <c r="M39" s="130">
        <v>1387488.07</v>
      </c>
      <c r="N39" s="130">
        <v>1011138.14</v>
      </c>
      <c r="O39" s="128">
        <v>42716</v>
      </c>
      <c r="P39" s="130">
        <v>1387488.07</v>
      </c>
      <c r="Q39" s="131" t="b">
        <v>0</v>
      </c>
      <c r="R39" s="131">
        <v>5.5002000000000004</v>
      </c>
      <c r="S39" s="131">
        <v>0.72875447999999998</v>
      </c>
      <c r="T39" s="131" t="s">
        <v>20</v>
      </c>
      <c r="V39" s="141">
        <f>IF(IF($E$8,E39&gt;$E$7,E39&gt;=$E$7),_xll.MaRVL_GetRate($L$8,F39,G39,"R","S",$H$8,$H$8),C39/100)</f>
        <v>5.5005494953633043E-2</v>
      </c>
      <c r="W39" s="142">
        <f t="shared" si="2"/>
        <v>1387575.3620249669</v>
      </c>
      <c r="X39" s="139">
        <f>_xll.MaRVL_GetRate($L$7,$E$7,O39)</f>
        <v>0.72874894545738234</v>
      </c>
      <c r="Y39" s="142">
        <f t="shared" si="3"/>
        <v>1011194.0818183401</v>
      </c>
    </row>
    <row r="40" spans="2:25">
      <c r="B40" s="130">
        <v>100000000</v>
      </c>
      <c r="C40" s="131">
        <v>0</v>
      </c>
      <c r="D40" s="165">
        <v>6.5000000000000002E-2</v>
      </c>
      <c r="E40" s="128">
        <v>42716</v>
      </c>
      <c r="F40" s="128">
        <v>42716</v>
      </c>
      <c r="G40" s="225">
        <v>42804</v>
      </c>
      <c r="H40" s="128">
        <v>42716</v>
      </c>
      <c r="I40" s="128">
        <v>42804</v>
      </c>
      <c r="J40" s="131" t="s">
        <v>64</v>
      </c>
      <c r="K40" s="131" t="b">
        <v>0</v>
      </c>
      <c r="L40" s="131">
        <v>0.24109589000000001</v>
      </c>
      <c r="M40" s="130">
        <v>1350469.94</v>
      </c>
      <c r="N40" s="130">
        <v>971201.76</v>
      </c>
      <c r="O40" s="128">
        <v>42804</v>
      </c>
      <c r="P40" s="130">
        <v>1350469.94</v>
      </c>
      <c r="Q40" s="131" t="b">
        <v>0</v>
      </c>
      <c r="R40" s="131">
        <v>5.5363800000000003</v>
      </c>
      <c r="S40" s="131">
        <v>0.71915837000000005</v>
      </c>
      <c r="T40" s="131" t="s">
        <v>20</v>
      </c>
      <c r="V40" s="141">
        <f>IF(IF($E$8,E40&gt;$E$7,E40&gt;=$E$7),_xll.MaRVL_GetRate($L$8,F40,G40,"R","S",$H$8,$H$8),C40/100)</f>
        <v>5.5348996087715929E-2</v>
      </c>
      <c r="W40" s="142">
        <f t="shared" si="2"/>
        <v>1350112.7800874389</v>
      </c>
      <c r="X40" s="139">
        <f>_xll.MaRVL_GetRate($L$7,$E$7,O40)</f>
        <v>0.71915227864685605</v>
      </c>
      <c r="Y40" s="142">
        <f t="shared" si="3"/>
        <v>970936.68223012332</v>
      </c>
    </row>
    <row r="41" spans="2:25">
      <c r="B41" s="130">
        <v>100000000</v>
      </c>
      <c r="C41" s="131">
        <v>0</v>
      </c>
      <c r="D41" s="165">
        <v>6.5000000000000002E-2</v>
      </c>
      <c r="E41" s="128">
        <v>42804</v>
      </c>
      <c r="F41" s="128">
        <v>42804</v>
      </c>
      <c r="G41" s="225">
        <v>42899</v>
      </c>
      <c r="H41" s="128">
        <v>42804</v>
      </c>
      <c r="I41" s="128">
        <v>42899</v>
      </c>
      <c r="J41" s="131" t="s">
        <v>64</v>
      </c>
      <c r="K41" s="131" t="b">
        <v>0</v>
      </c>
      <c r="L41" s="131">
        <v>0.26027397000000002</v>
      </c>
      <c r="M41" s="130">
        <v>1467648.4</v>
      </c>
      <c r="N41" s="130">
        <v>1040378.54</v>
      </c>
      <c r="O41" s="128">
        <v>42899</v>
      </c>
      <c r="P41" s="130">
        <v>1467648.4</v>
      </c>
      <c r="Q41" s="131" t="b">
        <v>0</v>
      </c>
      <c r="R41" s="131">
        <v>5.5738599999999998</v>
      </c>
      <c r="S41" s="131">
        <v>0.70887451000000001</v>
      </c>
      <c r="T41" s="131" t="s">
        <v>20</v>
      </c>
      <c r="V41" s="141">
        <f>IF(IF($E$8,E41&gt;$E$7,E41&gt;=$E$7),_xll.MaRVL_GetRate($L$8,F41,G41,"R","S",$H$8,$H$8),C41/100)</f>
        <v>5.5742473888684745E-2</v>
      </c>
      <c r="W41" s="142">
        <f t="shared" si="2"/>
        <v>1467749.3057129316</v>
      </c>
      <c r="X41" s="139">
        <f>_xll.MaRVL_GetRate($L$7,$E$7,O41)</f>
        <v>0.70886780120730508</v>
      </c>
      <c r="Y41" s="142">
        <f t="shared" si="3"/>
        <v>1040440.2230642744</v>
      </c>
    </row>
    <row r="42" spans="2:25">
      <c r="B42" s="130">
        <v>100000000</v>
      </c>
      <c r="C42" s="131">
        <v>0</v>
      </c>
      <c r="D42" s="165">
        <v>6.5000000000000002E-2</v>
      </c>
      <c r="E42" s="128">
        <v>42899</v>
      </c>
      <c r="F42" s="128">
        <v>42899</v>
      </c>
      <c r="G42" s="225">
        <v>42989</v>
      </c>
      <c r="H42" s="128">
        <v>42899</v>
      </c>
      <c r="I42" s="128">
        <v>42989</v>
      </c>
      <c r="J42" s="131" t="s">
        <v>64</v>
      </c>
      <c r="K42" s="131" t="b">
        <v>0</v>
      </c>
      <c r="L42" s="131">
        <v>0.24657534</v>
      </c>
      <c r="M42" s="130">
        <v>1392688.04</v>
      </c>
      <c r="N42" s="130">
        <v>973829.04</v>
      </c>
      <c r="O42" s="128">
        <v>42989</v>
      </c>
      <c r="P42" s="130">
        <v>1392688.04</v>
      </c>
      <c r="Q42" s="131" t="b">
        <v>0</v>
      </c>
      <c r="R42" s="131">
        <v>5.5831200000000001</v>
      </c>
      <c r="S42" s="131">
        <v>0.69924421000000003</v>
      </c>
      <c r="T42" s="131" t="s">
        <v>20</v>
      </c>
      <c r="V42" s="141">
        <f>IF(IF($E$8,E42&gt;$E$7,E42&gt;=$E$7),_xll.MaRVL_GetRate($L$8,F42,G42,"R","S",$H$8,$H$8),C42/100)</f>
        <v>5.5858475499098073E-2</v>
      </c>
      <c r="W42" s="142">
        <f t="shared" si="2"/>
        <v>1393359.6559071776</v>
      </c>
      <c r="X42" s="139">
        <f>_xll.MaRVL_GetRate($L$7,$E$7,O42)</f>
        <v>0.69923698455718031</v>
      </c>
      <c r="Y42" s="142">
        <f t="shared" si="3"/>
        <v>974288.60420016525</v>
      </c>
    </row>
    <row r="43" spans="2:25">
      <c r="B43" s="130">
        <v>100000000</v>
      </c>
      <c r="C43" s="131">
        <v>0</v>
      </c>
      <c r="D43" s="165">
        <v>6.5000000000000002E-2</v>
      </c>
      <c r="E43" s="128">
        <v>42989</v>
      </c>
      <c r="F43" s="128">
        <v>42989</v>
      </c>
      <c r="G43" s="225">
        <v>43080</v>
      </c>
      <c r="H43" s="128">
        <v>42989</v>
      </c>
      <c r="I43" s="128">
        <v>43080</v>
      </c>
      <c r="J43" s="131" t="s">
        <v>64</v>
      </c>
      <c r="K43" s="131" t="b">
        <v>0</v>
      </c>
      <c r="L43" s="131">
        <v>0.24931507</v>
      </c>
      <c r="M43" s="130">
        <v>1374740.28</v>
      </c>
      <c r="N43" s="130">
        <v>948394.9</v>
      </c>
      <c r="O43" s="128">
        <v>43080</v>
      </c>
      <c r="P43" s="130">
        <v>1374740.28</v>
      </c>
      <c r="Q43" s="131" t="b">
        <v>0</v>
      </c>
      <c r="R43" s="131">
        <v>5.4490699999999999</v>
      </c>
      <c r="S43" s="131">
        <v>0.68987204999999996</v>
      </c>
      <c r="T43" s="131" t="s">
        <v>20</v>
      </c>
      <c r="V43" s="141">
        <f>IF(IF($E$8,E43&gt;$E$7,E43&gt;=$E$7),_xll.MaRVL_GetRate($L$8,F43,G43,"R","S",$H$8,$H$8),C43/100)</f>
        <v>5.449062578870971E-2</v>
      </c>
      <c r="W43" s="142">
        <f t="shared" si="2"/>
        <v>1374738.8978355967</v>
      </c>
      <c r="X43" s="139">
        <f>_xll.MaRVL_GetRate($L$7,$E$7,O43)</f>
        <v>0.68986493887812961</v>
      </c>
      <c r="Y43" s="142">
        <f t="shared" si="3"/>
        <v>948384.16572874121</v>
      </c>
    </row>
    <row r="44" spans="2:25">
      <c r="B44" s="130">
        <v>100000000</v>
      </c>
      <c r="C44" s="131">
        <v>0</v>
      </c>
      <c r="D44" s="165">
        <v>6.5000000000000002E-2</v>
      </c>
      <c r="E44" s="128">
        <v>43080</v>
      </c>
      <c r="F44" s="128">
        <v>43080</v>
      </c>
      <c r="G44" s="225">
        <v>43171</v>
      </c>
      <c r="H44" s="128">
        <v>43080</v>
      </c>
      <c r="I44" s="128">
        <v>43171</v>
      </c>
      <c r="J44" s="131" t="s">
        <v>64</v>
      </c>
      <c r="K44" s="131" t="b">
        <v>0</v>
      </c>
      <c r="L44" s="131">
        <v>0.24931507</v>
      </c>
      <c r="M44" s="130">
        <v>1380434.23</v>
      </c>
      <c r="N44" s="130">
        <v>939505.98</v>
      </c>
      <c r="O44" s="128">
        <v>43171</v>
      </c>
      <c r="P44" s="130">
        <v>1380434.23</v>
      </c>
      <c r="Q44" s="131" t="b">
        <v>0</v>
      </c>
      <c r="R44" s="131">
        <v>5.4719100000000003</v>
      </c>
      <c r="S44" s="131">
        <v>0.68058728999999996</v>
      </c>
      <c r="T44" s="131" t="s">
        <v>20</v>
      </c>
      <c r="V44" s="141">
        <f>IF(IF($E$8,E44&gt;$E$7,E44&gt;=$E$7),_xll.MaRVL_GetRate($L$8,F44,G44,"R","S",$H$8,$H$8),C44/100)</f>
        <v>5.4718904137611379E-2</v>
      </c>
      <c r="W44" s="142">
        <f t="shared" si="2"/>
        <v>1380430.2210891871</v>
      </c>
      <c r="X44" s="139">
        <f>_xll.MaRVL_GetRate($L$7,$E$7,O44)</f>
        <v>0.68058029417506916</v>
      </c>
      <c r="Y44" s="142">
        <f t="shared" si="3"/>
        <v>939493.60595703474</v>
      </c>
    </row>
    <row r="45" spans="2:25">
      <c r="B45" s="130">
        <v>100000000</v>
      </c>
      <c r="C45" s="131">
        <v>0</v>
      </c>
      <c r="D45" s="165">
        <v>6.5000000000000002E-2</v>
      </c>
      <c r="E45" s="128">
        <v>43171</v>
      </c>
      <c r="F45" s="128">
        <v>43171</v>
      </c>
      <c r="G45" s="225">
        <v>43263</v>
      </c>
      <c r="H45" s="128">
        <v>43171</v>
      </c>
      <c r="I45" s="128">
        <v>43263</v>
      </c>
      <c r="J45" s="131" t="s">
        <v>64</v>
      </c>
      <c r="K45" s="131" t="b">
        <v>0</v>
      </c>
      <c r="L45" s="131">
        <v>0.25205478999999997</v>
      </c>
      <c r="M45" s="130">
        <v>1401495.85</v>
      </c>
      <c r="N45" s="130">
        <v>940809</v>
      </c>
      <c r="O45" s="128">
        <v>43263</v>
      </c>
      <c r="P45" s="130">
        <v>1401495.85</v>
      </c>
      <c r="Q45" s="131" t="b">
        <v>0</v>
      </c>
      <c r="R45" s="131">
        <v>5.4952800000000002</v>
      </c>
      <c r="S45" s="131">
        <v>0.67128918000000004</v>
      </c>
      <c r="T45" s="131" t="s">
        <v>20</v>
      </c>
      <c r="V45" s="141">
        <f>IF(IF($E$8,E45&gt;$E$7,E45&gt;=$E$7),_xll.MaRVL_GetRate($L$8,F45,G45,"R","S",$H$8,$H$8),C45/100)</f>
        <v>5.4952557472137252E-2</v>
      </c>
      <c r="W45" s="142">
        <f t="shared" si="2"/>
        <v>1401489.0947102483</v>
      </c>
      <c r="X45" s="139">
        <f>_xll.MaRVL_GetRate($L$7,$E$7,O45)</f>
        <v>0.67128232537507271</v>
      </c>
      <c r="Y45" s="142">
        <f t="shared" si="3"/>
        <v>940794.85848490102</v>
      </c>
    </row>
    <row r="46" spans="2:25">
      <c r="B46" s="130">
        <v>100000000</v>
      </c>
      <c r="C46" s="131">
        <v>0</v>
      </c>
      <c r="D46" s="165">
        <v>6.5000000000000002E-2</v>
      </c>
      <c r="E46" s="128">
        <v>43263</v>
      </c>
      <c r="F46" s="128">
        <v>43263</v>
      </c>
      <c r="G46" s="225">
        <v>43353</v>
      </c>
      <c r="H46" s="128">
        <v>43263</v>
      </c>
      <c r="I46" s="128">
        <v>43353</v>
      </c>
      <c r="J46" s="131" t="s">
        <v>64</v>
      </c>
      <c r="K46" s="131" t="b">
        <v>0</v>
      </c>
      <c r="L46" s="131">
        <v>0.24657534</v>
      </c>
      <c r="M46" s="130">
        <v>1373996.47</v>
      </c>
      <c r="N46" s="130">
        <v>909990.3</v>
      </c>
      <c r="O46" s="128">
        <v>43353</v>
      </c>
      <c r="P46" s="130">
        <v>1373996.47</v>
      </c>
      <c r="Q46" s="131" t="b">
        <v>0</v>
      </c>
      <c r="R46" s="131">
        <v>5.50732</v>
      </c>
      <c r="S46" s="131">
        <v>0.66229450000000001</v>
      </c>
      <c r="T46" s="131" t="s">
        <v>20</v>
      </c>
      <c r="V46" s="141">
        <f>IF(IF($E$8,E46&gt;$E$7,E46&gt;=$E$7),_xll.MaRVL_GetRate($L$8,F46,G46,"R","S",$H$8,$H$8),C46/100)</f>
        <v>5.507813584856875E-2</v>
      </c>
      <c r="W46" s="142">
        <f t="shared" si="2"/>
        <v>1374118.4044427029</v>
      </c>
      <c r="X46" s="139">
        <f>_xll.MaRVL_GetRate($L$7,$E$7,O46)</f>
        <v>0.66228785350396757</v>
      </c>
      <c r="Y46" s="142">
        <f t="shared" si="3"/>
        <v>910061.92853865447</v>
      </c>
    </row>
    <row r="47" spans="2:25">
      <c r="B47" s="130">
        <v>100000000</v>
      </c>
      <c r="C47" s="131">
        <v>0</v>
      </c>
      <c r="D47" s="165">
        <v>6.5000000000000002E-2</v>
      </c>
      <c r="E47" s="128">
        <v>43353</v>
      </c>
      <c r="F47" s="128">
        <v>43353</v>
      </c>
      <c r="G47" s="225">
        <v>43444</v>
      </c>
      <c r="H47" s="128">
        <v>43353</v>
      </c>
      <c r="I47" s="128">
        <v>43444</v>
      </c>
      <c r="J47" s="131" t="s">
        <v>64</v>
      </c>
      <c r="K47" s="131" t="b">
        <v>0</v>
      </c>
      <c r="L47" s="131">
        <v>0.24931507</v>
      </c>
      <c r="M47" s="130">
        <v>1375674.09</v>
      </c>
      <c r="N47" s="130">
        <v>898881.37</v>
      </c>
      <c r="O47" s="128">
        <v>43444</v>
      </c>
      <c r="P47" s="130">
        <v>1375674.09</v>
      </c>
      <c r="Q47" s="131" t="b">
        <v>0</v>
      </c>
      <c r="R47" s="131">
        <v>5.4528100000000004</v>
      </c>
      <c r="S47" s="131">
        <v>0.65341157000000005</v>
      </c>
      <c r="T47" s="131" t="s">
        <v>20</v>
      </c>
      <c r="V47" s="141">
        <f>IF(IF($E$8,E47&gt;$E$7,E47&gt;=$E$7),_xll.MaRVL_GetRate($L$8,F47,G47,"R","S",$H$8,$H$8),C47/100)</f>
        <v>5.4524480289127097E-2</v>
      </c>
      <c r="W47" s="142">
        <f t="shared" si="2"/>
        <v>1375582.9415497342</v>
      </c>
      <c r="X47" s="139">
        <f>_xll.MaRVL_GetRate($L$7,$E$7,O47)</f>
        <v>0.65340560502746514</v>
      </c>
      <c r="Y47" s="142">
        <f t="shared" si="3"/>
        <v>898813.60418876435</v>
      </c>
    </row>
    <row r="48" spans="2:25">
      <c r="B48" s="130">
        <v>100000000</v>
      </c>
      <c r="C48" s="131">
        <v>0</v>
      </c>
      <c r="D48" s="165">
        <v>6.5000000000000002E-2</v>
      </c>
      <c r="E48" s="128">
        <v>43444</v>
      </c>
      <c r="F48" s="128">
        <v>43444</v>
      </c>
      <c r="G48" s="225">
        <v>43535</v>
      </c>
      <c r="H48" s="128">
        <v>43444</v>
      </c>
      <c r="I48" s="128">
        <v>43535</v>
      </c>
      <c r="J48" s="131" t="s">
        <v>64</v>
      </c>
      <c r="K48" s="131" t="b">
        <v>0</v>
      </c>
      <c r="L48" s="131">
        <v>0.24931507</v>
      </c>
      <c r="M48" s="130">
        <v>1380058.07</v>
      </c>
      <c r="N48" s="130">
        <v>889612.9</v>
      </c>
      <c r="O48" s="128">
        <v>43535</v>
      </c>
      <c r="P48" s="130">
        <v>1380058.07</v>
      </c>
      <c r="Q48" s="131" t="b">
        <v>0</v>
      </c>
      <c r="R48" s="131">
        <v>5.4703999999999997</v>
      </c>
      <c r="S48" s="131">
        <v>0.64461990999999996</v>
      </c>
      <c r="T48" s="131" t="s">
        <v>20</v>
      </c>
      <c r="V48" s="141">
        <f>IF(IF($E$8,E48&gt;$E$7,E48&gt;=$E$7),_xll.MaRVL_GetRate($L$8,F48,G48,"R","S",$H$8,$H$8),C48/100)</f>
        <v>5.4700024946632959E-2</v>
      </c>
      <c r="W48" s="142">
        <f t="shared" si="2"/>
        <v>1379959.5344071542</v>
      </c>
      <c r="X48" s="139">
        <f>_xll.MaRVL_GetRate($L$7,$E$7,O48)</f>
        <v>0.64461464669804958</v>
      </c>
      <c r="Y48" s="142">
        <f t="shared" si="3"/>
        <v>889542.1277294727</v>
      </c>
    </row>
    <row r="49" spans="2:25">
      <c r="B49" s="130">
        <v>100000000</v>
      </c>
      <c r="C49" s="131">
        <v>0</v>
      </c>
      <c r="D49" s="165">
        <v>6.5000000000000002E-2</v>
      </c>
      <c r="E49" s="128">
        <v>43535</v>
      </c>
      <c r="F49" s="128">
        <v>43535</v>
      </c>
      <c r="G49" s="225">
        <v>43627</v>
      </c>
      <c r="H49" s="128">
        <v>43535</v>
      </c>
      <c r="I49" s="128">
        <v>43627</v>
      </c>
      <c r="J49" s="131" t="s">
        <v>64</v>
      </c>
      <c r="K49" s="131" t="b">
        <v>0</v>
      </c>
      <c r="L49" s="131">
        <v>0.25205478999999997</v>
      </c>
      <c r="M49" s="130">
        <v>1399783.62</v>
      </c>
      <c r="N49" s="130">
        <v>890015.91</v>
      </c>
      <c r="O49" s="128">
        <v>43627</v>
      </c>
      <c r="P49" s="130">
        <v>1399783.62</v>
      </c>
      <c r="Q49" s="131" t="b">
        <v>0</v>
      </c>
      <c r="R49" s="131">
        <v>5.4884899999999996</v>
      </c>
      <c r="S49" s="131">
        <v>0.63582391999999999</v>
      </c>
      <c r="T49" s="131" t="s">
        <v>20</v>
      </c>
      <c r="V49" s="141">
        <f>IF(IF($E$8,E49&gt;$E$7,E49&gt;=$E$7),_xll.MaRVL_GetRate($L$8,F49,G49,"R","S",$H$8,$H$8),C49/100)</f>
        <v>5.4880642794687573E-2</v>
      </c>
      <c r="W49" s="142">
        <f t="shared" si="2"/>
        <v>1399676.4508179987</v>
      </c>
      <c r="X49" s="139">
        <f>_xll.MaRVL_GetRate($L$7,$E$7,O49)</f>
        <v>0.63581940196309528</v>
      </c>
      <c r="Y49" s="142">
        <f t="shared" si="3"/>
        <v>889941.44390092767</v>
      </c>
    </row>
    <row r="50" spans="2:25">
      <c r="B50" s="130">
        <v>100000000</v>
      </c>
      <c r="C50" s="131">
        <v>0</v>
      </c>
      <c r="D50" s="165">
        <v>6.5000000000000002E-2</v>
      </c>
      <c r="E50" s="128">
        <v>43627</v>
      </c>
      <c r="F50" s="128">
        <v>43627</v>
      </c>
      <c r="G50" s="225">
        <v>43718</v>
      </c>
      <c r="H50" s="128">
        <v>43627</v>
      </c>
      <c r="I50" s="128">
        <v>43718</v>
      </c>
      <c r="J50" s="131" t="s">
        <v>64</v>
      </c>
      <c r="K50" s="131" t="b">
        <v>0</v>
      </c>
      <c r="L50" s="131">
        <v>0.24931507</v>
      </c>
      <c r="M50" s="130">
        <v>1387016.74</v>
      </c>
      <c r="N50" s="130">
        <v>869972.57</v>
      </c>
      <c r="O50" s="128">
        <v>43718</v>
      </c>
      <c r="P50" s="130">
        <v>1387016.74</v>
      </c>
      <c r="Q50" s="131" t="b">
        <v>0</v>
      </c>
      <c r="R50" s="131">
        <v>5.49831</v>
      </c>
      <c r="S50" s="131">
        <v>0.62722571999999999</v>
      </c>
      <c r="T50" s="131" t="s">
        <v>20</v>
      </c>
      <c r="V50" s="141">
        <f>IF(IF($E$8,E50&gt;$E$7,E50&gt;=$E$7),_xll.MaRVL_GetRate($L$8,F50,G50,"R","S",$H$8,$H$8),C50/100)</f>
        <v>5.498027318476946E-2</v>
      </c>
      <c r="W50" s="142">
        <f t="shared" si="2"/>
        <v>1386946.5453179921</v>
      </c>
      <c r="X50" s="139">
        <f>_xll.MaRVL_GetRate($L$7,$E$7,O50)</f>
        <v>0.62722181502308194</v>
      </c>
      <c r="Y50" s="142">
        <f t="shared" si="3"/>
        <v>869923.12949434423</v>
      </c>
    </row>
    <row r="51" spans="2:25">
      <c r="B51" s="130">
        <v>100000000</v>
      </c>
      <c r="C51" s="131">
        <v>0</v>
      </c>
      <c r="D51" s="165">
        <v>6.5000000000000002E-2</v>
      </c>
      <c r="E51" s="128">
        <v>43718</v>
      </c>
      <c r="F51" s="128">
        <v>43718</v>
      </c>
      <c r="G51" s="225">
        <v>43809</v>
      </c>
      <c r="H51" s="128">
        <v>43718</v>
      </c>
      <c r="I51" s="128">
        <v>43809</v>
      </c>
      <c r="J51" s="131" t="s">
        <v>64</v>
      </c>
      <c r="K51" s="131" t="b">
        <v>0</v>
      </c>
      <c r="L51" s="131">
        <v>0.24931507</v>
      </c>
      <c r="M51" s="130">
        <v>1377579.23</v>
      </c>
      <c r="N51" s="130">
        <v>852448.12</v>
      </c>
      <c r="O51" s="128">
        <v>43809</v>
      </c>
      <c r="P51" s="130">
        <v>1377579.23</v>
      </c>
      <c r="Q51" s="131" t="b">
        <v>0</v>
      </c>
      <c r="R51" s="131">
        <v>5.4604600000000003</v>
      </c>
      <c r="S51" s="131">
        <v>0.61880151999999999</v>
      </c>
      <c r="T51" s="131" t="s">
        <v>20</v>
      </c>
      <c r="V51" s="141">
        <f>IF(IF($E$8,E51&gt;$E$7,E51&gt;=$E$7),_xll.MaRVL_GetRate($L$8,F51,G51,"R","S",$H$8,$H$8),C51/100)</f>
        <v>5.4607953145453574E-2</v>
      </c>
      <c r="W51" s="142">
        <f t="shared" si="2"/>
        <v>1377664.0456515478</v>
      </c>
      <c r="X51" s="139">
        <f>_xll.MaRVL_GetRate($L$7,$E$7,O51)</f>
        <v>0.61879714829178956</v>
      </c>
      <c r="Y51" s="142">
        <f t="shared" si="3"/>
        <v>852494.58275330754</v>
      </c>
    </row>
    <row r="52" spans="2:25">
      <c r="B52" s="130">
        <v>100000000</v>
      </c>
      <c r="C52" s="131">
        <v>0</v>
      </c>
      <c r="D52" s="165">
        <v>6.5000000000000002E-2</v>
      </c>
      <c r="E52" s="128">
        <v>43809</v>
      </c>
      <c r="F52" s="128">
        <v>43809</v>
      </c>
      <c r="G52" s="225">
        <v>43900</v>
      </c>
      <c r="H52" s="128">
        <v>43809</v>
      </c>
      <c r="I52" s="128">
        <v>43900</v>
      </c>
      <c r="J52" s="131" t="s">
        <v>64</v>
      </c>
      <c r="K52" s="131" t="b">
        <v>0</v>
      </c>
      <c r="L52" s="131">
        <v>0.24931507</v>
      </c>
      <c r="M52" s="130">
        <v>1381124.08</v>
      </c>
      <c r="N52" s="130">
        <v>843133.59</v>
      </c>
      <c r="O52" s="128">
        <v>43900</v>
      </c>
      <c r="P52" s="130">
        <v>1381124.08</v>
      </c>
      <c r="Q52" s="131" t="b">
        <v>0</v>
      </c>
      <c r="R52" s="131">
        <v>5.4746699999999997</v>
      </c>
      <c r="S52" s="131">
        <v>0.61046911000000004</v>
      </c>
      <c r="T52" s="131" t="s">
        <v>20</v>
      </c>
      <c r="V52" s="141">
        <f>IF(IF($E$8,E52&gt;$E$7,E52&gt;=$E$7),_xll.MaRVL_GetRate($L$8,F52,G52,"R","S",$H$8,$H$8),C52/100)</f>
        <v>5.4750281861875187E-2</v>
      </c>
      <c r="W52" s="142">
        <f t="shared" si="2"/>
        <v>1381212.5150413141</v>
      </c>
      <c r="X52" s="139">
        <f>_xll.MaRVL_GetRate($L$7,$E$7,O52)</f>
        <v>0.61046426813297738</v>
      </c>
      <c r="Y52" s="142">
        <f t="shared" si="3"/>
        <v>843180.88713080483</v>
      </c>
    </row>
    <row r="53" spans="2:25">
      <c r="B53" s="130">
        <v>100000000</v>
      </c>
      <c r="C53" s="131">
        <v>0</v>
      </c>
      <c r="D53" s="165">
        <v>6.5000000000000002E-2</v>
      </c>
      <c r="E53" s="128">
        <v>43900</v>
      </c>
      <c r="F53" s="128">
        <v>43900</v>
      </c>
      <c r="G53" s="225">
        <v>43992</v>
      </c>
      <c r="H53" s="128">
        <v>43900</v>
      </c>
      <c r="I53" s="128">
        <v>43992</v>
      </c>
      <c r="J53" s="131" t="s">
        <v>64</v>
      </c>
      <c r="K53" s="131" t="b">
        <v>0</v>
      </c>
      <c r="L53" s="131">
        <v>0.25205478999999997</v>
      </c>
      <c r="M53" s="130">
        <v>1400008.35</v>
      </c>
      <c r="N53" s="130">
        <v>842997.93</v>
      </c>
      <c r="O53" s="128">
        <v>43992</v>
      </c>
      <c r="P53" s="130">
        <v>1400008.35</v>
      </c>
      <c r="Q53" s="131" t="b">
        <v>0</v>
      </c>
      <c r="R53" s="131">
        <v>5.4893799999999997</v>
      </c>
      <c r="S53" s="131">
        <v>0.60213777999999996</v>
      </c>
      <c r="T53" s="131" t="s">
        <v>20</v>
      </c>
      <c r="V53" s="141">
        <f>IF(IF($E$8,E53&gt;$E$7,E53&gt;=$E$7),_xll.MaRVL_GetRate($L$8,F53,G53,"R","S",$H$8,$H$8),C53/100)</f>
        <v>5.4897503134727341E-2</v>
      </c>
      <c r="W53" s="142">
        <f t="shared" si="2"/>
        <v>1400101.4237648039</v>
      </c>
      <c r="X53" s="139">
        <f>_xll.MaRVL_GetRate($L$7,$E$7,O53)</f>
        <v>0.6021324536667646</v>
      </c>
      <c r="Y53" s="142">
        <f t="shared" si="3"/>
        <v>843046.50567383191</v>
      </c>
    </row>
    <row r="54" spans="2:25">
      <c r="B54" s="130">
        <v>100000000</v>
      </c>
      <c r="C54" s="131">
        <v>0</v>
      </c>
      <c r="D54" s="165">
        <v>6.5000000000000002E-2</v>
      </c>
      <c r="E54" s="128">
        <v>43992</v>
      </c>
      <c r="F54" s="128">
        <v>43992</v>
      </c>
      <c r="G54" s="225">
        <v>44084</v>
      </c>
      <c r="H54" s="128">
        <v>43992</v>
      </c>
      <c r="I54" s="128">
        <v>44084</v>
      </c>
      <c r="J54" s="131" t="s">
        <v>64</v>
      </c>
      <c r="K54" s="131" t="b">
        <v>0</v>
      </c>
      <c r="L54" s="131">
        <v>0.25205478999999997</v>
      </c>
      <c r="M54" s="130">
        <v>1403842.31</v>
      </c>
      <c r="N54" s="130">
        <v>833738.72</v>
      </c>
      <c r="O54" s="128">
        <v>44084</v>
      </c>
      <c r="P54" s="130">
        <v>1403842.31</v>
      </c>
      <c r="Q54" s="131" t="b">
        <v>0</v>
      </c>
      <c r="R54" s="131">
        <v>5.5045900000000003</v>
      </c>
      <c r="S54" s="131">
        <v>0.59389769999999997</v>
      </c>
      <c r="T54" s="131" t="s">
        <v>20</v>
      </c>
      <c r="V54" s="141">
        <f>IF(IF($E$8,E54&gt;$E$7,E54&gt;=$E$7),_xll.MaRVL_GetRate($L$8,F54,G54,"R","S",$H$8,$H$8),C54/100)</f>
        <v>5.5049156475466682E-2</v>
      </c>
      <c r="W54" s="142">
        <f t="shared" si="2"/>
        <v>1403923.9188600893</v>
      </c>
      <c r="X54" s="139">
        <f>_xll.MaRVL_GetRate($L$7,$E$7,O54)</f>
        <v>0.59389196285436008</v>
      </c>
      <c r="Y54" s="142">
        <f t="shared" si="3"/>
        <v>833779.13187000377</v>
      </c>
    </row>
    <row r="55" spans="2:25">
      <c r="B55" s="130">
        <v>100000000</v>
      </c>
      <c r="C55" s="131">
        <v>0</v>
      </c>
      <c r="D55" s="165">
        <v>6.5000000000000002E-2</v>
      </c>
      <c r="E55" s="128">
        <v>44084</v>
      </c>
      <c r="F55" s="128">
        <v>44084</v>
      </c>
      <c r="G55" s="225">
        <v>44175</v>
      </c>
      <c r="H55" s="128">
        <v>44084</v>
      </c>
      <c r="I55" s="128">
        <v>44175</v>
      </c>
      <c r="J55" s="131" t="s">
        <v>64</v>
      </c>
      <c r="K55" s="131" t="b">
        <v>0</v>
      </c>
      <c r="L55" s="131">
        <v>0.24931507</v>
      </c>
      <c r="M55" s="130">
        <v>1393801.73</v>
      </c>
      <c r="N55" s="130">
        <v>816527.19</v>
      </c>
      <c r="O55" s="128">
        <v>44175</v>
      </c>
      <c r="P55" s="130">
        <v>1393801.73</v>
      </c>
      <c r="Q55" s="131" t="b">
        <v>0</v>
      </c>
      <c r="R55" s="131">
        <v>5.5255200000000002</v>
      </c>
      <c r="S55" s="131">
        <v>0.58582736000000002</v>
      </c>
      <c r="T55" s="131" t="s">
        <v>20</v>
      </c>
      <c r="V55" s="141">
        <f>IF(IF($E$8,E55&gt;$E$7,E55&gt;=$E$7),_xll.MaRVL_GetRate($L$8,F55,G55,"R","S",$H$8,$H$8),C55/100)</f>
        <v>5.5253532552383369E-2</v>
      </c>
      <c r="W55" s="142">
        <f t="shared" si="2"/>
        <v>1393759.3131544739</v>
      </c>
      <c r="X55" s="139">
        <f>_xll.MaRVL_GetRate($L$7,$E$7,O55)</f>
        <v>0.58582195017046512</v>
      </c>
      <c r="Y55" s="142">
        <f t="shared" si="3"/>
        <v>816494.79890040192</v>
      </c>
    </row>
    <row r="56" spans="2:25">
      <c r="B56" s="130">
        <v>100000000</v>
      </c>
      <c r="C56" s="131">
        <v>0</v>
      </c>
      <c r="D56" s="165">
        <v>6.5000000000000002E-2</v>
      </c>
      <c r="E56" s="128">
        <v>44175</v>
      </c>
      <c r="F56" s="128">
        <v>44175</v>
      </c>
      <c r="G56" s="225">
        <v>44265</v>
      </c>
      <c r="H56" s="128">
        <v>44175</v>
      </c>
      <c r="I56" s="128">
        <v>44265</v>
      </c>
      <c r="J56" s="131" t="s">
        <v>64</v>
      </c>
      <c r="K56" s="131" t="b">
        <v>0</v>
      </c>
      <c r="L56" s="131">
        <v>0.24657534</v>
      </c>
      <c r="M56" s="130">
        <v>1381962.22</v>
      </c>
      <c r="N56" s="130">
        <v>798681.81</v>
      </c>
      <c r="O56" s="128">
        <v>44265</v>
      </c>
      <c r="P56" s="130">
        <v>1381962.22</v>
      </c>
      <c r="Q56" s="131" t="b">
        <v>0</v>
      </c>
      <c r="R56" s="131">
        <v>5.5396200000000002</v>
      </c>
      <c r="S56" s="131">
        <v>0.57793317</v>
      </c>
      <c r="T56" s="131" t="s">
        <v>20</v>
      </c>
      <c r="V56" s="141">
        <f>IF(IF($E$8,E56&gt;$E$7,E56&gt;=$E$7),_xll.MaRVL_GetRate($L$8,F56,G56,"R","S",$H$8,$H$8),C56/100)</f>
        <v>5.5394415185812666E-2</v>
      </c>
      <c r="W56" s="142">
        <f t="shared" si="2"/>
        <v>1381917.0729542922</v>
      </c>
      <c r="X56" s="139">
        <f>_xll.MaRVL_GetRate($L$7,$E$7,O56)</f>
        <v>0.57792808997667322</v>
      </c>
      <c r="Y56" s="142">
        <f t="shared" si="3"/>
        <v>798648.69447862904</v>
      </c>
    </row>
    <row r="57" spans="2:25">
      <c r="B57" s="130">
        <v>100000000</v>
      </c>
      <c r="C57" s="131">
        <v>0</v>
      </c>
      <c r="D57" s="165">
        <v>6.5000000000000002E-2</v>
      </c>
      <c r="E57" s="128">
        <v>44265</v>
      </c>
      <c r="F57" s="128">
        <v>44265</v>
      </c>
      <c r="G57" s="225">
        <v>44357</v>
      </c>
      <c r="H57" s="128">
        <v>44265</v>
      </c>
      <c r="I57" s="128">
        <v>44357</v>
      </c>
      <c r="J57" s="131" t="s">
        <v>64</v>
      </c>
      <c r="K57" s="131" t="b">
        <v>0</v>
      </c>
      <c r="L57" s="131">
        <v>0.25205478999999997</v>
      </c>
      <c r="M57" s="130">
        <v>1416564.02</v>
      </c>
      <c r="N57" s="130">
        <v>807374.63</v>
      </c>
      <c r="O57" s="128">
        <v>44357</v>
      </c>
      <c r="P57" s="130">
        <v>1416564.02</v>
      </c>
      <c r="Q57" s="131" t="b">
        <v>0</v>
      </c>
      <c r="R57" s="131">
        <v>5.5550600000000001</v>
      </c>
      <c r="S57" s="131">
        <v>0.56995280000000004</v>
      </c>
      <c r="T57" s="131" t="s">
        <v>20</v>
      </c>
      <c r="V57" s="141">
        <f>IF(IF($E$8,E57&gt;$E$7,E57&gt;=$E$7),_xll.MaRVL_GetRate($L$8,F57,G57,"R","S",$H$8,$H$8),C57/100)</f>
        <v>5.5548677066801423E-2</v>
      </c>
      <c r="W57" s="142">
        <f t="shared" si="2"/>
        <v>1416514.5746350447</v>
      </c>
      <c r="X57" s="139">
        <f>_xll.MaRVL_GetRate($L$7,$E$7,O57)</f>
        <v>0.56994807014384963</v>
      </c>
      <c r="Y57" s="142">
        <f t="shared" si="3"/>
        <v>807339.74814387981</v>
      </c>
    </row>
    <row r="58" spans="2:25">
      <c r="B58" s="130">
        <v>100000000</v>
      </c>
      <c r="C58" s="131">
        <v>0</v>
      </c>
      <c r="D58" s="165">
        <v>6.5000000000000002E-2</v>
      </c>
      <c r="E58" s="128">
        <v>44357</v>
      </c>
      <c r="F58" s="128">
        <v>44357</v>
      </c>
      <c r="G58" s="225">
        <v>44449</v>
      </c>
      <c r="H58" s="128">
        <v>44357</v>
      </c>
      <c r="I58" s="128">
        <v>44449</v>
      </c>
      <c r="J58" s="131" t="s">
        <v>64</v>
      </c>
      <c r="K58" s="131" t="b">
        <v>0</v>
      </c>
      <c r="L58" s="131">
        <v>0.25205478999999997</v>
      </c>
      <c r="M58" s="130">
        <v>1420285.05</v>
      </c>
      <c r="N58" s="130">
        <v>798288.26</v>
      </c>
      <c r="O58" s="128">
        <v>44449</v>
      </c>
      <c r="P58" s="130">
        <v>1420285.05</v>
      </c>
      <c r="Q58" s="131" t="b">
        <v>0</v>
      </c>
      <c r="R58" s="131">
        <v>5.5698299999999996</v>
      </c>
      <c r="S58" s="131">
        <v>0.56206201</v>
      </c>
      <c r="T58" s="131" t="s">
        <v>20</v>
      </c>
      <c r="V58" s="141">
        <f>IF(IF($E$8,E58&gt;$E$7,E58&gt;=$E$7),_xll.MaRVL_GetRate($L$8,F58,G58,"R","S",$H$8,$H$8),C58/100)</f>
        <v>5.5696173754331349E-2</v>
      </c>
      <c r="W58" s="142">
        <f t="shared" si="2"/>
        <v>1420232.2992951497</v>
      </c>
      <c r="X58" s="139">
        <f>_xll.MaRVL_GetRate($L$7,$E$7,O58)</f>
        <v>0.5620576310424229</v>
      </c>
      <c r="Y58" s="142">
        <f t="shared" si="3"/>
        <v>798252.40167176526</v>
      </c>
    </row>
    <row r="59" spans="2:25">
      <c r="B59" s="130">
        <v>100000000</v>
      </c>
      <c r="C59" s="131">
        <v>0</v>
      </c>
      <c r="D59" s="165">
        <v>6.5000000000000002E-2</v>
      </c>
      <c r="E59" s="128">
        <v>44449</v>
      </c>
      <c r="F59" s="128">
        <v>44449</v>
      </c>
      <c r="G59" s="225">
        <v>44540</v>
      </c>
      <c r="H59" s="128">
        <v>44449</v>
      </c>
      <c r="I59" s="128">
        <v>44540</v>
      </c>
      <c r="J59" s="131" t="s">
        <v>64</v>
      </c>
      <c r="K59" s="131" t="b">
        <v>0</v>
      </c>
      <c r="L59" s="131">
        <v>0.24931507</v>
      </c>
      <c r="M59" s="130">
        <v>1408401.77</v>
      </c>
      <c r="N59" s="130">
        <v>780739.7</v>
      </c>
      <c r="O59" s="128">
        <v>44540</v>
      </c>
      <c r="P59" s="130">
        <v>1408401.77</v>
      </c>
      <c r="Q59" s="131" t="b">
        <v>0</v>
      </c>
      <c r="R59" s="131">
        <v>5.5840800000000002</v>
      </c>
      <c r="S59" s="131">
        <v>0.55434444000000005</v>
      </c>
      <c r="T59" s="131" t="s">
        <v>20</v>
      </c>
      <c r="V59" s="141">
        <f>IF(IF($E$8,E59&gt;$E$7,E59&gt;=$E$7),_xll.MaRVL_GetRate($L$8,F59,G59,"R","S",$H$8,$H$8),C59/100)</f>
        <v>5.5838618507341078E-2</v>
      </c>
      <c r="W59" s="142">
        <f t="shared" si="2"/>
        <v>1408346.3877361035</v>
      </c>
      <c r="X59" s="139">
        <f>_xll.MaRVL_GetRate($L$7,$E$7,O59)</f>
        <v>0.55434043117604825</v>
      </c>
      <c r="Y59" s="142">
        <f t="shared" si="3"/>
        <v>780703.34382286167</v>
      </c>
    </row>
    <row r="60" spans="2:25">
      <c r="B60" s="130">
        <v>100000000</v>
      </c>
      <c r="C60" s="131">
        <v>0</v>
      </c>
      <c r="D60" s="165">
        <v>6.5000000000000002E-2</v>
      </c>
      <c r="E60" s="128">
        <v>44540</v>
      </c>
      <c r="F60" s="128">
        <v>44540</v>
      </c>
      <c r="G60" s="225">
        <v>44630</v>
      </c>
      <c r="H60" s="128">
        <v>44540</v>
      </c>
      <c r="I60" s="128">
        <v>44630</v>
      </c>
      <c r="J60" s="131" t="s">
        <v>64</v>
      </c>
      <c r="K60" s="131" t="b">
        <v>0</v>
      </c>
      <c r="L60" s="131">
        <v>0.24657534</v>
      </c>
      <c r="M60" s="130">
        <v>1396399.76</v>
      </c>
      <c r="N60" s="130">
        <v>763546.66</v>
      </c>
      <c r="O60" s="128">
        <v>44630</v>
      </c>
      <c r="P60" s="130">
        <v>1396399.76</v>
      </c>
      <c r="Q60" s="131" t="b">
        <v>0</v>
      </c>
      <c r="R60" s="131">
        <v>5.5981800000000002</v>
      </c>
      <c r="S60" s="131">
        <v>0.54679661000000002</v>
      </c>
      <c r="T60" s="131" t="s">
        <v>20</v>
      </c>
      <c r="V60" s="141">
        <f>IF(IF($E$8,E60&gt;$E$7,E60&gt;=$E$7),_xll.MaRVL_GetRate($L$8,F60,G60,"R","S",$H$8,$H$8),C60/100)</f>
        <v>5.5979417660271966E-2</v>
      </c>
      <c r="W60" s="142">
        <f t="shared" si="2"/>
        <v>1396341.7913583564</v>
      </c>
      <c r="X60" s="139">
        <f>_xll.MaRVL_GetRate($L$7,$E$7,O60)</f>
        <v>0.54679296904209296</v>
      </c>
      <c r="Y60" s="142">
        <f t="shared" si="3"/>
        <v>763509.87389439042</v>
      </c>
    </row>
    <row r="61" spans="2:25">
      <c r="B61" s="130">
        <v>100000000</v>
      </c>
      <c r="C61" s="131">
        <v>0</v>
      </c>
      <c r="D61" s="165">
        <v>6.5000000000000002E-2</v>
      </c>
      <c r="E61" s="128">
        <v>44630</v>
      </c>
      <c r="F61" s="128">
        <v>44630</v>
      </c>
      <c r="G61" s="225">
        <v>44722</v>
      </c>
      <c r="H61" s="128">
        <v>44630</v>
      </c>
      <c r="I61" s="128">
        <v>44722</v>
      </c>
      <c r="J61" s="131" t="s">
        <v>64</v>
      </c>
      <c r="K61" s="131" t="b">
        <v>0</v>
      </c>
      <c r="L61" s="131">
        <v>0.25205478999999997</v>
      </c>
      <c r="M61" s="130">
        <v>1431327.01</v>
      </c>
      <c r="N61" s="130">
        <v>771725.29</v>
      </c>
      <c r="O61" s="128">
        <v>44722</v>
      </c>
      <c r="P61" s="130">
        <v>1431327.01</v>
      </c>
      <c r="Q61" s="131" t="b">
        <v>0</v>
      </c>
      <c r="R61" s="131">
        <v>5.6136299999999997</v>
      </c>
      <c r="S61" s="131">
        <v>0.53916770000000003</v>
      </c>
      <c r="T61" s="131" t="s">
        <v>20</v>
      </c>
      <c r="V61" s="141">
        <f>IF(IF($E$8,E61&gt;$E$7,E61&gt;=$E$7),_xll.MaRVL_GetRate($L$8,F61,G61,"R","S",$H$8,$H$8),C61/100)</f>
        <v>5.6133862288456682E-2</v>
      </c>
      <c r="W61" s="142">
        <f t="shared" si="2"/>
        <v>1431264.4484505868</v>
      </c>
      <c r="X61" s="139">
        <f>_xll.MaRVL_GetRate($L$7,$E$7,O61)</f>
        <v>0.53916443437328521</v>
      </c>
      <c r="Y61" s="142">
        <f t="shared" si="3"/>
        <v>771686.88678745262</v>
      </c>
    </row>
    <row r="62" spans="2:25">
      <c r="B62" s="130">
        <v>100000000</v>
      </c>
      <c r="C62" s="131">
        <v>0</v>
      </c>
      <c r="D62" s="165">
        <v>6.5000000000000002E-2</v>
      </c>
      <c r="E62" s="128">
        <v>44722</v>
      </c>
      <c r="F62" s="128">
        <v>44722</v>
      </c>
      <c r="G62" s="225">
        <v>44816</v>
      </c>
      <c r="H62" s="128">
        <v>44722</v>
      </c>
      <c r="I62" s="128">
        <v>44816</v>
      </c>
      <c r="J62" s="131" t="s">
        <v>64</v>
      </c>
      <c r="K62" s="131" t="b">
        <v>0</v>
      </c>
      <c r="L62" s="131">
        <v>0.25753425000000002</v>
      </c>
      <c r="M62" s="130">
        <v>1463373.17</v>
      </c>
      <c r="N62" s="130">
        <v>777752.32</v>
      </c>
      <c r="O62" s="128">
        <v>44816</v>
      </c>
      <c r="P62" s="130">
        <v>1463373.17</v>
      </c>
      <c r="Q62" s="131" t="b">
        <v>0</v>
      </c>
      <c r="R62" s="131">
        <v>5.6172500000000003</v>
      </c>
      <c r="S62" s="131">
        <v>0.53147913999999996</v>
      </c>
      <c r="T62" s="131" t="s">
        <v>20</v>
      </c>
      <c r="V62" s="141">
        <f>IF(IF($E$8,E62&gt;$E$7,E62&gt;=$E$7),_xll.MaRVL_GetRate($L$8,F62,G62,"R","S",$H$8,$H$8),C62/100)</f>
        <v>5.6170055684620045E-2</v>
      </c>
      <c r="W62" s="142">
        <f t="shared" si="2"/>
        <v>1463311.0425696862</v>
      </c>
      <c r="X62" s="139">
        <f>_xll.MaRVL_GetRate($L$7,$E$7,O62)</f>
        <v>0.53147625146872401</v>
      </c>
      <c r="Y62" s="142">
        <f t="shared" si="3"/>
        <v>777715.06763772725</v>
      </c>
    </row>
    <row r="63" spans="2:25">
      <c r="B63" s="130">
        <v>100000000</v>
      </c>
      <c r="C63" s="131">
        <v>0</v>
      </c>
      <c r="D63" s="165">
        <v>6.5000000000000002E-2</v>
      </c>
      <c r="E63" s="128">
        <v>44816</v>
      </c>
      <c r="F63" s="128">
        <v>44816</v>
      </c>
      <c r="G63" s="225">
        <v>44907</v>
      </c>
      <c r="H63" s="128">
        <v>44816</v>
      </c>
      <c r="I63" s="128">
        <v>44907</v>
      </c>
      <c r="J63" s="131" t="s">
        <v>64</v>
      </c>
      <c r="K63" s="131" t="b">
        <v>0</v>
      </c>
      <c r="L63" s="131">
        <v>0.24931507</v>
      </c>
      <c r="M63" s="130">
        <v>1398760.7</v>
      </c>
      <c r="N63" s="130">
        <v>733274.21</v>
      </c>
      <c r="O63" s="128">
        <v>44907</v>
      </c>
      <c r="P63" s="130">
        <v>1398760.7</v>
      </c>
      <c r="Q63" s="131" t="b">
        <v>0</v>
      </c>
      <c r="R63" s="131">
        <v>5.5454100000000004</v>
      </c>
      <c r="S63" s="131">
        <v>0.52423134999999998</v>
      </c>
      <c r="T63" s="131" t="s">
        <v>20</v>
      </c>
      <c r="V63" s="141">
        <f>IF(IF($E$8,E63&gt;$E$7,E63&gt;=$E$7),_xll.MaRVL_GetRate($L$8,F63,G63,"R","S",$H$8,$H$8),C63/100)</f>
        <v>5.5453003200718477E-2</v>
      </c>
      <c r="W63" s="142">
        <f t="shared" si="2"/>
        <v>1398732.4170197351</v>
      </c>
      <c r="X63" s="139">
        <f>_xll.MaRVL_GetRate($L$7,$E$7,O63)</f>
        <v>0.52422864922308532</v>
      </c>
      <c r="Y63" s="142">
        <f t="shared" si="3"/>
        <v>733255.60559879697</v>
      </c>
    </row>
    <row r="64" spans="2:25">
      <c r="B64" s="130">
        <v>100000000</v>
      </c>
      <c r="C64" s="131">
        <v>0</v>
      </c>
      <c r="D64" s="165">
        <v>6.5000000000000002E-2</v>
      </c>
      <c r="E64" s="128">
        <v>44907</v>
      </c>
      <c r="F64" s="128">
        <v>44907</v>
      </c>
      <c r="G64" s="225">
        <v>44995</v>
      </c>
      <c r="H64" s="128">
        <v>44907</v>
      </c>
      <c r="I64" s="128">
        <v>44995</v>
      </c>
      <c r="J64" s="131" t="s">
        <v>64</v>
      </c>
      <c r="K64" s="131" t="b">
        <v>0</v>
      </c>
      <c r="L64" s="131">
        <v>0.24109589000000001</v>
      </c>
      <c r="M64" s="130">
        <v>1355216.45</v>
      </c>
      <c r="N64" s="130">
        <v>701058.39</v>
      </c>
      <c r="O64" s="128">
        <v>44995</v>
      </c>
      <c r="P64" s="130">
        <v>1355216.45</v>
      </c>
      <c r="Q64" s="131" t="b">
        <v>0</v>
      </c>
      <c r="R64" s="131">
        <v>5.5560700000000001</v>
      </c>
      <c r="S64" s="131">
        <v>0.51730363000000001</v>
      </c>
      <c r="T64" s="131" t="s">
        <v>20</v>
      </c>
      <c r="V64" s="141">
        <f>IF(IF($E$8,E64&gt;$E$7,E64&gt;=$E$7),_xll.MaRVL_GetRate($L$8,F64,G64,"R","S",$H$8,$H$8),C64/100)</f>
        <v>5.55451030900617E-2</v>
      </c>
      <c r="W64" s="142">
        <f t="shared" si="2"/>
        <v>1354840.8393140177</v>
      </c>
      <c r="X64" s="139">
        <f>_xll.MaRVL_GetRate($L$7,$E$7,O64)</f>
        <v>0.51730110997262269</v>
      </c>
      <c r="Y64" s="142">
        <f t="shared" si="3"/>
        <v>700860.67001338105</v>
      </c>
    </row>
    <row r="65" spans="2:25">
      <c r="B65" s="130">
        <v>100000000</v>
      </c>
      <c r="C65" s="131">
        <v>0</v>
      </c>
      <c r="D65" s="165">
        <v>6.5000000000000002E-2</v>
      </c>
      <c r="E65" s="128">
        <v>44995</v>
      </c>
      <c r="F65" s="128">
        <v>44995</v>
      </c>
      <c r="G65" s="225">
        <v>45090</v>
      </c>
      <c r="H65" s="128">
        <v>44995</v>
      </c>
      <c r="I65" s="128">
        <v>45090</v>
      </c>
      <c r="J65" s="131" t="s">
        <v>64</v>
      </c>
      <c r="K65" s="131" t="b">
        <v>0</v>
      </c>
      <c r="L65" s="131">
        <v>0.26027397000000002</v>
      </c>
      <c r="M65" s="130">
        <v>1466200.36</v>
      </c>
      <c r="N65" s="130">
        <v>747635.42</v>
      </c>
      <c r="O65" s="128">
        <v>45090</v>
      </c>
      <c r="P65" s="130">
        <v>1466200.36</v>
      </c>
      <c r="Q65" s="131" t="b">
        <v>0</v>
      </c>
      <c r="R65" s="131">
        <v>5.5682999999999998</v>
      </c>
      <c r="S65" s="131">
        <v>0.50991354</v>
      </c>
      <c r="T65" s="131" t="s">
        <v>20</v>
      </c>
      <c r="V65" s="141">
        <f>IF(IF($E$8,E65&gt;$E$7,E65&gt;=$E$7),_xll.MaRVL_GetRate($L$8,F65,G65,"R","S",$H$8,$H$8),C65/100)</f>
        <v>5.5681697409858295E-2</v>
      </c>
      <c r="W65" s="142">
        <f t="shared" si="2"/>
        <v>1466167.4521702537</v>
      </c>
      <c r="X65" s="139">
        <f>_xll.MaRVL_GetRate($L$7,$E$7,O65)</f>
        <v>0.5099112233095805</v>
      </c>
      <c r="Y65" s="142">
        <f t="shared" si="3"/>
        <v>747615.2391128249</v>
      </c>
    </row>
    <row r="66" spans="2:25">
      <c r="B66" s="130">
        <v>100000000</v>
      </c>
      <c r="C66" s="131">
        <v>0</v>
      </c>
      <c r="D66" s="165">
        <v>6.5000000000000002E-2</v>
      </c>
      <c r="E66" s="128">
        <v>45090</v>
      </c>
      <c r="F66" s="128">
        <v>45090</v>
      </c>
      <c r="G66" s="225">
        <v>45180</v>
      </c>
      <c r="H66" s="128">
        <v>45090</v>
      </c>
      <c r="I66" s="128">
        <v>45180</v>
      </c>
      <c r="J66" s="131" t="s">
        <v>64</v>
      </c>
      <c r="K66" s="131" t="b">
        <v>0</v>
      </c>
      <c r="L66" s="131">
        <v>0.24657534</v>
      </c>
      <c r="M66" s="130">
        <v>1391419.03</v>
      </c>
      <c r="N66" s="130">
        <v>699879</v>
      </c>
      <c r="O66" s="128">
        <v>45180</v>
      </c>
      <c r="P66" s="130">
        <v>1391419.03</v>
      </c>
      <c r="Q66" s="131" t="b">
        <v>0</v>
      </c>
      <c r="R66" s="131">
        <v>5.5779800000000002</v>
      </c>
      <c r="S66" s="131">
        <v>0.50299656999999998</v>
      </c>
      <c r="T66" s="131" t="s">
        <v>20</v>
      </c>
      <c r="V66" s="141">
        <f>IF(IF($E$8,E66&gt;$E$7,E66&gt;=$E$7),_xll.MaRVL_GetRate($L$8,F66,G66,"R","S",$H$8,$H$8),C66/100)</f>
        <v>5.5768788683943096E-2</v>
      </c>
      <c r="W66" s="142">
        <f t="shared" si="2"/>
        <v>1391148.2002131422</v>
      </c>
      <c r="X66" s="139">
        <f>_xll.MaRVL_GetRate($L$7,$E$7,O66)</f>
        <v>0.50299444202956134</v>
      </c>
      <c r="Y66" s="142">
        <f t="shared" si="3"/>
        <v>699739.81274663797</v>
      </c>
    </row>
    <row r="67" spans="2:25">
      <c r="B67" s="130">
        <v>100000000</v>
      </c>
      <c r="C67" s="131">
        <v>0</v>
      </c>
      <c r="D67" s="165">
        <v>6.5000000000000002E-2</v>
      </c>
      <c r="E67" s="128">
        <v>45180</v>
      </c>
      <c r="F67" s="128">
        <v>45180</v>
      </c>
      <c r="G67" s="225">
        <v>45271</v>
      </c>
      <c r="H67" s="128">
        <v>45180</v>
      </c>
      <c r="I67" s="128">
        <v>45271</v>
      </c>
      <c r="J67" s="131" t="s">
        <v>64</v>
      </c>
      <c r="K67" s="131" t="b">
        <v>0</v>
      </c>
      <c r="L67" s="131">
        <v>0.24931507</v>
      </c>
      <c r="M67" s="130">
        <v>1409386.06</v>
      </c>
      <c r="N67" s="130">
        <v>699175.57</v>
      </c>
      <c r="O67" s="128">
        <v>45271</v>
      </c>
      <c r="P67" s="130">
        <v>1409386.06</v>
      </c>
      <c r="Q67" s="131" t="b">
        <v>0</v>
      </c>
      <c r="R67" s="131">
        <v>5.5880299999999998</v>
      </c>
      <c r="S67" s="131">
        <v>0.49608521</v>
      </c>
      <c r="T67" s="131" t="s">
        <v>20</v>
      </c>
      <c r="V67" s="141">
        <f>IF(IF($E$8,E67&gt;$E$7,E67&gt;=$E$7),_xll.MaRVL_GetRate($L$8,F67,G67,"R","S",$H$8,$H$8),C67/100)</f>
        <v>5.5878926884539902E-2</v>
      </c>
      <c r="W67" s="142">
        <f t="shared" si="2"/>
        <v>1409351.3363243947</v>
      </c>
      <c r="X67" s="139">
        <f>_xll.MaRVL_GetRate($L$7,$E$7,O67)</f>
        <v>0.49608327843171018</v>
      </c>
      <c r="Y67" s="142">
        <f t="shared" si="3"/>
        <v>699155.63138591754</v>
      </c>
    </row>
    <row r="68" spans="2:25">
      <c r="B68" s="130">
        <v>100000000</v>
      </c>
      <c r="C68" s="131">
        <v>0</v>
      </c>
      <c r="D68" s="165">
        <v>6.5000000000000002E-2</v>
      </c>
      <c r="E68" s="128">
        <v>45271</v>
      </c>
      <c r="F68" s="128">
        <v>45271</v>
      </c>
      <c r="G68" s="225">
        <v>45362</v>
      </c>
      <c r="H68" s="128">
        <v>45271</v>
      </c>
      <c r="I68" s="128">
        <v>45362</v>
      </c>
      <c r="J68" s="131" t="s">
        <v>64</v>
      </c>
      <c r="K68" s="131" t="b">
        <v>0</v>
      </c>
      <c r="L68" s="131">
        <v>0.24931507</v>
      </c>
      <c r="M68" s="130">
        <v>1412042.44</v>
      </c>
      <c r="N68" s="130">
        <v>690850.22</v>
      </c>
      <c r="O68" s="128">
        <v>45362</v>
      </c>
      <c r="P68" s="130">
        <v>1412042.44</v>
      </c>
      <c r="Q68" s="131" t="b">
        <v>0</v>
      </c>
      <c r="R68" s="131">
        <v>5.5986900000000004</v>
      </c>
      <c r="S68" s="131">
        <v>0.48925598999999997</v>
      </c>
      <c r="T68" s="131" t="s">
        <v>20</v>
      </c>
      <c r="V68" s="141">
        <f>IF(IF($E$8,E68&gt;$E$7,E68&gt;=$E$7),_xll.MaRVL_GetRate($L$8,F68,G68,"R","S",$H$8,$H$8),C68/100)</f>
        <v>5.5985409532445213E-2</v>
      </c>
      <c r="W68" s="142">
        <f t="shared" si="2"/>
        <v>1412006.1092060246</v>
      </c>
      <c r="X68" s="139">
        <f>_xll.MaRVL_GetRate($L$7,$E$7,O68)</f>
        <v>0.48925426437028507</v>
      </c>
      <c r="Y68" s="142">
        <f t="shared" si="3"/>
        <v>690830.01024594193</v>
      </c>
    </row>
    <row r="69" spans="2:25">
      <c r="B69" s="130">
        <v>100000000</v>
      </c>
      <c r="C69" s="131">
        <v>0</v>
      </c>
      <c r="D69" s="165">
        <v>6.5000000000000002E-2</v>
      </c>
      <c r="E69" s="128">
        <v>45362</v>
      </c>
      <c r="F69" s="128">
        <v>45362</v>
      </c>
      <c r="G69" s="225">
        <v>45454</v>
      </c>
      <c r="H69" s="128">
        <v>45362</v>
      </c>
      <c r="I69" s="128">
        <v>45454</v>
      </c>
      <c r="J69" s="131" t="s">
        <v>64</v>
      </c>
      <c r="K69" s="131" t="b">
        <v>0</v>
      </c>
      <c r="L69" s="131">
        <v>0.25205478999999997</v>
      </c>
      <c r="M69" s="130">
        <v>1430367.88</v>
      </c>
      <c r="N69" s="130">
        <v>690058.73</v>
      </c>
      <c r="O69" s="128">
        <v>45454</v>
      </c>
      <c r="P69" s="130">
        <v>1430367.88</v>
      </c>
      <c r="Q69" s="131" t="b">
        <v>0</v>
      </c>
      <c r="R69" s="131">
        <v>5.6098299999999997</v>
      </c>
      <c r="S69" s="131">
        <v>0.48243444000000002</v>
      </c>
      <c r="T69" s="131" t="s">
        <v>20</v>
      </c>
      <c r="V69" s="141">
        <f>IF(IF($E$8,E69&gt;$E$7,E69&gt;=$E$7),_xll.MaRVL_GetRate($L$8,F69,G69,"R","S",$H$8,$H$8),C69/100)</f>
        <v>5.6096768300980752E-2</v>
      </c>
      <c r="W69" s="142">
        <f t="shared" si="2"/>
        <v>1430329.4767282358</v>
      </c>
      <c r="X69" s="139">
        <f>_xll.MaRVL_GetRate($L$7,$E$7,O69)</f>
        <v>0.48243292362984191</v>
      </c>
      <c r="Y69" s="142">
        <f t="shared" si="3"/>
        <v>690038.03121194476</v>
      </c>
    </row>
    <row r="70" spans="2:25">
      <c r="B70" s="130">
        <v>100000000</v>
      </c>
      <c r="C70" s="131">
        <v>0</v>
      </c>
      <c r="D70" s="165">
        <v>6.5000000000000002E-2</v>
      </c>
      <c r="E70" s="128">
        <v>45454</v>
      </c>
      <c r="F70" s="128">
        <v>45454</v>
      </c>
      <c r="G70" s="225">
        <v>45545</v>
      </c>
      <c r="H70" s="128">
        <v>45454</v>
      </c>
      <c r="I70" s="128">
        <v>45545</v>
      </c>
      <c r="J70" s="131" t="s">
        <v>64</v>
      </c>
      <c r="K70" s="131" t="b">
        <v>0</v>
      </c>
      <c r="L70" s="131">
        <v>0.24931507</v>
      </c>
      <c r="M70" s="130">
        <v>1417506.43</v>
      </c>
      <c r="N70" s="130">
        <v>674404.31</v>
      </c>
      <c r="O70" s="128">
        <v>45545</v>
      </c>
      <c r="P70" s="130">
        <v>1417506.43</v>
      </c>
      <c r="Q70" s="131" t="b">
        <v>0</v>
      </c>
      <c r="R70" s="131">
        <v>5.6205999999999996</v>
      </c>
      <c r="S70" s="131">
        <v>0.47576807999999998</v>
      </c>
      <c r="T70" s="131" t="s">
        <v>20</v>
      </c>
      <c r="V70" s="141">
        <f>IF(IF($E$8,E70&gt;$E$7,E70&gt;=$E$7),_xll.MaRVL_GetRate($L$8,F70,G70,"R","S",$H$8,$H$8),C70/100)</f>
        <v>5.6199547058576473E-2</v>
      </c>
      <c r="W70" s="142">
        <f t="shared" si="2"/>
        <v>1417344.8804377287</v>
      </c>
      <c r="X70" s="139">
        <f>_xll.MaRVL_GetRate($L$7,$E$7,O70)</f>
        <v>0.47576676802697582</v>
      </c>
      <c r="Y70" s="142">
        <f t="shared" si="3"/>
        <v>674325.59294543869</v>
      </c>
    </row>
    <row r="71" spans="2:25">
      <c r="B71" s="130">
        <v>100000000</v>
      </c>
      <c r="C71" s="131">
        <v>0</v>
      </c>
      <c r="D71" s="165">
        <v>6.5000000000000002E-2</v>
      </c>
      <c r="E71" s="128">
        <v>45545</v>
      </c>
      <c r="F71" s="128">
        <v>45545</v>
      </c>
      <c r="G71" s="225">
        <v>45636</v>
      </c>
      <c r="H71" s="128">
        <v>45545</v>
      </c>
      <c r="I71" s="128">
        <v>45636</v>
      </c>
      <c r="J71" s="131" t="s">
        <v>64</v>
      </c>
      <c r="K71" s="131" t="b">
        <v>0</v>
      </c>
      <c r="L71" s="131">
        <v>0.24931507</v>
      </c>
      <c r="M71" s="130">
        <v>1420040.88</v>
      </c>
      <c r="N71" s="130">
        <v>666256.97</v>
      </c>
      <c r="O71" s="128">
        <v>45636</v>
      </c>
      <c r="P71" s="130">
        <v>1420040.88</v>
      </c>
      <c r="Q71" s="131" t="b">
        <v>0</v>
      </c>
      <c r="R71" s="131">
        <v>5.6307700000000001</v>
      </c>
      <c r="S71" s="131">
        <v>0.46918154000000001</v>
      </c>
      <c r="T71" s="131" t="s">
        <v>20</v>
      </c>
      <c r="V71" s="141">
        <f>IF(IF($E$8,E71&gt;$E$7,E71&gt;=$E$7),_xll.MaRVL_GetRate($L$8,F71,G71,"R","S",$H$8,$H$8),C71/100)</f>
        <v>5.6306031786317275E-2</v>
      </c>
      <c r="W71" s="142">
        <f t="shared" si="2"/>
        <v>1419999.7051727916</v>
      </c>
      <c r="X71" s="139">
        <f>_xll.MaRVL_GetRate($L$7,$E$7,O71)</f>
        <v>0.4691804401403416</v>
      </c>
      <c r="Y71" s="142">
        <f t="shared" si="3"/>
        <v>666236.08667212573</v>
      </c>
    </row>
    <row r="72" spans="2:25">
      <c r="B72" s="130">
        <v>100000000</v>
      </c>
      <c r="C72" s="131">
        <v>0</v>
      </c>
      <c r="D72" s="165">
        <v>6.5000000000000002E-2</v>
      </c>
      <c r="E72" s="128">
        <v>45636</v>
      </c>
      <c r="F72" s="128">
        <v>45636</v>
      </c>
      <c r="G72" s="225">
        <v>45726</v>
      </c>
      <c r="H72" s="128">
        <v>45636</v>
      </c>
      <c r="I72" s="128">
        <v>45726</v>
      </c>
      <c r="J72" s="131" t="s">
        <v>64</v>
      </c>
      <c r="K72" s="131" t="b">
        <v>0</v>
      </c>
      <c r="L72" s="131">
        <v>0.24657534</v>
      </c>
      <c r="M72" s="130">
        <v>1406941.87</v>
      </c>
      <c r="N72" s="130">
        <v>651055.53</v>
      </c>
      <c r="O72" s="128">
        <v>45726</v>
      </c>
      <c r="P72" s="130">
        <v>1406941.87</v>
      </c>
      <c r="Q72" s="131" t="b">
        <v>0</v>
      </c>
      <c r="R72" s="131">
        <v>5.64093</v>
      </c>
      <c r="S72" s="131">
        <v>0.46274514999999999</v>
      </c>
      <c r="T72" s="131" t="s">
        <v>20</v>
      </c>
      <c r="V72" s="141">
        <f>IF(IF($E$8,E72&gt;$E$7,E72&gt;=$E$7),_xll.MaRVL_GetRate($L$8,F72,G72,"R","S",$H$8,$H$8),C72/100)</f>
        <v>5.6407593313361704E-2</v>
      </c>
      <c r="W72" s="142">
        <f t="shared" si="2"/>
        <v>1406899.5470823888</v>
      </c>
      <c r="X72" s="139">
        <f>_xll.MaRVL_GetRate($L$7,$E$7,O72)</f>
        <v>0.46274425905119437</v>
      </c>
      <c r="Y72" s="142">
        <f t="shared" si="3"/>
        <v>651034.6884741009</v>
      </c>
    </row>
    <row r="73" spans="2:25">
      <c r="B73" s="130">
        <v>100000000</v>
      </c>
      <c r="C73" s="131">
        <v>0</v>
      </c>
      <c r="D73" s="165">
        <v>6.5000000000000002E-2</v>
      </c>
      <c r="E73" s="128">
        <v>45726</v>
      </c>
      <c r="F73" s="128">
        <v>45726</v>
      </c>
      <c r="G73" s="225">
        <v>45818</v>
      </c>
      <c r="H73" s="128">
        <v>45726</v>
      </c>
      <c r="I73" s="128">
        <v>45818</v>
      </c>
      <c r="J73" s="131" t="s">
        <v>64</v>
      </c>
      <c r="K73" s="131" t="b">
        <v>0</v>
      </c>
      <c r="L73" s="131">
        <v>0.25205478999999997</v>
      </c>
      <c r="M73" s="130">
        <v>1441112.07</v>
      </c>
      <c r="N73" s="130">
        <v>657500.04</v>
      </c>
      <c r="O73" s="128">
        <v>45818</v>
      </c>
      <c r="P73" s="130">
        <v>1441112.07</v>
      </c>
      <c r="Q73" s="131" t="b">
        <v>0</v>
      </c>
      <c r="R73" s="131">
        <v>5.6524599999999996</v>
      </c>
      <c r="S73" s="131">
        <v>0.45624490000000001</v>
      </c>
      <c r="T73" s="131" t="s">
        <v>20</v>
      </c>
      <c r="V73" s="141">
        <f>IF(IF($E$8,E73&gt;$E$7,E73&gt;=$E$7),_xll.MaRVL_GetRate($L$8,F73,G73,"R","S",$H$8,$H$8),C73/100)</f>
        <v>5.6522773832418001E-2</v>
      </c>
      <c r="W73" s="142">
        <f t="shared" si="2"/>
        <v>1441067.1502047612</v>
      </c>
      <c r="X73" s="139">
        <f>_xll.MaRVL_GetRate($L$7,$E$7,O73)</f>
        <v>0.45624422237336631</v>
      </c>
      <c r="Y73" s="142">
        <f t="shared" si="3"/>
        <v>657478.56133297435</v>
      </c>
    </row>
    <row r="74" spans="2:25">
      <c r="B74" s="130">
        <v>100000000</v>
      </c>
      <c r="C74" s="131">
        <v>0</v>
      </c>
      <c r="D74" s="165">
        <v>6.5000000000000002E-2</v>
      </c>
      <c r="E74" s="128">
        <v>45818</v>
      </c>
      <c r="F74" s="128">
        <v>45818</v>
      </c>
      <c r="G74" s="225">
        <v>45910</v>
      </c>
      <c r="H74" s="128">
        <v>45818</v>
      </c>
      <c r="I74" s="128">
        <v>45910</v>
      </c>
      <c r="J74" s="131" t="s">
        <v>64</v>
      </c>
      <c r="K74" s="131" t="b">
        <v>0</v>
      </c>
      <c r="L74" s="131">
        <v>0.25205478999999997</v>
      </c>
      <c r="M74" s="130">
        <v>1427713.05</v>
      </c>
      <c r="N74" s="130">
        <v>642321.53</v>
      </c>
      <c r="O74" s="128">
        <v>45910</v>
      </c>
      <c r="P74" s="130">
        <v>1427713.05</v>
      </c>
      <c r="Q74" s="131" t="b">
        <v>0</v>
      </c>
      <c r="R74" s="131">
        <v>5.5993000000000004</v>
      </c>
      <c r="S74" s="131">
        <v>0.4498954</v>
      </c>
      <c r="T74" s="131" t="s">
        <v>20</v>
      </c>
      <c r="V74" s="141">
        <f>IF(IF($E$8,E74&gt;$E$7,E74&gt;=$E$7),_xll.MaRVL_GetRate($L$8,F74,G74,"R","S",$H$8,$H$8),C74/100)</f>
        <v>5.599142381988706E-2</v>
      </c>
      <c r="W74" s="142">
        <f t="shared" si="2"/>
        <v>1427674.2186222628</v>
      </c>
      <c r="X74" s="139">
        <f>_xll.MaRVL_GetRate($L$7,$E$7,O74)</f>
        <v>0.44989489760208967</v>
      </c>
      <c r="Y74" s="142">
        <f t="shared" si="3"/>
        <v>642303.3463962063</v>
      </c>
    </row>
    <row r="76" spans="2:25">
      <c r="G76" s="177">
        <v>40522</v>
      </c>
    </row>
    <row r="77" spans="2:25">
      <c r="G77" s="177">
        <v>40612</v>
      </c>
    </row>
    <row r="78" spans="2:25">
      <c r="G78" s="177">
        <v>40704</v>
      </c>
    </row>
    <row r="79" spans="2:25">
      <c r="G79" s="177">
        <v>40798</v>
      </c>
    </row>
    <row r="80" spans="2:25">
      <c r="G80" s="177">
        <v>40889</v>
      </c>
    </row>
    <row r="81" spans="7:7">
      <c r="G81" s="177">
        <v>40980</v>
      </c>
    </row>
    <row r="82" spans="7:7">
      <c r="G82" s="177">
        <v>41072</v>
      </c>
    </row>
    <row r="83" spans="7:7">
      <c r="G83" s="177">
        <v>41164</v>
      </c>
    </row>
    <row r="84" spans="7:7">
      <c r="G84" s="177">
        <v>41253</v>
      </c>
    </row>
    <row r="85" spans="7:7">
      <c r="G85" s="177">
        <v>41344</v>
      </c>
    </row>
    <row r="86" spans="7:7">
      <c r="G86" s="177">
        <v>41436</v>
      </c>
    </row>
    <row r="87" spans="7:7">
      <c r="G87" s="177">
        <v>41528</v>
      </c>
    </row>
    <row r="88" spans="7:7">
      <c r="G88" s="177">
        <v>41618</v>
      </c>
    </row>
    <row r="89" spans="7:7">
      <c r="G89" s="177">
        <v>41708</v>
      </c>
    </row>
    <row r="90" spans="7:7">
      <c r="G90" s="177">
        <v>41800</v>
      </c>
    </row>
    <row r="91" spans="7:7">
      <c r="G91" s="177">
        <v>41892</v>
      </c>
    </row>
    <row r="92" spans="7:7">
      <c r="G92" s="177">
        <v>41983</v>
      </c>
    </row>
    <row r="93" spans="7:7">
      <c r="G93" s="177">
        <v>42073</v>
      </c>
    </row>
    <row r="94" spans="7:7">
      <c r="G94" s="177">
        <v>42165</v>
      </c>
    </row>
    <row r="95" spans="7:7">
      <c r="G95" s="177">
        <v>42257</v>
      </c>
    </row>
    <row r="96" spans="7:7">
      <c r="G96" s="177">
        <v>42348</v>
      </c>
    </row>
    <row r="97" spans="7:7">
      <c r="G97" s="177">
        <v>42439</v>
      </c>
    </row>
    <row r="98" spans="7:7">
      <c r="G98" s="177">
        <v>42531</v>
      </c>
    </row>
    <row r="99" spans="7:7">
      <c r="G99" s="177">
        <v>42625</v>
      </c>
    </row>
    <row r="100" spans="7:7">
      <c r="G100" s="177">
        <v>42716</v>
      </c>
    </row>
    <row r="101" spans="7:7">
      <c r="G101" s="177">
        <v>42807</v>
      </c>
    </row>
    <row r="102" spans="7:7">
      <c r="G102" s="177">
        <v>42899</v>
      </c>
    </row>
    <row r="103" spans="7:7">
      <c r="G103" s="177">
        <v>42991</v>
      </c>
    </row>
    <row r="104" spans="7:7">
      <c r="G104" s="177">
        <v>43080</v>
      </c>
    </row>
    <row r="105" spans="7:7">
      <c r="G105" s="177">
        <v>43171</v>
      </c>
    </row>
    <row r="106" spans="7:7">
      <c r="G106" s="177">
        <v>43263</v>
      </c>
    </row>
    <row r="107" spans="7:7">
      <c r="G107" s="177">
        <v>43355</v>
      </c>
    </row>
    <row r="108" spans="7:7">
      <c r="G108" s="177">
        <v>43444</v>
      </c>
    </row>
    <row r="109" spans="7:7">
      <c r="G109" s="177">
        <v>43535</v>
      </c>
    </row>
    <row r="110" spans="7:7">
      <c r="G110" s="177">
        <v>43627</v>
      </c>
    </row>
    <row r="111" spans="7:7">
      <c r="G111" s="177">
        <v>43719</v>
      </c>
    </row>
    <row r="112" spans="7:7">
      <c r="G112" s="177">
        <v>43809</v>
      </c>
    </row>
    <row r="113" spans="7:7">
      <c r="G113" s="177">
        <v>43900</v>
      </c>
    </row>
    <row r="114" spans="7:7">
      <c r="G114" s="177">
        <v>43992</v>
      </c>
    </row>
    <row r="115" spans="7:7">
      <c r="G115" s="177">
        <v>44084</v>
      </c>
    </row>
    <row r="116" spans="7:7">
      <c r="G116" s="177">
        <v>44175</v>
      </c>
    </row>
    <row r="117" spans="7:7">
      <c r="G117" s="177">
        <v>44265</v>
      </c>
    </row>
    <row r="118" spans="7:7">
      <c r="G118" s="177">
        <v>44357</v>
      </c>
    </row>
    <row r="119" spans="7:7">
      <c r="G119" s="177">
        <v>44449</v>
      </c>
    </row>
    <row r="120" spans="7:7">
      <c r="G120" s="177">
        <v>44540</v>
      </c>
    </row>
    <row r="121" spans="7:7">
      <c r="G121" s="177">
        <v>44630</v>
      </c>
    </row>
    <row r="122" spans="7:7">
      <c r="G122" s="177">
        <v>44722</v>
      </c>
    </row>
    <row r="123" spans="7:7">
      <c r="G123" s="177">
        <v>44816</v>
      </c>
    </row>
    <row r="124" spans="7:7">
      <c r="G124" s="177">
        <v>44907</v>
      </c>
    </row>
    <row r="125" spans="7:7">
      <c r="G125" s="177">
        <v>44998</v>
      </c>
    </row>
    <row r="126" spans="7:7">
      <c r="G126" s="177">
        <v>45090</v>
      </c>
    </row>
    <row r="127" spans="7:7">
      <c r="G127" s="177">
        <v>45182</v>
      </c>
    </row>
    <row r="128" spans="7:7">
      <c r="G128" s="177">
        <v>45271</v>
      </c>
    </row>
    <row r="129" spans="7:7">
      <c r="G129" s="177">
        <v>45362</v>
      </c>
    </row>
    <row r="130" spans="7:7">
      <c r="G130" s="177">
        <v>45454</v>
      </c>
    </row>
    <row r="131" spans="7:7">
      <c r="G131" s="177">
        <v>45546</v>
      </c>
    </row>
    <row r="132" spans="7:7">
      <c r="G132" s="177">
        <v>45636</v>
      </c>
    </row>
    <row r="133" spans="7:7">
      <c r="G133" s="177">
        <v>45726</v>
      </c>
    </row>
    <row r="134" spans="7:7">
      <c r="G134" s="177">
        <v>45818</v>
      </c>
    </row>
    <row r="135" spans="7:7">
      <c r="G135" s="177">
        <v>45910</v>
      </c>
    </row>
  </sheetData>
  <mergeCells count="3">
    <mergeCell ref="D5:E5"/>
    <mergeCell ref="G5:H5"/>
    <mergeCell ref="K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16" sqref="F16"/>
    </sheetView>
  </sheetViews>
  <sheetFormatPr defaultRowHeight="15"/>
  <cols>
    <col min="1" max="1" width="11.42578125" bestFit="1" customWidth="1"/>
    <col min="2" max="2" width="12.5703125" bestFit="1" customWidth="1"/>
    <col min="4" max="4" width="12" bestFit="1" customWidth="1"/>
    <col min="5" max="5" width="10.7109375" bestFit="1" customWidth="1"/>
    <col min="6" max="6" width="18.28515625" bestFit="1" customWidth="1"/>
    <col min="7" max="7" width="10.7109375" bestFit="1" customWidth="1"/>
    <col min="8" max="8" width="12.5703125" bestFit="1" customWidth="1"/>
    <col min="9" max="9" width="13.28515625" bestFit="1" customWidth="1"/>
    <col min="11" max="12" width="14.28515625" bestFit="1" customWidth="1"/>
  </cols>
  <sheetData>
    <row r="1" spans="1:9" ht="21">
      <c r="A1" s="17" t="s">
        <v>47</v>
      </c>
      <c r="B1" s="18">
        <v>13111</v>
      </c>
    </row>
    <row r="2" spans="1:9" ht="21.75" thickBot="1">
      <c r="A2" s="19" t="s">
        <v>34</v>
      </c>
      <c r="B2" s="20" t="s">
        <v>65</v>
      </c>
    </row>
    <row r="3" spans="1:9" ht="15.75" thickBot="1"/>
    <row r="4" spans="1:9" ht="15.75" thickBot="1">
      <c r="A4" s="15" t="s">
        <v>49</v>
      </c>
      <c r="B4" s="27" t="s">
        <v>48</v>
      </c>
    </row>
    <row r="5" spans="1:9" ht="15.75" thickBot="1">
      <c r="A5" s="122" t="str">
        <f>E14</f>
        <v>USD</v>
      </c>
      <c r="B5" s="123">
        <f>I14</f>
        <v>7499953.1252929661</v>
      </c>
      <c r="D5" s="234" t="s">
        <v>40</v>
      </c>
      <c r="E5" s="236"/>
    </row>
    <row r="6" spans="1:9" ht="15.75" thickBot="1">
      <c r="A6" s="16" t="str">
        <f>E15</f>
        <v>JPY</v>
      </c>
      <c r="B6" s="28">
        <f>I15</f>
        <v>-683172983.69084668</v>
      </c>
    </row>
    <row r="7" spans="1:9">
      <c r="D7" s="14" t="s">
        <v>21</v>
      </c>
      <c r="E7" s="7">
        <f>[1]Results!C4</f>
        <v>40420</v>
      </c>
    </row>
    <row r="8" spans="1:9">
      <c r="D8" s="14" t="s">
        <v>31</v>
      </c>
      <c r="E8" s="6" t="b">
        <f>[1]Results!C6</f>
        <v>1</v>
      </c>
    </row>
    <row r="9" spans="1:9">
      <c r="D9" s="14" t="s">
        <v>115</v>
      </c>
      <c r="E9" s="7">
        <v>40421</v>
      </c>
    </row>
    <row r="12" spans="1:9" ht="15.75" thickBot="1"/>
    <row r="13" spans="1:9" ht="15.75" thickBot="1">
      <c r="D13" s="125" t="s">
        <v>116</v>
      </c>
      <c r="E13" s="126" t="s">
        <v>49</v>
      </c>
      <c r="F13" s="126" t="s">
        <v>117</v>
      </c>
      <c r="G13" s="126" t="s">
        <v>27</v>
      </c>
      <c r="H13" s="126" t="s">
        <v>118</v>
      </c>
      <c r="I13" s="127" t="s">
        <v>28</v>
      </c>
    </row>
    <row r="14" spans="1:9">
      <c r="D14" s="80" t="s">
        <v>35</v>
      </c>
      <c r="E14" s="133" t="s">
        <v>88</v>
      </c>
      <c r="F14" s="133" t="s">
        <v>89</v>
      </c>
      <c r="G14" s="80">
        <f>_xll.MaRVL_GetRate(F14,$E$7,$E$9)</f>
        <v>0.99999375003906221</v>
      </c>
      <c r="H14" s="160">
        <v>7500000</v>
      </c>
      <c r="I14" s="162">
        <f>G14*H14</f>
        <v>7499953.1252929661</v>
      </c>
    </row>
    <row r="15" spans="1:9">
      <c r="D15" s="14" t="s">
        <v>38</v>
      </c>
      <c r="E15" s="132" t="s">
        <v>78</v>
      </c>
      <c r="F15" s="145" t="s">
        <v>79</v>
      </c>
      <c r="G15" s="14">
        <f>_xll.MaRVL_GetRate(F15,$E$7,$E$9)</f>
        <v>0.99999704861982175</v>
      </c>
      <c r="H15" s="159">
        <v>-683175000</v>
      </c>
      <c r="I15" s="79">
        <f>G15*H15</f>
        <v>-683172983.69084668</v>
      </c>
    </row>
  </sheetData>
  <mergeCells count="1"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16" sqref="F16"/>
    </sheetView>
  </sheetViews>
  <sheetFormatPr defaultRowHeight="15"/>
  <cols>
    <col min="1" max="1" width="11.42578125" bestFit="1" customWidth="1"/>
    <col min="2" max="2" width="11.5703125" bestFit="1" customWidth="1"/>
    <col min="4" max="4" width="12" bestFit="1" customWidth="1"/>
    <col min="5" max="5" width="10.7109375" bestFit="1" customWidth="1"/>
    <col min="6" max="6" width="18.28515625" bestFit="1" customWidth="1"/>
    <col min="7" max="7" width="10.7109375" bestFit="1" customWidth="1"/>
    <col min="8" max="9" width="11.5703125" bestFit="1" customWidth="1"/>
    <col min="11" max="12" width="14.28515625" bestFit="1" customWidth="1"/>
  </cols>
  <sheetData>
    <row r="1" spans="1:9" ht="21">
      <c r="A1" s="17" t="s">
        <v>47</v>
      </c>
      <c r="B1" s="18">
        <v>179572</v>
      </c>
    </row>
    <row r="2" spans="1:9" ht="21.75" thickBot="1">
      <c r="A2" s="19" t="s">
        <v>34</v>
      </c>
      <c r="B2" s="20" t="s">
        <v>65</v>
      </c>
    </row>
    <row r="3" spans="1:9" ht="15.75" thickBot="1"/>
    <row r="4" spans="1:9" ht="15.75" thickBot="1">
      <c r="A4" s="15" t="s">
        <v>49</v>
      </c>
      <c r="B4" s="27" t="s">
        <v>48</v>
      </c>
    </row>
    <row r="5" spans="1:9" ht="15.75" thickBot="1">
      <c r="A5" s="122" t="str">
        <f>E14</f>
        <v>AUD</v>
      </c>
      <c r="B5" s="123">
        <f>I14</f>
        <v>-7145003.2308485778</v>
      </c>
      <c r="D5" s="234" t="s">
        <v>40</v>
      </c>
      <c r="E5" s="236"/>
    </row>
    <row r="6" spans="1:9" ht="15.75" thickBot="1">
      <c r="A6" s="16" t="str">
        <f>E15</f>
        <v>NZD</v>
      </c>
      <c r="B6" s="28">
        <f>I15</f>
        <v>9020155.2356605977</v>
      </c>
    </row>
    <row r="7" spans="1:9">
      <c r="D7" s="14" t="s">
        <v>21</v>
      </c>
      <c r="E7" s="7">
        <f>[1]Results!C4</f>
        <v>40420</v>
      </c>
    </row>
    <row r="8" spans="1:9">
      <c r="D8" s="14" t="s">
        <v>31</v>
      </c>
      <c r="E8" s="6" t="b">
        <f>[1]Results!C6</f>
        <v>1</v>
      </c>
    </row>
    <row r="9" spans="1:9">
      <c r="D9" s="14" t="s">
        <v>115</v>
      </c>
      <c r="E9" s="7">
        <v>40480</v>
      </c>
    </row>
    <row r="12" spans="1:9" ht="15.75" thickBot="1"/>
    <row r="13" spans="1:9" ht="15.75" thickBot="1">
      <c r="D13" s="114" t="s">
        <v>116</v>
      </c>
      <c r="E13" s="115" t="s">
        <v>49</v>
      </c>
      <c r="F13" s="115" t="s">
        <v>117</v>
      </c>
      <c r="G13" s="115" t="s">
        <v>27</v>
      </c>
      <c r="H13" s="115" t="s">
        <v>118</v>
      </c>
      <c r="I13" s="116" t="s">
        <v>28</v>
      </c>
    </row>
    <row r="14" spans="1:9">
      <c r="D14" s="80" t="s">
        <v>35</v>
      </c>
      <c r="E14" s="80" t="s">
        <v>50</v>
      </c>
      <c r="F14" s="133" t="s">
        <v>94</v>
      </c>
      <c r="G14" s="80">
        <f>_xll.MaRVL_GetRate(F14,$E$7,$E$9)</f>
        <v>0.99236155984008023</v>
      </c>
      <c r="H14" s="124">
        <v>-7200000</v>
      </c>
      <c r="I14" s="124">
        <f>G14*H14</f>
        <v>-7145003.2308485778</v>
      </c>
    </row>
    <row r="15" spans="1:9">
      <c r="D15" s="14" t="s">
        <v>38</v>
      </c>
      <c r="E15" s="14" t="s">
        <v>77</v>
      </c>
      <c r="F15" s="145" t="s">
        <v>76</v>
      </c>
      <c r="G15" s="14">
        <f>_xll.MaRVL_GetRate(F15,$E$7,$E$9)</f>
        <v>0.99475098521227723</v>
      </c>
      <c r="H15" s="79">
        <v>9067752</v>
      </c>
      <c r="I15" s="79">
        <f>G15*H15</f>
        <v>9020155.2356605977</v>
      </c>
    </row>
  </sheetData>
  <mergeCells count="1">
    <mergeCell ref="D5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F16" sqref="F16"/>
    </sheetView>
  </sheetViews>
  <sheetFormatPr defaultRowHeight="15"/>
  <cols>
    <col min="1" max="1" width="11.42578125" bestFit="1" customWidth="1"/>
    <col min="2" max="2" width="11.5703125" bestFit="1" customWidth="1"/>
    <col min="4" max="4" width="12" bestFit="1" customWidth="1"/>
    <col min="5" max="5" width="10.7109375" bestFit="1" customWidth="1"/>
    <col min="6" max="6" width="18.28515625" bestFit="1" customWidth="1"/>
    <col min="7" max="7" width="10.7109375" bestFit="1" customWidth="1"/>
    <col min="8" max="9" width="11.5703125" bestFit="1" customWidth="1"/>
    <col min="11" max="12" width="14.28515625" bestFit="1" customWidth="1"/>
  </cols>
  <sheetData>
    <row r="1" spans="1:9" ht="21">
      <c r="A1" s="17" t="s">
        <v>47</v>
      </c>
      <c r="B1" s="18">
        <v>171834</v>
      </c>
    </row>
    <row r="2" spans="1:9" ht="21.75" thickBot="1">
      <c r="A2" s="19" t="s">
        <v>34</v>
      </c>
      <c r="B2" s="20" t="s">
        <v>65</v>
      </c>
    </row>
    <row r="3" spans="1:9" ht="15.75" thickBot="1"/>
    <row r="4" spans="1:9" ht="15.75" thickBot="1">
      <c r="A4" s="15" t="s">
        <v>49</v>
      </c>
      <c r="B4" s="27" t="s">
        <v>48</v>
      </c>
    </row>
    <row r="5" spans="1:9" ht="15.75" thickBot="1">
      <c r="A5" s="122" t="str">
        <f>E14</f>
        <v>AUD</v>
      </c>
      <c r="B5" s="123">
        <f>I14</f>
        <v>-11576385.80160971</v>
      </c>
      <c r="D5" s="234" t="s">
        <v>40</v>
      </c>
      <c r="E5" s="236"/>
    </row>
    <row r="6" spans="1:9" ht="15.75" thickBot="1">
      <c r="A6" s="16" t="str">
        <f>E15</f>
        <v>USD</v>
      </c>
      <c r="B6" s="28">
        <f>I15</f>
        <v>10474535.097513329</v>
      </c>
    </row>
    <row r="7" spans="1:9">
      <c r="D7" s="14" t="s">
        <v>21</v>
      </c>
      <c r="E7" s="7">
        <f>[1]Results!C4</f>
        <v>40420</v>
      </c>
    </row>
    <row r="8" spans="1:9">
      <c r="D8" s="14" t="s">
        <v>31</v>
      </c>
      <c r="E8" s="6" t="b">
        <f>[1]Results!C6</f>
        <v>1</v>
      </c>
    </row>
    <row r="9" spans="1:9">
      <c r="D9" s="14" t="s">
        <v>115</v>
      </c>
      <c r="E9" s="7">
        <v>40767</v>
      </c>
    </row>
    <row r="12" spans="1:9" ht="15.75" thickBot="1"/>
    <row r="13" spans="1:9" ht="15.75" thickBot="1">
      <c r="D13" s="114" t="s">
        <v>116</v>
      </c>
      <c r="E13" s="115" t="s">
        <v>49</v>
      </c>
      <c r="F13" s="115" t="s">
        <v>117</v>
      </c>
      <c r="G13" s="115" t="s">
        <v>27</v>
      </c>
      <c r="H13" s="115" t="s">
        <v>118</v>
      </c>
      <c r="I13" s="116" t="s">
        <v>28</v>
      </c>
    </row>
    <row r="14" spans="1:9">
      <c r="D14" s="80" t="s">
        <v>35</v>
      </c>
      <c r="E14" s="80" t="s">
        <v>50</v>
      </c>
      <c r="F14" s="133" t="s">
        <v>94</v>
      </c>
      <c r="G14" s="80">
        <f>_xll.MaRVL_GetRate(F14,$E$7,$E$9)</f>
        <v>0.95672609930658759</v>
      </c>
      <c r="H14" s="124">
        <v>-12100000</v>
      </c>
      <c r="I14" s="124">
        <f>G14*H14</f>
        <v>-11576385.80160971</v>
      </c>
    </row>
    <row r="15" spans="1:9">
      <c r="D15" s="14" t="s">
        <v>38</v>
      </c>
      <c r="E15" s="14" t="s">
        <v>88</v>
      </c>
      <c r="F15" s="145" t="s">
        <v>89</v>
      </c>
      <c r="G15" s="14">
        <f>_xll.MaRVL_GetRate(F15,$E$7,$E$9)</f>
        <v>0.99598925116001802</v>
      </c>
      <c r="H15" s="79">
        <v>10516715</v>
      </c>
      <c r="I15" s="79">
        <f>G15*H15</f>
        <v>10474535.097513329</v>
      </c>
    </row>
  </sheetData>
  <mergeCells count="1">
    <mergeCell ref="D5:E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H8" sqref="H8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7" width="10.140625" bestFit="1" customWidth="1"/>
    <col min="8" max="8" width="30.5703125" bestFit="1" customWidth="1"/>
    <col min="9" max="9" width="11.7109375" bestFit="1" customWidth="1"/>
    <col min="10" max="10" width="11" bestFit="1" customWidth="1"/>
    <col min="11" max="11" width="12.7109375" bestFit="1" customWidth="1"/>
    <col min="12" max="12" width="18.5703125" bestFit="1" customWidth="1"/>
    <col min="14" max="14" width="18.7109375" customWidth="1"/>
    <col min="15" max="15" width="11.5703125" bestFit="1" customWidth="1"/>
    <col min="17" max="17" width="14.28515625" bestFit="1" customWidth="1"/>
  </cols>
  <sheetData>
    <row r="1" spans="1:17" ht="21">
      <c r="A1" s="17" t="s">
        <v>47</v>
      </c>
      <c r="B1" s="18">
        <v>150441</v>
      </c>
    </row>
    <row r="2" spans="1:17" ht="21.75" thickBot="1">
      <c r="A2" s="19" t="s">
        <v>34</v>
      </c>
      <c r="B2" s="20" t="s">
        <v>38</v>
      </c>
    </row>
    <row r="3" spans="1:17" ht="15.75" thickBot="1"/>
    <row r="4" spans="1:17" ht="15.75" thickBot="1">
      <c r="A4" s="15" t="s">
        <v>49</v>
      </c>
      <c r="B4" s="27" t="s">
        <v>48</v>
      </c>
    </row>
    <row r="5" spans="1:17" ht="15.75" thickBot="1">
      <c r="A5" s="16" t="s">
        <v>50</v>
      </c>
      <c r="B5" s="28">
        <f>Q12</f>
        <v>27921701.966608502</v>
      </c>
      <c r="D5" s="234" t="s">
        <v>40</v>
      </c>
      <c r="E5" s="236"/>
      <c r="G5" s="234" t="s">
        <v>43</v>
      </c>
      <c r="H5" s="236"/>
    </row>
    <row r="6" spans="1:17" ht="12" customHeight="1"/>
    <row r="7" spans="1:17">
      <c r="D7" s="14" t="s">
        <v>21</v>
      </c>
      <c r="E7" s="7">
        <f>Replication!C4</f>
        <v>40420</v>
      </c>
      <c r="G7" s="14" t="s">
        <v>44</v>
      </c>
      <c r="H7" s="220" t="s">
        <v>94</v>
      </c>
    </row>
    <row r="8" spans="1:17">
      <c r="D8" s="14" t="s">
        <v>31</v>
      </c>
      <c r="E8" s="6" t="b">
        <f>Replication!C6</f>
        <v>0</v>
      </c>
      <c r="H8" s="164" t="s">
        <v>102</v>
      </c>
    </row>
    <row r="10" spans="1:17" ht="15.75" thickBot="1"/>
    <row r="11" spans="1:17" ht="15.75" thickBot="1">
      <c r="Q11" s="21" t="s">
        <v>32</v>
      </c>
    </row>
    <row r="12" spans="1:17">
      <c r="Q12" s="22">
        <f>SUM(Q15:Q15)</f>
        <v>27921701.966608502</v>
      </c>
    </row>
    <row r="14" spans="1:17" ht="25.5">
      <c r="B14" s="103" t="s">
        <v>51</v>
      </c>
      <c r="C14" s="103" t="s">
        <v>52</v>
      </c>
      <c r="D14" s="103" t="s">
        <v>55</v>
      </c>
      <c r="E14" s="103" t="s">
        <v>56</v>
      </c>
      <c r="F14" s="103" t="s">
        <v>99</v>
      </c>
      <c r="G14" s="103" t="s">
        <v>100</v>
      </c>
      <c r="H14" s="103" t="s">
        <v>10</v>
      </c>
      <c r="I14" s="103" t="s">
        <v>12</v>
      </c>
      <c r="J14" s="103" t="s">
        <v>59</v>
      </c>
      <c r="K14" s="103" t="s">
        <v>60</v>
      </c>
      <c r="L14" s="103" t="s">
        <v>61</v>
      </c>
      <c r="M14" s="103" t="s">
        <v>17</v>
      </c>
      <c r="N14" s="103" t="s">
        <v>18</v>
      </c>
      <c r="P14" s="10" t="s">
        <v>27</v>
      </c>
      <c r="Q14" s="10" t="s">
        <v>28</v>
      </c>
    </row>
    <row r="15" spans="1:17">
      <c r="B15" s="104">
        <v>500000000</v>
      </c>
      <c r="C15" s="105">
        <v>4.97</v>
      </c>
      <c r="D15" s="106">
        <v>40291</v>
      </c>
      <c r="E15" s="106">
        <v>40717</v>
      </c>
      <c r="F15" s="105"/>
      <c r="G15" s="105"/>
      <c r="H15" s="105">
        <v>1.1671232899999999</v>
      </c>
      <c r="I15" s="105">
        <v>0</v>
      </c>
      <c r="J15" s="106">
        <v>40718</v>
      </c>
      <c r="K15" s="104">
        <v>29003013.699999999</v>
      </c>
      <c r="L15" s="105" t="b">
        <v>0</v>
      </c>
      <c r="M15" s="105">
        <v>0</v>
      </c>
      <c r="N15" s="105" t="s">
        <v>20</v>
      </c>
      <c r="P15" s="6">
        <f>_xll.MaRVL_GetRate($H$7,$E$7,J15)</f>
        <v>0.96271726295148774</v>
      </c>
      <c r="Q15" s="9">
        <f>IF(IF($E$8,J15&gt;$E$7,J15&gt;=$E$7),K15*P15,0)</f>
        <v>27921701.966608502</v>
      </c>
    </row>
  </sheetData>
  <mergeCells count="2">
    <mergeCell ref="D5:E5"/>
    <mergeCell ref="G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10"/>
  <sheetViews>
    <sheetView topLeftCell="B1" workbookViewId="0">
      <selection activeCell="N9" sqref="N9"/>
    </sheetView>
  </sheetViews>
  <sheetFormatPr defaultRowHeight="15"/>
  <cols>
    <col min="1" max="1" width="11.42578125" bestFit="1" customWidth="1"/>
    <col min="2" max="2" width="13.85546875" bestFit="1" customWidth="1"/>
    <col min="3" max="3" width="10.7109375" bestFit="1" customWidth="1"/>
    <col min="4" max="4" width="12" bestFit="1" customWidth="1"/>
    <col min="5" max="5" width="13.7109375" bestFit="1" customWidth="1"/>
    <col min="6" max="6" width="10.140625" bestFit="1" customWidth="1"/>
    <col min="7" max="7" width="13.7109375" bestFit="1" customWidth="1"/>
    <col min="8" max="8" width="10.140625" bestFit="1" customWidth="1"/>
    <col min="9" max="9" width="10.42578125" bestFit="1" customWidth="1"/>
    <col min="10" max="11" width="10.42578125" customWidth="1"/>
    <col min="12" max="12" width="11" bestFit="1" customWidth="1"/>
    <col min="13" max="13" width="10.140625" bestFit="1" customWidth="1"/>
    <col min="14" max="14" width="30.5703125" bestFit="1" customWidth="1"/>
    <col min="15" max="15" width="12.7109375" bestFit="1" customWidth="1"/>
    <col min="16" max="16" width="11.7109375" bestFit="1" customWidth="1"/>
    <col min="17" max="17" width="10.140625" bestFit="1" customWidth="1"/>
    <col min="18" max="18" width="11.7109375" bestFit="1" customWidth="1"/>
    <col min="19" max="19" width="7.7109375" bestFit="1" customWidth="1"/>
    <col min="20" max="20" width="7.5703125" bestFit="1" customWidth="1"/>
    <col min="21" max="21" width="3.28515625" bestFit="1" customWidth="1"/>
    <col min="22" max="22" width="9.85546875" bestFit="1" customWidth="1"/>
    <col min="24" max="24" width="16.42578125" customWidth="1"/>
    <col min="25" max="25" width="13.28515625" bestFit="1" customWidth="1"/>
    <col min="26" max="26" width="18.7109375" customWidth="1"/>
    <col min="27" max="27" width="15.28515625" bestFit="1" customWidth="1"/>
    <col min="29" max="29" width="14.28515625" bestFit="1" customWidth="1"/>
  </cols>
  <sheetData>
    <row r="1" spans="1:29" ht="21">
      <c r="A1" s="17" t="s">
        <v>47</v>
      </c>
      <c r="B1" s="18">
        <v>150441</v>
      </c>
    </row>
    <row r="2" spans="1:29" ht="21.75" thickBot="1">
      <c r="A2" s="19" t="s">
        <v>34</v>
      </c>
      <c r="B2" s="20" t="s">
        <v>35</v>
      </c>
    </row>
    <row r="3" spans="1:29" ht="15.75" thickBot="1"/>
    <row r="4" spans="1:29" ht="15.75" thickBot="1">
      <c r="A4" s="15" t="s">
        <v>49</v>
      </c>
      <c r="B4" s="27" t="s">
        <v>48</v>
      </c>
    </row>
    <row r="5" spans="1:29" ht="15.75" thickBot="1">
      <c r="A5" s="16" t="s">
        <v>50</v>
      </c>
      <c r="B5" s="28">
        <f>AC12</f>
        <v>26549527.898064766</v>
      </c>
      <c r="D5" s="234" t="s">
        <v>40</v>
      </c>
      <c r="E5" s="236"/>
      <c r="G5" s="234" t="s">
        <v>41</v>
      </c>
      <c r="H5" s="236"/>
      <c r="M5" s="234" t="s">
        <v>43</v>
      </c>
      <c r="N5" s="236"/>
    </row>
    <row r="6" spans="1:29" ht="12" customHeight="1">
      <c r="G6" s="13" t="s">
        <v>42</v>
      </c>
      <c r="N6" s="138"/>
    </row>
    <row r="7" spans="1:29">
      <c r="D7" s="14" t="s">
        <v>21</v>
      </c>
      <c r="E7" s="7">
        <f>Replication!C4</f>
        <v>40420</v>
      </c>
      <c r="G7" s="14" t="s">
        <v>39</v>
      </c>
      <c r="H7" s="14" t="s">
        <v>26</v>
      </c>
      <c r="M7" s="14" t="s">
        <v>44</v>
      </c>
      <c r="N7" s="220" t="s">
        <v>94</v>
      </c>
    </row>
    <row r="8" spans="1:29">
      <c r="D8" s="14" t="s">
        <v>30</v>
      </c>
      <c r="E8" s="6" t="b">
        <f>Replication!C5</f>
        <v>1</v>
      </c>
      <c r="G8" s="14" t="s">
        <v>46</v>
      </c>
      <c r="H8" s="14" t="s">
        <v>24</v>
      </c>
      <c r="M8" s="14" t="s">
        <v>45</v>
      </c>
      <c r="N8" s="220" t="s">
        <v>94</v>
      </c>
    </row>
    <row r="9" spans="1:29">
      <c r="D9" s="14" t="s">
        <v>31</v>
      </c>
      <c r="E9" s="6" t="b">
        <f>Replication!C6</f>
        <v>0</v>
      </c>
      <c r="N9" s="164" t="s">
        <v>102</v>
      </c>
    </row>
    <row r="10" spans="1:29" ht="15.75" thickBot="1"/>
    <row r="11" spans="1:29" ht="15.75" thickBot="1">
      <c r="AC11" s="21" t="s">
        <v>32</v>
      </c>
    </row>
    <row r="12" spans="1:29">
      <c r="AC12" s="22">
        <f>SUM(AC15:AC15)</f>
        <v>26549527.898064766</v>
      </c>
    </row>
    <row r="14" spans="1:29" ht="25.5">
      <c r="B14" s="107" t="s">
        <v>51</v>
      </c>
      <c r="C14" s="107" t="s">
        <v>52</v>
      </c>
      <c r="D14" s="107" t="s">
        <v>53</v>
      </c>
      <c r="E14" s="107" t="s">
        <v>54</v>
      </c>
      <c r="F14" s="107" t="s">
        <v>4</v>
      </c>
      <c r="G14" s="107" t="s">
        <v>5</v>
      </c>
      <c r="H14" s="107" t="s">
        <v>55</v>
      </c>
      <c r="I14" s="107" t="s">
        <v>56</v>
      </c>
      <c r="J14" s="107" t="s">
        <v>99</v>
      </c>
      <c r="K14" s="107" t="s">
        <v>100</v>
      </c>
      <c r="L14" s="107" t="s">
        <v>57</v>
      </c>
      <c r="M14" s="107" t="s">
        <v>58</v>
      </c>
      <c r="N14" s="107" t="s">
        <v>10</v>
      </c>
      <c r="O14" s="107" t="s">
        <v>11</v>
      </c>
      <c r="P14" s="107" t="s">
        <v>12</v>
      </c>
      <c r="Q14" s="107" t="s">
        <v>59</v>
      </c>
      <c r="R14" s="107" t="s">
        <v>60</v>
      </c>
      <c r="S14" s="107" t="s">
        <v>61</v>
      </c>
      <c r="T14" s="107" t="s">
        <v>16</v>
      </c>
      <c r="U14" s="107" t="s">
        <v>17</v>
      </c>
      <c r="V14" s="107" t="s">
        <v>18</v>
      </c>
      <c r="X14" s="112" t="s">
        <v>109</v>
      </c>
      <c r="Y14" s="111" t="s">
        <v>108</v>
      </c>
      <c r="Z14" s="10" t="s">
        <v>69</v>
      </c>
      <c r="AA14" s="10" t="s">
        <v>25</v>
      </c>
      <c r="AB14" s="10" t="s">
        <v>27</v>
      </c>
      <c r="AC14" s="10" t="s">
        <v>28</v>
      </c>
    </row>
    <row r="15" spans="1:29">
      <c r="B15" s="108">
        <v>500000000</v>
      </c>
      <c r="C15" s="113">
        <v>0</v>
      </c>
      <c r="D15" s="109">
        <v>0</v>
      </c>
      <c r="E15" s="110">
        <v>40716</v>
      </c>
      <c r="F15" s="110">
        <v>40716</v>
      </c>
      <c r="G15" s="110">
        <v>40717</v>
      </c>
      <c r="H15" s="110">
        <v>40291</v>
      </c>
      <c r="I15" s="110">
        <v>40717</v>
      </c>
      <c r="J15" s="109"/>
      <c r="K15" s="109"/>
      <c r="L15" s="109" t="s">
        <v>101</v>
      </c>
      <c r="M15" s="109" t="b">
        <v>0</v>
      </c>
      <c r="N15" s="109">
        <v>1.1671232899999999</v>
      </c>
      <c r="O15" s="109">
        <v>0</v>
      </c>
      <c r="P15" s="109">
        <v>0</v>
      </c>
      <c r="Q15" s="110">
        <v>40718</v>
      </c>
      <c r="R15" s="109">
        <v>0</v>
      </c>
      <c r="S15" s="109" t="b">
        <v>0</v>
      </c>
      <c r="T15" s="109"/>
      <c r="U15" s="109">
        <v>0</v>
      </c>
      <c r="V15" s="109" t="s">
        <v>20</v>
      </c>
      <c r="X15">
        <f>VLOOKUP(E7,B19:H310,7,FALSE)</f>
        <v>1.0159457573342292</v>
      </c>
      <c r="Y15">
        <f>(I15-E7)/365</f>
        <v>0.81369863013698629</v>
      </c>
      <c r="Z15" s="85">
        <f>IF(IF($E$8,E15&gt;$E$7,E15&gt;=$E$7),_xll.MaRVL_GetRate($N$8,E7,I15,"R","S",$H$8,$H$8),C15/100)</f>
        <v>4.743061756219507E-2</v>
      </c>
      <c r="AA15" s="9">
        <f>(X15*(1+Y15*Z15)-1)*B15</f>
        <v>27577700.03694493</v>
      </c>
      <c r="AB15" s="6">
        <f>_xll.MaRVL_GetRate($N$7,$E$7,Q15)</f>
        <v>0.96271726295148774</v>
      </c>
      <c r="AC15" s="9">
        <f>IF(IF($E$9,Q15&gt;$E$7,Q15&gt;=$E$7),AA15*AB15,0)</f>
        <v>26549527.898064766</v>
      </c>
    </row>
    <row r="18" spans="2:12" ht="25.5">
      <c r="B18" s="107" t="s">
        <v>30</v>
      </c>
      <c r="C18" s="107" t="s">
        <v>23</v>
      </c>
      <c r="D18" s="107" t="s">
        <v>106</v>
      </c>
      <c r="E18" s="107" t="s">
        <v>107</v>
      </c>
      <c r="F18" s="107" t="s">
        <v>73</v>
      </c>
      <c r="H18" s="112" t="s">
        <v>110</v>
      </c>
    </row>
    <row r="19" spans="2:12">
      <c r="B19" s="5">
        <v>40291</v>
      </c>
      <c r="C19">
        <v>4.25</v>
      </c>
      <c r="D19" t="s">
        <v>101</v>
      </c>
      <c r="E19" t="s">
        <v>104</v>
      </c>
      <c r="F19" t="s">
        <v>105</v>
      </c>
      <c r="G19" t="s">
        <v>23</v>
      </c>
      <c r="H19">
        <v>1</v>
      </c>
    </row>
    <row r="20" spans="2:12">
      <c r="B20" s="5">
        <v>40295</v>
      </c>
      <c r="C20">
        <v>4.25</v>
      </c>
      <c r="D20" t="s">
        <v>101</v>
      </c>
      <c r="E20" t="s">
        <v>104</v>
      </c>
      <c r="F20" t="s">
        <v>105</v>
      </c>
      <c r="G20" t="s">
        <v>23</v>
      </c>
      <c r="H20">
        <f t="shared" ref="H20:H51" si="0">H19*(1+(B20-B19)/365*C19/100)</f>
        <v>1.0004657534246575</v>
      </c>
      <c r="L20" s="46"/>
    </row>
    <row r="21" spans="2:12">
      <c r="B21" s="5">
        <v>40296</v>
      </c>
      <c r="C21">
        <v>4.25</v>
      </c>
      <c r="D21" t="s">
        <v>101</v>
      </c>
      <c r="E21" t="s">
        <v>104</v>
      </c>
      <c r="F21" t="s">
        <v>105</v>
      </c>
      <c r="G21" t="s">
        <v>23</v>
      </c>
      <c r="H21">
        <f t="shared" si="0"/>
        <v>1.0005822460123852</v>
      </c>
      <c r="L21" s="46"/>
    </row>
    <row r="22" spans="2:12">
      <c r="B22" s="5">
        <v>40297</v>
      </c>
      <c r="C22">
        <v>4.25</v>
      </c>
      <c r="D22" t="s">
        <v>101</v>
      </c>
      <c r="E22" t="s">
        <v>104</v>
      </c>
      <c r="F22" t="s">
        <v>105</v>
      </c>
      <c r="G22" t="s">
        <v>23</v>
      </c>
      <c r="H22">
        <f t="shared" si="0"/>
        <v>1.0006987521643183</v>
      </c>
      <c r="L22" s="46"/>
    </row>
    <row r="23" spans="2:12">
      <c r="B23" s="5">
        <v>40298</v>
      </c>
      <c r="C23">
        <v>4.25</v>
      </c>
      <c r="D23" t="s">
        <v>101</v>
      </c>
      <c r="E23" t="s">
        <v>104</v>
      </c>
      <c r="F23" t="s">
        <v>105</v>
      </c>
      <c r="G23" t="s">
        <v>23</v>
      </c>
      <c r="H23">
        <f t="shared" si="0"/>
        <v>1.000815271882036</v>
      </c>
    </row>
    <row r="24" spans="2:12">
      <c r="B24" s="5">
        <v>40301</v>
      </c>
      <c r="C24">
        <v>4.25</v>
      </c>
      <c r="D24" t="s">
        <v>101</v>
      </c>
      <c r="E24" t="s">
        <v>104</v>
      </c>
      <c r="F24" t="s">
        <v>105</v>
      </c>
      <c r="G24" t="s">
        <v>23</v>
      </c>
      <c r="H24">
        <f t="shared" si="0"/>
        <v>1.0011648717372825</v>
      </c>
    </row>
    <row r="25" spans="2:12">
      <c r="B25" s="5">
        <v>40302</v>
      </c>
      <c r="C25">
        <v>4.25</v>
      </c>
      <c r="D25" t="s">
        <v>101</v>
      </c>
      <c r="E25" t="s">
        <v>104</v>
      </c>
      <c r="F25" t="s">
        <v>105</v>
      </c>
      <c r="G25" t="s">
        <v>23</v>
      </c>
      <c r="H25">
        <f t="shared" si="0"/>
        <v>1.0012814457291972</v>
      </c>
    </row>
    <row r="26" spans="2:12">
      <c r="B26" s="5">
        <v>40303</v>
      </c>
      <c r="C26">
        <v>4.5</v>
      </c>
      <c r="D26" t="s">
        <v>101</v>
      </c>
      <c r="E26" t="s">
        <v>104</v>
      </c>
      <c r="F26" t="s">
        <v>105</v>
      </c>
      <c r="G26" t="s">
        <v>23</v>
      </c>
      <c r="H26">
        <f t="shared" si="0"/>
        <v>1.0013980332947958</v>
      </c>
    </row>
    <row r="27" spans="2:12">
      <c r="B27" s="5">
        <v>40304</v>
      </c>
      <c r="C27">
        <v>4.5</v>
      </c>
      <c r="D27" t="s">
        <v>101</v>
      </c>
      <c r="E27" t="s">
        <v>104</v>
      </c>
      <c r="F27" t="s">
        <v>105</v>
      </c>
      <c r="G27" t="s">
        <v>23</v>
      </c>
      <c r="H27">
        <f t="shared" si="0"/>
        <v>1.0015214933262979</v>
      </c>
    </row>
    <row r="28" spans="2:12">
      <c r="B28" s="5">
        <v>40305</v>
      </c>
      <c r="C28">
        <v>4.5</v>
      </c>
      <c r="D28" t="s">
        <v>101</v>
      </c>
      <c r="E28" t="s">
        <v>104</v>
      </c>
      <c r="F28" t="s">
        <v>105</v>
      </c>
      <c r="G28" t="s">
        <v>23</v>
      </c>
      <c r="H28">
        <f t="shared" si="0"/>
        <v>1.0016449685789</v>
      </c>
    </row>
    <row r="29" spans="2:12">
      <c r="B29" s="5">
        <v>40308</v>
      </c>
      <c r="C29">
        <v>4.5</v>
      </c>
      <c r="D29" t="s">
        <v>101</v>
      </c>
      <c r="E29" t="s">
        <v>104</v>
      </c>
      <c r="F29" t="s">
        <v>105</v>
      </c>
      <c r="G29" t="s">
        <v>23</v>
      </c>
      <c r="H29">
        <f t="shared" si="0"/>
        <v>1.0020154400056345</v>
      </c>
    </row>
    <row r="30" spans="2:12">
      <c r="B30" s="5">
        <v>40309</v>
      </c>
      <c r="C30">
        <v>4.5</v>
      </c>
      <c r="D30" t="s">
        <v>101</v>
      </c>
      <c r="E30" t="s">
        <v>104</v>
      </c>
      <c r="F30" t="s">
        <v>105</v>
      </c>
      <c r="G30" t="s">
        <v>23</v>
      </c>
      <c r="H30">
        <f t="shared" si="0"/>
        <v>1.0021389761557722</v>
      </c>
    </row>
    <row r="31" spans="2:12">
      <c r="B31" s="5">
        <v>40310</v>
      </c>
      <c r="C31">
        <v>4.5</v>
      </c>
      <c r="D31" t="s">
        <v>101</v>
      </c>
      <c r="E31" t="s">
        <v>104</v>
      </c>
      <c r="F31" t="s">
        <v>105</v>
      </c>
      <c r="G31" t="s">
        <v>23</v>
      </c>
      <c r="H31">
        <f t="shared" si="0"/>
        <v>1.0022625275363941</v>
      </c>
    </row>
    <row r="32" spans="2:12">
      <c r="B32" s="5">
        <v>40311</v>
      </c>
      <c r="C32">
        <v>4.5</v>
      </c>
      <c r="D32" t="s">
        <v>101</v>
      </c>
      <c r="E32" t="s">
        <v>104</v>
      </c>
      <c r="F32" t="s">
        <v>105</v>
      </c>
      <c r="G32" t="s">
        <v>23</v>
      </c>
      <c r="H32">
        <f t="shared" si="0"/>
        <v>1.0023860941493781</v>
      </c>
    </row>
    <row r="33" spans="2:8">
      <c r="B33" s="5">
        <v>40312</v>
      </c>
      <c r="C33">
        <v>4.5</v>
      </c>
      <c r="D33" t="s">
        <v>101</v>
      </c>
      <c r="E33" t="s">
        <v>104</v>
      </c>
      <c r="F33" t="s">
        <v>105</v>
      </c>
      <c r="G33" t="s">
        <v>23</v>
      </c>
      <c r="H33">
        <f t="shared" si="0"/>
        <v>1.0025096759966021</v>
      </c>
    </row>
    <row r="34" spans="2:8">
      <c r="B34" s="5">
        <v>40315</v>
      </c>
      <c r="C34">
        <v>4.5</v>
      </c>
      <c r="D34" t="s">
        <v>101</v>
      </c>
      <c r="E34" t="s">
        <v>104</v>
      </c>
      <c r="F34" t="s">
        <v>105</v>
      </c>
      <c r="G34" t="s">
        <v>23</v>
      </c>
      <c r="H34">
        <f t="shared" si="0"/>
        <v>1.0028804672466283</v>
      </c>
    </row>
    <row r="35" spans="2:8">
      <c r="B35" s="5">
        <v>40316</v>
      </c>
      <c r="C35">
        <v>4.5</v>
      </c>
      <c r="D35" t="s">
        <v>101</v>
      </c>
      <c r="E35" t="s">
        <v>104</v>
      </c>
      <c r="F35" t="s">
        <v>105</v>
      </c>
      <c r="G35" t="s">
        <v>23</v>
      </c>
      <c r="H35">
        <f t="shared" si="0"/>
        <v>1.0030041100439602</v>
      </c>
    </row>
    <row r="36" spans="2:8">
      <c r="B36" s="5">
        <v>40317</v>
      </c>
      <c r="C36">
        <v>4.5</v>
      </c>
      <c r="D36" t="s">
        <v>101</v>
      </c>
      <c r="E36" t="s">
        <v>104</v>
      </c>
      <c r="F36" t="s">
        <v>105</v>
      </c>
      <c r="G36" t="s">
        <v>23</v>
      </c>
      <c r="H36">
        <f t="shared" si="0"/>
        <v>1.0031277680849247</v>
      </c>
    </row>
    <row r="37" spans="2:8">
      <c r="B37" s="5">
        <v>40318</v>
      </c>
      <c r="C37">
        <v>4.5</v>
      </c>
      <c r="D37" t="s">
        <v>101</v>
      </c>
      <c r="E37" t="s">
        <v>104</v>
      </c>
      <c r="F37" t="s">
        <v>105</v>
      </c>
      <c r="G37" t="s">
        <v>23</v>
      </c>
      <c r="H37">
        <f t="shared" si="0"/>
        <v>1.0032514413714009</v>
      </c>
    </row>
    <row r="38" spans="2:8">
      <c r="B38" s="5">
        <v>40319</v>
      </c>
      <c r="C38">
        <v>4.5</v>
      </c>
      <c r="D38" t="s">
        <v>101</v>
      </c>
      <c r="E38" t="s">
        <v>104</v>
      </c>
      <c r="F38" t="s">
        <v>105</v>
      </c>
      <c r="G38" t="s">
        <v>23</v>
      </c>
      <c r="H38">
        <f t="shared" si="0"/>
        <v>1.0033751299052687</v>
      </c>
    </row>
    <row r="39" spans="2:8">
      <c r="B39" s="5">
        <v>40322</v>
      </c>
      <c r="C39">
        <v>4.5</v>
      </c>
      <c r="D39" t="s">
        <v>101</v>
      </c>
      <c r="E39" t="s">
        <v>104</v>
      </c>
      <c r="F39" t="s">
        <v>105</v>
      </c>
      <c r="G39" t="s">
        <v>23</v>
      </c>
      <c r="H39">
        <f t="shared" si="0"/>
        <v>1.0037462412546856</v>
      </c>
    </row>
    <row r="40" spans="2:8">
      <c r="B40" s="5">
        <v>40323</v>
      </c>
      <c r="C40">
        <v>4.5</v>
      </c>
      <c r="D40" t="s">
        <v>101</v>
      </c>
      <c r="E40" t="s">
        <v>104</v>
      </c>
      <c r="F40" t="s">
        <v>105</v>
      </c>
      <c r="G40" t="s">
        <v>23</v>
      </c>
      <c r="H40">
        <f t="shared" si="0"/>
        <v>1.0038699907912787</v>
      </c>
    </row>
    <row r="41" spans="2:8">
      <c r="B41" s="5">
        <v>40324</v>
      </c>
      <c r="C41">
        <v>4.5</v>
      </c>
      <c r="D41" t="s">
        <v>101</v>
      </c>
      <c r="E41" t="s">
        <v>104</v>
      </c>
      <c r="F41" t="s">
        <v>105</v>
      </c>
      <c r="G41" t="s">
        <v>23</v>
      </c>
      <c r="H41">
        <f t="shared" si="0"/>
        <v>1.0039937555846641</v>
      </c>
    </row>
    <row r="42" spans="2:8">
      <c r="B42" s="5">
        <v>40325</v>
      </c>
      <c r="C42">
        <v>4.5</v>
      </c>
      <c r="D42" t="s">
        <v>101</v>
      </c>
      <c r="E42" t="s">
        <v>104</v>
      </c>
      <c r="F42" t="s">
        <v>105</v>
      </c>
      <c r="G42" t="s">
        <v>23</v>
      </c>
      <c r="H42">
        <f t="shared" si="0"/>
        <v>1.0041175356367225</v>
      </c>
    </row>
    <row r="43" spans="2:8">
      <c r="B43" s="5">
        <v>40326</v>
      </c>
      <c r="C43">
        <v>4.5</v>
      </c>
      <c r="D43" t="s">
        <v>101</v>
      </c>
      <c r="E43" t="s">
        <v>104</v>
      </c>
      <c r="F43" t="s">
        <v>105</v>
      </c>
      <c r="G43" t="s">
        <v>23</v>
      </c>
      <c r="H43">
        <f t="shared" si="0"/>
        <v>1.0042413309493352</v>
      </c>
    </row>
    <row r="44" spans="2:8">
      <c r="B44" s="5">
        <v>40329</v>
      </c>
      <c r="C44">
        <v>4.5</v>
      </c>
      <c r="D44" t="s">
        <v>101</v>
      </c>
      <c r="E44" t="s">
        <v>104</v>
      </c>
      <c r="F44" t="s">
        <v>105</v>
      </c>
      <c r="G44" t="s">
        <v>23</v>
      </c>
      <c r="H44">
        <f t="shared" si="0"/>
        <v>1.0046127626744807</v>
      </c>
    </row>
    <row r="45" spans="2:8">
      <c r="B45" s="5">
        <v>40330</v>
      </c>
      <c r="C45">
        <v>4.5</v>
      </c>
      <c r="D45" t="s">
        <v>101</v>
      </c>
      <c r="E45" t="s">
        <v>104</v>
      </c>
      <c r="F45" t="s">
        <v>105</v>
      </c>
      <c r="G45" t="s">
        <v>23</v>
      </c>
      <c r="H45">
        <f t="shared" si="0"/>
        <v>1.0047366190424818</v>
      </c>
    </row>
    <row r="46" spans="2:8">
      <c r="B46" s="5">
        <v>40331</v>
      </c>
      <c r="C46">
        <v>4.5</v>
      </c>
      <c r="D46" t="s">
        <v>101</v>
      </c>
      <c r="E46" t="s">
        <v>104</v>
      </c>
      <c r="F46" t="s">
        <v>105</v>
      </c>
      <c r="G46" t="s">
        <v>23</v>
      </c>
      <c r="H46">
        <f t="shared" si="0"/>
        <v>1.0048604906804459</v>
      </c>
    </row>
    <row r="47" spans="2:8">
      <c r="B47" s="5">
        <v>40332</v>
      </c>
      <c r="C47">
        <v>4.5</v>
      </c>
      <c r="D47" t="s">
        <v>101</v>
      </c>
      <c r="E47" t="s">
        <v>104</v>
      </c>
      <c r="F47" t="s">
        <v>105</v>
      </c>
      <c r="G47" t="s">
        <v>23</v>
      </c>
      <c r="H47">
        <f t="shared" si="0"/>
        <v>1.0049843775902558</v>
      </c>
    </row>
    <row r="48" spans="2:8">
      <c r="B48" s="5">
        <v>40333</v>
      </c>
      <c r="C48">
        <v>4.5</v>
      </c>
      <c r="D48" t="s">
        <v>101</v>
      </c>
      <c r="E48" t="s">
        <v>104</v>
      </c>
      <c r="F48" t="s">
        <v>105</v>
      </c>
      <c r="G48" t="s">
        <v>23</v>
      </c>
      <c r="H48">
        <f t="shared" si="0"/>
        <v>1.0051082797737945</v>
      </c>
    </row>
    <row r="49" spans="2:8">
      <c r="B49" s="5">
        <v>40336</v>
      </c>
      <c r="C49">
        <v>4.5</v>
      </c>
      <c r="D49" t="s">
        <v>101</v>
      </c>
      <c r="E49" t="s">
        <v>104</v>
      </c>
      <c r="F49" t="s">
        <v>105</v>
      </c>
      <c r="G49" t="s">
        <v>23</v>
      </c>
      <c r="H49">
        <f t="shared" si="0"/>
        <v>1.0054800321512449</v>
      </c>
    </row>
    <row r="50" spans="2:8">
      <c r="B50" s="5">
        <v>40337</v>
      </c>
      <c r="C50">
        <v>4.5</v>
      </c>
      <c r="D50" t="s">
        <v>101</v>
      </c>
      <c r="E50" t="s">
        <v>104</v>
      </c>
      <c r="F50" t="s">
        <v>105</v>
      </c>
      <c r="G50" t="s">
        <v>23</v>
      </c>
      <c r="H50">
        <f t="shared" si="0"/>
        <v>1.0056039954428801</v>
      </c>
    </row>
    <row r="51" spans="2:8">
      <c r="B51" s="5">
        <v>40338</v>
      </c>
      <c r="C51">
        <v>4.5</v>
      </c>
      <c r="D51" t="s">
        <v>101</v>
      </c>
      <c r="E51" t="s">
        <v>104</v>
      </c>
      <c r="F51" t="s">
        <v>105</v>
      </c>
      <c r="G51" t="s">
        <v>23</v>
      </c>
      <c r="H51">
        <f t="shared" si="0"/>
        <v>1.0057279740176608</v>
      </c>
    </row>
    <row r="52" spans="2:8">
      <c r="B52" s="5">
        <v>40339</v>
      </c>
      <c r="C52">
        <v>4.5</v>
      </c>
      <c r="D52" t="s">
        <v>101</v>
      </c>
      <c r="E52" t="s">
        <v>104</v>
      </c>
      <c r="F52" t="s">
        <v>105</v>
      </c>
      <c r="G52" t="s">
        <v>23</v>
      </c>
      <c r="H52">
        <f t="shared" ref="H52:H83" si="1">H51*(1+(B52-B51)/365*C51/100)</f>
        <v>1.0058519678774713</v>
      </c>
    </row>
    <row r="53" spans="2:8">
      <c r="B53" s="5">
        <v>40340</v>
      </c>
      <c r="C53">
        <v>4.5</v>
      </c>
      <c r="D53" t="s">
        <v>101</v>
      </c>
      <c r="E53" t="s">
        <v>104</v>
      </c>
      <c r="F53" t="s">
        <v>105</v>
      </c>
      <c r="G53" t="s">
        <v>23</v>
      </c>
      <c r="H53">
        <f t="shared" si="1"/>
        <v>1.0059759770241961</v>
      </c>
    </row>
    <row r="54" spans="2:8">
      <c r="B54" s="5">
        <v>40344</v>
      </c>
      <c r="C54">
        <v>4.5</v>
      </c>
      <c r="D54" t="s">
        <v>101</v>
      </c>
      <c r="E54" t="s">
        <v>104</v>
      </c>
      <c r="F54" t="s">
        <v>105</v>
      </c>
      <c r="G54" t="s">
        <v>23</v>
      </c>
      <c r="H54">
        <f t="shared" si="1"/>
        <v>1.0064720747662901</v>
      </c>
    </row>
    <row r="55" spans="2:8">
      <c r="B55" s="5">
        <v>40345</v>
      </c>
      <c r="C55">
        <v>4.5</v>
      </c>
      <c r="D55" t="s">
        <v>101</v>
      </c>
      <c r="E55" t="s">
        <v>104</v>
      </c>
      <c r="F55" t="s">
        <v>105</v>
      </c>
      <c r="G55" t="s">
        <v>23</v>
      </c>
      <c r="H55">
        <f t="shared" si="1"/>
        <v>1.006596160364549</v>
      </c>
    </row>
    <row r="56" spans="2:8">
      <c r="B56" s="5">
        <v>40346</v>
      </c>
      <c r="C56">
        <v>4.5</v>
      </c>
      <c r="D56" t="s">
        <v>101</v>
      </c>
      <c r="E56" t="s">
        <v>104</v>
      </c>
      <c r="F56" t="s">
        <v>105</v>
      </c>
      <c r="G56" t="s">
        <v>23</v>
      </c>
      <c r="H56">
        <f t="shared" si="1"/>
        <v>1.0067202612610324</v>
      </c>
    </row>
    <row r="57" spans="2:8">
      <c r="B57" s="5">
        <v>40347</v>
      </c>
      <c r="C57">
        <v>4.5</v>
      </c>
      <c r="D57" t="s">
        <v>101</v>
      </c>
      <c r="E57" t="s">
        <v>104</v>
      </c>
      <c r="F57" t="s">
        <v>105</v>
      </c>
      <c r="G57" t="s">
        <v>23</v>
      </c>
      <c r="H57">
        <f t="shared" si="1"/>
        <v>1.0068443774576263</v>
      </c>
    </row>
    <row r="58" spans="2:8">
      <c r="B58" s="5">
        <v>40350</v>
      </c>
      <c r="C58">
        <v>4.5</v>
      </c>
      <c r="D58" t="s">
        <v>101</v>
      </c>
      <c r="E58" t="s">
        <v>104</v>
      </c>
      <c r="F58" t="s">
        <v>105</v>
      </c>
      <c r="G58" t="s">
        <v>23</v>
      </c>
      <c r="H58">
        <f t="shared" si="1"/>
        <v>1.0072167719533982</v>
      </c>
    </row>
    <row r="59" spans="2:8">
      <c r="B59" s="5">
        <v>40351</v>
      </c>
      <c r="C59">
        <v>4.5</v>
      </c>
      <c r="D59" t="s">
        <v>101</v>
      </c>
      <c r="E59" t="s">
        <v>104</v>
      </c>
      <c r="F59" t="s">
        <v>105</v>
      </c>
      <c r="G59" t="s">
        <v>23</v>
      </c>
      <c r="H59">
        <f t="shared" si="1"/>
        <v>1.0073409493636392</v>
      </c>
    </row>
    <row r="60" spans="2:8">
      <c r="B60" s="5">
        <v>40352</v>
      </c>
      <c r="C60">
        <v>4.5</v>
      </c>
      <c r="D60" t="s">
        <v>101</v>
      </c>
      <c r="E60" t="s">
        <v>104</v>
      </c>
      <c r="F60" t="s">
        <v>105</v>
      </c>
      <c r="G60" t="s">
        <v>23</v>
      </c>
      <c r="H60">
        <f t="shared" si="1"/>
        <v>1.0074651420834237</v>
      </c>
    </row>
    <row r="61" spans="2:8">
      <c r="B61" s="5">
        <v>40353</v>
      </c>
      <c r="C61">
        <v>4.5</v>
      </c>
      <c r="D61" t="s">
        <v>101</v>
      </c>
      <c r="E61" t="s">
        <v>104</v>
      </c>
      <c r="F61" t="s">
        <v>105</v>
      </c>
      <c r="G61" t="s">
        <v>23</v>
      </c>
      <c r="H61">
        <f t="shared" si="1"/>
        <v>1.0075893501146396</v>
      </c>
    </row>
    <row r="62" spans="2:8">
      <c r="B62" s="5">
        <v>40354</v>
      </c>
      <c r="C62">
        <v>4.5</v>
      </c>
      <c r="D62" t="s">
        <v>101</v>
      </c>
      <c r="E62" t="s">
        <v>104</v>
      </c>
      <c r="F62" t="s">
        <v>105</v>
      </c>
      <c r="G62" t="s">
        <v>23</v>
      </c>
      <c r="H62">
        <f t="shared" si="1"/>
        <v>1.0077135734591742</v>
      </c>
    </row>
    <row r="63" spans="2:8">
      <c r="B63" s="5">
        <v>40357</v>
      </c>
      <c r="C63">
        <v>4.5</v>
      </c>
      <c r="D63" t="s">
        <v>101</v>
      </c>
      <c r="E63" t="s">
        <v>104</v>
      </c>
      <c r="F63" t="s">
        <v>105</v>
      </c>
      <c r="G63" t="s">
        <v>23</v>
      </c>
      <c r="H63">
        <f t="shared" si="1"/>
        <v>1.0080862894383988</v>
      </c>
    </row>
    <row r="64" spans="2:8">
      <c r="B64" s="5">
        <v>40358</v>
      </c>
      <c r="C64">
        <v>4.5</v>
      </c>
      <c r="D64" t="s">
        <v>101</v>
      </c>
      <c r="E64" t="s">
        <v>104</v>
      </c>
      <c r="F64" t="s">
        <v>105</v>
      </c>
      <c r="G64" t="s">
        <v>23</v>
      </c>
      <c r="H64">
        <f t="shared" si="1"/>
        <v>1.0082105740494256</v>
      </c>
    </row>
    <row r="65" spans="2:8">
      <c r="B65" s="5">
        <v>40359</v>
      </c>
      <c r="C65">
        <v>4.5</v>
      </c>
      <c r="D65" t="s">
        <v>101</v>
      </c>
      <c r="E65" t="s">
        <v>104</v>
      </c>
      <c r="F65" t="s">
        <v>105</v>
      </c>
      <c r="G65" t="s">
        <v>23</v>
      </c>
      <c r="H65">
        <f t="shared" si="1"/>
        <v>1.0083348739832125</v>
      </c>
    </row>
    <row r="66" spans="2:8">
      <c r="B66" s="5">
        <v>40360</v>
      </c>
      <c r="C66">
        <v>4.5</v>
      </c>
      <c r="D66" t="s">
        <v>101</v>
      </c>
      <c r="E66" t="s">
        <v>104</v>
      </c>
      <c r="F66" t="s">
        <v>105</v>
      </c>
      <c r="G66" t="s">
        <v>23</v>
      </c>
      <c r="H66">
        <f t="shared" si="1"/>
        <v>1.0084591892416488</v>
      </c>
    </row>
    <row r="67" spans="2:8">
      <c r="B67" s="5">
        <v>40361</v>
      </c>
      <c r="C67">
        <v>4.5</v>
      </c>
      <c r="D67" t="s">
        <v>101</v>
      </c>
      <c r="E67" t="s">
        <v>104</v>
      </c>
      <c r="F67" t="s">
        <v>105</v>
      </c>
      <c r="G67" t="s">
        <v>23</v>
      </c>
      <c r="H67">
        <f t="shared" si="1"/>
        <v>1.0085835198266238</v>
      </c>
    </row>
    <row r="68" spans="2:8">
      <c r="B68" s="5">
        <v>40364</v>
      </c>
      <c r="C68">
        <v>4.5</v>
      </c>
      <c r="D68" t="s">
        <v>101</v>
      </c>
      <c r="E68" t="s">
        <v>104</v>
      </c>
      <c r="F68" t="s">
        <v>105</v>
      </c>
      <c r="G68" t="s">
        <v>23</v>
      </c>
      <c r="H68">
        <f t="shared" si="1"/>
        <v>1.0089565575668336</v>
      </c>
    </row>
    <row r="69" spans="2:8">
      <c r="B69" s="5">
        <v>40365</v>
      </c>
      <c r="C69">
        <v>4.5</v>
      </c>
      <c r="D69" t="s">
        <v>101</v>
      </c>
      <c r="E69" t="s">
        <v>104</v>
      </c>
      <c r="F69" t="s">
        <v>105</v>
      </c>
      <c r="G69" t="s">
        <v>23</v>
      </c>
      <c r="H69">
        <f t="shared" si="1"/>
        <v>1.0090809494711912</v>
      </c>
    </row>
    <row r="70" spans="2:8">
      <c r="B70" s="5">
        <v>40366</v>
      </c>
      <c r="C70">
        <v>4.5</v>
      </c>
      <c r="D70" t="s">
        <v>101</v>
      </c>
      <c r="E70" t="s">
        <v>104</v>
      </c>
      <c r="F70" t="s">
        <v>105</v>
      </c>
      <c r="G70" t="s">
        <v>23</v>
      </c>
      <c r="H70">
        <f t="shared" si="1"/>
        <v>1.0092053567115371</v>
      </c>
    </row>
    <row r="71" spans="2:8">
      <c r="B71" s="5">
        <v>40367</v>
      </c>
      <c r="C71">
        <v>4.5</v>
      </c>
      <c r="D71" t="s">
        <v>101</v>
      </c>
      <c r="E71" t="s">
        <v>104</v>
      </c>
      <c r="F71" t="s">
        <v>105</v>
      </c>
      <c r="G71" t="s">
        <v>23</v>
      </c>
      <c r="H71">
        <f t="shared" si="1"/>
        <v>1.009329779289762</v>
      </c>
    </row>
    <row r="72" spans="2:8">
      <c r="B72" s="5">
        <v>40368</v>
      </c>
      <c r="C72">
        <v>4.5</v>
      </c>
      <c r="D72" t="s">
        <v>101</v>
      </c>
      <c r="E72" t="s">
        <v>104</v>
      </c>
      <c r="F72" t="s">
        <v>105</v>
      </c>
      <c r="G72" t="s">
        <v>23</v>
      </c>
      <c r="H72">
        <f t="shared" si="1"/>
        <v>1.0094542172077567</v>
      </c>
    </row>
    <row r="73" spans="2:8">
      <c r="B73" s="5">
        <v>40371</v>
      </c>
      <c r="C73">
        <v>4.5</v>
      </c>
      <c r="D73" t="s">
        <v>101</v>
      </c>
      <c r="E73" t="s">
        <v>104</v>
      </c>
      <c r="F73" t="s">
        <v>105</v>
      </c>
      <c r="G73" t="s">
        <v>23</v>
      </c>
      <c r="H73">
        <f t="shared" si="1"/>
        <v>1.009827576986724</v>
      </c>
    </row>
    <row r="74" spans="2:8">
      <c r="B74" s="5">
        <v>40372</v>
      </c>
      <c r="C74">
        <v>4.5</v>
      </c>
      <c r="D74" t="s">
        <v>101</v>
      </c>
      <c r="E74" t="s">
        <v>104</v>
      </c>
      <c r="F74" t="s">
        <v>105</v>
      </c>
      <c r="G74" t="s">
        <v>23</v>
      </c>
      <c r="H74">
        <f t="shared" si="1"/>
        <v>1.0099520762770375</v>
      </c>
    </row>
    <row r="75" spans="2:8">
      <c r="B75" s="5">
        <v>40373</v>
      </c>
      <c r="C75">
        <v>4.5</v>
      </c>
      <c r="D75" t="s">
        <v>101</v>
      </c>
      <c r="E75" t="s">
        <v>104</v>
      </c>
      <c r="F75" t="s">
        <v>105</v>
      </c>
      <c r="G75" t="s">
        <v>23</v>
      </c>
      <c r="H75">
        <f t="shared" si="1"/>
        <v>1.0100765909165785</v>
      </c>
    </row>
    <row r="76" spans="2:8">
      <c r="B76" s="5">
        <v>40374</v>
      </c>
      <c r="C76">
        <v>4.5</v>
      </c>
      <c r="D76" t="s">
        <v>101</v>
      </c>
      <c r="E76" t="s">
        <v>104</v>
      </c>
      <c r="F76" t="s">
        <v>105</v>
      </c>
      <c r="G76" t="s">
        <v>23</v>
      </c>
      <c r="H76">
        <f t="shared" si="1"/>
        <v>1.0102011209072395</v>
      </c>
    </row>
    <row r="77" spans="2:8">
      <c r="B77" s="5">
        <v>40375</v>
      </c>
      <c r="C77">
        <v>4.5</v>
      </c>
      <c r="D77" t="s">
        <v>101</v>
      </c>
      <c r="E77" t="s">
        <v>104</v>
      </c>
      <c r="F77" t="s">
        <v>105</v>
      </c>
      <c r="G77" t="s">
        <v>23</v>
      </c>
      <c r="H77">
        <f t="shared" si="1"/>
        <v>1.010325666250913</v>
      </c>
    </row>
    <row r="78" spans="2:8">
      <c r="B78" s="5">
        <v>40378</v>
      </c>
      <c r="C78">
        <v>4.5</v>
      </c>
      <c r="D78" t="s">
        <v>101</v>
      </c>
      <c r="E78" t="s">
        <v>104</v>
      </c>
      <c r="F78" t="s">
        <v>105</v>
      </c>
      <c r="G78" t="s">
        <v>23</v>
      </c>
      <c r="H78">
        <f t="shared" si="1"/>
        <v>1.0106993483466495</v>
      </c>
    </row>
    <row r="79" spans="2:8">
      <c r="B79" s="5">
        <v>40379</v>
      </c>
      <c r="C79">
        <v>4.5</v>
      </c>
      <c r="D79" t="s">
        <v>101</v>
      </c>
      <c r="E79" t="s">
        <v>104</v>
      </c>
      <c r="F79" t="s">
        <v>105</v>
      </c>
      <c r="G79" t="s">
        <v>23</v>
      </c>
      <c r="H79">
        <f t="shared" si="1"/>
        <v>1.0108239551156237</v>
      </c>
    </row>
    <row r="80" spans="2:8">
      <c r="B80" s="5">
        <v>40380</v>
      </c>
      <c r="C80">
        <v>4.5</v>
      </c>
      <c r="D80" t="s">
        <v>101</v>
      </c>
      <c r="E80" t="s">
        <v>104</v>
      </c>
      <c r="F80" t="s">
        <v>105</v>
      </c>
      <c r="G80" t="s">
        <v>23</v>
      </c>
      <c r="H80">
        <f t="shared" si="1"/>
        <v>1.0109485772470763</v>
      </c>
    </row>
    <row r="81" spans="2:8">
      <c r="B81" s="5">
        <v>40381</v>
      </c>
      <c r="C81">
        <v>4.5</v>
      </c>
      <c r="D81" t="s">
        <v>101</v>
      </c>
      <c r="E81" t="s">
        <v>104</v>
      </c>
      <c r="F81" t="s">
        <v>105</v>
      </c>
      <c r="G81" t="s">
        <v>23</v>
      </c>
      <c r="H81">
        <f t="shared" si="1"/>
        <v>1.0110732147429013</v>
      </c>
    </row>
    <row r="82" spans="2:8">
      <c r="B82" s="5">
        <v>40382</v>
      </c>
      <c r="C82">
        <v>4.5</v>
      </c>
      <c r="D82" t="s">
        <v>101</v>
      </c>
      <c r="E82" t="s">
        <v>104</v>
      </c>
      <c r="F82" t="s">
        <v>105</v>
      </c>
      <c r="G82" t="s">
        <v>23</v>
      </c>
      <c r="H82">
        <f t="shared" si="1"/>
        <v>1.0111978676049931</v>
      </c>
    </row>
    <row r="83" spans="2:8">
      <c r="B83" s="5">
        <v>40385</v>
      </c>
      <c r="C83">
        <v>4.5</v>
      </c>
      <c r="D83" t="s">
        <v>101</v>
      </c>
      <c r="E83" t="s">
        <v>104</v>
      </c>
      <c r="F83" t="s">
        <v>105</v>
      </c>
      <c r="G83" t="s">
        <v>23</v>
      </c>
      <c r="H83">
        <f t="shared" si="1"/>
        <v>1.011571872295751</v>
      </c>
    </row>
    <row r="84" spans="2:8">
      <c r="B84" s="5">
        <v>40386</v>
      </c>
      <c r="C84">
        <v>4.5</v>
      </c>
      <c r="D84" t="s">
        <v>101</v>
      </c>
      <c r="E84" t="s">
        <v>104</v>
      </c>
      <c r="F84" t="s">
        <v>105</v>
      </c>
      <c r="G84" t="s">
        <v>23</v>
      </c>
      <c r="H84">
        <f t="shared" ref="H84:H108" si="2">H83*(1+(B84-B83)/365*C83/100)</f>
        <v>1.0116965866361711</v>
      </c>
    </row>
    <row r="85" spans="2:8">
      <c r="B85" s="5">
        <v>40387</v>
      </c>
      <c r="C85">
        <v>4.5</v>
      </c>
      <c r="D85" t="s">
        <v>101</v>
      </c>
      <c r="E85" t="s">
        <v>104</v>
      </c>
      <c r="F85" t="s">
        <v>105</v>
      </c>
      <c r="G85" t="s">
        <v>23</v>
      </c>
      <c r="H85">
        <f t="shared" si="2"/>
        <v>1.0118213163523317</v>
      </c>
    </row>
    <row r="86" spans="2:8">
      <c r="B86" s="5">
        <v>40388</v>
      </c>
      <c r="C86">
        <v>4.5</v>
      </c>
      <c r="D86" t="s">
        <v>101</v>
      </c>
      <c r="E86" t="s">
        <v>104</v>
      </c>
      <c r="F86" t="s">
        <v>105</v>
      </c>
      <c r="G86" t="s">
        <v>23</v>
      </c>
      <c r="H86">
        <f t="shared" si="2"/>
        <v>1.0119460614461286</v>
      </c>
    </row>
    <row r="87" spans="2:8">
      <c r="B87" s="5">
        <v>40389</v>
      </c>
      <c r="C87">
        <v>4.5</v>
      </c>
      <c r="D87" t="s">
        <v>101</v>
      </c>
      <c r="E87" t="s">
        <v>104</v>
      </c>
      <c r="F87" t="s">
        <v>105</v>
      </c>
      <c r="G87" t="s">
        <v>23</v>
      </c>
      <c r="H87">
        <f t="shared" si="2"/>
        <v>1.0120708219194576</v>
      </c>
    </row>
    <row r="88" spans="2:8">
      <c r="B88" s="5">
        <v>40393</v>
      </c>
      <c r="C88">
        <v>4.5</v>
      </c>
      <c r="D88" t="s">
        <v>101</v>
      </c>
      <c r="E88" t="s">
        <v>104</v>
      </c>
      <c r="F88" t="s">
        <v>105</v>
      </c>
      <c r="G88" t="s">
        <v>23</v>
      </c>
      <c r="H88">
        <f t="shared" si="2"/>
        <v>1.0125699253384863</v>
      </c>
    </row>
    <row r="89" spans="2:8">
      <c r="B89" s="5">
        <v>40394</v>
      </c>
      <c r="C89">
        <v>4.5</v>
      </c>
      <c r="D89" t="s">
        <v>101</v>
      </c>
      <c r="E89" t="s">
        <v>104</v>
      </c>
      <c r="F89" t="s">
        <v>105</v>
      </c>
      <c r="G89" t="s">
        <v>23</v>
      </c>
      <c r="H89">
        <f t="shared" si="2"/>
        <v>1.0126947627265419</v>
      </c>
    </row>
    <row r="90" spans="2:8">
      <c r="B90" s="5">
        <v>40395</v>
      </c>
      <c r="C90">
        <v>4.5</v>
      </c>
      <c r="D90" t="s">
        <v>101</v>
      </c>
      <c r="E90" t="s">
        <v>104</v>
      </c>
      <c r="F90" t="s">
        <v>105</v>
      </c>
      <c r="G90" t="s">
        <v>23</v>
      </c>
      <c r="H90">
        <f t="shared" si="2"/>
        <v>1.0128196155055083</v>
      </c>
    </row>
    <row r="91" spans="2:8">
      <c r="B91" s="5">
        <v>40396</v>
      </c>
      <c r="C91">
        <v>4.5</v>
      </c>
      <c r="D91" t="s">
        <v>101</v>
      </c>
      <c r="E91" t="s">
        <v>104</v>
      </c>
      <c r="F91" t="s">
        <v>105</v>
      </c>
      <c r="G91" t="s">
        <v>23</v>
      </c>
      <c r="H91">
        <f t="shared" si="2"/>
        <v>1.012944483677283</v>
      </c>
    </row>
    <row r="92" spans="2:8">
      <c r="B92" s="5">
        <v>40399</v>
      </c>
      <c r="C92">
        <v>4.5</v>
      </c>
      <c r="D92" t="s">
        <v>101</v>
      </c>
      <c r="E92" t="s">
        <v>104</v>
      </c>
      <c r="F92" t="s">
        <v>105</v>
      </c>
      <c r="G92" t="s">
        <v>23</v>
      </c>
      <c r="H92">
        <f t="shared" si="2"/>
        <v>1.0133191343767252</v>
      </c>
    </row>
    <row r="93" spans="2:8">
      <c r="B93" s="5">
        <v>40400</v>
      </c>
      <c r="C93">
        <v>4.5</v>
      </c>
      <c r="D93" t="s">
        <v>101</v>
      </c>
      <c r="E93" t="s">
        <v>104</v>
      </c>
      <c r="F93" t="s">
        <v>105</v>
      </c>
      <c r="G93" t="s">
        <v>23</v>
      </c>
      <c r="H93">
        <f t="shared" si="2"/>
        <v>1.0134440641330182</v>
      </c>
    </row>
    <row r="94" spans="2:8">
      <c r="B94" s="5">
        <v>40401</v>
      </c>
      <c r="C94">
        <v>4.5</v>
      </c>
      <c r="D94" t="s">
        <v>101</v>
      </c>
      <c r="E94" t="s">
        <v>104</v>
      </c>
      <c r="F94" t="s">
        <v>105</v>
      </c>
      <c r="G94" t="s">
        <v>23</v>
      </c>
      <c r="H94">
        <f t="shared" si="2"/>
        <v>1.0135690092916101</v>
      </c>
    </row>
    <row r="95" spans="2:8">
      <c r="B95" s="5">
        <v>40402</v>
      </c>
      <c r="C95">
        <v>4.5</v>
      </c>
      <c r="D95" t="s">
        <v>101</v>
      </c>
      <c r="E95" t="s">
        <v>104</v>
      </c>
      <c r="F95" t="s">
        <v>105</v>
      </c>
      <c r="G95" t="s">
        <v>23</v>
      </c>
      <c r="H95">
        <f t="shared" si="2"/>
        <v>1.0136939698543994</v>
      </c>
    </row>
    <row r="96" spans="2:8">
      <c r="B96" s="5">
        <v>40403</v>
      </c>
      <c r="C96">
        <v>4.5</v>
      </c>
      <c r="D96" t="s">
        <v>101</v>
      </c>
      <c r="E96" t="s">
        <v>104</v>
      </c>
      <c r="F96" t="s">
        <v>105</v>
      </c>
      <c r="G96" t="s">
        <v>23</v>
      </c>
      <c r="H96">
        <f t="shared" si="2"/>
        <v>1.0138189458232856</v>
      </c>
    </row>
    <row r="97" spans="2:8">
      <c r="B97" s="5">
        <v>40406</v>
      </c>
      <c r="C97">
        <v>4.5</v>
      </c>
      <c r="D97" t="s">
        <v>101</v>
      </c>
      <c r="E97" t="s">
        <v>104</v>
      </c>
      <c r="F97" t="s">
        <v>105</v>
      </c>
      <c r="G97" t="s">
        <v>23</v>
      </c>
      <c r="H97">
        <f t="shared" si="2"/>
        <v>1.0141939199539325</v>
      </c>
    </row>
    <row r="98" spans="2:8">
      <c r="B98" s="5">
        <v>40407</v>
      </c>
      <c r="C98">
        <v>4.5</v>
      </c>
      <c r="D98" t="s">
        <v>101</v>
      </c>
      <c r="E98" t="s">
        <v>104</v>
      </c>
      <c r="F98" t="s">
        <v>105</v>
      </c>
      <c r="G98" t="s">
        <v>23</v>
      </c>
      <c r="H98">
        <f t="shared" si="2"/>
        <v>1.0143189575605023</v>
      </c>
    </row>
    <row r="99" spans="2:8">
      <c r="B99" s="5">
        <v>40408</v>
      </c>
      <c r="C99">
        <v>4.5</v>
      </c>
      <c r="D99" t="s">
        <v>101</v>
      </c>
      <c r="E99" t="s">
        <v>104</v>
      </c>
      <c r="F99" t="s">
        <v>105</v>
      </c>
      <c r="G99" t="s">
        <v>23</v>
      </c>
      <c r="H99">
        <f t="shared" si="2"/>
        <v>1.0144440105826673</v>
      </c>
    </row>
    <row r="100" spans="2:8">
      <c r="B100" s="5">
        <v>40409</v>
      </c>
      <c r="C100">
        <v>4.5</v>
      </c>
      <c r="D100" t="s">
        <v>101</v>
      </c>
      <c r="E100" t="s">
        <v>104</v>
      </c>
      <c r="F100" t="s">
        <v>105</v>
      </c>
      <c r="G100" t="s">
        <v>23</v>
      </c>
      <c r="H100">
        <f t="shared" si="2"/>
        <v>1.0145690790223283</v>
      </c>
    </row>
    <row r="101" spans="2:8">
      <c r="B101" s="5">
        <v>40410</v>
      </c>
      <c r="C101">
        <v>4.5</v>
      </c>
      <c r="D101" t="s">
        <v>101</v>
      </c>
      <c r="E101" t="s">
        <v>104</v>
      </c>
      <c r="F101" t="s">
        <v>105</v>
      </c>
      <c r="G101" t="s">
        <v>23</v>
      </c>
      <c r="H101">
        <f t="shared" si="2"/>
        <v>1.0146941628813859</v>
      </c>
    </row>
    <row r="102" spans="2:8">
      <c r="B102" s="5">
        <v>40413</v>
      </c>
      <c r="C102">
        <v>4.5</v>
      </c>
      <c r="D102" t="s">
        <v>101</v>
      </c>
      <c r="E102" t="s">
        <v>104</v>
      </c>
      <c r="F102" t="s">
        <v>105</v>
      </c>
      <c r="G102" t="s">
        <v>23</v>
      </c>
      <c r="H102">
        <f t="shared" si="2"/>
        <v>1.0150694607224515</v>
      </c>
    </row>
    <row r="103" spans="2:8">
      <c r="B103" s="5">
        <v>40414</v>
      </c>
      <c r="C103">
        <v>4.5</v>
      </c>
      <c r="D103" t="s">
        <v>101</v>
      </c>
      <c r="E103" t="s">
        <v>104</v>
      </c>
      <c r="F103" t="s">
        <v>105</v>
      </c>
      <c r="G103" t="s">
        <v>23</v>
      </c>
      <c r="H103">
        <f t="shared" si="2"/>
        <v>1.0151946062724038</v>
      </c>
    </row>
    <row r="104" spans="2:8">
      <c r="B104" s="5">
        <v>40415</v>
      </c>
      <c r="C104">
        <v>4.5</v>
      </c>
      <c r="D104" t="s">
        <v>101</v>
      </c>
      <c r="E104" t="s">
        <v>104</v>
      </c>
      <c r="F104" t="s">
        <v>105</v>
      </c>
      <c r="G104" t="s">
        <v>23</v>
      </c>
      <c r="H104">
        <f t="shared" si="2"/>
        <v>1.0153197672512593</v>
      </c>
    </row>
    <row r="105" spans="2:8">
      <c r="B105" s="5">
        <v>40416</v>
      </c>
      <c r="C105">
        <v>4.5</v>
      </c>
      <c r="D105" t="s">
        <v>101</v>
      </c>
      <c r="E105" t="s">
        <v>104</v>
      </c>
      <c r="F105" t="s">
        <v>105</v>
      </c>
      <c r="G105" t="s">
        <v>23</v>
      </c>
      <c r="H105">
        <f t="shared" si="2"/>
        <v>1.0154449436609205</v>
      </c>
    </row>
    <row r="106" spans="2:8">
      <c r="B106" s="5">
        <v>40417</v>
      </c>
      <c r="C106">
        <v>4.5</v>
      </c>
      <c r="D106" t="s">
        <v>101</v>
      </c>
      <c r="E106" t="s">
        <v>104</v>
      </c>
      <c r="F106" t="s">
        <v>105</v>
      </c>
      <c r="G106" t="s">
        <v>23</v>
      </c>
      <c r="H106">
        <f t="shared" si="2"/>
        <v>1.0155701355032898</v>
      </c>
    </row>
    <row r="107" spans="2:8">
      <c r="B107" s="5">
        <v>40420</v>
      </c>
      <c r="C107">
        <v>4.5</v>
      </c>
      <c r="D107" t="s">
        <v>101</v>
      </c>
      <c r="E107" t="s">
        <v>104</v>
      </c>
      <c r="F107" t="s">
        <v>105</v>
      </c>
      <c r="G107" t="s">
        <v>23</v>
      </c>
      <c r="H107">
        <f t="shared" si="2"/>
        <v>1.0159457573342292</v>
      </c>
    </row>
    <row r="108" spans="2:8">
      <c r="B108" s="5">
        <v>40421</v>
      </c>
      <c r="C108" t="s">
        <v>101</v>
      </c>
      <c r="D108" t="s">
        <v>104</v>
      </c>
      <c r="E108" t="s">
        <v>105</v>
      </c>
      <c r="F108" t="s">
        <v>23</v>
      </c>
      <c r="H108">
        <f t="shared" si="2"/>
        <v>1.0160710109207498</v>
      </c>
    </row>
    <row r="109" spans="2:8">
      <c r="B109" s="5">
        <v>40422</v>
      </c>
      <c r="C109" t="s">
        <v>101</v>
      </c>
      <c r="D109" t="s">
        <v>104</v>
      </c>
      <c r="E109" t="s">
        <v>105</v>
      </c>
      <c r="F109" t="s">
        <v>23</v>
      </c>
    </row>
    <row r="110" spans="2:8">
      <c r="B110" s="5">
        <v>40423</v>
      </c>
      <c r="C110" t="s">
        <v>101</v>
      </c>
      <c r="D110" t="s">
        <v>104</v>
      </c>
      <c r="E110" t="s">
        <v>105</v>
      </c>
      <c r="F110" t="s">
        <v>23</v>
      </c>
    </row>
    <row r="111" spans="2:8">
      <c r="B111" s="5">
        <v>40424</v>
      </c>
      <c r="C111" t="s">
        <v>101</v>
      </c>
      <c r="D111" t="s">
        <v>104</v>
      </c>
      <c r="E111" t="s">
        <v>105</v>
      </c>
      <c r="F111" t="s">
        <v>23</v>
      </c>
    </row>
    <row r="112" spans="2:8">
      <c r="B112" s="5">
        <v>40427</v>
      </c>
      <c r="C112" t="s">
        <v>101</v>
      </c>
      <c r="D112" t="s">
        <v>104</v>
      </c>
      <c r="E112" t="s">
        <v>105</v>
      </c>
      <c r="F112" t="s">
        <v>23</v>
      </c>
    </row>
    <row r="113" spans="2:6">
      <c r="B113" s="5">
        <v>40428</v>
      </c>
      <c r="C113" t="s">
        <v>101</v>
      </c>
      <c r="D113" t="s">
        <v>104</v>
      </c>
      <c r="E113" t="s">
        <v>105</v>
      </c>
      <c r="F113" t="s">
        <v>23</v>
      </c>
    </row>
    <row r="114" spans="2:6">
      <c r="B114" s="5">
        <v>40429</v>
      </c>
      <c r="C114" t="s">
        <v>101</v>
      </c>
      <c r="D114" t="s">
        <v>104</v>
      </c>
      <c r="E114" t="s">
        <v>105</v>
      </c>
      <c r="F114" t="s">
        <v>23</v>
      </c>
    </row>
    <row r="115" spans="2:6">
      <c r="B115" s="5">
        <v>40430</v>
      </c>
      <c r="C115" t="s">
        <v>101</v>
      </c>
      <c r="D115" t="s">
        <v>104</v>
      </c>
      <c r="E115" t="s">
        <v>105</v>
      </c>
      <c r="F115" t="s">
        <v>23</v>
      </c>
    </row>
    <row r="116" spans="2:6">
      <c r="B116" s="5">
        <v>40431</v>
      </c>
      <c r="C116" t="s">
        <v>101</v>
      </c>
      <c r="D116" t="s">
        <v>104</v>
      </c>
      <c r="E116" t="s">
        <v>105</v>
      </c>
      <c r="F116" t="s">
        <v>23</v>
      </c>
    </row>
    <row r="117" spans="2:6">
      <c r="B117" s="5">
        <v>40434</v>
      </c>
      <c r="C117" t="s">
        <v>101</v>
      </c>
      <c r="D117" t="s">
        <v>104</v>
      </c>
      <c r="E117" t="s">
        <v>105</v>
      </c>
      <c r="F117" t="s">
        <v>23</v>
      </c>
    </row>
    <row r="118" spans="2:6">
      <c r="B118" s="5">
        <v>40435</v>
      </c>
      <c r="C118" t="s">
        <v>101</v>
      </c>
      <c r="D118" t="s">
        <v>104</v>
      </c>
      <c r="E118" t="s">
        <v>105</v>
      </c>
      <c r="F118" t="s">
        <v>23</v>
      </c>
    </row>
    <row r="119" spans="2:6">
      <c r="B119" s="5">
        <v>40436</v>
      </c>
      <c r="C119" t="s">
        <v>101</v>
      </c>
      <c r="D119" t="s">
        <v>104</v>
      </c>
      <c r="E119" t="s">
        <v>105</v>
      </c>
      <c r="F119" t="s">
        <v>23</v>
      </c>
    </row>
    <row r="120" spans="2:6">
      <c r="B120" s="5">
        <v>40437</v>
      </c>
      <c r="C120" t="s">
        <v>101</v>
      </c>
      <c r="D120" t="s">
        <v>104</v>
      </c>
      <c r="E120" t="s">
        <v>105</v>
      </c>
      <c r="F120" t="s">
        <v>23</v>
      </c>
    </row>
    <row r="121" spans="2:6">
      <c r="B121" s="5">
        <v>40438</v>
      </c>
      <c r="C121" t="s">
        <v>101</v>
      </c>
      <c r="D121" t="s">
        <v>104</v>
      </c>
      <c r="E121" t="s">
        <v>105</v>
      </c>
      <c r="F121" t="s">
        <v>23</v>
      </c>
    </row>
    <row r="122" spans="2:6">
      <c r="B122" s="5">
        <v>40441</v>
      </c>
      <c r="C122" t="s">
        <v>101</v>
      </c>
      <c r="D122" t="s">
        <v>104</v>
      </c>
      <c r="E122" t="s">
        <v>105</v>
      </c>
      <c r="F122" t="s">
        <v>23</v>
      </c>
    </row>
    <row r="123" spans="2:6">
      <c r="B123" s="5">
        <v>40442</v>
      </c>
      <c r="C123" t="s">
        <v>101</v>
      </c>
      <c r="D123" t="s">
        <v>104</v>
      </c>
      <c r="E123" t="s">
        <v>105</v>
      </c>
      <c r="F123" t="s">
        <v>23</v>
      </c>
    </row>
    <row r="124" spans="2:6">
      <c r="B124" s="5">
        <v>40443</v>
      </c>
      <c r="C124" t="s">
        <v>101</v>
      </c>
      <c r="D124" t="s">
        <v>104</v>
      </c>
      <c r="E124" t="s">
        <v>105</v>
      </c>
      <c r="F124" t="s">
        <v>23</v>
      </c>
    </row>
    <row r="125" spans="2:6">
      <c r="B125" s="5">
        <v>40444</v>
      </c>
      <c r="C125" t="s">
        <v>101</v>
      </c>
      <c r="D125" t="s">
        <v>104</v>
      </c>
      <c r="E125" t="s">
        <v>105</v>
      </c>
      <c r="F125" t="s">
        <v>23</v>
      </c>
    </row>
    <row r="126" spans="2:6">
      <c r="B126" s="5">
        <v>40445</v>
      </c>
      <c r="C126" t="s">
        <v>101</v>
      </c>
      <c r="D126" t="s">
        <v>104</v>
      </c>
      <c r="E126" t="s">
        <v>105</v>
      </c>
      <c r="F126" t="s">
        <v>23</v>
      </c>
    </row>
    <row r="127" spans="2:6">
      <c r="B127" s="5">
        <v>40448</v>
      </c>
      <c r="C127" t="s">
        <v>101</v>
      </c>
      <c r="D127" t="s">
        <v>104</v>
      </c>
      <c r="E127" t="s">
        <v>105</v>
      </c>
      <c r="F127" t="s">
        <v>23</v>
      </c>
    </row>
    <row r="128" spans="2:6">
      <c r="B128" s="5">
        <v>40449</v>
      </c>
      <c r="C128" t="s">
        <v>101</v>
      </c>
      <c r="D128" t="s">
        <v>104</v>
      </c>
      <c r="E128" t="s">
        <v>105</v>
      </c>
      <c r="F128" t="s">
        <v>23</v>
      </c>
    </row>
    <row r="129" spans="2:6">
      <c r="B129" s="5">
        <v>40450</v>
      </c>
      <c r="C129" t="s">
        <v>101</v>
      </c>
      <c r="D129" t="s">
        <v>104</v>
      </c>
      <c r="E129" t="s">
        <v>105</v>
      </c>
      <c r="F129" t="s">
        <v>23</v>
      </c>
    </row>
    <row r="130" spans="2:6">
      <c r="B130" s="5">
        <v>40451</v>
      </c>
      <c r="C130" t="s">
        <v>101</v>
      </c>
      <c r="D130" t="s">
        <v>104</v>
      </c>
      <c r="E130" t="s">
        <v>105</v>
      </c>
      <c r="F130" t="s">
        <v>23</v>
      </c>
    </row>
    <row r="131" spans="2:6">
      <c r="B131" s="5">
        <v>40452</v>
      </c>
      <c r="C131" t="s">
        <v>101</v>
      </c>
      <c r="D131" t="s">
        <v>104</v>
      </c>
      <c r="E131" t="s">
        <v>105</v>
      </c>
      <c r="F131" t="s">
        <v>23</v>
      </c>
    </row>
    <row r="132" spans="2:6">
      <c r="B132" s="5">
        <v>40456</v>
      </c>
      <c r="C132" t="s">
        <v>101</v>
      </c>
      <c r="D132" t="s">
        <v>104</v>
      </c>
      <c r="E132" t="s">
        <v>105</v>
      </c>
      <c r="F132" t="s">
        <v>23</v>
      </c>
    </row>
    <row r="133" spans="2:6">
      <c r="B133" s="5">
        <v>40457</v>
      </c>
      <c r="C133" t="s">
        <v>101</v>
      </c>
      <c r="D133" t="s">
        <v>104</v>
      </c>
      <c r="E133" t="s">
        <v>105</v>
      </c>
      <c r="F133" t="s">
        <v>23</v>
      </c>
    </row>
    <row r="134" spans="2:6">
      <c r="B134" s="5">
        <v>40458</v>
      </c>
      <c r="C134" t="s">
        <v>101</v>
      </c>
      <c r="D134" t="s">
        <v>104</v>
      </c>
      <c r="E134" t="s">
        <v>105</v>
      </c>
      <c r="F134" t="s">
        <v>23</v>
      </c>
    </row>
    <row r="135" spans="2:6">
      <c r="B135" s="5">
        <v>40459</v>
      </c>
      <c r="C135" t="s">
        <v>101</v>
      </c>
      <c r="D135" t="s">
        <v>104</v>
      </c>
      <c r="E135" t="s">
        <v>105</v>
      </c>
      <c r="F135" t="s">
        <v>23</v>
      </c>
    </row>
    <row r="136" spans="2:6">
      <c r="B136" s="5">
        <v>40462</v>
      </c>
      <c r="C136" t="s">
        <v>101</v>
      </c>
      <c r="D136" t="s">
        <v>104</v>
      </c>
      <c r="E136" t="s">
        <v>105</v>
      </c>
      <c r="F136" t="s">
        <v>23</v>
      </c>
    </row>
    <row r="137" spans="2:6">
      <c r="B137" s="5">
        <v>40463</v>
      </c>
      <c r="C137" t="s">
        <v>101</v>
      </c>
      <c r="D137" t="s">
        <v>104</v>
      </c>
      <c r="E137" t="s">
        <v>105</v>
      </c>
      <c r="F137" t="s">
        <v>23</v>
      </c>
    </row>
    <row r="138" spans="2:6">
      <c r="B138" s="5">
        <v>40464</v>
      </c>
      <c r="C138" t="s">
        <v>101</v>
      </c>
      <c r="D138" t="s">
        <v>104</v>
      </c>
      <c r="E138" t="s">
        <v>105</v>
      </c>
      <c r="F138" t="s">
        <v>23</v>
      </c>
    </row>
    <row r="139" spans="2:6">
      <c r="B139" s="5">
        <v>40465</v>
      </c>
      <c r="C139" t="s">
        <v>101</v>
      </c>
      <c r="D139" t="s">
        <v>104</v>
      </c>
      <c r="E139" t="s">
        <v>105</v>
      </c>
      <c r="F139" t="s">
        <v>23</v>
      </c>
    </row>
    <row r="140" spans="2:6">
      <c r="B140" s="5">
        <v>40466</v>
      </c>
      <c r="C140" t="s">
        <v>101</v>
      </c>
      <c r="D140" t="s">
        <v>104</v>
      </c>
      <c r="E140" t="s">
        <v>105</v>
      </c>
      <c r="F140" t="s">
        <v>23</v>
      </c>
    </row>
    <row r="141" spans="2:6">
      <c r="B141" s="5">
        <v>40469</v>
      </c>
      <c r="C141" t="s">
        <v>101</v>
      </c>
      <c r="D141" t="s">
        <v>104</v>
      </c>
      <c r="E141" t="s">
        <v>105</v>
      </c>
      <c r="F141" t="s">
        <v>23</v>
      </c>
    </row>
    <row r="142" spans="2:6">
      <c r="B142" s="5">
        <v>40470</v>
      </c>
      <c r="C142" t="s">
        <v>101</v>
      </c>
      <c r="D142" t="s">
        <v>104</v>
      </c>
      <c r="E142" t="s">
        <v>105</v>
      </c>
      <c r="F142" t="s">
        <v>23</v>
      </c>
    </row>
    <row r="143" spans="2:6">
      <c r="B143" s="5">
        <v>40471</v>
      </c>
      <c r="C143" t="s">
        <v>101</v>
      </c>
      <c r="D143" t="s">
        <v>104</v>
      </c>
      <c r="E143" t="s">
        <v>105</v>
      </c>
      <c r="F143" t="s">
        <v>23</v>
      </c>
    </row>
    <row r="144" spans="2:6">
      <c r="B144" s="5">
        <v>40472</v>
      </c>
      <c r="C144" t="s">
        <v>101</v>
      </c>
      <c r="D144" t="s">
        <v>104</v>
      </c>
      <c r="E144" t="s">
        <v>105</v>
      </c>
      <c r="F144" t="s">
        <v>23</v>
      </c>
    </row>
    <row r="145" spans="2:6">
      <c r="B145" s="5">
        <v>40473</v>
      </c>
      <c r="C145" t="s">
        <v>101</v>
      </c>
      <c r="D145" t="s">
        <v>104</v>
      </c>
      <c r="E145" t="s">
        <v>105</v>
      </c>
      <c r="F145" t="s">
        <v>23</v>
      </c>
    </row>
    <row r="146" spans="2:6">
      <c r="B146" s="5">
        <v>40476</v>
      </c>
      <c r="C146" t="s">
        <v>101</v>
      </c>
      <c r="D146" t="s">
        <v>104</v>
      </c>
      <c r="E146" t="s">
        <v>105</v>
      </c>
      <c r="F146" t="s">
        <v>23</v>
      </c>
    </row>
    <row r="147" spans="2:6">
      <c r="B147" s="5">
        <v>40477</v>
      </c>
      <c r="C147" t="s">
        <v>101</v>
      </c>
      <c r="D147" t="s">
        <v>104</v>
      </c>
      <c r="E147" t="s">
        <v>105</v>
      </c>
      <c r="F147" t="s">
        <v>23</v>
      </c>
    </row>
    <row r="148" spans="2:6">
      <c r="B148" s="5">
        <v>40478</v>
      </c>
      <c r="C148" t="s">
        <v>101</v>
      </c>
      <c r="D148" t="s">
        <v>104</v>
      </c>
      <c r="E148" t="s">
        <v>105</v>
      </c>
      <c r="F148" t="s">
        <v>23</v>
      </c>
    </row>
    <row r="149" spans="2:6">
      <c r="B149" s="5">
        <v>40479</v>
      </c>
      <c r="C149" t="s">
        <v>101</v>
      </c>
      <c r="D149" t="s">
        <v>104</v>
      </c>
      <c r="E149" t="s">
        <v>105</v>
      </c>
      <c r="F149" t="s">
        <v>23</v>
      </c>
    </row>
    <row r="150" spans="2:6">
      <c r="B150" s="5">
        <v>40480</v>
      </c>
      <c r="C150" t="s">
        <v>101</v>
      </c>
      <c r="D150" t="s">
        <v>104</v>
      </c>
      <c r="E150" t="s">
        <v>105</v>
      </c>
      <c r="F150" t="s">
        <v>23</v>
      </c>
    </row>
    <row r="151" spans="2:6">
      <c r="B151" s="5">
        <v>40483</v>
      </c>
      <c r="C151" t="s">
        <v>101</v>
      </c>
      <c r="D151" t="s">
        <v>104</v>
      </c>
      <c r="E151" t="s">
        <v>105</v>
      </c>
      <c r="F151" t="s">
        <v>23</v>
      </c>
    </row>
    <row r="152" spans="2:6">
      <c r="B152" s="5">
        <v>40484</v>
      </c>
      <c r="C152" t="s">
        <v>101</v>
      </c>
      <c r="D152" t="s">
        <v>104</v>
      </c>
      <c r="E152" t="s">
        <v>105</v>
      </c>
      <c r="F152" t="s">
        <v>23</v>
      </c>
    </row>
    <row r="153" spans="2:6">
      <c r="B153" s="5">
        <v>40485</v>
      </c>
      <c r="C153" t="s">
        <v>101</v>
      </c>
      <c r="D153" t="s">
        <v>104</v>
      </c>
      <c r="E153" t="s">
        <v>105</v>
      </c>
      <c r="F153" t="s">
        <v>23</v>
      </c>
    </row>
    <row r="154" spans="2:6">
      <c r="B154" s="5">
        <v>40486</v>
      </c>
      <c r="C154" t="s">
        <v>101</v>
      </c>
      <c r="D154" t="s">
        <v>104</v>
      </c>
      <c r="E154" t="s">
        <v>105</v>
      </c>
      <c r="F154" t="s">
        <v>23</v>
      </c>
    </row>
    <row r="155" spans="2:6">
      <c r="B155" s="5">
        <v>40487</v>
      </c>
      <c r="C155" t="s">
        <v>101</v>
      </c>
      <c r="D155" t="s">
        <v>104</v>
      </c>
      <c r="E155" t="s">
        <v>105</v>
      </c>
      <c r="F155" t="s">
        <v>23</v>
      </c>
    </row>
    <row r="156" spans="2:6">
      <c r="B156" s="5">
        <v>40490</v>
      </c>
      <c r="C156" t="s">
        <v>101</v>
      </c>
      <c r="D156" t="s">
        <v>104</v>
      </c>
      <c r="E156" t="s">
        <v>105</v>
      </c>
      <c r="F156" t="s">
        <v>23</v>
      </c>
    </row>
    <row r="157" spans="2:6">
      <c r="B157" s="5">
        <v>40491</v>
      </c>
      <c r="C157" t="s">
        <v>101</v>
      </c>
      <c r="D157" t="s">
        <v>104</v>
      </c>
      <c r="E157" t="s">
        <v>105</v>
      </c>
      <c r="F157" t="s">
        <v>23</v>
      </c>
    </row>
    <row r="158" spans="2:6">
      <c r="B158" s="5">
        <v>40492</v>
      </c>
      <c r="C158" t="s">
        <v>101</v>
      </c>
      <c r="D158" t="s">
        <v>104</v>
      </c>
      <c r="E158" t="s">
        <v>105</v>
      </c>
      <c r="F158" t="s">
        <v>23</v>
      </c>
    </row>
    <row r="159" spans="2:6">
      <c r="B159" s="5">
        <v>40493</v>
      </c>
      <c r="C159" t="s">
        <v>101</v>
      </c>
      <c r="D159" t="s">
        <v>104</v>
      </c>
      <c r="E159" t="s">
        <v>105</v>
      </c>
      <c r="F159" t="s">
        <v>23</v>
      </c>
    </row>
    <row r="160" spans="2:6">
      <c r="B160" s="5">
        <v>40494</v>
      </c>
      <c r="C160" t="s">
        <v>101</v>
      </c>
      <c r="D160" t="s">
        <v>104</v>
      </c>
      <c r="E160" t="s">
        <v>105</v>
      </c>
      <c r="F160" t="s">
        <v>23</v>
      </c>
    </row>
    <row r="161" spans="2:6">
      <c r="B161" s="5">
        <v>40497</v>
      </c>
      <c r="C161" t="s">
        <v>101</v>
      </c>
      <c r="D161" t="s">
        <v>104</v>
      </c>
      <c r="E161" t="s">
        <v>105</v>
      </c>
      <c r="F161" t="s">
        <v>23</v>
      </c>
    </row>
    <row r="162" spans="2:6">
      <c r="B162" s="5">
        <v>40498</v>
      </c>
      <c r="C162" t="s">
        <v>101</v>
      </c>
      <c r="D162" t="s">
        <v>104</v>
      </c>
      <c r="E162" t="s">
        <v>105</v>
      </c>
      <c r="F162" t="s">
        <v>23</v>
      </c>
    </row>
    <row r="163" spans="2:6">
      <c r="B163" s="5">
        <v>40499</v>
      </c>
      <c r="C163" t="s">
        <v>101</v>
      </c>
      <c r="D163" t="s">
        <v>104</v>
      </c>
      <c r="E163" t="s">
        <v>105</v>
      </c>
      <c r="F163" t="s">
        <v>23</v>
      </c>
    </row>
    <row r="164" spans="2:6">
      <c r="B164" s="5">
        <v>40500</v>
      </c>
      <c r="C164" t="s">
        <v>101</v>
      </c>
      <c r="D164" t="s">
        <v>104</v>
      </c>
      <c r="E164" t="s">
        <v>105</v>
      </c>
      <c r="F164" t="s">
        <v>23</v>
      </c>
    </row>
    <row r="165" spans="2:6">
      <c r="B165" s="5">
        <v>40501</v>
      </c>
      <c r="C165" t="s">
        <v>101</v>
      </c>
      <c r="D165" t="s">
        <v>104</v>
      </c>
      <c r="E165" t="s">
        <v>105</v>
      </c>
      <c r="F165" t="s">
        <v>23</v>
      </c>
    </row>
    <row r="166" spans="2:6">
      <c r="B166" s="5">
        <v>40504</v>
      </c>
      <c r="C166" t="s">
        <v>101</v>
      </c>
      <c r="D166" t="s">
        <v>104</v>
      </c>
      <c r="E166" t="s">
        <v>105</v>
      </c>
      <c r="F166" t="s">
        <v>23</v>
      </c>
    </row>
    <row r="167" spans="2:6">
      <c r="B167" s="5">
        <v>40505</v>
      </c>
      <c r="C167" t="s">
        <v>101</v>
      </c>
      <c r="D167" t="s">
        <v>104</v>
      </c>
      <c r="E167" t="s">
        <v>105</v>
      </c>
      <c r="F167" t="s">
        <v>23</v>
      </c>
    </row>
    <row r="168" spans="2:6">
      <c r="B168" s="5">
        <v>40506</v>
      </c>
      <c r="C168" t="s">
        <v>101</v>
      </c>
      <c r="D168" t="s">
        <v>104</v>
      </c>
      <c r="E168" t="s">
        <v>105</v>
      </c>
      <c r="F168" t="s">
        <v>23</v>
      </c>
    </row>
    <row r="169" spans="2:6">
      <c r="B169" s="5">
        <v>40507</v>
      </c>
      <c r="C169" t="s">
        <v>101</v>
      </c>
      <c r="D169" t="s">
        <v>104</v>
      </c>
      <c r="E169" t="s">
        <v>105</v>
      </c>
      <c r="F169" t="s">
        <v>23</v>
      </c>
    </row>
    <row r="170" spans="2:6">
      <c r="B170" s="5">
        <v>40508</v>
      </c>
      <c r="C170" t="s">
        <v>101</v>
      </c>
      <c r="D170" t="s">
        <v>104</v>
      </c>
      <c r="E170" t="s">
        <v>105</v>
      </c>
      <c r="F170" t="s">
        <v>23</v>
      </c>
    </row>
    <row r="171" spans="2:6">
      <c r="B171" s="5">
        <v>40511</v>
      </c>
      <c r="C171" t="s">
        <v>101</v>
      </c>
      <c r="D171" t="s">
        <v>104</v>
      </c>
      <c r="E171" t="s">
        <v>105</v>
      </c>
      <c r="F171" t="s">
        <v>23</v>
      </c>
    </row>
    <row r="172" spans="2:6">
      <c r="B172" s="5">
        <v>40512</v>
      </c>
      <c r="C172" t="s">
        <v>101</v>
      </c>
      <c r="D172" t="s">
        <v>104</v>
      </c>
      <c r="E172" t="s">
        <v>105</v>
      </c>
      <c r="F172" t="s">
        <v>23</v>
      </c>
    </row>
    <row r="173" spans="2:6">
      <c r="B173" s="5">
        <v>40513</v>
      </c>
      <c r="C173" t="s">
        <v>101</v>
      </c>
      <c r="D173" t="s">
        <v>104</v>
      </c>
      <c r="E173" t="s">
        <v>105</v>
      </c>
      <c r="F173" t="s">
        <v>23</v>
      </c>
    </row>
    <row r="174" spans="2:6">
      <c r="B174" s="5">
        <v>40514</v>
      </c>
      <c r="C174" t="s">
        <v>101</v>
      </c>
      <c r="D174" t="s">
        <v>104</v>
      </c>
      <c r="E174" t="s">
        <v>105</v>
      </c>
      <c r="F174" t="s">
        <v>23</v>
      </c>
    </row>
    <row r="175" spans="2:6">
      <c r="B175" s="5">
        <v>40515</v>
      </c>
      <c r="C175" t="s">
        <v>101</v>
      </c>
      <c r="D175" t="s">
        <v>104</v>
      </c>
      <c r="E175" t="s">
        <v>105</v>
      </c>
      <c r="F175" t="s">
        <v>23</v>
      </c>
    </row>
    <row r="176" spans="2:6">
      <c r="B176" s="5">
        <v>40518</v>
      </c>
      <c r="C176" t="s">
        <v>101</v>
      </c>
      <c r="D176" t="s">
        <v>104</v>
      </c>
      <c r="E176" t="s">
        <v>105</v>
      </c>
      <c r="F176" t="s">
        <v>23</v>
      </c>
    </row>
    <row r="177" spans="2:6">
      <c r="B177" s="5">
        <v>40519</v>
      </c>
      <c r="C177" t="s">
        <v>101</v>
      </c>
      <c r="D177" t="s">
        <v>104</v>
      </c>
      <c r="E177" t="s">
        <v>105</v>
      </c>
      <c r="F177" t="s">
        <v>23</v>
      </c>
    </row>
    <row r="178" spans="2:6">
      <c r="B178" s="5">
        <v>40520</v>
      </c>
      <c r="C178" t="s">
        <v>101</v>
      </c>
      <c r="D178" t="s">
        <v>104</v>
      </c>
      <c r="E178" t="s">
        <v>105</v>
      </c>
      <c r="F178" t="s">
        <v>23</v>
      </c>
    </row>
    <row r="179" spans="2:6">
      <c r="B179" s="5">
        <v>40521</v>
      </c>
      <c r="C179" t="s">
        <v>101</v>
      </c>
      <c r="D179" t="s">
        <v>104</v>
      </c>
      <c r="E179" t="s">
        <v>105</v>
      </c>
      <c r="F179" t="s">
        <v>23</v>
      </c>
    </row>
    <row r="180" spans="2:6">
      <c r="B180" s="5">
        <v>40522</v>
      </c>
      <c r="C180" t="s">
        <v>101</v>
      </c>
      <c r="D180" t="s">
        <v>104</v>
      </c>
      <c r="E180" t="s">
        <v>105</v>
      </c>
      <c r="F180" t="s">
        <v>23</v>
      </c>
    </row>
    <row r="181" spans="2:6">
      <c r="B181" s="5">
        <v>40525</v>
      </c>
      <c r="C181" t="s">
        <v>101</v>
      </c>
      <c r="D181" t="s">
        <v>104</v>
      </c>
      <c r="E181" t="s">
        <v>105</v>
      </c>
      <c r="F181" t="s">
        <v>23</v>
      </c>
    </row>
    <row r="182" spans="2:6">
      <c r="B182" s="5">
        <v>40526</v>
      </c>
      <c r="C182" t="s">
        <v>101</v>
      </c>
      <c r="D182" t="s">
        <v>104</v>
      </c>
      <c r="E182" t="s">
        <v>105</v>
      </c>
      <c r="F182" t="s">
        <v>23</v>
      </c>
    </row>
    <row r="183" spans="2:6">
      <c r="B183" s="5">
        <v>40527</v>
      </c>
      <c r="C183" t="s">
        <v>101</v>
      </c>
      <c r="D183" t="s">
        <v>104</v>
      </c>
      <c r="E183" t="s">
        <v>105</v>
      </c>
      <c r="F183" t="s">
        <v>23</v>
      </c>
    </row>
    <row r="184" spans="2:6">
      <c r="B184" s="5">
        <v>40528</v>
      </c>
      <c r="C184" t="s">
        <v>101</v>
      </c>
      <c r="D184" t="s">
        <v>104</v>
      </c>
      <c r="E184" t="s">
        <v>105</v>
      </c>
      <c r="F184" t="s">
        <v>23</v>
      </c>
    </row>
    <row r="185" spans="2:6">
      <c r="B185" s="5">
        <v>40529</v>
      </c>
      <c r="C185" t="s">
        <v>101</v>
      </c>
      <c r="D185" t="s">
        <v>104</v>
      </c>
      <c r="E185" t="s">
        <v>105</v>
      </c>
      <c r="F185" t="s">
        <v>23</v>
      </c>
    </row>
    <row r="186" spans="2:6">
      <c r="B186" s="5">
        <v>40532</v>
      </c>
      <c r="C186" t="s">
        <v>101</v>
      </c>
      <c r="D186" t="s">
        <v>104</v>
      </c>
      <c r="E186" t="s">
        <v>105</v>
      </c>
      <c r="F186" t="s">
        <v>23</v>
      </c>
    </row>
    <row r="187" spans="2:6">
      <c r="B187" s="5">
        <v>40533</v>
      </c>
      <c r="C187" t="s">
        <v>101</v>
      </c>
      <c r="D187" t="s">
        <v>104</v>
      </c>
      <c r="E187" t="s">
        <v>105</v>
      </c>
      <c r="F187" t="s">
        <v>23</v>
      </c>
    </row>
    <row r="188" spans="2:6">
      <c r="B188" s="5">
        <v>40534</v>
      </c>
      <c r="C188" t="s">
        <v>101</v>
      </c>
      <c r="D188" t="s">
        <v>104</v>
      </c>
      <c r="E188" t="s">
        <v>105</v>
      </c>
      <c r="F188" t="s">
        <v>23</v>
      </c>
    </row>
    <row r="189" spans="2:6">
      <c r="B189" s="5">
        <v>40535</v>
      </c>
      <c r="C189" t="s">
        <v>101</v>
      </c>
      <c r="D189" t="s">
        <v>104</v>
      </c>
      <c r="E189" t="s">
        <v>105</v>
      </c>
      <c r="F189" t="s">
        <v>23</v>
      </c>
    </row>
    <row r="190" spans="2:6">
      <c r="B190" s="5">
        <v>40536</v>
      </c>
      <c r="C190" t="s">
        <v>101</v>
      </c>
      <c r="D190" t="s">
        <v>104</v>
      </c>
      <c r="E190" t="s">
        <v>105</v>
      </c>
      <c r="F190" t="s">
        <v>23</v>
      </c>
    </row>
    <row r="191" spans="2:6">
      <c r="B191" s="5">
        <v>40541</v>
      </c>
      <c r="C191" t="s">
        <v>101</v>
      </c>
      <c r="D191" t="s">
        <v>104</v>
      </c>
      <c r="E191" t="s">
        <v>105</v>
      </c>
      <c r="F191" t="s">
        <v>23</v>
      </c>
    </row>
    <row r="192" spans="2:6">
      <c r="B192" s="5">
        <v>40542</v>
      </c>
      <c r="C192" t="s">
        <v>101</v>
      </c>
      <c r="D192" t="s">
        <v>104</v>
      </c>
      <c r="E192" t="s">
        <v>105</v>
      </c>
      <c r="F192" t="s">
        <v>23</v>
      </c>
    </row>
    <row r="193" spans="2:6">
      <c r="B193" s="5">
        <v>40543</v>
      </c>
      <c r="C193" t="s">
        <v>101</v>
      </c>
      <c r="D193" t="s">
        <v>104</v>
      </c>
      <c r="E193" t="s">
        <v>105</v>
      </c>
      <c r="F193" t="s">
        <v>23</v>
      </c>
    </row>
    <row r="194" spans="2:6">
      <c r="B194" s="5">
        <v>40547</v>
      </c>
      <c r="C194" t="s">
        <v>101</v>
      </c>
      <c r="D194" t="s">
        <v>104</v>
      </c>
      <c r="E194" t="s">
        <v>105</v>
      </c>
      <c r="F194" t="s">
        <v>23</v>
      </c>
    </row>
    <row r="195" spans="2:6">
      <c r="B195" s="5">
        <v>40548</v>
      </c>
      <c r="C195" t="s">
        <v>101</v>
      </c>
      <c r="D195" t="s">
        <v>104</v>
      </c>
      <c r="E195" t="s">
        <v>105</v>
      </c>
      <c r="F195" t="s">
        <v>23</v>
      </c>
    </row>
    <row r="196" spans="2:6">
      <c r="B196" s="5">
        <v>40549</v>
      </c>
      <c r="C196" t="s">
        <v>101</v>
      </c>
      <c r="D196" t="s">
        <v>104</v>
      </c>
      <c r="E196" t="s">
        <v>105</v>
      </c>
      <c r="F196" t="s">
        <v>23</v>
      </c>
    </row>
    <row r="197" spans="2:6">
      <c r="B197" s="5">
        <v>40550</v>
      </c>
      <c r="C197" t="s">
        <v>101</v>
      </c>
      <c r="D197" t="s">
        <v>104</v>
      </c>
      <c r="E197" t="s">
        <v>105</v>
      </c>
      <c r="F197" t="s">
        <v>23</v>
      </c>
    </row>
    <row r="198" spans="2:6">
      <c r="B198" s="5">
        <v>40553</v>
      </c>
      <c r="C198" t="s">
        <v>101</v>
      </c>
      <c r="D198" t="s">
        <v>104</v>
      </c>
      <c r="E198" t="s">
        <v>105</v>
      </c>
      <c r="F198" t="s">
        <v>23</v>
      </c>
    </row>
    <row r="199" spans="2:6">
      <c r="B199" s="5">
        <v>40554</v>
      </c>
      <c r="C199" t="s">
        <v>101</v>
      </c>
      <c r="D199" t="s">
        <v>104</v>
      </c>
      <c r="E199" t="s">
        <v>105</v>
      </c>
      <c r="F199" t="s">
        <v>23</v>
      </c>
    </row>
    <row r="200" spans="2:6">
      <c r="B200" s="5">
        <v>40555</v>
      </c>
      <c r="C200" t="s">
        <v>101</v>
      </c>
      <c r="D200" t="s">
        <v>104</v>
      </c>
      <c r="E200" t="s">
        <v>105</v>
      </c>
      <c r="F200" t="s">
        <v>23</v>
      </c>
    </row>
    <row r="201" spans="2:6">
      <c r="B201" s="5">
        <v>40556</v>
      </c>
      <c r="C201" t="s">
        <v>101</v>
      </c>
      <c r="D201" t="s">
        <v>104</v>
      </c>
      <c r="E201" t="s">
        <v>105</v>
      </c>
      <c r="F201" t="s">
        <v>23</v>
      </c>
    </row>
    <row r="202" spans="2:6">
      <c r="B202" s="5">
        <v>40557</v>
      </c>
      <c r="C202" t="s">
        <v>101</v>
      </c>
      <c r="D202" t="s">
        <v>104</v>
      </c>
      <c r="E202" t="s">
        <v>105</v>
      </c>
      <c r="F202" t="s">
        <v>23</v>
      </c>
    </row>
    <row r="203" spans="2:6">
      <c r="B203" s="5">
        <v>40560</v>
      </c>
      <c r="C203" t="s">
        <v>101</v>
      </c>
      <c r="D203" t="s">
        <v>104</v>
      </c>
      <c r="E203" t="s">
        <v>105</v>
      </c>
      <c r="F203" t="s">
        <v>23</v>
      </c>
    </row>
    <row r="204" spans="2:6">
      <c r="B204" s="5">
        <v>40561</v>
      </c>
      <c r="C204" t="s">
        <v>101</v>
      </c>
      <c r="D204" t="s">
        <v>104</v>
      </c>
      <c r="E204" t="s">
        <v>105</v>
      </c>
      <c r="F204" t="s">
        <v>23</v>
      </c>
    </row>
    <row r="205" spans="2:6">
      <c r="B205" s="5">
        <v>40562</v>
      </c>
      <c r="C205" t="s">
        <v>101</v>
      </c>
      <c r="D205" t="s">
        <v>104</v>
      </c>
      <c r="E205" t="s">
        <v>105</v>
      </c>
      <c r="F205" t="s">
        <v>23</v>
      </c>
    </row>
    <row r="206" spans="2:6">
      <c r="B206" s="5">
        <v>40563</v>
      </c>
      <c r="C206" t="s">
        <v>101</v>
      </c>
      <c r="D206" t="s">
        <v>104</v>
      </c>
      <c r="E206" t="s">
        <v>105</v>
      </c>
      <c r="F206" t="s">
        <v>23</v>
      </c>
    </row>
    <row r="207" spans="2:6">
      <c r="B207" s="5">
        <v>40564</v>
      </c>
      <c r="C207" t="s">
        <v>101</v>
      </c>
      <c r="D207" t="s">
        <v>104</v>
      </c>
      <c r="E207" t="s">
        <v>105</v>
      </c>
      <c r="F207" t="s">
        <v>23</v>
      </c>
    </row>
    <row r="208" spans="2:6">
      <c r="B208" s="5">
        <v>40567</v>
      </c>
      <c r="C208" t="s">
        <v>101</v>
      </c>
      <c r="D208" t="s">
        <v>104</v>
      </c>
      <c r="E208" t="s">
        <v>105</v>
      </c>
      <c r="F208" t="s">
        <v>23</v>
      </c>
    </row>
    <row r="209" spans="2:6">
      <c r="B209" s="5">
        <v>40568</v>
      </c>
      <c r="C209" t="s">
        <v>101</v>
      </c>
      <c r="D209" t="s">
        <v>104</v>
      </c>
      <c r="E209" t="s">
        <v>105</v>
      </c>
      <c r="F209" t="s">
        <v>23</v>
      </c>
    </row>
    <row r="210" spans="2:6">
      <c r="B210" s="5">
        <v>40570</v>
      </c>
      <c r="C210" t="s">
        <v>101</v>
      </c>
      <c r="D210" t="s">
        <v>104</v>
      </c>
      <c r="E210" t="s">
        <v>105</v>
      </c>
      <c r="F210" t="s">
        <v>23</v>
      </c>
    </row>
    <row r="211" spans="2:6">
      <c r="B211" s="5">
        <v>40571</v>
      </c>
      <c r="C211" t="s">
        <v>101</v>
      </c>
      <c r="D211" t="s">
        <v>104</v>
      </c>
      <c r="E211" t="s">
        <v>105</v>
      </c>
      <c r="F211" t="s">
        <v>23</v>
      </c>
    </row>
    <row r="212" spans="2:6">
      <c r="B212" s="5">
        <v>40574</v>
      </c>
      <c r="C212" t="s">
        <v>101</v>
      </c>
      <c r="D212" t="s">
        <v>104</v>
      </c>
      <c r="E212" t="s">
        <v>105</v>
      </c>
      <c r="F212" t="s">
        <v>23</v>
      </c>
    </row>
    <row r="213" spans="2:6">
      <c r="B213" s="5">
        <v>40575</v>
      </c>
      <c r="C213" t="s">
        <v>101</v>
      </c>
      <c r="D213" t="s">
        <v>104</v>
      </c>
      <c r="E213" t="s">
        <v>105</v>
      </c>
      <c r="F213" t="s">
        <v>23</v>
      </c>
    </row>
    <row r="214" spans="2:6">
      <c r="B214" s="5">
        <v>40576</v>
      </c>
      <c r="C214" t="s">
        <v>101</v>
      </c>
      <c r="D214" t="s">
        <v>104</v>
      </c>
      <c r="E214" t="s">
        <v>105</v>
      </c>
      <c r="F214" t="s">
        <v>23</v>
      </c>
    </row>
    <row r="215" spans="2:6">
      <c r="B215" s="5">
        <v>40577</v>
      </c>
      <c r="C215" t="s">
        <v>101</v>
      </c>
      <c r="D215" t="s">
        <v>104</v>
      </c>
      <c r="E215" t="s">
        <v>105</v>
      </c>
      <c r="F215" t="s">
        <v>23</v>
      </c>
    </row>
    <row r="216" spans="2:6">
      <c r="B216" s="5">
        <v>40578</v>
      </c>
      <c r="C216" t="s">
        <v>101</v>
      </c>
      <c r="D216" t="s">
        <v>104</v>
      </c>
      <c r="E216" t="s">
        <v>105</v>
      </c>
      <c r="F216" t="s">
        <v>23</v>
      </c>
    </row>
    <row r="217" spans="2:6">
      <c r="B217" s="5">
        <v>40581</v>
      </c>
      <c r="C217" t="s">
        <v>101</v>
      </c>
      <c r="D217" t="s">
        <v>104</v>
      </c>
      <c r="E217" t="s">
        <v>105</v>
      </c>
      <c r="F217" t="s">
        <v>23</v>
      </c>
    </row>
    <row r="218" spans="2:6">
      <c r="B218" s="5">
        <v>40582</v>
      </c>
      <c r="C218" t="s">
        <v>101</v>
      </c>
      <c r="D218" t="s">
        <v>104</v>
      </c>
      <c r="E218" t="s">
        <v>105</v>
      </c>
      <c r="F218" t="s">
        <v>23</v>
      </c>
    </row>
    <row r="219" spans="2:6">
      <c r="B219" s="5">
        <v>40583</v>
      </c>
      <c r="C219" t="s">
        <v>101</v>
      </c>
      <c r="D219" t="s">
        <v>104</v>
      </c>
      <c r="E219" t="s">
        <v>105</v>
      </c>
      <c r="F219" t="s">
        <v>23</v>
      </c>
    </row>
    <row r="220" spans="2:6">
      <c r="B220" s="5">
        <v>40584</v>
      </c>
      <c r="C220" t="s">
        <v>101</v>
      </c>
      <c r="D220" t="s">
        <v>104</v>
      </c>
      <c r="E220" t="s">
        <v>105</v>
      </c>
      <c r="F220" t="s">
        <v>23</v>
      </c>
    </row>
    <row r="221" spans="2:6">
      <c r="B221" s="5">
        <v>40585</v>
      </c>
      <c r="C221" t="s">
        <v>101</v>
      </c>
      <c r="D221" t="s">
        <v>104</v>
      </c>
      <c r="E221" t="s">
        <v>105</v>
      </c>
      <c r="F221" t="s">
        <v>23</v>
      </c>
    </row>
    <row r="222" spans="2:6">
      <c r="B222" s="5">
        <v>40588</v>
      </c>
      <c r="C222" t="s">
        <v>101</v>
      </c>
      <c r="D222" t="s">
        <v>104</v>
      </c>
      <c r="E222" t="s">
        <v>105</v>
      </c>
      <c r="F222" t="s">
        <v>23</v>
      </c>
    </row>
    <row r="223" spans="2:6">
      <c r="B223" s="5">
        <v>40589</v>
      </c>
      <c r="C223" t="s">
        <v>101</v>
      </c>
      <c r="D223" t="s">
        <v>104</v>
      </c>
      <c r="E223" t="s">
        <v>105</v>
      </c>
      <c r="F223" t="s">
        <v>23</v>
      </c>
    </row>
    <row r="224" spans="2:6">
      <c r="B224" s="5">
        <v>40590</v>
      </c>
      <c r="C224" t="s">
        <v>101</v>
      </c>
      <c r="D224" t="s">
        <v>104</v>
      </c>
      <c r="E224" t="s">
        <v>105</v>
      </c>
      <c r="F224" t="s">
        <v>23</v>
      </c>
    </row>
    <row r="225" spans="2:6">
      <c r="B225" s="5">
        <v>40591</v>
      </c>
      <c r="C225" t="s">
        <v>101</v>
      </c>
      <c r="D225" t="s">
        <v>104</v>
      </c>
      <c r="E225" t="s">
        <v>105</v>
      </c>
      <c r="F225" t="s">
        <v>23</v>
      </c>
    </row>
    <row r="226" spans="2:6">
      <c r="B226" s="5">
        <v>40592</v>
      </c>
      <c r="C226" t="s">
        <v>101</v>
      </c>
      <c r="D226" t="s">
        <v>104</v>
      </c>
      <c r="E226" t="s">
        <v>105</v>
      </c>
      <c r="F226" t="s">
        <v>23</v>
      </c>
    </row>
    <row r="227" spans="2:6">
      <c r="B227" s="5">
        <v>40595</v>
      </c>
      <c r="C227" t="s">
        <v>101</v>
      </c>
      <c r="D227" t="s">
        <v>104</v>
      </c>
      <c r="E227" t="s">
        <v>105</v>
      </c>
      <c r="F227" t="s">
        <v>23</v>
      </c>
    </row>
    <row r="228" spans="2:6">
      <c r="B228" s="5">
        <v>40596</v>
      </c>
      <c r="C228" t="s">
        <v>101</v>
      </c>
      <c r="D228" t="s">
        <v>104</v>
      </c>
      <c r="E228" t="s">
        <v>105</v>
      </c>
      <c r="F228" t="s">
        <v>23</v>
      </c>
    </row>
    <row r="229" spans="2:6">
      <c r="B229" s="5">
        <v>40597</v>
      </c>
      <c r="C229" t="s">
        <v>101</v>
      </c>
      <c r="D229" t="s">
        <v>104</v>
      </c>
      <c r="E229" t="s">
        <v>105</v>
      </c>
      <c r="F229" t="s">
        <v>23</v>
      </c>
    </row>
    <row r="230" spans="2:6">
      <c r="B230" s="5">
        <v>40598</v>
      </c>
      <c r="C230" t="s">
        <v>101</v>
      </c>
      <c r="D230" t="s">
        <v>104</v>
      </c>
      <c r="E230" t="s">
        <v>105</v>
      </c>
      <c r="F230" t="s">
        <v>23</v>
      </c>
    </row>
    <row r="231" spans="2:6">
      <c r="B231" s="5">
        <v>40599</v>
      </c>
      <c r="C231" t="s">
        <v>101</v>
      </c>
      <c r="D231" t="s">
        <v>104</v>
      </c>
      <c r="E231" t="s">
        <v>105</v>
      </c>
      <c r="F231" t="s">
        <v>23</v>
      </c>
    </row>
    <row r="232" spans="2:6">
      <c r="B232" s="5">
        <v>40602</v>
      </c>
      <c r="C232" t="s">
        <v>101</v>
      </c>
      <c r="D232" t="s">
        <v>104</v>
      </c>
      <c r="E232" t="s">
        <v>105</v>
      </c>
      <c r="F232" t="s">
        <v>23</v>
      </c>
    </row>
    <row r="233" spans="2:6">
      <c r="B233" s="5">
        <v>40603</v>
      </c>
      <c r="C233" t="s">
        <v>101</v>
      </c>
      <c r="D233" t="s">
        <v>104</v>
      </c>
      <c r="E233" t="s">
        <v>105</v>
      </c>
      <c r="F233" t="s">
        <v>23</v>
      </c>
    </row>
    <row r="234" spans="2:6">
      <c r="B234" s="5">
        <v>40604</v>
      </c>
      <c r="C234" t="s">
        <v>101</v>
      </c>
      <c r="D234" t="s">
        <v>104</v>
      </c>
      <c r="E234" t="s">
        <v>105</v>
      </c>
      <c r="F234" t="s">
        <v>23</v>
      </c>
    </row>
    <row r="235" spans="2:6">
      <c r="B235" s="5">
        <v>40605</v>
      </c>
      <c r="C235" t="s">
        <v>101</v>
      </c>
      <c r="D235" t="s">
        <v>104</v>
      </c>
      <c r="E235" t="s">
        <v>105</v>
      </c>
      <c r="F235" t="s">
        <v>23</v>
      </c>
    </row>
    <row r="236" spans="2:6">
      <c r="B236" s="5">
        <v>40606</v>
      </c>
      <c r="C236" t="s">
        <v>101</v>
      </c>
      <c r="D236" t="s">
        <v>104</v>
      </c>
      <c r="E236" t="s">
        <v>105</v>
      </c>
      <c r="F236" t="s">
        <v>23</v>
      </c>
    </row>
    <row r="237" spans="2:6">
      <c r="B237" s="5">
        <v>40609</v>
      </c>
      <c r="C237" t="s">
        <v>101</v>
      </c>
      <c r="D237" t="s">
        <v>104</v>
      </c>
      <c r="E237" t="s">
        <v>105</v>
      </c>
      <c r="F237" t="s">
        <v>23</v>
      </c>
    </row>
    <row r="238" spans="2:6">
      <c r="B238" s="5">
        <v>40610</v>
      </c>
      <c r="C238" t="s">
        <v>101</v>
      </c>
      <c r="D238" t="s">
        <v>104</v>
      </c>
      <c r="E238" t="s">
        <v>105</v>
      </c>
      <c r="F238" t="s">
        <v>23</v>
      </c>
    </row>
    <row r="239" spans="2:6">
      <c r="B239" s="5">
        <v>40611</v>
      </c>
      <c r="C239" t="s">
        <v>101</v>
      </c>
      <c r="D239" t="s">
        <v>104</v>
      </c>
      <c r="E239" t="s">
        <v>105</v>
      </c>
      <c r="F239" t="s">
        <v>23</v>
      </c>
    </row>
    <row r="240" spans="2:6">
      <c r="B240" s="5">
        <v>40612</v>
      </c>
      <c r="C240" t="s">
        <v>101</v>
      </c>
      <c r="D240" t="s">
        <v>104</v>
      </c>
      <c r="E240" t="s">
        <v>105</v>
      </c>
      <c r="F240" t="s">
        <v>23</v>
      </c>
    </row>
    <row r="241" spans="2:6">
      <c r="B241" s="5">
        <v>40613</v>
      </c>
      <c r="C241" t="s">
        <v>101</v>
      </c>
      <c r="D241" t="s">
        <v>104</v>
      </c>
      <c r="E241" t="s">
        <v>105</v>
      </c>
      <c r="F241" t="s">
        <v>23</v>
      </c>
    </row>
    <row r="242" spans="2:6">
      <c r="B242" s="5">
        <v>40616</v>
      </c>
      <c r="C242" t="s">
        <v>101</v>
      </c>
      <c r="D242" t="s">
        <v>104</v>
      </c>
      <c r="E242" t="s">
        <v>105</v>
      </c>
      <c r="F242" t="s">
        <v>23</v>
      </c>
    </row>
    <row r="243" spans="2:6">
      <c r="B243" s="5">
        <v>40617</v>
      </c>
      <c r="C243" t="s">
        <v>101</v>
      </c>
      <c r="D243" t="s">
        <v>104</v>
      </c>
      <c r="E243" t="s">
        <v>105</v>
      </c>
      <c r="F243" t="s">
        <v>23</v>
      </c>
    </row>
    <row r="244" spans="2:6">
      <c r="B244" s="5">
        <v>40618</v>
      </c>
      <c r="C244" t="s">
        <v>101</v>
      </c>
      <c r="D244" t="s">
        <v>104</v>
      </c>
      <c r="E244" t="s">
        <v>105</v>
      </c>
      <c r="F244" t="s">
        <v>23</v>
      </c>
    </row>
    <row r="245" spans="2:6">
      <c r="B245" s="5">
        <v>40619</v>
      </c>
      <c r="C245" t="s">
        <v>101</v>
      </c>
      <c r="D245" t="s">
        <v>104</v>
      </c>
      <c r="E245" t="s">
        <v>105</v>
      </c>
      <c r="F245" t="s">
        <v>23</v>
      </c>
    </row>
    <row r="246" spans="2:6">
      <c r="B246" s="5">
        <v>40620</v>
      </c>
      <c r="C246" t="s">
        <v>101</v>
      </c>
      <c r="D246" t="s">
        <v>104</v>
      </c>
      <c r="E246" t="s">
        <v>105</v>
      </c>
      <c r="F246" t="s">
        <v>23</v>
      </c>
    </row>
    <row r="247" spans="2:6">
      <c r="B247" s="5">
        <v>40623</v>
      </c>
      <c r="C247" t="s">
        <v>101</v>
      </c>
      <c r="D247" t="s">
        <v>104</v>
      </c>
      <c r="E247" t="s">
        <v>105</v>
      </c>
      <c r="F247" t="s">
        <v>23</v>
      </c>
    </row>
    <row r="248" spans="2:6">
      <c r="B248" s="5">
        <v>40624</v>
      </c>
      <c r="C248" t="s">
        <v>101</v>
      </c>
      <c r="D248" t="s">
        <v>104</v>
      </c>
      <c r="E248" t="s">
        <v>105</v>
      </c>
      <c r="F248" t="s">
        <v>23</v>
      </c>
    </row>
    <row r="249" spans="2:6">
      <c r="B249" s="5">
        <v>40625</v>
      </c>
      <c r="C249" t="s">
        <v>101</v>
      </c>
      <c r="D249" t="s">
        <v>104</v>
      </c>
      <c r="E249" t="s">
        <v>105</v>
      </c>
      <c r="F249" t="s">
        <v>23</v>
      </c>
    </row>
    <row r="250" spans="2:6">
      <c r="B250" s="5">
        <v>40626</v>
      </c>
      <c r="C250" t="s">
        <v>101</v>
      </c>
      <c r="D250" t="s">
        <v>104</v>
      </c>
      <c r="E250" t="s">
        <v>105</v>
      </c>
      <c r="F250" t="s">
        <v>23</v>
      </c>
    </row>
    <row r="251" spans="2:6">
      <c r="B251" s="5">
        <v>40627</v>
      </c>
      <c r="C251" t="s">
        <v>101</v>
      </c>
      <c r="D251" t="s">
        <v>104</v>
      </c>
      <c r="E251" t="s">
        <v>105</v>
      </c>
      <c r="F251" t="s">
        <v>23</v>
      </c>
    </row>
    <row r="252" spans="2:6">
      <c r="B252" s="5">
        <v>40630</v>
      </c>
      <c r="C252" t="s">
        <v>101</v>
      </c>
      <c r="D252" t="s">
        <v>104</v>
      </c>
      <c r="E252" t="s">
        <v>105</v>
      </c>
      <c r="F252" t="s">
        <v>23</v>
      </c>
    </row>
    <row r="253" spans="2:6">
      <c r="B253" s="5">
        <v>40631</v>
      </c>
      <c r="C253" t="s">
        <v>101</v>
      </c>
      <c r="D253" t="s">
        <v>104</v>
      </c>
      <c r="E253" t="s">
        <v>105</v>
      </c>
      <c r="F253" t="s">
        <v>23</v>
      </c>
    </row>
    <row r="254" spans="2:6">
      <c r="B254" s="5">
        <v>40632</v>
      </c>
      <c r="C254" t="s">
        <v>101</v>
      </c>
      <c r="D254" t="s">
        <v>104</v>
      </c>
      <c r="E254" t="s">
        <v>105</v>
      </c>
      <c r="F254" t="s">
        <v>23</v>
      </c>
    </row>
    <row r="255" spans="2:6">
      <c r="B255" s="5">
        <v>40633</v>
      </c>
      <c r="C255" t="s">
        <v>101</v>
      </c>
      <c r="D255" t="s">
        <v>104</v>
      </c>
      <c r="E255" t="s">
        <v>105</v>
      </c>
      <c r="F255" t="s">
        <v>23</v>
      </c>
    </row>
    <row r="256" spans="2:6">
      <c r="B256" s="5">
        <v>40634</v>
      </c>
      <c r="C256" t="s">
        <v>101</v>
      </c>
      <c r="D256" t="s">
        <v>104</v>
      </c>
      <c r="E256" t="s">
        <v>105</v>
      </c>
      <c r="F256" t="s">
        <v>23</v>
      </c>
    </row>
    <row r="257" spans="2:6">
      <c r="B257" s="5">
        <v>40637</v>
      </c>
      <c r="C257" t="s">
        <v>101</v>
      </c>
      <c r="D257" t="s">
        <v>104</v>
      </c>
      <c r="E257" t="s">
        <v>105</v>
      </c>
      <c r="F257" t="s">
        <v>23</v>
      </c>
    </row>
    <row r="258" spans="2:6">
      <c r="B258" s="5">
        <v>40638</v>
      </c>
      <c r="C258" t="s">
        <v>101</v>
      </c>
      <c r="D258" t="s">
        <v>104</v>
      </c>
      <c r="E258" t="s">
        <v>105</v>
      </c>
      <c r="F258" t="s">
        <v>23</v>
      </c>
    </row>
    <row r="259" spans="2:6">
      <c r="B259" s="5">
        <v>40639</v>
      </c>
      <c r="C259" t="s">
        <v>101</v>
      </c>
      <c r="D259" t="s">
        <v>104</v>
      </c>
      <c r="E259" t="s">
        <v>105</v>
      </c>
      <c r="F259" t="s">
        <v>23</v>
      </c>
    </row>
    <row r="260" spans="2:6">
      <c r="B260" s="5">
        <v>40640</v>
      </c>
      <c r="C260" t="s">
        <v>101</v>
      </c>
      <c r="D260" t="s">
        <v>104</v>
      </c>
      <c r="E260" t="s">
        <v>105</v>
      </c>
      <c r="F260" t="s">
        <v>23</v>
      </c>
    </row>
    <row r="261" spans="2:6">
      <c r="B261" s="5">
        <v>40641</v>
      </c>
      <c r="C261" t="s">
        <v>101</v>
      </c>
      <c r="D261" t="s">
        <v>104</v>
      </c>
      <c r="E261" t="s">
        <v>105</v>
      </c>
      <c r="F261" t="s">
        <v>23</v>
      </c>
    </row>
    <row r="262" spans="2:6">
      <c r="B262" s="5">
        <v>40644</v>
      </c>
      <c r="C262" t="s">
        <v>101</v>
      </c>
      <c r="D262" t="s">
        <v>104</v>
      </c>
      <c r="E262" t="s">
        <v>105</v>
      </c>
      <c r="F262" t="s">
        <v>23</v>
      </c>
    </row>
    <row r="263" spans="2:6">
      <c r="B263" s="5">
        <v>40645</v>
      </c>
      <c r="C263" t="s">
        <v>101</v>
      </c>
      <c r="D263" t="s">
        <v>104</v>
      </c>
      <c r="E263" t="s">
        <v>105</v>
      </c>
      <c r="F263" t="s">
        <v>23</v>
      </c>
    </row>
    <row r="264" spans="2:6">
      <c r="B264" s="5">
        <v>40646</v>
      </c>
      <c r="C264" t="s">
        <v>101</v>
      </c>
      <c r="D264" t="s">
        <v>104</v>
      </c>
      <c r="E264" t="s">
        <v>105</v>
      </c>
      <c r="F264" t="s">
        <v>23</v>
      </c>
    </row>
    <row r="265" spans="2:6">
      <c r="B265" s="5">
        <v>40647</v>
      </c>
      <c r="C265" t="s">
        <v>101</v>
      </c>
      <c r="D265" t="s">
        <v>104</v>
      </c>
      <c r="E265" t="s">
        <v>105</v>
      </c>
      <c r="F265" t="s">
        <v>23</v>
      </c>
    </row>
    <row r="266" spans="2:6">
      <c r="B266" s="5">
        <v>40648</v>
      </c>
      <c r="C266" t="s">
        <v>101</v>
      </c>
      <c r="D266" t="s">
        <v>104</v>
      </c>
      <c r="E266" t="s">
        <v>105</v>
      </c>
      <c r="F266" t="s">
        <v>23</v>
      </c>
    </row>
    <row r="267" spans="2:6">
      <c r="B267" s="5">
        <v>40651</v>
      </c>
      <c r="C267" t="s">
        <v>101</v>
      </c>
      <c r="D267" t="s">
        <v>104</v>
      </c>
      <c r="E267" t="s">
        <v>105</v>
      </c>
      <c r="F267" t="s">
        <v>23</v>
      </c>
    </row>
    <row r="268" spans="2:6">
      <c r="B268" s="5">
        <v>40652</v>
      </c>
      <c r="C268" t="s">
        <v>101</v>
      </c>
      <c r="D268" t="s">
        <v>104</v>
      </c>
      <c r="E268" t="s">
        <v>105</v>
      </c>
      <c r="F268" t="s">
        <v>23</v>
      </c>
    </row>
    <row r="269" spans="2:6">
      <c r="B269" s="5">
        <v>40653</v>
      </c>
      <c r="C269" t="s">
        <v>101</v>
      </c>
      <c r="D269" t="s">
        <v>104</v>
      </c>
      <c r="E269" t="s">
        <v>105</v>
      </c>
      <c r="F269" t="s">
        <v>23</v>
      </c>
    </row>
    <row r="270" spans="2:6">
      <c r="B270" s="5">
        <v>40654</v>
      </c>
      <c r="C270" t="s">
        <v>101</v>
      </c>
      <c r="D270" t="s">
        <v>104</v>
      </c>
      <c r="E270" t="s">
        <v>105</v>
      </c>
      <c r="F270" t="s">
        <v>23</v>
      </c>
    </row>
    <row r="271" spans="2:6">
      <c r="B271" s="5">
        <v>40660</v>
      </c>
      <c r="C271" t="s">
        <v>101</v>
      </c>
      <c r="D271" t="s">
        <v>104</v>
      </c>
      <c r="E271" t="s">
        <v>105</v>
      </c>
      <c r="F271" t="s">
        <v>23</v>
      </c>
    </row>
    <row r="272" spans="2:6">
      <c r="B272" s="5">
        <v>40661</v>
      </c>
      <c r="C272" t="s">
        <v>101</v>
      </c>
      <c r="D272" t="s">
        <v>104</v>
      </c>
      <c r="E272" t="s">
        <v>105</v>
      </c>
      <c r="F272" t="s">
        <v>23</v>
      </c>
    </row>
    <row r="273" spans="2:6">
      <c r="B273" s="5">
        <v>40662</v>
      </c>
      <c r="C273" t="s">
        <v>101</v>
      </c>
      <c r="D273" t="s">
        <v>104</v>
      </c>
      <c r="E273" t="s">
        <v>105</v>
      </c>
      <c r="F273" t="s">
        <v>23</v>
      </c>
    </row>
    <row r="274" spans="2:6">
      <c r="B274" s="5">
        <v>40665</v>
      </c>
      <c r="C274" t="s">
        <v>101</v>
      </c>
      <c r="D274" t="s">
        <v>104</v>
      </c>
      <c r="E274" t="s">
        <v>105</v>
      </c>
      <c r="F274" t="s">
        <v>23</v>
      </c>
    </row>
    <row r="275" spans="2:6">
      <c r="B275" s="5">
        <v>40666</v>
      </c>
      <c r="C275" t="s">
        <v>101</v>
      </c>
      <c r="D275" t="s">
        <v>104</v>
      </c>
      <c r="E275" t="s">
        <v>105</v>
      </c>
      <c r="F275" t="s">
        <v>23</v>
      </c>
    </row>
    <row r="276" spans="2:6">
      <c r="B276" s="5">
        <v>40667</v>
      </c>
      <c r="C276" t="s">
        <v>101</v>
      </c>
      <c r="D276" t="s">
        <v>104</v>
      </c>
      <c r="E276" t="s">
        <v>105</v>
      </c>
      <c r="F276" t="s">
        <v>23</v>
      </c>
    </row>
    <row r="277" spans="2:6">
      <c r="B277" s="5">
        <v>40668</v>
      </c>
      <c r="C277" t="s">
        <v>101</v>
      </c>
      <c r="D277" t="s">
        <v>104</v>
      </c>
      <c r="E277" t="s">
        <v>105</v>
      </c>
      <c r="F277" t="s">
        <v>23</v>
      </c>
    </row>
    <row r="278" spans="2:6">
      <c r="B278" s="5">
        <v>40669</v>
      </c>
      <c r="C278" t="s">
        <v>101</v>
      </c>
      <c r="D278" t="s">
        <v>104</v>
      </c>
      <c r="E278" t="s">
        <v>105</v>
      </c>
      <c r="F278" t="s">
        <v>23</v>
      </c>
    </row>
    <row r="279" spans="2:6">
      <c r="B279" s="5">
        <v>40672</v>
      </c>
      <c r="C279" t="s">
        <v>101</v>
      </c>
      <c r="D279" t="s">
        <v>104</v>
      </c>
      <c r="E279" t="s">
        <v>105</v>
      </c>
      <c r="F279" t="s">
        <v>23</v>
      </c>
    </row>
    <row r="280" spans="2:6">
      <c r="B280" s="5">
        <v>40673</v>
      </c>
      <c r="C280" t="s">
        <v>101</v>
      </c>
      <c r="D280" t="s">
        <v>104</v>
      </c>
      <c r="E280" t="s">
        <v>105</v>
      </c>
      <c r="F280" t="s">
        <v>23</v>
      </c>
    </row>
    <row r="281" spans="2:6">
      <c r="B281" s="5">
        <v>40674</v>
      </c>
      <c r="C281" t="s">
        <v>101</v>
      </c>
      <c r="D281" t="s">
        <v>104</v>
      </c>
      <c r="E281" t="s">
        <v>105</v>
      </c>
      <c r="F281" t="s">
        <v>23</v>
      </c>
    </row>
    <row r="282" spans="2:6">
      <c r="B282" s="5">
        <v>40675</v>
      </c>
      <c r="C282" t="s">
        <v>101</v>
      </c>
      <c r="D282" t="s">
        <v>104</v>
      </c>
      <c r="E282" t="s">
        <v>105</v>
      </c>
      <c r="F282" t="s">
        <v>23</v>
      </c>
    </row>
    <row r="283" spans="2:6">
      <c r="B283" s="5">
        <v>40676</v>
      </c>
      <c r="C283" t="s">
        <v>101</v>
      </c>
      <c r="D283" t="s">
        <v>104</v>
      </c>
      <c r="E283" t="s">
        <v>105</v>
      </c>
      <c r="F283" t="s">
        <v>23</v>
      </c>
    </row>
    <row r="284" spans="2:6">
      <c r="B284" s="5">
        <v>40679</v>
      </c>
      <c r="C284" t="s">
        <v>101</v>
      </c>
      <c r="D284" t="s">
        <v>104</v>
      </c>
      <c r="E284" t="s">
        <v>105</v>
      </c>
      <c r="F284" t="s">
        <v>23</v>
      </c>
    </row>
    <row r="285" spans="2:6">
      <c r="B285" s="5">
        <v>40680</v>
      </c>
      <c r="C285" t="s">
        <v>101</v>
      </c>
      <c r="D285" t="s">
        <v>104</v>
      </c>
      <c r="E285" t="s">
        <v>105</v>
      </c>
      <c r="F285" t="s">
        <v>23</v>
      </c>
    </row>
    <row r="286" spans="2:6">
      <c r="B286" s="5">
        <v>40681</v>
      </c>
      <c r="C286" t="s">
        <v>101</v>
      </c>
      <c r="D286" t="s">
        <v>104</v>
      </c>
      <c r="E286" t="s">
        <v>105</v>
      </c>
      <c r="F286" t="s">
        <v>23</v>
      </c>
    </row>
    <row r="287" spans="2:6">
      <c r="B287" s="5">
        <v>40682</v>
      </c>
      <c r="C287" t="s">
        <v>101</v>
      </c>
      <c r="D287" t="s">
        <v>104</v>
      </c>
      <c r="E287" t="s">
        <v>105</v>
      </c>
      <c r="F287" t="s">
        <v>23</v>
      </c>
    </row>
    <row r="288" spans="2:6">
      <c r="B288" s="5">
        <v>40683</v>
      </c>
      <c r="C288" t="s">
        <v>101</v>
      </c>
      <c r="D288" t="s">
        <v>104</v>
      </c>
      <c r="E288" t="s">
        <v>105</v>
      </c>
      <c r="F288" t="s">
        <v>23</v>
      </c>
    </row>
    <row r="289" spans="2:6">
      <c r="B289" s="5">
        <v>40686</v>
      </c>
      <c r="C289" t="s">
        <v>101</v>
      </c>
      <c r="D289" t="s">
        <v>104</v>
      </c>
      <c r="E289" t="s">
        <v>105</v>
      </c>
      <c r="F289" t="s">
        <v>23</v>
      </c>
    </row>
    <row r="290" spans="2:6">
      <c r="B290" s="5">
        <v>40687</v>
      </c>
      <c r="C290" t="s">
        <v>101</v>
      </c>
      <c r="D290" t="s">
        <v>104</v>
      </c>
      <c r="E290" t="s">
        <v>105</v>
      </c>
      <c r="F290" t="s">
        <v>23</v>
      </c>
    </row>
    <row r="291" spans="2:6">
      <c r="B291" s="5">
        <v>40688</v>
      </c>
      <c r="C291" t="s">
        <v>101</v>
      </c>
      <c r="D291" t="s">
        <v>104</v>
      </c>
      <c r="E291" t="s">
        <v>105</v>
      </c>
      <c r="F291" t="s">
        <v>23</v>
      </c>
    </row>
    <row r="292" spans="2:6">
      <c r="B292" s="5">
        <v>40689</v>
      </c>
      <c r="C292" t="s">
        <v>101</v>
      </c>
      <c r="D292" t="s">
        <v>104</v>
      </c>
      <c r="E292" t="s">
        <v>105</v>
      </c>
      <c r="F292" t="s">
        <v>23</v>
      </c>
    </row>
    <row r="293" spans="2:6">
      <c r="B293" s="5">
        <v>40690</v>
      </c>
      <c r="C293" t="s">
        <v>101</v>
      </c>
      <c r="D293" t="s">
        <v>104</v>
      </c>
      <c r="E293" t="s">
        <v>105</v>
      </c>
      <c r="F293" t="s">
        <v>23</v>
      </c>
    </row>
    <row r="294" spans="2:6">
      <c r="B294" s="5">
        <v>40693</v>
      </c>
      <c r="C294" t="s">
        <v>101</v>
      </c>
      <c r="D294" t="s">
        <v>104</v>
      </c>
      <c r="E294" t="s">
        <v>105</v>
      </c>
      <c r="F294" t="s">
        <v>23</v>
      </c>
    </row>
    <row r="295" spans="2:6">
      <c r="B295" s="5">
        <v>40694</v>
      </c>
      <c r="C295" t="s">
        <v>101</v>
      </c>
      <c r="D295" t="s">
        <v>104</v>
      </c>
      <c r="E295" t="s">
        <v>105</v>
      </c>
      <c r="F295" t="s">
        <v>23</v>
      </c>
    </row>
    <row r="296" spans="2:6">
      <c r="B296" s="5">
        <v>40695</v>
      </c>
      <c r="C296" t="s">
        <v>101</v>
      </c>
      <c r="D296" t="s">
        <v>104</v>
      </c>
      <c r="E296" t="s">
        <v>105</v>
      </c>
      <c r="F296" t="s">
        <v>23</v>
      </c>
    </row>
    <row r="297" spans="2:6">
      <c r="B297" s="5">
        <v>40696</v>
      </c>
      <c r="C297" t="s">
        <v>101</v>
      </c>
      <c r="D297" t="s">
        <v>104</v>
      </c>
      <c r="E297" t="s">
        <v>105</v>
      </c>
      <c r="F297" t="s">
        <v>23</v>
      </c>
    </row>
    <row r="298" spans="2:6">
      <c r="B298" s="5">
        <v>40697</v>
      </c>
      <c r="C298" t="s">
        <v>101</v>
      </c>
      <c r="D298" t="s">
        <v>104</v>
      </c>
      <c r="E298" t="s">
        <v>105</v>
      </c>
      <c r="F298" t="s">
        <v>23</v>
      </c>
    </row>
    <row r="299" spans="2:6">
      <c r="B299" s="5">
        <v>40700</v>
      </c>
      <c r="C299" t="s">
        <v>101</v>
      </c>
      <c r="D299" t="s">
        <v>104</v>
      </c>
      <c r="E299" t="s">
        <v>105</v>
      </c>
      <c r="F299" t="s">
        <v>23</v>
      </c>
    </row>
    <row r="300" spans="2:6">
      <c r="B300" s="5">
        <v>40701</v>
      </c>
      <c r="C300" t="s">
        <v>101</v>
      </c>
      <c r="D300" t="s">
        <v>104</v>
      </c>
      <c r="E300" t="s">
        <v>105</v>
      </c>
      <c r="F300" t="s">
        <v>23</v>
      </c>
    </row>
    <row r="301" spans="2:6">
      <c r="B301" s="5">
        <v>40702</v>
      </c>
      <c r="C301" t="s">
        <v>101</v>
      </c>
      <c r="D301" t="s">
        <v>104</v>
      </c>
      <c r="E301" t="s">
        <v>105</v>
      </c>
      <c r="F301" t="s">
        <v>23</v>
      </c>
    </row>
    <row r="302" spans="2:6">
      <c r="B302" s="5">
        <v>40703</v>
      </c>
      <c r="C302" t="s">
        <v>101</v>
      </c>
      <c r="D302" t="s">
        <v>104</v>
      </c>
      <c r="E302" t="s">
        <v>105</v>
      </c>
      <c r="F302" t="s">
        <v>23</v>
      </c>
    </row>
    <row r="303" spans="2:6">
      <c r="B303" s="5">
        <v>40704</v>
      </c>
      <c r="C303" t="s">
        <v>101</v>
      </c>
      <c r="D303" t="s">
        <v>104</v>
      </c>
      <c r="E303" t="s">
        <v>105</v>
      </c>
      <c r="F303" t="s">
        <v>23</v>
      </c>
    </row>
    <row r="304" spans="2:6">
      <c r="B304" s="5">
        <v>40708</v>
      </c>
      <c r="C304" t="s">
        <v>101</v>
      </c>
      <c r="D304" t="s">
        <v>104</v>
      </c>
      <c r="E304" t="s">
        <v>105</v>
      </c>
      <c r="F304" t="s">
        <v>23</v>
      </c>
    </row>
    <row r="305" spans="2:6">
      <c r="B305" s="5">
        <v>40709</v>
      </c>
      <c r="C305" t="s">
        <v>101</v>
      </c>
      <c r="D305" t="s">
        <v>104</v>
      </c>
      <c r="E305" t="s">
        <v>105</v>
      </c>
      <c r="F305" t="s">
        <v>23</v>
      </c>
    </row>
    <row r="306" spans="2:6">
      <c r="B306" s="5">
        <v>40710</v>
      </c>
      <c r="C306" t="s">
        <v>101</v>
      </c>
      <c r="D306" t="s">
        <v>104</v>
      </c>
      <c r="E306" t="s">
        <v>105</v>
      </c>
      <c r="F306" t="s">
        <v>23</v>
      </c>
    </row>
    <row r="307" spans="2:6">
      <c r="B307" s="5">
        <v>40711</v>
      </c>
      <c r="C307" t="s">
        <v>101</v>
      </c>
      <c r="D307" t="s">
        <v>104</v>
      </c>
      <c r="E307" t="s">
        <v>105</v>
      </c>
      <c r="F307" t="s">
        <v>23</v>
      </c>
    </row>
    <row r="308" spans="2:6">
      <c r="B308" s="5">
        <v>40714</v>
      </c>
      <c r="C308" t="s">
        <v>101</v>
      </c>
      <c r="D308" t="s">
        <v>104</v>
      </c>
      <c r="E308" t="s">
        <v>105</v>
      </c>
      <c r="F308" t="s">
        <v>23</v>
      </c>
    </row>
    <row r="309" spans="2:6">
      <c r="B309" s="5">
        <v>40715</v>
      </c>
      <c r="C309" t="s">
        <v>101</v>
      </c>
      <c r="D309" t="s">
        <v>104</v>
      </c>
      <c r="E309" t="s">
        <v>105</v>
      </c>
      <c r="F309" t="s">
        <v>23</v>
      </c>
    </row>
    <row r="310" spans="2:6">
      <c r="B310" s="5">
        <v>40716</v>
      </c>
      <c r="C310" t="s">
        <v>101</v>
      </c>
      <c r="D310" t="s">
        <v>104</v>
      </c>
      <c r="E310" t="s">
        <v>105</v>
      </c>
      <c r="F310" t="s">
        <v>23</v>
      </c>
    </row>
  </sheetData>
  <mergeCells count="3">
    <mergeCell ref="D5:E5"/>
    <mergeCell ref="G5:H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Comparison</vt:lpstr>
      <vt:lpstr>Replication</vt:lpstr>
      <vt:lpstr>185576 (Pay)</vt:lpstr>
      <vt:lpstr>185576 (Receive)</vt:lpstr>
      <vt:lpstr>13111</vt:lpstr>
      <vt:lpstr>179572</vt:lpstr>
      <vt:lpstr>171834</vt:lpstr>
      <vt:lpstr>150441 (Receive)</vt:lpstr>
      <vt:lpstr>150441 (Pay)</vt:lpstr>
      <vt:lpstr>167582 (Pay)</vt:lpstr>
      <vt:lpstr>167582 (Receive)</vt:lpstr>
      <vt:lpstr>173245 (Receive)</vt:lpstr>
      <vt:lpstr>173245 (Pay)</vt:lpstr>
      <vt:lpstr>170057</vt:lpstr>
      <vt:lpstr>105220 (Pay)</vt:lpstr>
      <vt:lpstr>105220 (Receive)</vt:lpstr>
      <vt:lpstr>101617 (Receive)</vt:lpstr>
      <vt:lpstr>101617 (Pay)</vt:lpstr>
      <vt:lpstr>30233 (Receive)</vt:lpstr>
      <vt:lpstr>30233 (Pay)</vt:lpstr>
      <vt:lpstr>43106 (Receive)</vt:lpstr>
      <vt:lpstr>43106 (Pay)</vt:lpstr>
      <vt:lpstr>102203 (Receive)</vt:lpstr>
      <vt:lpstr>102203 (Pay)</vt:lpstr>
      <vt:lpstr>175629 (Pay)</vt:lpstr>
      <vt:lpstr>175629 (Receive)</vt:lpstr>
      <vt:lpstr>177912</vt:lpstr>
      <vt:lpstr>100597</vt:lpstr>
      <vt:lpstr>148515 (Pay)</vt:lpstr>
      <vt:lpstr>148515 (Receive)</vt:lpstr>
      <vt:lpstr>Sheet3</vt:lpstr>
    </vt:vector>
  </TitlesOfParts>
  <Company>nabCapital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mnealon</dc:creator>
  <cp:lastModifiedBy>mnealon</cp:lastModifiedBy>
  <dcterms:created xsi:type="dcterms:W3CDTF">2010-08-30T22:55:39Z</dcterms:created>
  <dcterms:modified xsi:type="dcterms:W3CDTF">2010-10-22T02:11:34Z</dcterms:modified>
</cp:coreProperties>
</file>