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8C4199FA-3E26-4136-8501-2C78329196D9}" xr6:coauthVersionLast="43" xr6:coauthVersionMax="43" xr10:uidLastSave="{00000000-0000-0000-0000-000000000000}"/>
  <bookViews>
    <workbookView xWindow="2415" yWindow="0" windowWidth="26370" windowHeight="14820" activeTab="1" xr2:uid="{00000000-000D-0000-FFFF-FFFF00000000}"/>
  </bookViews>
  <sheets>
    <sheet name="GetInfo &amp; GetInstrumentInfo" sheetId="4" r:id="rId1"/>
    <sheet name="TermDeposit" sheetId="5" r:id="rId2"/>
    <sheet name="TermDeposit1" sheetId="6" r:id="rId3"/>
    <sheet name="TermDeposit2" sheetId="7" r:id="rId4"/>
  </sheets>
  <definedNames>
    <definedName name="CurveList">'GetInfo &amp; GetInstrumentInfo'!$A$8:$A$122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6" l="1"/>
  <c r="A8" i="4" a="1"/>
  <c r="C15" i="4" a="1"/>
  <c r="A2" i="4"/>
  <c r="A9" i="4" l="1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24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A116" i="4"/>
  <c r="A128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20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B22" i="7"/>
  <c r="J3" i="7" s="1"/>
  <c r="B15" i="7"/>
  <c r="B15" i="6"/>
  <c r="B16" i="6" s="1"/>
  <c r="B17" i="6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W3" i="5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F15" i="4" a="1"/>
  <c r="B23" i="6"/>
  <c r="H3" i="6" a="1"/>
  <c r="E5" i="6" a="1"/>
  <c r="H5" i="6" l="1"/>
  <c r="H13" i="6"/>
  <c r="H6" i="6"/>
  <c r="H7" i="6"/>
  <c r="H8" i="6"/>
  <c r="H9" i="6"/>
  <c r="H10" i="6"/>
  <c r="H3" i="6"/>
  <c r="H11" i="6"/>
  <c r="H4" i="6"/>
  <c r="H12" i="6"/>
  <c r="F5" i="6"/>
  <c r="F9" i="6"/>
  <c r="F13" i="6"/>
  <c r="F17" i="6"/>
  <c r="E6" i="6"/>
  <c r="E10" i="6"/>
  <c r="E14" i="6"/>
  <c r="E18" i="6"/>
  <c r="F10" i="6"/>
  <c r="F14" i="6"/>
  <c r="F18" i="6"/>
  <c r="E7" i="6"/>
  <c r="E11" i="6"/>
  <c r="E15" i="6"/>
  <c r="E12" i="6"/>
  <c r="F6" i="6"/>
  <c r="F8" i="6"/>
  <c r="E13" i="6"/>
  <c r="F7" i="6"/>
  <c r="F11" i="6"/>
  <c r="F15" i="6"/>
  <c r="E8" i="6"/>
  <c r="E16" i="6"/>
  <c r="F12" i="6"/>
  <c r="F16" i="6"/>
  <c r="E5" i="6"/>
  <c r="E9" i="6"/>
  <c r="E17" i="6"/>
  <c r="B16" i="7"/>
  <c r="B17" i="7" s="1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H3" i="5"/>
  <c r="G3" i="5"/>
  <c r="G5" i="5" s="1"/>
  <c r="G7" i="5" s="1"/>
  <c r="G9" i="5" s="1"/>
  <c r="G11" i="5" s="1"/>
  <c r="G13" i="5" s="1"/>
  <c r="G15" i="5" s="1"/>
  <c r="G17" i="5" s="1"/>
  <c r="G19" i="5" s="1"/>
  <c r="G21" i="5" s="1"/>
  <c r="G23" i="5" s="1"/>
  <c r="G25" i="5" s="1"/>
  <c r="G27" i="5" s="1"/>
  <c r="G29" i="5" s="1"/>
  <c r="B36" i="7"/>
  <c r="B23" i="7"/>
  <c r="I3" i="7" a="1"/>
  <c r="B3" i="6"/>
  <c r="F5" i="7" a="1"/>
  <c r="B2" i="6"/>
  <c r="M3" i="5"/>
  <c r="S7" i="5" s="1" a="1"/>
  <c r="V3" i="5" a="1"/>
  <c r="B24" i="6" a="1"/>
  <c r="V5" i="5" l="1"/>
  <c r="V13" i="5"/>
  <c r="V6" i="5"/>
  <c r="V7" i="5"/>
  <c r="V8" i="5"/>
  <c r="V9" i="5"/>
  <c r="V10" i="5"/>
  <c r="V3" i="5"/>
  <c r="V11" i="5"/>
  <c r="V4" i="5"/>
  <c r="V12" i="5"/>
  <c r="S8" i="5"/>
  <c r="S12" i="5"/>
  <c r="S16" i="5"/>
  <c r="S20" i="5"/>
  <c r="T8" i="5"/>
  <c r="T12" i="5"/>
  <c r="T16" i="5"/>
  <c r="T20" i="5"/>
  <c r="S9" i="5"/>
  <c r="S13" i="5"/>
  <c r="S17" i="5"/>
  <c r="T9" i="5"/>
  <c r="T13" i="5"/>
  <c r="T17" i="5"/>
  <c r="S14" i="5"/>
  <c r="S18" i="5"/>
  <c r="S10" i="5"/>
  <c r="T10" i="5"/>
  <c r="T14" i="5"/>
  <c r="T18" i="5"/>
  <c r="S7" i="5"/>
  <c r="S11" i="5"/>
  <c r="S15" i="5"/>
  <c r="S19" i="5"/>
  <c r="T7" i="5"/>
  <c r="T11" i="5"/>
  <c r="T15" i="5"/>
  <c r="T19" i="5"/>
  <c r="G5" i="7"/>
  <c r="G9" i="7"/>
  <c r="G13" i="7"/>
  <c r="G17" i="7"/>
  <c r="G14" i="7"/>
  <c r="G18" i="7"/>
  <c r="F15" i="7"/>
  <c r="G7" i="7"/>
  <c r="G15" i="7"/>
  <c r="F16" i="7"/>
  <c r="G8" i="7"/>
  <c r="F9" i="7"/>
  <c r="F6" i="7"/>
  <c r="F10" i="7"/>
  <c r="F14" i="7"/>
  <c r="F18" i="7"/>
  <c r="G10" i="7"/>
  <c r="F7" i="7"/>
  <c r="F11" i="7"/>
  <c r="G11" i="7"/>
  <c r="F8" i="7"/>
  <c r="F12" i="7"/>
  <c r="G12" i="7"/>
  <c r="F17" i="7"/>
  <c r="G6" i="7"/>
  <c r="F5" i="7"/>
  <c r="F13" i="7"/>
  <c r="G16" i="7"/>
  <c r="I5" i="7"/>
  <c r="I13" i="7"/>
  <c r="I6" i="7"/>
  <c r="I7" i="7"/>
  <c r="I8" i="7"/>
  <c r="I9" i="7"/>
  <c r="I10" i="7"/>
  <c r="I3" i="7"/>
  <c r="I11" i="7"/>
  <c r="I4" i="7"/>
  <c r="I12" i="7"/>
  <c r="B24" i="6"/>
  <c r="H5" i="5"/>
  <c r="F22" i="7" a="1"/>
  <c r="N3" i="5"/>
  <c r="V15" i="5" s="1" a="1"/>
  <c r="O3" i="5" a="1"/>
  <c r="W23" i="5"/>
  <c r="W22" i="5"/>
  <c r="B32" i="7"/>
  <c r="B33" i="7"/>
  <c r="B25" i="6" a="1"/>
  <c r="M5" i="5"/>
  <c r="F22" i="7" l="1"/>
  <c r="H29" i="7"/>
  <c r="M25" i="7"/>
  <c r="G28" i="7"/>
  <c r="L22" i="7"/>
  <c r="H25" i="7"/>
  <c r="L28" i="7"/>
  <c r="J27" i="7"/>
  <c r="F27" i="7"/>
  <c r="G26" i="7"/>
  <c r="L27" i="7"/>
  <c r="F23" i="7"/>
  <c r="I23" i="7"/>
  <c r="M28" i="7"/>
  <c r="G29" i="7"/>
  <c r="L26" i="7"/>
  <c r="H26" i="7"/>
  <c r="M24" i="7"/>
  <c r="J28" i="7"/>
  <c r="F24" i="7"/>
  <c r="I25" i="7"/>
  <c r="G22" i="7"/>
  <c r="H27" i="7"/>
  <c r="M22" i="7"/>
  <c r="H28" i="7"/>
  <c r="M27" i="7"/>
  <c r="J29" i="7"/>
  <c r="G25" i="7"/>
  <c r="H23" i="7"/>
  <c r="F25" i="7"/>
  <c r="I27" i="7"/>
  <c r="G23" i="7"/>
  <c r="I22" i="7"/>
  <c r="M26" i="7"/>
  <c r="I24" i="7"/>
  <c r="J22" i="7"/>
  <c r="K22" i="7"/>
  <c r="I29" i="7"/>
  <c r="J24" i="7"/>
  <c r="F28" i="7"/>
  <c r="J25" i="7"/>
  <c r="F26" i="7"/>
  <c r="K23" i="7"/>
  <c r="G24" i="7"/>
  <c r="I26" i="7"/>
  <c r="M29" i="7"/>
  <c r="I28" i="7"/>
  <c r="J23" i="7"/>
  <c r="K25" i="7"/>
  <c r="K28" i="7"/>
  <c r="H22" i="7"/>
  <c r="K26" i="7"/>
  <c r="L23" i="7"/>
  <c r="L24" i="7"/>
  <c r="K24" i="7"/>
  <c r="K29" i="7"/>
  <c r="F29" i="7"/>
  <c r="L29" i="7"/>
  <c r="G27" i="7"/>
  <c r="K27" i="7"/>
  <c r="H24" i="7"/>
  <c r="L25" i="7"/>
  <c r="J26" i="7"/>
  <c r="M23" i="7"/>
  <c r="V17" i="5"/>
  <c r="W17" i="5"/>
  <c r="W18" i="5"/>
  <c r="V15" i="5"/>
  <c r="W15" i="5"/>
  <c r="V16" i="5"/>
  <c r="W16" i="5"/>
  <c r="V18" i="5"/>
  <c r="Q3" i="5"/>
  <c r="R3" i="5"/>
  <c r="O4" i="5"/>
  <c r="P4" i="5"/>
  <c r="Q4" i="5"/>
  <c r="R4" i="5"/>
  <c r="O3" i="5"/>
  <c r="P3" i="5"/>
  <c r="C25" i="6"/>
  <c r="C29" i="6"/>
  <c r="C33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27" i="6"/>
  <c r="B35" i="6"/>
  <c r="B39" i="6"/>
  <c r="B43" i="6"/>
  <c r="B51" i="6"/>
  <c r="B59" i="6"/>
  <c r="B63" i="6"/>
  <c r="B71" i="6"/>
  <c r="B79" i="6"/>
  <c r="B52" i="6"/>
  <c r="B68" i="6"/>
  <c r="B76" i="6"/>
  <c r="C28" i="6"/>
  <c r="C36" i="6"/>
  <c r="C44" i="6"/>
  <c r="C52" i="6"/>
  <c r="C60" i="6"/>
  <c r="C64" i="6"/>
  <c r="C72" i="6"/>
  <c r="C80" i="6"/>
  <c r="B25" i="6"/>
  <c r="B33" i="6"/>
  <c r="B41" i="6"/>
  <c r="B49" i="6"/>
  <c r="B53" i="6"/>
  <c r="B61" i="6"/>
  <c r="B69" i="6"/>
  <c r="B77" i="6"/>
  <c r="B85" i="6"/>
  <c r="C26" i="6"/>
  <c r="C30" i="6"/>
  <c r="C34" i="6"/>
  <c r="C38" i="6"/>
  <c r="C42" i="6"/>
  <c r="C46" i="6"/>
  <c r="C50" i="6"/>
  <c r="C54" i="6"/>
  <c r="C58" i="6"/>
  <c r="C62" i="6"/>
  <c r="C66" i="6"/>
  <c r="C70" i="6"/>
  <c r="C74" i="6"/>
  <c r="C78" i="6"/>
  <c r="C82" i="6"/>
  <c r="C86" i="6"/>
  <c r="B31" i="6"/>
  <c r="B47" i="6"/>
  <c r="B55" i="6"/>
  <c r="B67" i="6"/>
  <c r="B75" i="6"/>
  <c r="B83" i="6"/>
  <c r="B60" i="6"/>
  <c r="B72" i="6"/>
  <c r="B84" i="6"/>
  <c r="C32" i="6"/>
  <c r="C40" i="6"/>
  <c r="C48" i="6"/>
  <c r="C56" i="6"/>
  <c r="C68" i="6"/>
  <c r="C76" i="6"/>
  <c r="C84" i="6"/>
  <c r="B29" i="6"/>
  <c r="B37" i="6"/>
  <c r="B45" i="6"/>
  <c r="B57" i="6"/>
  <c r="B65" i="6"/>
  <c r="B73" i="6"/>
  <c r="B81" i="6"/>
  <c r="C27" i="6"/>
  <c r="C31" i="6"/>
  <c r="C35" i="6"/>
  <c r="C39" i="6"/>
  <c r="C43" i="6"/>
  <c r="C47" i="6"/>
  <c r="C51" i="6"/>
  <c r="C55" i="6"/>
  <c r="C59" i="6"/>
  <c r="C63" i="6"/>
  <c r="C67" i="6"/>
  <c r="C71" i="6"/>
  <c r="C75" i="6"/>
  <c r="C79" i="6"/>
  <c r="C83" i="6"/>
  <c r="B28" i="6"/>
  <c r="B32" i="6"/>
  <c r="B36" i="6"/>
  <c r="B40" i="6"/>
  <c r="B44" i="6"/>
  <c r="B48" i="6"/>
  <c r="B56" i="6"/>
  <c r="B64" i="6"/>
  <c r="B80" i="6"/>
  <c r="A36" i="7"/>
  <c r="H7" i="5"/>
  <c r="M7" i="5"/>
  <c r="N5" i="5"/>
  <c r="H9" i="5" l="1"/>
  <c r="M9" i="5"/>
  <c r="O5" i="5" a="1"/>
  <c r="N7" i="5"/>
  <c r="Q5" i="5" l="1"/>
  <c r="R6" i="5"/>
  <c r="Q6" i="5"/>
  <c r="P6" i="5"/>
  <c r="O6" i="5"/>
  <c r="R5" i="5"/>
  <c r="P5" i="5"/>
  <c r="O5" i="5"/>
  <c r="H11" i="5"/>
  <c r="O7" i="5" a="1"/>
  <c r="N9" i="5"/>
  <c r="M11" i="5"/>
  <c r="P8" i="5" l="1"/>
  <c r="O8" i="5"/>
  <c r="O7" i="5"/>
  <c r="R7" i="5"/>
  <c r="Q7" i="5"/>
  <c r="P7" i="5"/>
  <c r="R8" i="5"/>
  <c r="Q8" i="5"/>
  <c r="H13" i="5"/>
  <c r="M13" i="5"/>
  <c r="O9" i="5" a="1"/>
  <c r="N11" i="5"/>
  <c r="R9" i="5" l="1"/>
  <c r="Q10" i="5"/>
  <c r="O10" i="5"/>
  <c r="Q9" i="5"/>
  <c r="P10" i="5"/>
  <c r="P9" i="5"/>
  <c r="O9" i="5"/>
  <c r="R10" i="5"/>
  <c r="H15" i="5"/>
  <c r="N13" i="5"/>
  <c r="M15" i="5"/>
  <c r="O11" i="5" a="1"/>
  <c r="P12" i="5" l="1"/>
  <c r="Q11" i="5"/>
  <c r="O11" i="5"/>
  <c r="R12" i="5"/>
  <c r="P11" i="5"/>
  <c r="Q12" i="5"/>
  <c r="O12" i="5"/>
  <c r="R11" i="5"/>
  <c r="H17" i="5"/>
  <c r="N15" i="5"/>
  <c r="O13" i="5" a="1"/>
  <c r="M17" i="5"/>
  <c r="Q13" i="5" l="1"/>
  <c r="P13" i="5"/>
  <c r="R14" i="5"/>
  <c r="Q14" i="5"/>
  <c r="P14" i="5"/>
  <c r="O14" i="5"/>
  <c r="O13" i="5"/>
  <c r="R13" i="5"/>
  <c r="H19" i="5"/>
  <c r="M19" i="5"/>
  <c r="O15" i="5" a="1"/>
  <c r="N17" i="5"/>
  <c r="R16" i="5" l="1"/>
  <c r="Q16" i="5"/>
  <c r="P16" i="5"/>
  <c r="P15" i="5"/>
  <c r="O15" i="5"/>
  <c r="O16" i="5"/>
  <c r="R15" i="5"/>
  <c r="Q15" i="5"/>
  <c r="H21" i="5"/>
  <c r="N19" i="5"/>
  <c r="M21" i="5"/>
  <c r="O17" i="5" a="1"/>
  <c r="O17" i="5" l="1"/>
  <c r="Q18" i="5"/>
  <c r="P18" i="5"/>
  <c r="R17" i="5"/>
  <c r="P17" i="5"/>
  <c r="R18" i="5"/>
  <c r="Q17" i="5"/>
  <c r="O18" i="5"/>
  <c r="H23" i="5"/>
  <c r="M23" i="5"/>
  <c r="N21" i="5"/>
  <c r="O19" i="5" a="1"/>
  <c r="R20" i="5" l="1"/>
  <c r="Q19" i="5"/>
  <c r="Q20" i="5"/>
  <c r="O19" i="5"/>
  <c r="R19" i="5"/>
  <c r="P19" i="5"/>
  <c r="P20" i="5"/>
  <c r="O20" i="5"/>
  <c r="H25" i="5"/>
  <c r="O21" i="5" a="1"/>
  <c r="M25" i="5"/>
  <c r="N23" i="5"/>
  <c r="P21" i="5" l="1"/>
  <c r="O21" i="5"/>
  <c r="Q22" i="5"/>
  <c r="R21" i="5"/>
  <c r="Q21" i="5"/>
  <c r="R22" i="5"/>
  <c r="O22" i="5"/>
  <c r="P22" i="5"/>
  <c r="H27" i="5"/>
  <c r="N25" i="5"/>
  <c r="O23" i="5" a="1"/>
  <c r="M27" i="5"/>
  <c r="R24" i="5" l="1"/>
  <c r="P24" i="5"/>
  <c r="O23" i="5"/>
  <c r="R23" i="5"/>
  <c r="Q24" i="5"/>
  <c r="Q23" i="5"/>
  <c r="P23" i="5"/>
  <c r="O24" i="5"/>
  <c r="H29" i="5"/>
  <c r="N27" i="5"/>
  <c r="O25" i="5" a="1"/>
  <c r="M29" i="5"/>
  <c r="R25" i="5" l="1"/>
  <c r="Q26" i="5"/>
  <c r="O26" i="5"/>
  <c r="Q25" i="5"/>
  <c r="O25" i="5"/>
  <c r="P25" i="5"/>
  <c r="P26" i="5"/>
  <c r="R26" i="5"/>
  <c r="O27" i="5" a="1"/>
  <c r="N29" i="5"/>
  <c r="R28" i="5" l="1"/>
  <c r="P27" i="5"/>
  <c r="Q28" i="5"/>
  <c r="O27" i="5"/>
  <c r="P28" i="5"/>
  <c r="O28" i="5"/>
  <c r="R27" i="5"/>
  <c r="Q27" i="5"/>
  <c r="O29" i="5" a="1"/>
  <c r="R30" i="5" l="1"/>
  <c r="P30" i="5"/>
  <c r="O30" i="5"/>
  <c r="Q29" i="5"/>
  <c r="O29" i="5"/>
  <c r="Q30" i="5"/>
  <c r="R29" i="5"/>
  <c r="P29" i="5"/>
</calcChain>
</file>

<file path=xl/sharedStrings.xml><?xml version="1.0" encoding="utf-8"?>
<sst xmlns="http://schemas.openxmlformats.org/spreadsheetml/2006/main" count="124" uniqueCount="61">
  <si>
    <t>Version</t>
  </si>
  <si>
    <t>GetCurves</t>
  </si>
  <si>
    <t>Properties</t>
  </si>
  <si>
    <t>PricingStructureType</t>
  </si>
  <si>
    <t>RateCurve</t>
  </si>
  <si>
    <t>CurveList</t>
  </si>
  <si>
    <t>MarketName</t>
  </si>
  <si>
    <t>QR_LIVE</t>
  </si>
  <si>
    <t>TradeId</t>
  </si>
  <si>
    <t>Product Type</t>
  </si>
  <si>
    <t>Lender</t>
  </si>
  <si>
    <t>Borrorwer</t>
  </si>
  <si>
    <t>IsLenderBase</t>
  </si>
  <si>
    <t>Trade Date</t>
  </si>
  <si>
    <t>Start Date</t>
  </si>
  <si>
    <t>Maturity Date</t>
  </si>
  <si>
    <t>Currency</t>
  </si>
  <si>
    <t>Notional</t>
  </si>
  <si>
    <t>Rate</t>
  </si>
  <si>
    <t>DayCount</t>
  </si>
  <si>
    <t>Trade</t>
  </si>
  <si>
    <t>Valuation</t>
  </si>
  <si>
    <t>NPV</t>
  </si>
  <si>
    <t>t0001</t>
  </si>
  <si>
    <t>Overnight Term Deposit</t>
  </si>
  <si>
    <t>CBA</t>
  </si>
  <si>
    <t>XYZ</t>
  </si>
  <si>
    <t>AUD</t>
  </si>
  <si>
    <t>Actual365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</si>
  <si>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</si>
  <si>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</si>
  <si>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</si>
  <si>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</si>
  <si>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</si>
  <si>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</si>
  <si>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</si>
  <si>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</si>
  <si>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</si>
  <si>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</si>
  <si>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</si>
  <si>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</si>
  <si>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</si>
  <si>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</si>
  <si>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</si>
  <si>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</si>
  <si>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NameSpace</t>
  </si>
  <si>
    <t>Alex</t>
  </si>
  <si>
    <t>Stare Date</t>
  </si>
  <si>
    <t>DiscountCurve</t>
  </si>
  <si>
    <t>TEST BUILD</t>
  </si>
  <si>
    <t>TEST PRICE</t>
  </si>
  <si>
    <t>ImpliedQuote</t>
  </si>
  <si>
    <t>LocalCurrencyDelta1PDH</t>
  </si>
  <si>
    <t>LocalCurrencyBucketedDeltaVector</t>
  </si>
  <si>
    <t>LocalCurrencyDelta1</t>
  </si>
  <si>
    <t>LocalCurrencyDelta0</t>
  </si>
  <si>
    <t>LocalCurrencyDelta0PDH</t>
  </si>
  <si>
    <t>Market.QR_LIVE.DiscountCurve.AUD-LIBOR-SENIOR</t>
  </si>
  <si>
    <t>Function</t>
  </si>
  <si>
    <t>Market.QR_LIVE.RateCurve.AUD-BBR-BBSW-6M</t>
  </si>
  <si>
    <t>Market.QR_LIVE.RateCurve.AUD-BBR-BBSW-3M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</si>
</sst>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[Red]\-#,##0\ "/>
    <numFmt numFmtId="165" formatCode="dd/mm/yy;@"/>
    <numFmt numFmtId="166" formatCode="0.000%"/>
    <numFmt numFmtId="167" formatCode="#,##0.0_);[Red]\(#,##0.0\)"/>
    <numFmt numFmtId="168" formatCode="&quot;$&quot;#,##0\ ;\(&quot;$&quot;#,##0\)"/>
    <numFmt numFmtId="169" formatCode="#,##0.0_);\(#,##0.0\)"/>
    <numFmt numFmtId="170" formatCode="#,##0.000_);\(#,##0.000\)"/>
    <numFmt numFmtId="171" formatCode="0.0%"/>
    <numFmt numFmtId="172" formatCode="mmm\-yy_)"/>
    <numFmt numFmtId="173" formatCode="0.00_)"/>
    <numFmt numFmtId="174" formatCode="0.0%;\(0.0%\)"/>
    <numFmt numFmtId="175" formatCode="0.0%;[Red]\-0.0%"/>
    <numFmt numFmtId="176" formatCode="0.00%;[Red]\-0.00%"/>
    <numFmt numFmtId="177" formatCode="#,##0.0;#,##0.0"/>
    <numFmt numFmtId="178" formatCode="\+#,##0.00;\-#,##0.00"/>
    <numFmt numFmtId="179" formatCode="###0_)"/>
    <numFmt numFmtId="180" formatCode="0.0000%"/>
    <numFmt numFmtId="181" formatCode="_-* #,##0_-;\-* #,##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rgb="FFA31515"/>
      <name val="Consolas"/>
      <family val="3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2" fillId="0" borderId="0"/>
    <xf numFmtId="0" fontId="2" fillId="10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13" borderId="0" applyAlignment="0"/>
    <xf numFmtId="167" fontId="9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10" fillId="0" borderId="0" applyFont="0" applyFill="0" applyBorder="0" applyAlignment="0" applyProtection="0">
      <protection locked="0"/>
    </xf>
    <xf numFmtId="39" fontId="11" fillId="0" borderId="0" applyFont="0" applyFill="0" applyBorder="0" applyAlignment="0" applyProtection="0"/>
    <xf numFmtId="170" fontId="12" fillId="0" borderId="0" applyFont="0" applyFill="0" applyBorder="0" applyAlignment="0"/>
    <xf numFmtId="2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14" borderId="0" applyNumberFormat="0" applyBorder="0">
      <alignment horizontal="right" vertical="center"/>
    </xf>
    <xf numFmtId="19" fontId="15" fillId="14" borderId="3" applyNumberFormat="0" applyBorder="0">
      <alignment horizontal="left" vertical="center"/>
    </xf>
    <xf numFmtId="2" fontId="16" fillId="15" borderId="0">
      <alignment horizontal="center" vertical="center"/>
    </xf>
    <xf numFmtId="2" fontId="16" fillId="15" borderId="4" applyBorder="0">
      <alignment horizontal="left" vertical="center"/>
    </xf>
    <xf numFmtId="0" fontId="15" fillId="14" borderId="0">
      <alignment horizontal="right" vertical="center"/>
    </xf>
    <xf numFmtId="19" fontId="17" fillId="14" borderId="5" applyNumberFormat="0" applyBorder="0">
      <alignment horizontal="left" vertical="center" indent="1"/>
    </xf>
    <xf numFmtId="2" fontId="18" fillId="15" borderId="6" applyBorder="0">
      <alignment horizontal="left" vertical="center" indent="1"/>
    </xf>
    <xf numFmtId="2" fontId="18" fillId="15" borderId="7" applyBorder="0">
      <alignment horizontal="center" vertical="center"/>
    </xf>
    <xf numFmtId="171" fontId="19" fillId="0" borderId="6" applyFill="0" applyBorder="0" applyAlignment="0">
      <alignment horizontal="center"/>
      <protection locked="0"/>
    </xf>
    <xf numFmtId="169" fontId="19" fillId="0" borderId="0" applyFill="0" applyBorder="0" applyAlignment="0">
      <protection locked="0"/>
    </xf>
    <xf numFmtId="170" fontId="19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20" fillId="17" borderId="5" applyBorder="0">
      <alignment horizontal="left" vertical="center" indent="1"/>
    </xf>
    <xf numFmtId="2" fontId="20" fillId="17" borderId="0">
      <alignment horizontal="right" vertical="center"/>
    </xf>
    <xf numFmtId="2" fontId="20" fillId="17" borderId="4" applyBorder="0">
      <alignment horizontal="left" vertical="center"/>
    </xf>
    <xf numFmtId="2" fontId="20" fillId="17" borderId="9" applyBorder="0">
      <alignment horizontal="center" vertical="center"/>
    </xf>
    <xf numFmtId="19" fontId="17" fillId="18" borderId="10" applyNumberFormat="0" applyBorder="0">
      <alignment horizontal="left" vertical="center"/>
    </xf>
    <xf numFmtId="15" fontId="17" fillId="18" borderId="7" applyNumberFormat="0" applyBorder="0">
      <alignment horizontal="right" vertical="center"/>
    </xf>
    <xf numFmtId="19" fontId="17" fillId="18" borderId="11" applyNumberFormat="0" applyBorder="0">
      <alignment horizontal="right" vertical="center"/>
    </xf>
    <xf numFmtId="2" fontId="18" fillId="19" borderId="12" applyBorder="0">
      <alignment horizontal="left" vertical="center" indent="1"/>
    </xf>
    <xf numFmtId="2" fontId="18" fillId="19" borderId="4" applyNumberFormat="0">
      <alignment horizontal="center" vertical="center"/>
    </xf>
    <xf numFmtId="2" fontId="18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2" fontId="21" fillId="0" borderId="0" applyFont="0" applyFill="0" applyBorder="0" applyAlignment="0" applyProtection="0"/>
    <xf numFmtId="0" fontId="2" fillId="0" borderId="0" applyNumberFormat="0" applyFont="0" applyFill="0" applyBorder="0" applyAlignment="0"/>
    <xf numFmtId="173" fontId="22" fillId="0" borderId="0"/>
    <xf numFmtId="167" fontId="23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20" fillId="17" borderId="15" applyNumberFormat="0" applyBorder="0">
      <alignment horizontal="left" vertical="center"/>
    </xf>
    <xf numFmtId="2" fontId="20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4" fillId="24" borderId="6" applyBorder="0">
      <alignment horizontal="left" vertical="center" indent="1"/>
    </xf>
    <xf numFmtId="2" fontId="24" fillId="24" borderId="0">
      <alignment horizontal="center" vertical="center"/>
    </xf>
    <xf numFmtId="2" fontId="24" fillId="24" borderId="16">
      <alignment horizontal="left" vertical="center"/>
    </xf>
    <xf numFmtId="0" fontId="25" fillId="25" borderId="9">
      <alignment horizontal="center"/>
    </xf>
    <xf numFmtId="174" fontId="12" fillId="0" borderId="17" applyFont="0" applyFill="0" applyBorder="0" applyAlignment="0" applyProtection="0">
      <alignment horizontal="right"/>
    </xf>
    <xf numFmtId="174" fontId="12" fillId="0" borderId="17" applyFont="0" applyFill="0" applyBorder="0" applyAlignment="0" applyProtection="0">
      <alignment horizontal="right"/>
    </xf>
    <xf numFmtId="175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66" fontId="27" fillId="26" borderId="0" applyNumberFormat="0" applyBorder="0">
      <alignment horizontal="right" vertical="center"/>
    </xf>
    <xf numFmtId="166" fontId="27" fillId="26" borderId="0" applyNumberFormat="0" applyBorder="0">
      <alignment horizontal="right" vertical="center"/>
    </xf>
    <xf numFmtId="0" fontId="28" fillId="27" borderId="9" applyNumberFormat="0">
      <alignment horizontal="center" vertical="center"/>
    </xf>
    <xf numFmtId="0" fontId="28" fillId="27" borderId="0" applyNumberFormat="0" applyBorder="0">
      <alignment horizontal="left" vertical="center" indent="1"/>
    </xf>
    <xf numFmtId="177" fontId="29" fillId="28" borderId="0">
      <alignment horizontal="center" vertical="center"/>
    </xf>
    <xf numFmtId="178" fontId="30" fillId="29" borderId="0">
      <alignment horizontal="center" vertical="center"/>
      <protection locked="0"/>
    </xf>
    <xf numFmtId="0" fontId="2" fillId="0" borderId="0">
      <alignment horizontal="left" wrapText="1"/>
    </xf>
    <xf numFmtId="38" fontId="31" fillId="0" borderId="0" applyFill="0" applyBorder="0" applyAlignment="0" applyProtection="0"/>
    <xf numFmtId="175" fontId="32" fillId="0" borderId="0" applyFill="0" applyBorder="0" applyAlignment="0" applyProtection="0"/>
    <xf numFmtId="2" fontId="33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20" fillId="32" borderId="9">
      <alignment horizontal="center" vertical="center"/>
    </xf>
    <xf numFmtId="2" fontId="20" fillId="32" borderId="0" applyNumberFormat="0" applyBorder="0">
      <alignment horizontal="left" vertical="center"/>
    </xf>
    <xf numFmtId="2" fontId="20" fillId="32" borderId="9">
      <alignment horizontal="center" vertical="center"/>
    </xf>
    <xf numFmtId="18" fontId="10" fillId="0" borderId="0" applyFont="0" applyFill="0" applyBorder="0" applyAlignment="0" applyProtection="0">
      <alignment horizontal="left"/>
    </xf>
    <xf numFmtId="10" fontId="26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10" fontId="0" fillId="7" borderId="0" xfId="3" applyNumberFormat="1" applyFon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4" fontId="2" fillId="12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65" fontId="2" fillId="0" borderId="0" xfId="1" applyNumberFormat="1"/>
    <xf numFmtId="14" fontId="2" fillId="0" borderId="0" xfId="1" applyNumberFormat="1"/>
    <xf numFmtId="164" fontId="2" fillId="0" borderId="0" xfId="1" applyNumberFormat="1"/>
    <xf numFmtId="166" fontId="0" fillId="0" borderId="0" xfId="3" applyNumberFormat="1" applyFont="1"/>
    <xf numFmtId="0" fontId="7" fillId="0" borderId="0" xfId="1" applyFont="1"/>
    <xf numFmtId="166" fontId="2" fillId="12" borderId="0" xfId="94" applyNumberFormat="1" applyFont="1" applyFill="1" applyAlignment="1">
      <alignment horizontal="center"/>
    </xf>
    <xf numFmtId="164" fontId="2" fillId="0" borderId="0" xfId="95" applyNumberFormat="1" applyFont="1"/>
    <xf numFmtId="180" fontId="2" fillId="7" borderId="0" xfId="94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166" fontId="2" fillId="0" borderId="0" xfId="94" applyNumberFormat="1" applyFont="1"/>
    <xf numFmtId="181" fontId="2" fillId="0" borderId="0" xfId="95" applyNumberFormat="1" applyFont="1"/>
    <xf numFmtId="180" fontId="2" fillId="0" borderId="0" xfId="94" applyNumberFormat="1" applyFont="1"/>
  </cellXfs>
  <cellStyles count="96">
    <cellStyle name="_Copy of Portfolios to Archeus 6-3-04 (2)" xfId="4" xr:uid="{00000000-0005-0000-0000-000000000000}"/>
    <cellStyle name="40% - Accent3 2" xfId="5" xr:uid="{00000000-0005-0000-0000-000001000000}"/>
    <cellStyle name="40% - Accent6 2" xfId="6" xr:uid="{00000000-0005-0000-0000-000002000000}"/>
    <cellStyle name="back" xfId="7" xr:uid="{00000000-0005-0000-0000-000003000000}"/>
    <cellStyle name="Bold 11" xfId="8" xr:uid="{00000000-0005-0000-0000-000004000000}"/>
    <cellStyle name="Comma" xfId="95" builtinId="3"/>
    <cellStyle name="Comma0" xfId="9" xr:uid="{00000000-0005-0000-0000-000006000000}"/>
    <cellStyle name="Currency 2" xfId="10" xr:uid="{00000000-0005-0000-0000-000007000000}"/>
    <cellStyle name="Currency0" xfId="11" xr:uid="{00000000-0005-0000-0000-000008000000}"/>
    <cellStyle name="Date" xfId="12" xr:uid="{00000000-0005-0000-0000-000009000000}"/>
    <cellStyle name="Decimal 1" xfId="13" xr:uid="{00000000-0005-0000-0000-00000A000000}"/>
    <cellStyle name="Decimal 2" xfId="14" xr:uid="{00000000-0005-0000-0000-00000B000000}"/>
    <cellStyle name="Decimal 3" xfId="15" xr:uid="{00000000-0005-0000-0000-00000C000000}"/>
    <cellStyle name="Fixed" xfId="16" xr:uid="{00000000-0005-0000-0000-00000D000000}"/>
    <cellStyle name="Header" xfId="17" xr:uid="{00000000-0005-0000-0000-00000E000000}"/>
    <cellStyle name="Hyperlink 2" xfId="18" xr:uid="{00000000-0005-0000-0000-00000F000000}"/>
    <cellStyle name="InfoDataColumn" xfId="19" xr:uid="{00000000-0005-0000-0000-000010000000}"/>
    <cellStyle name="InfoDataRow" xfId="20" xr:uid="{00000000-0005-0000-0000-000011000000}"/>
    <cellStyle name="InfoLabelColumn" xfId="21" xr:uid="{00000000-0005-0000-0000-000012000000}"/>
    <cellStyle name="InfoLabelRow" xfId="22" xr:uid="{00000000-0005-0000-0000-000013000000}"/>
    <cellStyle name="InfolDataColumn" xfId="23" xr:uid="{00000000-0005-0000-0000-000014000000}"/>
    <cellStyle name="InformationalData" xfId="24" xr:uid="{00000000-0005-0000-0000-000015000000}"/>
    <cellStyle name="InformationalLabel" xfId="25" xr:uid="{00000000-0005-0000-0000-000016000000}"/>
    <cellStyle name="InformationalLabelTop" xfId="26" xr:uid="{00000000-0005-0000-0000-000017000000}"/>
    <cellStyle name="Input %" xfId="27" xr:uid="{00000000-0005-0000-0000-000018000000}"/>
    <cellStyle name="Input 1" xfId="28" xr:uid="{00000000-0005-0000-0000-000019000000}"/>
    <cellStyle name="Input 3" xfId="29" xr:uid="{00000000-0005-0000-0000-00001A000000}"/>
    <cellStyle name="InputData" xfId="30" xr:uid="{00000000-0005-0000-0000-00001B000000}"/>
    <cellStyle name="InputDataColumn" xfId="31" xr:uid="{00000000-0005-0000-0000-00001C000000}"/>
    <cellStyle name="InputDataRow" xfId="32" xr:uid="{00000000-0005-0000-0000-00001D000000}"/>
    <cellStyle name="InputLabel" xfId="33" xr:uid="{00000000-0005-0000-0000-00001E000000}"/>
    <cellStyle name="InputLabelColumn" xfId="34" xr:uid="{00000000-0005-0000-0000-00001F000000}"/>
    <cellStyle name="InputLabelRow" xfId="35" xr:uid="{00000000-0005-0000-0000-000020000000}"/>
    <cellStyle name="InputLabelTop" xfId="36" xr:uid="{00000000-0005-0000-0000-000021000000}"/>
    <cellStyle name="IntermediateData" xfId="37" xr:uid="{00000000-0005-0000-0000-000022000000}"/>
    <cellStyle name="IntermediateDataColumn" xfId="38" xr:uid="{00000000-0005-0000-0000-000023000000}"/>
    <cellStyle name="IntermediateDataRow" xfId="39" xr:uid="{00000000-0005-0000-0000-000024000000}"/>
    <cellStyle name="IntermediateLabel" xfId="40" xr:uid="{00000000-0005-0000-0000-000025000000}"/>
    <cellStyle name="IntermediateLabelColumn" xfId="41" xr:uid="{00000000-0005-0000-0000-000026000000}"/>
    <cellStyle name="IntermediateLabelRow" xfId="42" xr:uid="{00000000-0005-0000-0000-000027000000}"/>
    <cellStyle name="InvalidCell" xfId="43" xr:uid="{00000000-0005-0000-0000-000028000000}"/>
    <cellStyle name="Month" xfId="44" xr:uid="{00000000-0005-0000-0000-000029000000}"/>
    <cellStyle name="NewSheet" xfId="45" xr:uid="{00000000-0005-0000-0000-00002A000000}"/>
    <cellStyle name="Normal" xfId="0" builtinId="0"/>
    <cellStyle name="Normal - Style1" xfId="46" xr:uid="{00000000-0005-0000-0000-00002C000000}"/>
    <cellStyle name="Normal 11" xfId="47" xr:uid="{00000000-0005-0000-0000-00002D000000}"/>
    <cellStyle name="Normal 2" xfId="1" xr:uid="{00000000-0005-0000-0000-00002E000000}"/>
    <cellStyle name="Normal 2 2" xfId="48" xr:uid="{00000000-0005-0000-0000-00002F000000}"/>
    <cellStyle name="Normal 2 3" xfId="49" xr:uid="{00000000-0005-0000-0000-000030000000}"/>
    <cellStyle name="Normal 3" xfId="50" xr:uid="{00000000-0005-0000-0000-000031000000}"/>
    <cellStyle name="Normal 3 2" xfId="51" xr:uid="{00000000-0005-0000-0000-000032000000}"/>
    <cellStyle name="Normal 4" xfId="2" xr:uid="{00000000-0005-0000-0000-000033000000}"/>
    <cellStyle name="Note 2 2" xfId="52" xr:uid="{00000000-0005-0000-0000-000034000000}"/>
    <cellStyle name="Note 2 3" xfId="53" xr:uid="{00000000-0005-0000-0000-000035000000}"/>
    <cellStyle name="ObjectDataColumn" xfId="54" xr:uid="{00000000-0005-0000-0000-000036000000}"/>
    <cellStyle name="ObjectDataRow" xfId="55" xr:uid="{00000000-0005-0000-0000-000037000000}"/>
    <cellStyle name="ObjectLabelColumn" xfId="56" xr:uid="{00000000-0005-0000-0000-000038000000}"/>
    <cellStyle name="ObjectLabelRow" xfId="57" xr:uid="{00000000-0005-0000-0000-000039000000}"/>
    <cellStyle name="OutputData" xfId="58" xr:uid="{00000000-0005-0000-0000-00003A000000}"/>
    <cellStyle name="OutputDataColumn" xfId="59" xr:uid="{00000000-0005-0000-0000-00003B000000}"/>
    <cellStyle name="OutputDataRow" xfId="60" xr:uid="{00000000-0005-0000-0000-00003C000000}"/>
    <cellStyle name="OutputLabel" xfId="61" xr:uid="{00000000-0005-0000-0000-00003D000000}"/>
    <cellStyle name="OutputLabelColumn" xfId="62" xr:uid="{00000000-0005-0000-0000-00003E000000}"/>
    <cellStyle name="OutputLabelRow" xfId="63" xr:uid="{00000000-0005-0000-0000-00003F000000}"/>
    <cellStyle name="PanelLabel" xfId="64" xr:uid="{00000000-0005-0000-0000-000040000000}"/>
    <cellStyle name="Percent" xfId="94" builtinId="5"/>
    <cellStyle name="Percent ()" xfId="65" xr:uid="{00000000-0005-0000-0000-000042000000}"/>
    <cellStyle name="Percent () 2" xfId="66" xr:uid="{00000000-0005-0000-0000-000043000000}"/>
    <cellStyle name="Percent 1" xfId="67" xr:uid="{00000000-0005-0000-0000-000044000000}"/>
    <cellStyle name="Percent 2" xfId="3" xr:uid="{00000000-0005-0000-0000-000045000000}"/>
    <cellStyle name="Percent 2 2" xfId="68" xr:uid="{00000000-0005-0000-0000-000046000000}"/>
    <cellStyle name="Percent 2 3" xfId="69" xr:uid="{00000000-0005-0000-0000-000047000000}"/>
    <cellStyle name="Percent 2 4" xfId="70" xr:uid="{00000000-0005-0000-0000-000048000000}"/>
    <cellStyle name="Percent 2 5" xfId="71" xr:uid="{00000000-0005-0000-0000-000049000000}"/>
    <cellStyle name="Percent 2 6" xfId="72" xr:uid="{00000000-0005-0000-0000-00004A000000}"/>
    <cellStyle name="PersonalDataColumn" xfId="73" xr:uid="{00000000-0005-0000-0000-00004B000000}"/>
    <cellStyle name="PersonalDataRow" xfId="74" xr:uid="{00000000-0005-0000-0000-00004C000000}"/>
    <cellStyle name="PersonalLabelColumn" xfId="75" xr:uid="{00000000-0005-0000-0000-00004D000000}"/>
    <cellStyle name="PersonalLabelRow" xfId="76" xr:uid="{00000000-0005-0000-0000-00004E000000}"/>
    <cellStyle name="result" xfId="77" xr:uid="{00000000-0005-0000-0000-00004F000000}"/>
    <cellStyle name="spreads" xfId="78" xr:uid="{00000000-0005-0000-0000-000050000000}"/>
    <cellStyle name="Style 1" xfId="79" xr:uid="{00000000-0005-0000-0000-000051000000}"/>
    <cellStyle name="Sum" xfId="80" xr:uid="{00000000-0005-0000-0000-000052000000}"/>
    <cellStyle name="Sum %of HV" xfId="81" xr:uid="{00000000-0005-0000-0000-000053000000}"/>
    <cellStyle name="swaptn" xfId="82" xr:uid="{00000000-0005-0000-0000-000054000000}"/>
    <cellStyle name="TableDataColumn" xfId="83" xr:uid="{00000000-0005-0000-0000-000055000000}"/>
    <cellStyle name="TableDataRow" xfId="84" xr:uid="{00000000-0005-0000-0000-000056000000}"/>
    <cellStyle name="TableLabelColumn" xfId="85" xr:uid="{00000000-0005-0000-0000-000057000000}"/>
    <cellStyle name="TableLabelRow" xfId="86" xr:uid="{00000000-0005-0000-0000-000058000000}"/>
    <cellStyle name="TableLabelTop" xfId="87" xr:uid="{00000000-0005-0000-0000-000059000000}"/>
    <cellStyle name="time" xfId="88" xr:uid="{00000000-0005-0000-0000-00005A000000}"/>
    <cellStyle name="Underline 2" xfId="89" xr:uid="{00000000-0005-0000-0000-00005B000000}"/>
    <cellStyle name="Year" xfId="90" xr:uid="{00000000-0005-0000-0000-00005C000000}"/>
    <cellStyle name="Year 2" xfId="91" xr:uid="{00000000-0005-0000-0000-00005D000000}"/>
    <cellStyle name="桁区切り_NewDemo" xfId="92" xr:uid="{00000000-0005-0000-0000-00005E000000}"/>
    <cellStyle name="標準_NewDemo" xfId="93" xr:uid="{00000000-0005-0000-0000-00005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8" sqref="A8"/>
    </sheetView>
  </sheetViews>
  <sheetFormatPr defaultColWidth="9.140625" defaultRowHeight="12.75"/>
  <cols>
    <col min="1" max="1" width="74.28515625" style="1" bestFit="1" customWidth="1"/>
    <col min="2" max="2" width="10.5703125" style="1" bestFit="1" customWidth="1"/>
    <col min="3" max="3" width="48.85546875" style="1" customWidth="1"/>
    <col min="4" max="4" width="18.28515625" style="1" bestFit="1" customWidth="1"/>
    <col min="5" max="5" width="9.140625" style="1"/>
    <col min="6" max="6" width="22.7109375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28/06/2019, 9:25 AM</v>
      </c>
    </row>
    <row r="4" spans="1:7">
      <c r="A4" s="2" t="s">
        <v>1</v>
      </c>
      <c r="C4" s="3" t="s">
        <v>2</v>
      </c>
    </row>
    <row r="5" spans="1:7">
      <c r="A5" s="4"/>
      <c r="C5" s="5" t="s">
        <v>3</v>
      </c>
      <c r="D5" s="5" t="s">
        <v>4</v>
      </c>
    </row>
    <row r="6" spans="1:7">
      <c r="C6" s="5" t="s">
        <v>58</v>
      </c>
      <c r="D6" s="5" t="s">
        <v>39</v>
      </c>
    </row>
    <row r="7" spans="1:7">
      <c r="A7" s="6" t="s">
        <v>5</v>
      </c>
      <c r="B7" s="3"/>
      <c r="C7" s="5" t="s">
        <v>6</v>
      </c>
      <c r="D7" s="5" t="s">
        <v>7</v>
      </c>
    </row>
    <row r="8" spans="1:7">
      <c r="A8" s="7" t="str">
        <f t="array" ref="A8:A129">_xll.HLV5r3.Financial.Cache.ListUpTo100PricingStructures( C6:D7)</f>
        <v>Market.QR_LIVE.RateCurve.USD-LIBOR-BBA-3M</v>
      </c>
    </row>
    <row r="9" spans="1:7">
      <c r="A9" s="7" t="str">
        <v>Market.QR_LIVE.RateCurve.AUD-BBR-BBSW-1M</v>
      </c>
      <c r="C9" s="8" t="s">
        <v>57</v>
      </c>
      <c r="D9" s="8"/>
    </row>
    <row r="10" spans="1:7">
      <c r="A10" s="7" t="str">
        <v>Market.QR_LIVE.DiscountCurve.EUR-LIBOR-SENIOR</v>
      </c>
    </row>
    <row r="11" spans="1:7">
      <c r="A11" s="7" t="str">
        <v>Market.QR_LIVE.DiscountCurve.GBP-LIBOR-SENIOR</v>
      </c>
    </row>
    <row r="12" spans="1:7">
      <c r="A12" s="7" t="str">
        <v>Market.QR_LIVE.DiscountCurve.JPY-LIBOR-SENIOR</v>
      </c>
    </row>
    <row r="13" spans="1:7">
      <c r="A13" s="7" t="str">
        <v>Market.QR_LIVE.DiscountCurve.NZD-LIBOR-SENIOR</v>
      </c>
    </row>
    <row r="14" spans="1:7">
      <c r="A14" s="7" t="str">
        <v>Market.QR_LIVE.DiscountCurve.USD-LIBOR-SENIOR</v>
      </c>
    </row>
    <row r="15" spans="1:7">
      <c r="A15" s="7" t="str">
        <v>Market.QR_LIVE.FxCurve.AUD-EUR</v>
      </c>
      <c r="C15" s="1" t="str">
        <f t="array" ref="C15:D56">_xll.HLV5r3.Financial.Cache.GetQuotedAssetSet( C9)</f>
        <v>AUD-XccyDepo-1D</v>
      </c>
      <c r="D15" s="28">
        <v>0.05</v>
      </c>
      <c r="F15" s="1" t="str">
        <f t="array" ref="F15:G56">_xll.HLV5r3.Financial.Cache.GetQuotedAssetSet( A11)</f>
        <v>GBP-Deposit-1D</v>
      </c>
      <c r="G15" s="30">
        <v>5.0000000000000001E-3</v>
      </c>
    </row>
    <row r="16" spans="1:7">
      <c r="A16" s="7" t="str">
        <v>Market.QR_LIVE.FxCurve.AUD-GBP</v>
      </c>
      <c r="C16" s="1" t="str">
        <v>AUD-XccyDepo-TN</v>
      </c>
      <c r="D16" s="28">
        <v>0.05</v>
      </c>
      <c r="F16" s="1" t="str">
        <v>GBP-Deposit-1W</v>
      </c>
      <c r="G16" s="30">
        <v>5.3499999999999997E-3</v>
      </c>
    </row>
    <row r="17" spans="1:7">
      <c r="A17" s="7" t="str">
        <v>Market.QR_LIVE.FxCurve.AUD-JPY</v>
      </c>
      <c r="C17" s="1" t="str">
        <v>AUD-XccyDepo-1W</v>
      </c>
      <c r="D17" s="28">
        <v>0.05</v>
      </c>
      <c r="F17" s="1" t="str">
        <v>GBP-Deposit-1M</v>
      </c>
      <c r="G17" s="30">
        <v>5.7499999999999999E-3</v>
      </c>
    </row>
    <row r="18" spans="1:7">
      <c r="A18" s="7" t="str">
        <v>Market.QR_LIVE.FxCurve.AUD-NZD</v>
      </c>
      <c r="C18" s="1" t="str">
        <v>AUD-XccyDepo-2W</v>
      </c>
      <c r="D18" s="28">
        <v>0.05</v>
      </c>
      <c r="F18" s="1" t="str">
        <v>GBP-Deposit-2M</v>
      </c>
      <c r="G18" s="30">
        <v>7.2500000000000004E-3</v>
      </c>
    </row>
    <row r="19" spans="1:7">
      <c r="A19" s="7" t="str">
        <v>Market.QR_LIVE.FxCurve.EUR-USD</v>
      </c>
      <c r="C19" s="1" t="str">
        <v>AUD-XccyDepo-1M</v>
      </c>
      <c r="D19" s="28">
        <v>0.05</v>
      </c>
      <c r="F19" s="1" t="str">
        <v>GBP-Deposit-3M</v>
      </c>
      <c r="G19" s="30">
        <v>7.2500000000000004E-3</v>
      </c>
    </row>
    <row r="20" spans="1:7">
      <c r="A20" s="7" t="str">
        <v>Market.QR_LIVE.FxCurve.GBP-USD</v>
      </c>
      <c r="C20" s="1" t="str">
        <v>AUD-XccyDepo-2M</v>
      </c>
      <c r="D20" s="28">
        <v>0.05</v>
      </c>
      <c r="F20" s="1" t="str">
        <v>GBP-IRSwap-3Y</v>
      </c>
      <c r="G20" s="30">
        <v>1.5375E-2</v>
      </c>
    </row>
    <row r="21" spans="1:7">
      <c r="A21" s="7" t="str">
        <v>Market.QR_LIVE.FxCurve.JPY-USD</v>
      </c>
      <c r="C21" s="1" t="str">
        <v>AUD-XccyDepo-3M</v>
      </c>
      <c r="D21" s="28">
        <v>0.05</v>
      </c>
      <c r="F21" s="1" t="str">
        <v>GBP-IRSwap-4Y</v>
      </c>
      <c r="G21" s="30">
        <v>1.8175E-2</v>
      </c>
    </row>
    <row r="22" spans="1:7">
      <c r="A22" s="7" t="str">
        <v>Market.QR_LIVE.FxCurve.NZD-USD</v>
      </c>
      <c r="C22" s="1" t="str">
        <v>AUD-XccySwap-6M</v>
      </c>
      <c r="D22" s="28">
        <v>0.05</v>
      </c>
      <c r="F22" s="1" t="str">
        <v>GBP-IRSwap-5Y</v>
      </c>
      <c r="G22" s="30">
        <v>2.0750000000000001E-2</v>
      </c>
    </row>
    <row r="23" spans="1:7">
      <c r="A23" s="7" t="str">
        <v>Market.QR_LIVE.RateCurve.AUD-AONIA-OIS-COMPOUND</v>
      </c>
      <c r="C23" s="1" t="str">
        <v>AUD-XccySwap-9M</v>
      </c>
      <c r="D23" s="28">
        <v>0.05</v>
      </c>
      <c r="F23" s="1" t="str">
        <v>GBP-IRSwap-7Y</v>
      </c>
      <c r="G23" s="30">
        <v>2.512E-2</v>
      </c>
    </row>
    <row r="24" spans="1:7">
      <c r="A24" s="7" t="str">
        <v>Market.QR_LIVE.RateCurve.AUD-BBR-BBSW-2M</v>
      </c>
      <c r="C24" s="1" t="str">
        <v>AUD-XccySwap-1Y</v>
      </c>
      <c r="D24" s="28">
        <v>0.05</v>
      </c>
      <c r="F24" s="1" t="str">
        <v>GBP-IRSwap-10Y</v>
      </c>
      <c r="G24" s="30">
        <v>2.98E-2</v>
      </c>
    </row>
    <row r="25" spans="1:7">
      <c r="A25" s="7" t="str">
        <v>Market.QR_LIVE.RateCurve.EUR-EURIBOR-Reuters-1M</v>
      </c>
      <c r="C25" s="1" t="str">
        <v>AUD-XccySwap-2Y</v>
      </c>
      <c r="D25" s="28">
        <v>0.05</v>
      </c>
      <c r="F25" s="1" t="str">
        <v>GBP-IRSwap-12Y</v>
      </c>
      <c r="G25" s="30">
        <v>3.1879999999999999E-2</v>
      </c>
    </row>
    <row r="26" spans="1:7">
      <c r="A26" s="7" t="str">
        <v>Market.QR_LIVE.RateCurve.EUR-EURIBOR-Reuters-3M</v>
      </c>
      <c r="C26" s="1" t="str">
        <v>AUD-XccySwap-3Y</v>
      </c>
      <c r="D26" s="28">
        <v>0.05</v>
      </c>
      <c r="F26" s="1" t="str">
        <v>GBP-IRSwap-15Y</v>
      </c>
      <c r="G26" s="30">
        <v>3.3849999999999998E-2</v>
      </c>
    </row>
    <row r="27" spans="1:7">
      <c r="A27" s="7" t="str">
        <v>Market.QR_LIVE.RateCurve.EUR-EURIBOR-Reuters-6M</v>
      </c>
      <c r="C27" s="1" t="str">
        <v>AUD-XccySwap-4Y</v>
      </c>
      <c r="D27" s="28">
        <v>0.05</v>
      </c>
      <c r="F27" s="1" t="str">
        <v>GBP-IRSwap-20Y</v>
      </c>
      <c r="G27" s="30">
        <v>3.5400000000000001E-2</v>
      </c>
    </row>
    <row r="28" spans="1:7">
      <c r="A28" s="7" t="str">
        <v>Market.QR_LIVE.RateCurve.EUR-LIBOR-BBA-1M</v>
      </c>
      <c r="C28" s="1" t="str">
        <v>AUD-XccySwap-5Y</v>
      </c>
      <c r="D28" s="28">
        <v>0.05</v>
      </c>
      <c r="F28" s="1" t="str">
        <v>GBP-IRSwap-25Y</v>
      </c>
      <c r="G28" s="30">
        <v>3.5950000000000003E-2</v>
      </c>
    </row>
    <row r="29" spans="1:7">
      <c r="A29" s="7" t="str">
        <v>Market.QR_LIVE.RateCurve.EUR-LIBOR-BBA-3M</v>
      </c>
      <c r="C29" s="1" t="str">
        <v>AUD-XccySwap-6Y</v>
      </c>
      <c r="D29" s="28">
        <v>0.05</v>
      </c>
      <c r="F29" s="1" t="str">
        <v>GBP-IRSwap-30Y</v>
      </c>
      <c r="G29" s="30">
        <v>3.6124999999999997E-2</v>
      </c>
    </row>
    <row r="30" spans="1:7">
      <c r="A30" s="7" t="str">
        <v>Market.QR_LIVE.RateCurve.EUR-LIBOR-BBA-6M</v>
      </c>
      <c r="C30" s="1" t="str">
        <v>AUD-XccySwap-7Y</v>
      </c>
      <c r="D30" s="28">
        <v>0.05</v>
      </c>
      <c r="F30" s="1" t="str">
        <v>GBP-IRFuture-L-1</v>
      </c>
      <c r="G30" s="1">
        <v>7.3000000000000001E-3</v>
      </c>
    </row>
    <row r="31" spans="1:7">
      <c r="A31" s="7" t="str">
        <v>Market.QR_LIVE.RateCurve.GBP-LIBOR-BBA-3M</v>
      </c>
      <c r="C31" s="1" t="str">
        <v>AUD-XccySwap-8Y</v>
      </c>
      <c r="D31" s="28">
        <v>0.05</v>
      </c>
      <c r="F31" s="1" t="str">
        <v>GBP-IRFuture-L-2</v>
      </c>
      <c r="G31" s="1">
        <v>8.0000000000000002E-3</v>
      </c>
    </row>
    <row r="32" spans="1:7">
      <c r="A32" s="7" t="str">
        <v>Market.QR_LIVE.RateCurve.JPY-LIBOR-BBA-1M</v>
      </c>
      <c r="C32" s="1" t="str">
        <v>AUD-XccySwap-9Y</v>
      </c>
      <c r="D32" s="28">
        <v>0.05</v>
      </c>
      <c r="F32" s="1" t="str">
        <v>GBP-IRFuture-L-3</v>
      </c>
      <c r="G32" s="1">
        <v>8.5000000000000006E-3</v>
      </c>
    </row>
    <row r="33" spans="1:7">
      <c r="A33" s="7" t="str">
        <v>Market.QR_LIVE.RateCurve.JPY-LIBOR-BBA-3M</v>
      </c>
      <c r="C33" s="1" t="str">
        <v>AUD-XccySwap-10Y</v>
      </c>
      <c r="D33" s="28">
        <v>0.05</v>
      </c>
      <c r="F33" s="1" t="str">
        <v>GBP-IRFuture-L-4</v>
      </c>
      <c r="G33" s="1">
        <v>9.1999999999999998E-3</v>
      </c>
    </row>
    <row r="34" spans="1:7">
      <c r="A34" s="7" t="str">
        <v>Market.QR_LIVE.RateCurve.JPY-LIBOR-BBA-6M</v>
      </c>
      <c r="C34" s="1" t="str">
        <v>AUD-XccySwap-12Y</v>
      </c>
      <c r="D34" s="28">
        <v>0.05</v>
      </c>
      <c r="F34" s="1" t="str">
        <v>GBP-IRFuture-L-5</v>
      </c>
      <c r="G34" s="1">
        <v>1.03E-2</v>
      </c>
    </row>
    <row r="35" spans="1:7">
      <c r="A35" s="7" t="str">
        <v>Market.QR_LIVE.RateCurve.JPY-LIBOR-ISDA-1M</v>
      </c>
      <c r="C35" s="1" t="str">
        <v>AUD-XccySwap-15Y</v>
      </c>
      <c r="D35" s="28">
        <v>0.05</v>
      </c>
      <c r="F35" s="1" t="str">
        <v>GBP-IRFuture-L-6</v>
      </c>
      <c r="G35" s="1">
        <v>1.1900000000000001E-2</v>
      </c>
    </row>
    <row r="36" spans="1:7">
      <c r="A36" s="7" t="str">
        <v>Market.QR_LIVE.RateCurve.JPY-LIBOR-ISDA-3M</v>
      </c>
      <c r="C36" s="1" t="str">
        <v>AUD-XccySwap-20Y</v>
      </c>
      <c r="D36" s="28">
        <v>0.05</v>
      </c>
      <c r="F36" s="1" t="str">
        <v>GBP-IRFuture-L-7</v>
      </c>
      <c r="G36" s="1">
        <v>1.3599999999999999E-2</v>
      </c>
    </row>
    <row r="37" spans="1:7">
      <c r="A37" s="7" t="str">
        <v>Market.QR_LIVE.RateCurve.JPY-LIBOR-ISDA-6M</v>
      </c>
      <c r="C37" s="1" t="str">
        <v>AUD-XccySwap-25Y</v>
      </c>
      <c r="D37" s="1">
        <v>0.05</v>
      </c>
      <c r="F37" s="1" t="str">
        <v>GBP-IRFuture-L-8</v>
      </c>
      <c r="G37" s="1">
        <v>1.54E-2</v>
      </c>
    </row>
    <row r="38" spans="1:7">
      <c r="A38" s="7" t="str">
        <v>Market.QR_LIVE.RateCurve.NZD-BBR-FRA-1M</v>
      </c>
      <c r="C38" s="1" t="str">
        <v>AUD-XccySwap-30Y</v>
      </c>
      <c r="D38" s="1">
        <v>0.05</v>
      </c>
      <c r="F38" s="1" t="e">
        <v>#N/A</v>
      </c>
      <c r="G38" s="1" t="e">
        <v>#N/A</v>
      </c>
    </row>
    <row r="39" spans="1:7">
      <c r="A39" s="7" t="str">
        <v>Market.QR_LIVE.RateCurve.NZD-BBR-FRA-3M</v>
      </c>
      <c r="C39" s="1" t="e">
        <v>#N/A</v>
      </c>
      <c r="D39" s="1" t="e">
        <v>#N/A</v>
      </c>
      <c r="F39" s="1" t="e">
        <v>#N/A</v>
      </c>
      <c r="G39" s="1" t="e">
        <v>#N/A</v>
      </c>
    </row>
    <row r="40" spans="1:7">
      <c r="A40" s="7" t="str">
        <v>Market.QR_LIVE.RateCurve.NZD-BBR-FRA-6M</v>
      </c>
      <c r="C40" s="1" t="e">
        <v>#N/A</v>
      </c>
      <c r="D40" s="1" t="e">
        <v>#N/A</v>
      </c>
      <c r="F40" s="1" t="e">
        <v>#N/A</v>
      </c>
      <c r="G40" s="1" t="e">
        <v>#N/A</v>
      </c>
    </row>
    <row r="41" spans="1:7">
      <c r="A41" s="7" t="str">
        <v>Market.QR_LIVE.RateCurve.USD-LIBOR-BBA-1M</v>
      </c>
      <c r="C41" s="1" t="e">
        <v>#N/A</v>
      </c>
      <c r="D41" s="1" t="e">
        <v>#N/A</v>
      </c>
      <c r="F41" s="1" t="e">
        <v>#N/A</v>
      </c>
      <c r="G41" s="1" t="e">
        <v>#N/A</v>
      </c>
    </row>
    <row r="42" spans="1:7">
      <c r="A42" s="7" t="str">
        <v>Market.QR_LIVE.DiscountCurve.CHF-LIBOR-SENIOR</v>
      </c>
      <c r="C42" s="1" t="e">
        <v>#N/A</v>
      </c>
      <c r="D42" s="1" t="e">
        <v>#N/A</v>
      </c>
      <c r="F42" s="1" t="e">
        <v>#N/A</v>
      </c>
      <c r="G42" s="1" t="e">
        <v>#N/A</v>
      </c>
    </row>
    <row r="43" spans="1:7">
      <c r="A43" s="7" t="str">
        <v>Market.QR_LIVE.FxCurve.CHF-USD</v>
      </c>
      <c r="C43" s="1" t="e">
        <v>#N/A</v>
      </c>
      <c r="D43" s="1" t="e">
        <v>#N/A</v>
      </c>
      <c r="F43" s="1" t="e">
        <v>#N/A</v>
      </c>
      <c r="G43" s="1" t="e">
        <v>#N/A</v>
      </c>
    </row>
    <row r="44" spans="1:7">
      <c r="A44" s="7" t="str">
        <v>Market.QR_LIVE.RateCurve.USD-LIBOR-BBA-6M</v>
      </c>
      <c r="C44" s="1" t="e">
        <v>#N/A</v>
      </c>
      <c r="D44" s="1" t="e">
        <v>#N/A</v>
      </c>
      <c r="F44" s="1" t="e">
        <v>#N/A</v>
      </c>
      <c r="G44" s="1" t="e">
        <v>#N/A</v>
      </c>
    </row>
    <row r="45" spans="1:7">
      <c r="A45" s="7" t="str">
        <v>Market.QR_LIVE.RateCurve.GBP-LIBOR-BBA-1M</v>
      </c>
      <c r="C45" s="1" t="e">
        <v>#N/A</v>
      </c>
      <c r="D45" s="1" t="e">
        <v>#N/A</v>
      </c>
      <c r="F45" s="1" t="e">
        <v>#N/A</v>
      </c>
      <c r="G45" s="1" t="e">
        <v>#N/A</v>
      </c>
    </row>
    <row r="46" spans="1:7">
      <c r="A46" s="7" t="str">
        <v>Market.QR_LIVE.RateCurve.GBP-LIBOR-BBA-6M</v>
      </c>
      <c r="C46" s="1" t="e">
        <v>#N/A</v>
      </c>
      <c r="D46" s="1" t="e">
        <v>#N/A</v>
      </c>
      <c r="F46" s="1" t="e">
        <v>#N/A</v>
      </c>
      <c r="G46" s="1" t="e">
        <v>#N/A</v>
      </c>
    </row>
    <row r="47" spans="1:7">
      <c r="A47" s="7" t="str">
        <v>Market.QR_LIVE.RateVolatilityMatrix.AUD-BBR-BBSW-3M</v>
      </c>
      <c r="C47" s="1" t="e">
        <v>#N/A</v>
      </c>
      <c r="D47" s="1" t="e">
        <v>#N/A</v>
      </c>
      <c r="F47" s="1" t="e">
        <v>#N/A</v>
      </c>
      <c r="G47" s="1" t="e">
        <v>#N/A</v>
      </c>
    </row>
    <row r="48" spans="1:7">
      <c r="A48" s="7" t="str">
        <v>Market.QR_LIVE.RateVolatilityMatrix.AUD-BBR-BBSW-1M</v>
      </c>
      <c r="C48" s="1" t="e">
        <v>#N/A</v>
      </c>
      <c r="D48" s="1" t="e">
        <v>#N/A</v>
      </c>
      <c r="F48" s="1" t="e">
        <v>#N/A</v>
      </c>
      <c r="G48" s="1" t="e">
        <v>#N/A</v>
      </c>
    </row>
    <row r="49" spans="1:7">
      <c r="A49" s="7" t="str">
        <v>Market.QR_LIVE.RateVolatilityMatrix.AUD-BBR-BBSW-6M</v>
      </c>
      <c r="C49" s="1" t="e">
        <v>#N/A</v>
      </c>
      <c r="D49" s="1" t="e">
        <v>#N/A</v>
      </c>
      <c r="F49" s="1" t="e">
        <v>#N/A</v>
      </c>
      <c r="G49" s="1" t="e">
        <v>#N/A</v>
      </c>
    </row>
    <row r="50" spans="1:7">
      <c r="A50" s="7" t="str">
        <v>Market.QR_LIVE.RateVolatilityMatrix.AUD-IRSwap-5Y</v>
      </c>
      <c r="C50" s="1" t="e">
        <v>#N/A</v>
      </c>
      <c r="D50" s="1" t="e">
        <v>#N/A</v>
      </c>
      <c r="F50" s="1" t="e">
        <v>#N/A</v>
      </c>
      <c r="G50" s="1" t="e">
        <v>#N/A</v>
      </c>
    </row>
    <row r="51" spans="1:7">
      <c r="A51" s="7" t="str">
        <v>Market.QR_LIVE.RateVolatilityMatrix.AUD-IRSwap-10Y</v>
      </c>
      <c r="C51" s="1" t="e">
        <v>#N/A</v>
      </c>
      <c r="D51" s="1" t="e">
        <v>#N/A</v>
      </c>
      <c r="F51" s="1" t="e">
        <v>#N/A</v>
      </c>
      <c r="G51" s="1" t="e">
        <v>#N/A</v>
      </c>
    </row>
    <row r="52" spans="1:7">
      <c r="A52" s="7" t="str">
        <v>Market.QR_LIVE.RateCurve.CHF-LIBOR-BBA-1M</v>
      </c>
      <c r="C52" s="1" t="e">
        <v>#N/A</v>
      </c>
      <c r="D52" s="1" t="e">
        <v>#N/A</v>
      </c>
      <c r="F52" s="1" t="e">
        <v>#N/A</v>
      </c>
      <c r="G52" s="1" t="e">
        <v>#N/A</v>
      </c>
    </row>
    <row r="53" spans="1:7">
      <c r="A53" s="7" t="str">
        <v>Market.QR_LIVE.RateCurve.CHF-LIBOR-BBA-6M</v>
      </c>
      <c r="C53" s="1" t="e">
        <v>#N/A</v>
      </c>
      <c r="D53" s="1" t="e">
        <v>#N/A</v>
      </c>
      <c r="F53" s="1" t="e">
        <v>#N/A</v>
      </c>
      <c r="G53" s="1" t="e">
        <v>#N/A</v>
      </c>
    </row>
    <row r="54" spans="1:7">
      <c r="A54" s="7" t="str">
        <v>Market.QR_LIVE.RateCurve.CHF-LIBOR-BBA-3M</v>
      </c>
      <c r="C54" s="1" t="e">
        <v>#N/A</v>
      </c>
      <c r="D54" s="1" t="e">
        <v>#N/A</v>
      </c>
      <c r="F54" s="1" t="e">
        <v>#N/A</v>
      </c>
      <c r="G54" s="1" t="e">
        <v>#N/A</v>
      </c>
    </row>
    <row r="55" spans="1:7">
      <c r="A55" s="7" t="str">
        <v>Market.QR_LIVE.RateCurve.EUR-EURIBOR-Telerate-6M</v>
      </c>
      <c r="C55" s="1" t="e">
        <v>#N/A</v>
      </c>
      <c r="D55" s="1" t="e">
        <v>#N/A</v>
      </c>
      <c r="F55" s="1" t="e">
        <v>#N/A</v>
      </c>
      <c r="G55" s="1" t="e">
        <v>#N/A</v>
      </c>
    </row>
    <row r="56" spans="1:7">
      <c r="A56" s="7" t="str">
        <v>Market.QR_LIVE.RateCurve.EUR-EURIBOR-Telerate-3M</v>
      </c>
      <c r="C56" s="1" t="e">
        <v>#N/A</v>
      </c>
      <c r="D56" s="1" t="e">
        <v>#N/A</v>
      </c>
      <c r="F56" s="1" t="e">
        <v>#N/A</v>
      </c>
      <c r="G56" s="1" t="e">
        <v>#N/A</v>
      </c>
    </row>
    <row r="57" spans="1:7">
      <c r="A57" s="7" t="str">
        <v>Market.QR_LIVE.RateCurve.EUR-EURIBOR-Telerate-1M</v>
      </c>
    </row>
    <row r="58" spans="1:7">
      <c r="A58" s="7" t="str">
        <v>Market.QR_LIVE.RateVolatilityMatrix.EUR-IRSwap-5Y</v>
      </c>
    </row>
    <row r="59" spans="1:7">
      <c r="A59" s="7" t="str">
        <v>Market.QR_LIVE.RateCurve.AUD-LIBOR-BBA-3M.AUD-Deposit-1M</v>
      </c>
    </row>
    <row r="60" spans="1:7">
      <c r="A60" s="7" t="str">
        <v>Market.QR_LIVE.RateCurve.AUD-LIBOR-BBA-3M.AUD-Deposit-2M</v>
      </c>
    </row>
    <row r="61" spans="1:7">
      <c r="A61" s="7" t="str">
        <v>Market.QR_LIVE.RateCurve.AUD-LIBOR-BBA-3M.AUD-Deposit-3M</v>
      </c>
    </row>
    <row r="62" spans="1:7">
      <c r="A62" s="7" t="str">
        <v>Market.QR_LIVE.RateCurve.AUD-LIBOR-BBA-3M.AUD-IRFuture-IR-1</v>
      </c>
    </row>
    <row r="63" spans="1:7">
      <c r="A63" s="7" t="str">
        <v>Market.QR_LIVE.RateCurve.AUD-LIBOR-BBA-3M.AUD-IRFuture-IR-2</v>
      </c>
    </row>
    <row r="64" spans="1:7">
      <c r="A64" s="7" t="str">
        <v>Market.QR_LIVE.RateCurve.AUD-LIBOR-BBA-3M.AUD-IRFuture-IR-3</v>
      </c>
    </row>
    <row r="65" spans="1:1">
      <c r="A65" s="7" t="str">
        <v>Market.QR_LIVE.RateCurve.AUD-LIBOR-BBA-3M.AUD-IRFuture-IR-4</v>
      </c>
    </row>
    <row r="66" spans="1:1">
      <c r="A66" s="7" t="str">
        <v>Market.QR_LIVE.RateCurve.AUD-LIBOR-BBA-3M.AUD-IRFuture-IR-5</v>
      </c>
    </row>
    <row r="67" spans="1:1">
      <c r="A67" s="7" t="str">
        <v>Market.QR_LIVE.RateCurve.AUD-LIBOR-BBA-3M.AUD-IRFuture-IR-6</v>
      </c>
    </row>
    <row r="68" spans="1:1">
      <c r="A68" s="7" t="str">
        <v>Market.QR_LIVE.RateCurve.AUD-LIBOR-BBA-3M.AUD-IRFuture-IR-7</v>
      </c>
    </row>
    <row r="69" spans="1:1">
      <c r="A69" s="7" t="str">
        <v>Market.QR_LIVE.RateCurve.AUD-LIBOR-BBA-3M.AUD-IRFuture-IR-8</v>
      </c>
    </row>
    <row r="70" spans="1:1">
      <c r="A70" s="7" t="str">
        <v>Market.QR_LIVE.RateCurve.AUD-LIBOR-BBA-3M.AUD-IRSwap-3Y</v>
      </c>
    </row>
    <row r="71" spans="1:1">
      <c r="A71" s="7" t="str">
        <v>Market.QR_LIVE.RateCurve.AUD-LIBOR-BBA-3M.AUD-IRSwap-4Y</v>
      </c>
    </row>
    <row r="72" spans="1:1">
      <c r="A72" s="7" t="str">
        <v>Market.QR_LIVE.RateCurve.AUD-LIBOR-BBA-3M.AUD-IRSwap-5Y</v>
      </c>
    </row>
    <row r="73" spans="1:1">
      <c r="A73" s="7" t="str">
        <v>Market.QR_LIVE.RateCurve.AUD-LIBOR-BBA-3M.AUD-IRSwap-6Y</v>
      </c>
    </row>
    <row r="74" spans="1:1">
      <c r="A74" s="7" t="str">
        <v>Market.QR_LIVE.RateCurve.AUD-LIBOR-BBA-3M.AUD-IRSwap-7Y</v>
      </c>
    </row>
    <row r="75" spans="1:1">
      <c r="A75" s="7" t="str">
        <v>Market.QR_LIVE.RateCurve.AUD-LIBOR-BBA-3M.AUD-IRSwap-8Y</v>
      </c>
    </row>
    <row r="76" spans="1:1">
      <c r="A76" s="7" t="str">
        <v>Market.QR_LIVE.RateCurve.AUD-LIBOR-BBA-3M.AUD-IRSwap-9Y</v>
      </c>
    </row>
    <row r="77" spans="1:1">
      <c r="A77" s="7" t="str">
        <v>Market.QR_LIVE.RateCurve.AUD-LIBOR-BBA-3M.AUD-IRSwap-10Y</v>
      </c>
    </row>
    <row r="78" spans="1:1">
      <c r="A78" s="7" t="str">
        <v>Market.QR_LIVE.RateCurve.AUD-LIBOR-BBA-3M.AUD-IRSwap-15Y</v>
      </c>
    </row>
    <row r="79" spans="1:1">
      <c r="A79" s="7" t="str">
        <v>Market.QR_LIVE.RateCurve.AUD-LIBOR-BBA-3M.AUD-IRSwap-20Y</v>
      </c>
    </row>
    <row r="80" spans="1:1">
      <c r="A80" s="7" t="str">
        <v>Market.QR_LIVE.RateCurve.AUD-LIBOR-BBA-3M.AUD-Deposit-1D</v>
      </c>
    </row>
    <row r="81" spans="1:1">
      <c r="A81" s="7" t="str">
        <v>Market.QR_LIVE.RateCurve.AUD-LIBOR-BBA-3M.AUD-Deposit-1W</v>
      </c>
    </row>
    <row r="82" spans="1:1">
      <c r="A82" s="7" t="str">
        <v>Market.QR_LIVE.RateCurve.AUD-LIBOR-BBA-3M.AUD-Deposit-2W</v>
      </c>
    </row>
    <row r="83" spans="1:1">
      <c r="A83" s="7" t="str">
        <v>Market.QR_LIVE.ClearedRateCurve.USD-LIBOR-ISDA-6M</v>
      </c>
    </row>
    <row r="84" spans="1:1">
      <c r="A84" s="7" t="str">
        <v>Market.QR_LIVE.RateBasisCurve.AUD-LIBOR-BBA-1M</v>
      </c>
    </row>
    <row r="85" spans="1:1">
      <c r="A85" s="7" t="str">
        <v>Market.QR_LIVE.RateCurve.AUD-LIBOR-BBA-3M</v>
      </c>
    </row>
    <row r="86" spans="1:1">
      <c r="A86" s="7" t="str">
        <v>Market.QR_LIVE.RateCurve.AUD-LIBOR-BBA-6M</v>
      </c>
    </row>
    <row r="87" spans="1:1">
      <c r="A87" s="7" t="str">
        <v>Market.QR_LIVE.RateCurve.AUD-LIBOR-BBA-1M</v>
      </c>
    </row>
    <row r="88" spans="1:1">
      <c r="A88" s="7" t="str">
        <v>Market.QR_LIVE.RateCurve.GBP-LIBOR-ISDA-3M</v>
      </c>
    </row>
    <row r="89" spans="1:1">
      <c r="A89" s="7" t="str">
        <v>Market.QR_LIVE.RateCurve.GBP-LIBOR-ISDA-1M</v>
      </c>
    </row>
    <row r="90" spans="1:1">
      <c r="A90" s="7" t="str">
        <v>Market.QR_LIVE.RateCurve.USD-Federal Funds-H15-OIS-COMPOUND-1D</v>
      </c>
    </row>
    <row r="91" spans="1:1">
      <c r="A91" s="7" t="str">
        <v>Market.QR_LIVE.DiscountCurve.USD-OIS-SENIOR</v>
      </c>
    </row>
    <row r="92" spans="1:1">
      <c r="A92" s="7" t="str">
        <v>Market.QR_LIVE.RateCurve.USD-LIBOR-ISDA-6M</v>
      </c>
    </row>
    <row r="93" spans="1:1">
      <c r="A93" s="7" t="str">
        <v>Market.QR_LIVE.RateCurve.GBP-LIBOR-ISDA-6M</v>
      </c>
    </row>
    <row r="94" spans="1:1">
      <c r="A94" s="7" t="str">
        <v>Market.QR_LIVE.ExchangeTradedCurve.ExchangeTradedCurve.AUD-ASXT-IR</v>
      </c>
    </row>
    <row r="95" spans="1:1">
      <c r="A95" s="7" t="str">
        <v>Market.QR_LIVE.ExchangeTradedCurve.AUD-ASX-IR</v>
      </c>
    </row>
    <row r="96" spans="1:1">
      <c r="A96" s="7" t="str">
        <v>Market.QR_LIVE.RateCurve.AUD-AONIA-OIS-COMPOUND-1D</v>
      </c>
    </row>
    <row r="97" spans="1:1">
      <c r="A97" s="7" t="str">
        <v>Market.QR_LIVE.RateVolatilityMatrix.AUD-Xibor-3M</v>
      </c>
    </row>
    <row r="98" spans="1:1">
      <c r="A98" s="7" t="str">
        <v>Market.QR_LIVE.RateVolatilityMatrix.Instrument/String=AUD-BBR-BBSW-1M</v>
      </c>
    </row>
    <row r="99" spans="1:1">
      <c r="A99" s="7" t="str">
        <v>Market.QR_LIVE.RateVolatilityMatrix.Instrument/String=AUD-IRSwap-1Y</v>
      </c>
    </row>
    <row r="100" spans="1:1">
      <c r="A100" s="7" t="str">
        <v>Market.QR_LIVE.RateVolatilityMatrix.AUD-BBR-BBSW</v>
      </c>
    </row>
    <row r="101" spans="1:1">
      <c r="A101" s="7" t="str">
        <v>Market.QR_LIVE.RateVolatilityMatrix.AUD-IRSwap</v>
      </c>
    </row>
    <row r="102" spans="1:1">
      <c r="A102" s="7" t="str">
        <v>Market.QR_LIVE.RateATMVolatilityMatrix.AUD-IRSwap-SydneySwapDesk</v>
      </c>
    </row>
    <row r="103" spans="1:1">
      <c r="A103" s="7" t="str">
        <v>Market.QR_LIVE.RateVolatilityMatrix.AUD-IRSwap-20Y</v>
      </c>
    </row>
    <row r="104" spans="1:1">
      <c r="A104" s="7" t="str">
        <v>Market.QR_LIVE.RateVolatilityMatrix.AUD-IRSwap-15Y</v>
      </c>
    </row>
    <row r="105" spans="1:1">
      <c r="A105" s="7" t="str">
        <v>Market.QR_LIVE.RateVolatilityMatrix.AUD-IRSwap-9Y</v>
      </c>
    </row>
    <row r="106" spans="1:1">
      <c r="A106" s="7" t="str">
        <v>Market.QR_LIVE.RateVolatilityMatrix.AUD-IRSwap-8Y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50"/>
  <sheetViews>
    <sheetView tabSelected="1" workbookViewId="0">
      <selection activeCell="M3" sqref="M3"/>
    </sheetView>
  </sheetViews>
  <sheetFormatPr defaultColWidth="9.140625" defaultRowHeight="12.75"/>
  <cols>
    <col min="1" max="1" width="3.140625" style="1" customWidth="1"/>
    <col min="2" max="2" width="9.140625" style="1"/>
    <col min="3" max="3" width="6.5703125" style="1" bestFit="1" customWidth="1"/>
    <col min="4" max="4" width="8.85546875" style="1" bestFit="1" customWidth="1"/>
    <col min="5" max="5" width="12.28515625" style="1" bestFit="1" customWidth="1"/>
    <col min="6" max="6" width="10.140625" style="1" bestFit="1" customWidth="1"/>
    <col min="7" max="8" width="12.140625" style="1" bestFit="1" customWidth="1"/>
    <col min="9" max="9" width="10.140625" style="1" bestFit="1" customWidth="1"/>
    <col min="10" max="10" width="13.42578125" style="1" bestFit="1" customWidth="1"/>
    <col min="11" max="11" width="9.7109375" style="1" bestFit="1" customWidth="1"/>
    <col min="12" max="12" width="14.42578125" style="1" bestFit="1" customWidth="1"/>
    <col min="13" max="13" width="33" style="1" bestFit="1" customWidth="1"/>
    <col min="14" max="14" width="78.5703125" style="1" bestFit="1" customWidth="1"/>
    <col min="15" max="17" width="13.42578125" style="1" bestFit="1" customWidth="1"/>
    <col min="18" max="18" width="13.42578125" style="1" customWidth="1"/>
    <col min="19" max="19" width="21" style="1" bestFit="1" customWidth="1"/>
    <col min="20" max="20" width="14" style="1" bestFit="1" customWidth="1"/>
    <col min="21" max="21" width="9.140625" style="1"/>
    <col min="22" max="22" width="31.5703125" style="1" bestFit="1" customWidth="1"/>
    <col min="23" max="23" width="26.85546875" style="1" customWidth="1"/>
    <col min="24" max="16384" width="9.140625" style="1"/>
  </cols>
  <sheetData>
    <row r="2" spans="2:23">
      <c r="B2" s="9" t="s">
        <v>8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9" t="s">
        <v>20</v>
      </c>
      <c r="N2" s="9" t="s">
        <v>21</v>
      </c>
      <c r="O2" s="9" t="str">
        <f>S2</f>
        <v>NPV</v>
      </c>
      <c r="P2" s="9" t="str">
        <f>S3</f>
        <v>ExpectedValue</v>
      </c>
      <c r="Q2" s="9" t="str">
        <f>S5</f>
        <v>Delta1</v>
      </c>
      <c r="R2" s="9"/>
      <c r="S2" s="11" t="s">
        <v>22</v>
      </c>
    </row>
    <row r="3" spans="2:23" ht="15">
      <c r="B3" s="12" t="s">
        <v>23</v>
      </c>
      <c r="C3" s="12" t="s">
        <v>25</v>
      </c>
      <c r="D3" s="12" t="s">
        <v>26</v>
      </c>
      <c r="E3" s="12" t="b">
        <v>1</v>
      </c>
      <c r="F3" s="13">
        <f ca="1">TODAY()</f>
        <v>43644</v>
      </c>
      <c r="G3" s="13">
        <f ca="1">F3</f>
        <v>43644</v>
      </c>
      <c r="H3" s="13">
        <f ca="1">F3+90</f>
        <v>43734</v>
      </c>
      <c r="I3" s="12" t="s">
        <v>27</v>
      </c>
      <c r="J3" s="14">
        <v>1000000</v>
      </c>
      <c r="K3" s="15">
        <v>4.8318147763610327E-2</v>
      </c>
      <c r="L3" s="12" t="s">
        <v>28</v>
      </c>
      <c r="M3" s="12" t="str">
        <f ca="1">_xll.HLV5r3.Financial.Cache.CreateTermDeposit(B3,E3,C3,D3,F3,G3,H3,I3,J3,K3,L3)</f>
        <v>Trade.SpreadSheet.termDeposit.t0001</v>
      </c>
      <c r="N3" s="12" t="str">
        <f ca="1">_xll.HLV5r3.Financial.Cache.ValueTrade(M3,D3,$S$2:$S$5,I3,F3,$V$3:$W$3)</f>
        <v>ValuationReport.LOCAL_USER.SpreadSheet.termDeposit.t0001.LOCAL_USER.2019-06-28</v>
      </c>
      <c r="O3" s="14" t="str">
        <f t="array" aca="1" ref="O3:R4" ca="1">TRANSPOSE(_xll.HLV5r3.Financial.Cache.ViewValuationReport(N3))</f>
        <v>ImpliedQuote</v>
      </c>
      <c r="P3" s="14" t="str">
        <f ca="1"/>
        <v>NPV</v>
      </c>
      <c r="Q3" s="14" t="str">
        <f ca="1"/>
        <v>ExpectedValue</v>
      </c>
      <c r="R3" s="14" t="str">
        <f ca="1"/>
        <v>Delta1</v>
      </c>
      <c r="S3" s="11" t="s">
        <v>29</v>
      </c>
      <c r="V3" s="1" t="str">
        <f t="array" aca="1" ref="V3:V13" ca="1">_xll.HLV5r3.Financial.Cache.GetRequiredCurves(M3)</f>
        <v>DiscountCurve.AUD-LIBOR-SENIOR</v>
      </c>
      <c r="W3" s="1" t="str">
        <f>'GetInfo &amp; GetInstrumentInfo'!$C$9</f>
        <v>Market.QR_LIVE.DiscountCurve.AUD-LIBOR-SENIOR</v>
      </c>
    </row>
    <row r="4" spans="2:23">
      <c r="B4" s="17"/>
      <c r="C4" s="17"/>
      <c r="D4" s="17"/>
      <c r="E4" s="17"/>
      <c r="F4" s="17"/>
      <c r="G4" s="17"/>
      <c r="H4" s="17"/>
      <c r="I4" s="18"/>
      <c r="J4" s="16"/>
      <c r="K4" s="16"/>
      <c r="L4" s="18"/>
      <c r="M4" s="18"/>
      <c r="N4" s="18"/>
      <c r="O4" s="24">
        <f ca="1"/>
        <v>5.0013515322262288E-2</v>
      </c>
      <c r="P4" s="16">
        <f ca="1"/>
        <v>412.94337749126998</v>
      </c>
      <c r="Q4" s="16">
        <f ca="1"/>
        <v>-11914.063832123067</v>
      </c>
      <c r="R4" s="16">
        <f ca="1"/>
        <v>-24.348180820181152</v>
      </c>
      <c r="S4" s="11" t="s">
        <v>51</v>
      </c>
      <c r="V4" s="1" t="str">
        <f ca="1"/>
        <v>DiscountCurve.AUD-LIBOR-SENIOR</v>
      </c>
    </row>
    <row r="5" spans="2:23" ht="15">
      <c r="B5" s="12" t="s">
        <v>31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43644</v>
      </c>
      <c r="G5" s="13">
        <f ca="1">G3</f>
        <v>43644</v>
      </c>
      <c r="H5" s="13">
        <f ca="1">H3+5</f>
        <v>43739</v>
      </c>
      <c r="I5" s="12" t="str">
        <f>I3</f>
        <v>AUD</v>
      </c>
      <c r="J5" s="14">
        <f>J3*1.2</f>
        <v>1200000</v>
      </c>
      <c r="K5" s="15">
        <f>K3+0.001</f>
        <v>4.9318147763610327E-2</v>
      </c>
      <c r="L5" s="12" t="s">
        <v>28</v>
      </c>
      <c r="M5" s="12" t="str">
        <f ca="1">_xll.HLV5r3.Financial.Cache.CreateTermDeposit(B5,E5,C5,D5,F5,G5,H5,I5,J5,K5,L5)</f>
        <v>Trade.SpreadSheet.termDeposit.t0002</v>
      </c>
      <c r="N5" s="12" t="str">
        <f ca="1">_xll.HLV5r3.Financial.Cache.ValueTrade(M5,D5,$S$2:$S$5,I5,F5,$V$3:$W$3)</f>
        <v>ValuationReport.LOCAL_USER.SpreadSheet.termDeposit.t0002.LOCAL_USER.2019-06-28</v>
      </c>
      <c r="O5" s="14" t="str">
        <f t="array" aca="1" ref="O5:R6" ca="1">TRANSPOSE(_xll.HLV5r3.Financial.Cache.ViewValuationReport(N5))</f>
        <v>ImpliedQuote</v>
      </c>
      <c r="P5" s="14" t="str">
        <f ca="1"/>
        <v>NPV</v>
      </c>
      <c r="Q5" s="14" t="str">
        <f ca="1"/>
        <v>ExpectedValue</v>
      </c>
      <c r="R5" s="14" t="str">
        <f ca="1"/>
        <v>Delta1</v>
      </c>
      <c r="S5" s="11" t="s">
        <v>30</v>
      </c>
      <c r="V5" s="1" t="str">
        <f ca="1"/>
        <v>DiscountCurve.AUD-LIBOR-SENIOR</v>
      </c>
    </row>
    <row r="6" spans="2:23">
      <c r="B6" s="17"/>
      <c r="C6" s="17"/>
      <c r="D6" s="17"/>
      <c r="E6" s="17"/>
      <c r="F6" s="17"/>
      <c r="G6" s="17"/>
      <c r="H6" s="17"/>
      <c r="I6" s="18"/>
      <c r="J6" s="16"/>
      <c r="K6" s="16"/>
      <c r="L6" s="18"/>
      <c r="M6" s="18"/>
      <c r="N6" s="18"/>
      <c r="O6" s="24">
        <f ca="1"/>
        <v>5.0013492027959669E-2</v>
      </c>
      <c r="P6" s="16">
        <f ca="1"/>
        <v>214.38531805008964</v>
      </c>
      <c r="Q6" s="16">
        <f ca="1"/>
        <v>-15403.476287812548</v>
      </c>
      <c r="R6" s="16">
        <f ca="1"/>
        <v>-30.848729785324462</v>
      </c>
      <c r="V6" s="1" t="str">
        <f ca="1"/>
        <v>DiscountCurve.AUD-LIBOR-SENIOR</v>
      </c>
    </row>
    <row r="7" spans="2:23" ht="15">
      <c r="B7" s="12" t="s">
        <v>32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43644</v>
      </c>
      <c r="G7" s="13">
        <f ca="1">G5</f>
        <v>43644</v>
      </c>
      <c r="H7" s="13">
        <f ca="1">H5+5</f>
        <v>43744</v>
      </c>
      <c r="I7" s="12" t="str">
        <f>I5</f>
        <v>AUD</v>
      </c>
      <c r="J7" s="14">
        <f>J5*1.2</f>
        <v>1440000</v>
      </c>
      <c r="K7" s="15">
        <f>K5+0.001</f>
        <v>5.0318147763610328E-2</v>
      </c>
      <c r="L7" s="12" t="s">
        <v>28</v>
      </c>
      <c r="M7" s="12" t="str">
        <f ca="1">_xll.HLV5r3.Financial.Cache.CreateTermDeposit(B7,E7,C7,D7,F7,G7,H7,I7,J7,K7,L7)</f>
        <v>Trade.SpreadSheet.termDeposit.t0003</v>
      </c>
      <c r="N7" s="12" t="str">
        <f ca="1">_xll.HLV5r3.Financial.Cache.ValueTrade(M7,D7,$S$2:$S$5,I7,F7,$V$3:$W$3)</f>
        <v>ValuationReport.LOCAL_USER.SpreadSheet.termDeposit.t0003.LOCAL_USER.2019-06-28</v>
      </c>
      <c r="O7" s="14" t="str">
        <f t="array" aca="1" ref="O7:R8" ca="1">TRANSPOSE(_xll.HLV5r3.Financial.Cache.ViewValuationReport(N7))</f>
        <v>ImpliedQuote</v>
      </c>
      <c r="P7" s="14" t="str">
        <f ca="1"/>
        <v>NPV</v>
      </c>
      <c r="Q7" s="14" t="str">
        <f ca="1"/>
        <v>ExpectedValue</v>
      </c>
      <c r="R7" s="14" t="str">
        <f ca="1"/>
        <v>Delta1</v>
      </c>
      <c r="S7" s="1" t="str">
        <f t="array" aca="1" ref="S7:T20" ca="1">_xll.HLV5r3.Financial.Cache.ViewTrade(M3)</f>
        <v>adjustedEffectiveDate</v>
      </c>
      <c r="T7" s="19">
        <f ca="1"/>
        <v>43644</v>
      </c>
      <c r="V7" s="1" t="str">
        <f ca="1"/>
        <v>DiscountCurve.AUD-LIBOR-SENIOR</v>
      </c>
    </row>
    <row r="8" spans="2:23">
      <c r="B8" s="17"/>
      <c r="C8" s="17"/>
      <c r="D8" s="17"/>
      <c r="E8" s="17"/>
      <c r="F8" s="17"/>
      <c r="G8" s="17"/>
      <c r="H8" s="17"/>
      <c r="I8" s="18"/>
      <c r="J8" s="16"/>
      <c r="K8" s="16"/>
      <c r="L8" s="18"/>
      <c r="M8" s="18"/>
      <c r="N8" s="18"/>
      <c r="O8" s="24">
        <f ca="1"/>
        <v>5.0036464225035937E-2</v>
      </c>
      <c r="P8" s="16">
        <f ca="1"/>
        <v>-109.6271075890723</v>
      </c>
      <c r="Q8" s="16">
        <f ca="1"/>
        <v>-19851.543227287348</v>
      </c>
      <c r="R8" s="16">
        <f ca="1"/>
        <v>-38.977139113829566</v>
      </c>
      <c r="S8" s="1" t="str">
        <f ca="1"/>
        <v>fixedRate</v>
      </c>
      <c r="T8" s="1">
        <f ca="1"/>
        <v>4.8318147763610299E-2</v>
      </c>
      <c r="V8" s="1" t="str">
        <f ca="1"/>
        <v>DiscountCurve.AUD-LIBOR-SENIOR</v>
      </c>
    </row>
    <row r="9" spans="2:23" ht="15">
      <c r="B9" s="12" t="s">
        <v>33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43644</v>
      </c>
      <c r="G9" s="13">
        <f ca="1">G7</f>
        <v>43644</v>
      </c>
      <c r="H9" s="13">
        <f ca="1">H7+5</f>
        <v>43749</v>
      </c>
      <c r="I9" s="12" t="str">
        <f>I7</f>
        <v>AUD</v>
      </c>
      <c r="J9" s="14">
        <f>J7*1.2</f>
        <v>1728000</v>
      </c>
      <c r="K9" s="15">
        <f>K7+0.001</f>
        <v>5.1318147763610329E-2</v>
      </c>
      <c r="L9" s="12" t="s">
        <v>28</v>
      </c>
      <c r="M9" s="12" t="str">
        <f ca="1">_xll.HLV5r3.Financial.Cache.CreateTermDeposit(B9,E9,C9,D9,F9,G9,H9,I9,J9,K9,L9)</f>
        <v>Trade.SpreadSheet.termDeposit.t0004</v>
      </c>
      <c r="N9" s="12" t="str">
        <f ca="1">_xll.HLV5r3.Financial.Cache.ValueTrade(M9,D9,$S$2:$S$5,I9,F9,$V$3:$W$3)</f>
        <v>ValuationReport.LOCAL_USER.SpreadSheet.termDeposit.t0004.LOCAL_USER.2019-06-28</v>
      </c>
      <c r="O9" s="14" t="str">
        <f t="array" aca="1" ref="O9:R10" ca="1">TRANSPOSE(_xll.HLV5r3.Financial.Cache.ViewValuationReport(N9))</f>
        <v>ImpliedQuote</v>
      </c>
      <c r="P9" s="14" t="str">
        <f ca="1"/>
        <v>NPV</v>
      </c>
      <c r="Q9" s="14" t="str">
        <f ca="1"/>
        <v>ExpectedValue</v>
      </c>
      <c r="R9" s="14" t="str">
        <f ca="1"/>
        <v>Delta1</v>
      </c>
      <c r="S9" s="1" t="str">
        <f ca="1"/>
        <v>maturityDate</v>
      </c>
      <c r="T9" s="19">
        <f ca="1"/>
        <v>43734</v>
      </c>
      <c r="V9" s="1" t="str">
        <f ca="1"/>
        <v>DiscountCurve.AUD-LIBOR-SENIOR</v>
      </c>
    </row>
    <row r="10" spans="2:23">
      <c r="B10" s="17"/>
      <c r="C10" s="17"/>
      <c r="D10" s="17"/>
      <c r="E10" s="17"/>
      <c r="F10" s="17"/>
      <c r="G10" s="17"/>
      <c r="H10" s="17"/>
      <c r="I10" s="18"/>
      <c r="J10" s="16"/>
      <c r="K10" s="16"/>
      <c r="L10" s="18"/>
      <c r="M10" s="18"/>
      <c r="N10" s="18"/>
      <c r="O10" s="24">
        <f ca="1"/>
        <v>5.0065208897721869E-2</v>
      </c>
      <c r="P10" s="16">
        <f ca="1"/>
        <v>-613.98791057916719</v>
      </c>
      <c r="Q10" s="16">
        <f ca="1"/>
        <v>-25510.040356792993</v>
      </c>
      <c r="R10" s="16">
        <f ca="1"/>
        <v>-49.125347760405717</v>
      </c>
      <c r="S10" s="1" t="str">
        <f ca="1"/>
        <v>dayCountFraction</v>
      </c>
      <c r="T10" s="1" t="str">
        <f ca="1"/>
        <v>ACT/365.FIXED</v>
      </c>
      <c r="V10" s="1" t="str">
        <f ca="1"/>
        <v>DiscountCurve.AUD-LIBOR-SENIOR</v>
      </c>
    </row>
    <row r="11" spans="2:23" ht="15">
      <c r="B11" s="12" t="s">
        <v>34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43644</v>
      </c>
      <c r="G11" s="13">
        <f ca="1">G9</f>
        <v>43644</v>
      </c>
      <c r="H11" s="13">
        <f ca="1">H9+5</f>
        <v>43754</v>
      </c>
      <c r="I11" s="12" t="str">
        <f>I9</f>
        <v>AUD</v>
      </c>
      <c r="J11" s="14">
        <f>J9*1.2</f>
        <v>2073600</v>
      </c>
      <c r="K11" s="15">
        <f>K9+0.001</f>
        <v>5.231814776361033E-2</v>
      </c>
      <c r="L11" s="12" t="s">
        <v>28</v>
      </c>
      <c r="M11" s="12" t="str">
        <f ca="1">_xll.HLV5r3.Financial.Cache.CreateTermDeposit(B11,E11,C11,D11,F11,G11,H11,I11,J11,K11,L11)</f>
        <v>Trade.SpreadSheet.termDeposit.t0005</v>
      </c>
      <c r="N11" s="12" t="str">
        <f ca="1">_xll.HLV5r3.Financial.Cache.ValueTrade(M11,D11,$S$2:$S$5,I11,F11,$V$3:$W$3)</f>
        <v>ValuationReport.LOCAL_USER.SpreadSheet.termDeposit.t0005.LOCAL_USER.2019-06-28</v>
      </c>
      <c r="O11" s="14" t="str">
        <f t="array" aca="1" ref="O11:R12" ca="1">TRANSPOSE(_xll.HLV5r3.Financial.Cache.ViewValuationReport(N11))</f>
        <v>ImpliedQuote</v>
      </c>
      <c r="P11" s="14" t="str">
        <f ca="1"/>
        <v>NPV</v>
      </c>
      <c r="Q11" s="14" t="str">
        <f ca="1"/>
        <v>ExpectedValue</v>
      </c>
      <c r="R11" s="14" t="str">
        <f ca="1"/>
        <v>Delta1</v>
      </c>
      <c r="S11" s="1" t="str">
        <f ca="1"/>
        <v>lenderPartyReference</v>
      </c>
      <c r="T11" s="19" t="str">
        <f ca="1"/>
        <v>Party1</v>
      </c>
      <c r="V11" s="1" t="str">
        <f ca="1"/>
        <v>DiscountCurve.AUD-LIBOR-SENIOR</v>
      </c>
    </row>
    <row r="12" spans="2:23">
      <c r="B12" s="17"/>
      <c r="C12" s="17"/>
      <c r="D12" s="17"/>
      <c r="E12" s="17"/>
      <c r="F12" s="17"/>
      <c r="G12" s="17"/>
      <c r="H12" s="17"/>
      <c r="I12" s="18"/>
      <c r="J12" s="16"/>
      <c r="K12" s="16"/>
      <c r="L12" s="18"/>
      <c r="M12" s="18"/>
      <c r="N12" s="18"/>
      <c r="O12" s="24">
        <f ca="1"/>
        <v>5.0093977234502103E-2</v>
      </c>
      <c r="P12" s="16">
        <f ca="1"/>
        <v>-1369.2584245728942</v>
      </c>
      <c r="Q12" s="16">
        <f ca="1"/>
        <v>-32694.685567913617</v>
      </c>
      <c r="R12" s="16">
        <f ca="1"/>
        <v>-61.776985699177246</v>
      </c>
      <c r="S12" s="1" t="str">
        <f ca="1"/>
        <v>borrowerPartyReference</v>
      </c>
      <c r="T12" s="1" t="str">
        <f ca="1"/>
        <v>Party2</v>
      </c>
      <c r="V12" s="1" t="str">
        <f ca="1"/>
        <v>DiscountCurve.AUD-LIBOR-SENIOR</v>
      </c>
    </row>
    <row r="13" spans="2:23" ht="15">
      <c r="B13" s="12" t="s">
        <v>35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43644</v>
      </c>
      <c r="G13" s="13">
        <f ca="1">G11</f>
        <v>43644</v>
      </c>
      <c r="H13" s="13">
        <f ca="1">H11+5</f>
        <v>43759</v>
      </c>
      <c r="I13" s="12" t="str">
        <f>I11</f>
        <v>AUD</v>
      </c>
      <c r="J13" s="14">
        <f>J11*1.2</f>
        <v>2488320</v>
      </c>
      <c r="K13" s="15">
        <f>K11+0.001</f>
        <v>5.3318147763610331E-2</v>
      </c>
      <c r="L13" s="12" t="s">
        <v>28</v>
      </c>
      <c r="M13" s="12" t="str">
        <f ca="1">_xll.HLV5r3.Financial.Cache.CreateTermDeposit(B13,E13,C13,D13,F13,G13,H13,I13,J13,K13,L13)</f>
        <v>Trade.SpreadSheet.termDeposit.t0006</v>
      </c>
      <c r="N13" s="12" t="str">
        <f ca="1">_xll.HLV5r3.Financial.Cache.ValueTrade(M13,D13,$S$2:$S$5,I13,F13,$V$3:$W$3)</f>
        <v>ValuationReport.LOCAL_USER.SpreadSheet.termDeposit.t0006.LOCAL_USER.2019-06-28</v>
      </c>
      <c r="O13" s="14" t="str">
        <f t="array" aca="1" ref="O13:R14" ca="1">TRANSPOSE(_xll.HLV5r3.Financial.Cache.ViewValuationReport(N13))</f>
        <v>ImpliedQuote</v>
      </c>
      <c r="P13" s="14" t="str">
        <f ca="1"/>
        <v>NPV</v>
      </c>
      <c r="Q13" s="14" t="str">
        <f ca="1"/>
        <v>ExpectedValue</v>
      </c>
      <c r="R13" s="14" t="str">
        <f ca="1"/>
        <v>Delta1</v>
      </c>
      <c r="S13" s="1" t="str">
        <f ca="1"/>
        <v>currency</v>
      </c>
      <c r="T13" s="1" t="str">
        <f ca="1"/>
        <v>AUD</v>
      </c>
      <c r="V13" s="1" t="str">
        <f ca="1"/>
        <v>DiscountCurve.AUD-LIBOR-SENIOR</v>
      </c>
    </row>
    <row r="14" spans="2:23">
      <c r="B14" s="17"/>
      <c r="C14" s="17"/>
      <c r="D14" s="17"/>
      <c r="E14" s="17"/>
      <c r="F14" s="17"/>
      <c r="G14" s="17"/>
      <c r="H14" s="17"/>
      <c r="I14" s="18"/>
      <c r="J14" s="16"/>
      <c r="K14" s="16"/>
      <c r="L14" s="18"/>
      <c r="M14" s="18"/>
      <c r="N14" s="18"/>
      <c r="O14" s="24">
        <f ca="1"/>
        <v>5.0122769261125785E-2</v>
      </c>
      <c r="P14" s="16">
        <f ca="1"/>
        <v>-2466.2022065277242</v>
      </c>
      <c r="Q14" s="16">
        <f ca="1"/>
        <v>-41800.960399895572</v>
      </c>
      <c r="R14" s="16">
        <f ca="1"/>
        <v>-77.528402400284889</v>
      </c>
      <c r="S14" s="1" t="str">
        <f ca="1"/>
        <v>notionalAmount</v>
      </c>
      <c r="T14" s="1">
        <f ca="1"/>
        <v>1000000</v>
      </c>
    </row>
    <row r="15" spans="2:23" ht="15">
      <c r="B15" s="12" t="s">
        <v>36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43644</v>
      </c>
      <c r="G15" s="13">
        <f ca="1">G13</f>
        <v>43644</v>
      </c>
      <c r="H15" s="13">
        <f ca="1">H13+5</f>
        <v>43764</v>
      </c>
      <c r="I15" s="12" t="str">
        <f>I13</f>
        <v>AUD</v>
      </c>
      <c r="J15" s="14">
        <f>J13*1.2</f>
        <v>2985984</v>
      </c>
      <c r="K15" s="15">
        <f>K13+0.001</f>
        <v>5.4318147763610332E-2</v>
      </c>
      <c r="L15" s="12" t="s">
        <v>28</v>
      </c>
      <c r="M15" s="12" t="str">
        <f ca="1">_xll.HLV5r3.Financial.Cache.CreateTermDeposit(B15,E15,C15,D15,F15,G15,H15,I15,J15,K15,L15)</f>
        <v>Trade.SpreadSheet.termDeposit.t0007</v>
      </c>
      <c r="N15" s="12" t="str">
        <f ca="1">_xll.HLV5r3.Financial.Cache.ValueTrade(M15,D15,$S$2:$S$5,I15,F15,$V$3:$W$3)</f>
        <v>ValuationReport.LOCAL_USER.SpreadSheet.termDeposit.t0007.LOCAL_USER.2019-06-28</v>
      </c>
      <c r="O15" s="14" t="str">
        <f t="array" aca="1" ref="O15:R16" ca="1">TRANSPOSE(_xll.HLV5r3.Financial.Cache.ViewValuationReport(N15))</f>
        <v>ImpliedQuote</v>
      </c>
      <c r="P15" s="14" t="str">
        <f ca="1"/>
        <v>NPV</v>
      </c>
      <c r="Q15" s="14" t="str">
        <f ca="1"/>
        <v>ExpectedValue</v>
      </c>
      <c r="R15" s="14" t="str">
        <f ca="1"/>
        <v>Delta1</v>
      </c>
      <c r="S15" s="1" t="str">
        <f ca="1"/>
        <v>dayCount</v>
      </c>
      <c r="T15" s="1" t="str">
        <f ca="1"/>
        <v>ACT/365.FIXED</v>
      </c>
      <c r="V15" s="1" t="str">
        <f t="array" aca="1" ref="V15:W18" ca="1">_xll.HLV5r3.Financial.Cache.ViewValuationReport(N3)</f>
        <v>ImpliedQuote</v>
      </c>
      <c r="W15" s="26">
        <f ca="1"/>
        <v>5.0013515322262288E-2</v>
      </c>
    </row>
    <row r="16" spans="2:23">
      <c r="B16" s="17"/>
      <c r="C16" s="17"/>
      <c r="D16" s="17"/>
      <c r="E16" s="17"/>
      <c r="F16" s="17"/>
      <c r="G16" s="17"/>
      <c r="H16" s="17"/>
      <c r="I16" s="18"/>
      <c r="J16" s="16"/>
      <c r="K16" s="16"/>
      <c r="L16" s="18"/>
      <c r="M16" s="18"/>
      <c r="N16" s="18"/>
      <c r="O16" s="24">
        <f ca="1"/>
        <v>5.0151585003370636E-2</v>
      </c>
      <c r="P16" s="16">
        <f ca="1"/>
        <v>-4023.9395476598042</v>
      </c>
      <c r="Q16" s="16">
        <f ca="1"/>
        <v>-53323.765522775677</v>
      </c>
      <c r="R16" s="16">
        <f ca="1"/>
        <v>-97.114582242227954</v>
      </c>
      <c r="S16" s="1" t="str">
        <f ca="1"/>
        <v>party1</v>
      </c>
      <c r="T16" s="1" t="str">
        <f ca="1"/>
        <v>CBA</v>
      </c>
      <c r="V16" s="1" t="str">
        <f ca="1"/>
        <v>NPV</v>
      </c>
      <c r="W16" s="1">
        <f ca="1"/>
        <v>412.94337749126998</v>
      </c>
    </row>
    <row r="17" spans="2:23" ht="15">
      <c r="B17" s="12" t="s">
        <v>37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43644</v>
      </c>
      <c r="G17" s="13">
        <f ca="1">G15</f>
        <v>43644</v>
      </c>
      <c r="H17" s="13">
        <f ca="1">H15+5</f>
        <v>43769</v>
      </c>
      <c r="I17" s="12" t="str">
        <f>I15</f>
        <v>AUD</v>
      </c>
      <c r="J17" s="14">
        <f>J15*1.2</f>
        <v>3583180.7999999998</v>
      </c>
      <c r="K17" s="15">
        <f>K15+0.001</f>
        <v>5.5318147763610333E-2</v>
      </c>
      <c r="L17" s="12" t="s">
        <v>28</v>
      </c>
      <c r="M17" s="12" t="str">
        <f ca="1">_xll.HLV5r3.Financial.Cache.CreateTermDeposit(B17,E17,C17,D17,F17,G17,H17,I17,J17,K17,L17)</f>
        <v>Trade.SpreadSheet.termDeposit.t0008</v>
      </c>
      <c r="N17" s="12" t="str">
        <f ca="1">_xll.HLV5r3.Financial.Cache.ValueTrade(M17,D17,$S$2:$S$5,I17,F17,$V$3:$W$3)</f>
        <v>ValuationReport.LOCAL_USER.SpreadSheet.termDeposit.t0008.LOCAL_USER.2019-06-28</v>
      </c>
      <c r="O17" s="14" t="str">
        <f t="array" aca="1" ref="O17:R18" ca="1">TRANSPOSE(_xll.HLV5r3.Financial.Cache.ViewValuationReport(N17))</f>
        <v>ImpliedQuote</v>
      </c>
      <c r="P17" s="14" t="str">
        <f ca="1"/>
        <v>NPV</v>
      </c>
      <c r="Q17" s="14" t="str">
        <f ca="1"/>
        <v>ExpectedValue</v>
      </c>
      <c r="R17" s="14" t="str">
        <f ca="1"/>
        <v>Delta1</v>
      </c>
      <c r="S17" s="1" t="str">
        <f ca="1"/>
        <v>party2</v>
      </c>
      <c r="T17" s="1" t="str">
        <f ca="1"/>
        <v>XYZ</v>
      </c>
      <c r="V17" s="1" t="str">
        <f ca="1"/>
        <v>ExpectedValue</v>
      </c>
      <c r="W17" s="1">
        <f ca="1"/>
        <v>-11914.063832123067</v>
      </c>
    </row>
    <row r="18" spans="2:23">
      <c r="B18" s="17"/>
      <c r="C18" s="17"/>
      <c r="D18" s="17"/>
      <c r="E18" s="17"/>
      <c r="F18" s="17"/>
      <c r="G18" s="17"/>
      <c r="H18" s="17"/>
      <c r="I18" s="18"/>
      <c r="J18" s="16"/>
      <c r="K18" s="16"/>
      <c r="L18" s="18"/>
      <c r="M18" s="18"/>
      <c r="N18" s="18"/>
      <c r="O18" s="24">
        <f ca="1"/>
        <v>5.0180424487043691E-2</v>
      </c>
      <c r="P18" s="16">
        <f ca="1"/>
        <v>-6198.0717563600329</v>
      </c>
      <c r="Q18" s="16">
        <f ca="1"/>
        <v>-67881.823615798508</v>
      </c>
      <c r="R18" s="16">
        <f ca="1"/>
        <v>-121.44080099152858</v>
      </c>
      <c r="S18" s="1" t="e">
        <f ca="1"/>
        <v>#N/A</v>
      </c>
      <c r="T18" s="1" t="e">
        <f ca="1"/>
        <v>#N/A</v>
      </c>
      <c r="V18" s="1" t="str">
        <f ca="1"/>
        <v>Delta1</v>
      </c>
      <c r="W18" s="1">
        <f ca="1"/>
        <v>-24.348180820181152</v>
      </c>
    </row>
    <row r="19" spans="2:23" ht="15">
      <c r="B19" s="12" t="s">
        <v>38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43644</v>
      </c>
      <c r="G19" s="13">
        <f ca="1">G17</f>
        <v>43644</v>
      </c>
      <c r="H19" s="13">
        <f ca="1">H17+5</f>
        <v>43774</v>
      </c>
      <c r="I19" s="12" t="str">
        <f>I17</f>
        <v>AUD</v>
      </c>
      <c r="J19" s="14">
        <f>J17*1.2</f>
        <v>4299816.96</v>
      </c>
      <c r="K19" s="15">
        <f>K17+0.001</f>
        <v>5.6318147763610334E-2</v>
      </c>
      <c r="L19" s="12" t="s">
        <v>28</v>
      </c>
      <c r="M19" s="12" t="str">
        <f ca="1">_xll.HLV5r3.Financial.Cache.CreateTermDeposit(B19,E19,C19,D19,F19,G19,H19,I19,J19,K19,L19)</f>
        <v>Trade.SpreadSheet.termDeposit.t0009</v>
      </c>
      <c r="N19" s="12" t="str">
        <f ca="1">_xll.HLV5r3.Financial.Cache.ValueTrade(M19,D19,$S$2:$S$5,I19,F19,$V$3:$W$3)</f>
        <v>ValuationReport.LOCAL_USER.SpreadSheet.termDeposit.t0009.LOCAL_USER.2019-06-28</v>
      </c>
      <c r="O19" s="14" t="str">
        <f t="array" aca="1" ref="O19:R20" ca="1">TRANSPOSE(_xll.HLV5r3.Financial.Cache.ViewValuationReport(N19))</f>
        <v>ImpliedQuote</v>
      </c>
      <c r="P19" s="14" t="str">
        <f ca="1"/>
        <v>NPV</v>
      </c>
      <c r="Q19" s="14" t="str">
        <f ca="1"/>
        <v>ExpectedValue</v>
      </c>
      <c r="R19" s="14" t="str">
        <f ca="1"/>
        <v>Delta1</v>
      </c>
      <c r="S19" s="1" t="e">
        <f ca="1"/>
        <v>#N/A</v>
      </c>
      <c r="T19" s="1" t="e">
        <f ca="1"/>
        <v>#N/A</v>
      </c>
    </row>
    <row r="20" spans="2:23">
      <c r="B20" s="17"/>
      <c r="C20" s="17"/>
      <c r="D20" s="17"/>
      <c r="E20" s="17"/>
      <c r="F20" s="17"/>
      <c r="G20" s="17"/>
      <c r="H20" s="17"/>
      <c r="I20" s="18"/>
      <c r="J20" s="16"/>
      <c r="K20" s="16"/>
      <c r="L20" s="18"/>
      <c r="M20" s="18"/>
      <c r="N20" s="18"/>
      <c r="O20" s="24">
        <f ca="1"/>
        <v>5.0209287737993387E-2</v>
      </c>
      <c r="P20" s="16">
        <f ca="1"/>
        <v>-9191.0022326919006</v>
      </c>
      <c r="Q20" s="16">
        <f ca="1"/>
        <v>-86247.957529502761</v>
      </c>
      <c r="R20" s="16">
        <f ca="1"/>
        <v>-151.62141274888799</v>
      </c>
      <c r="S20" s="1" t="e">
        <f ca="1"/>
        <v>#N/A</v>
      </c>
      <c r="T20" s="1" t="e">
        <f ca="1"/>
        <v>#N/A</v>
      </c>
      <c r="V20" s="1" t="s">
        <v>39</v>
      </c>
      <c r="W20" s="1" t="s">
        <v>7</v>
      </c>
    </row>
    <row r="21" spans="2:23" ht="15">
      <c r="B21" s="12" t="s">
        <v>40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43644</v>
      </c>
      <c r="G21" s="13">
        <f ca="1">G19</f>
        <v>43644</v>
      </c>
      <c r="H21" s="13">
        <f ca="1">H19+5</f>
        <v>43779</v>
      </c>
      <c r="I21" s="12" t="str">
        <f>I19</f>
        <v>AUD</v>
      </c>
      <c r="J21" s="14">
        <f>J19*1.2</f>
        <v>5159780.352</v>
      </c>
      <c r="K21" s="15">
        <f>K19+0.001</f>
        <v>5.7318147763610335E-2</v>
      </c>
      <c r="L21" s="12" t="s">
        <v>28</v>
      </c>
      <c r="M21" s="12" t="str">
        <f ca="1">_xll.HLV5r3.Financial.Cache.CreateTermDeposit(B21,E21,C21,D21,F21,G21,H21,I21,J21,K21,L21)</f>
        <v>Trade.SpreadSheet.termDeposit.t0010</v>
      </c>
      <c r="N21" s="12" t="str">
        <f ca="1">_xll.HLV5r3.Financial.Cache.ValueTrade(M21,D21,$S$2:$S$5,I21,F21,$V$3:$W$3)</f>
        <v>ValuationReport.LOCAL_USER.SpreadSheet.termDeposit.t0010.LOCAL_USER.2019-06-28</v>
      </c>
      <c r="O21" s="14" t="str">
        <f t="array" aca="1" ref="O21:R22" ca="1">TRANSPOSE(_xll.HLV5r3.Financial.Cache.ViewValuationReport(N21))</f>
        <v>ImpliedQuote</v>
      </c>
      <c r="P21" s="14" t="str">
        <f ca="1"/>
        <v>NPV</v>
      </c>
      <c r="Q21" s="14" t="str">
        <f ca="1"/>
        <v>ExpectedValue</v>
      </c>
      <c r="R21" s="14" t="str">
        <f ca="1"/>
        <v>Delta1</v>
      </c>
    </row>
    <row r="22" spans="2:23">
      <c r="B22" s="17"/>
      <c r="C22" s="17"/>
      <c r="D22" s="17"/>
      <c r="E22" s="17"/>
      <c r="F22" s="17"/>
      <c r="G22" s="17"/>
      <c r="H22" s="17"/>
      <c r="I22" s="18"/>
      <c r="J22" s="16"/>
      <c r="K22" s="16"/>
      <c r="L22" s="18"/>
      <c r="M22" s="18"/>
      <c r="N22" s="18"/>
      <c r="O22" s="24">
        <f ca="1"/>
        <v>5.0238174782087128E-2</v>
      </c>
      <c r="P22" s="16">
        <f ca="1"/>
        <v>-13265.024134365589</v>
      </c>
      <c r="Q22" s="16">
        <f ca="1"/>
        <v>-109386.63590931705</v>
      </c>
      <c r="R22" s="16">
        <f ca="1"/>
        <v>-189.02735633077756</v>
      </c>
      <c r="W22" s="14">
        <f ca="1">_xll.HLV5r3.Financial.Cache.GetNPVWithSpecifiedCurves(M3,C3,I3,F3,V3:W3)</f>
        <v>-412.94337749126998</v>
      </c>
    </row>
    <row r="23" spans="2:23" ht="15">
      <c r="B23" s="12" t="s">
        <v>41</v>
      </c>
      <c r="C23" s="12" t="str">
        <f>C21</f>
        <v>CBA</v>
      </c>
      <c r="D23" s="12" t="str">
        <f>D21</f>
        <v>XYZ</v>
      </c>
      <c r="E23" s="12" t="b">
        <f>E21</f>
        <v>1</v>
      </c>
      <c r="F23" s="13">
        <f ca="1">F21</f>
        <v>43644</v>
      </c>
      <c r="G23" s="13">
        <f ca="1">G21</f>
        <v>43644</v>
      </c>
      <c r="H23" s="13">
        <f ca="1">H21+5</f>
        <v>43784</v>
      </c>
      <c r="I23" s="13" t="str">
        <f>I21</f>
        <v>AUD</v>
      </c>
      <c r="J23" s="14">
        <f>J21*1.2</f>
        <v>6191736.4223999996</v>
      </c>
      <c r="K23" s="15">
        <f>K21+0.001</f>
        <v>5.8318147763610335E-2</v>
      </c>
      <c r="L23" s="12" t="s">
        <v>28</v>
      </c>
      <c r="M23" s="12" t="str">
        <f ca="1">_xll.HLV5r3.Financial.Cache.CreateTermDeposit(B23,E23,C23,D23,F23,G23,H23,I23,J23,K23,L23)</f>
        <v>Trade.SpreadSheet.termDeposit.t0011</v>
      </c>
      <c r="N23" s="12" t="str">
        <f ca="1">_xll.HLV5r3.Financial.Cache.ValueTrade(M23,D23,$S$2:$S$5,I23,F23,$V$3:$W$3)</f>
        <v>ValuationReport.LOCAL_USER.SpreadSheet.termDeposit.t0011.LOCAL_USER.2019-06-28</v>
      </c>
      <c r="O23" s="14" t="str">
        <f t="array" aca="1" ref="O23:R24" ca="1">TRANSPOSE(_xll.HLV5r3.Financial.Cache.ViewValuationReport(N23))</f>
        <v>ImpliedQuote</v>
      </c>
      <c r="P23" s="14" t="str">
        <f ca="1"/>
        <v>NPV</v>
      </c>
      <c r="Q23" s="14" t="str">
        <f ca="1"/>
        <v>ExpectedValue</v>
      </c>
      <c r="R23" s="14" t="str">
        <f ca="1"/>
        <v>Delta1</v>
      </c>
      <c r="W23" s="1">
        <f ca="1">_xll.HLV5r3.Financial.Cache.GetParRateWithSpecifiedCurves(M3,C3,F3,V3:W3)</f>
        <v>5.0013515322262288E-2</v>
      </c>
    </row>
    <row r="24" spans="2:23">
      <c r="B24" s="17"/>
      <c r="C24" s="17"/>
      <c r="D24" s="17"/>
      <c r="E24" s="17"/>
      <c r="F24" s="17"/>
      <c r="G24" s="17"/>
      <c r="H24" s="17"/>
      <c r="I24" s="18"/>
      <c r="J24" s="16"/>
      <c r="K24" s="16"/>
      <c r="L24" s="18"/>
      <c r="M24" s="18"/>
      <c r="N24" s="18"/>
      <c r="O24" s="24">
        <f ca="1"/>
        <v>5.0267085645235313E-2</v>
      </c>
      <c r="P24" s="16">
        <f ca="1"/>
        <v>-18758.887650222954</v>
      </c>
      <c r="Q24" s="16">
        <f ca="1"/>
        <v>-138500.50395418925</v>
      </c>
      <c r="R24" s="16">
        <f ca="1"/>
        <v>-235.34432110866967</v>
      </c>
    </row>
    <row r="25" spans="2:23" ht="15">
      <c r="B25" s="12" t="s">
        <v>42</v>
      </c>
      <c r="C25" s="12" t="str">
        <f>C23</f>
        <v>CBA</v>
      </c>
      <c r="D25" s="12" t="str">
        <f>D23</f>
        <v>XYZ</v>
      </c>
      <c r="E25" s="12" t="b">
        <f>E23</f>
        <v>1</v>
      </c>
      <c r="F25" s="13">
        <f ca="1">F23</f>
        <v>43644</v>
      </c>
      <c r="G25" s="13">
        <f ca="1">G23</f>
        <v>43644</v>
      </c>
      <c r="H25" s="13">
        <f ca="1">H23+5</f>
        <v>43789</v>
      </c>
      <c r="I25" s="13" t="str">
        <f>I23</f>
        <v>AUD</v>
      </c>
      <c r="J25" s="14">
        <f>J23*1.2</f>
        <v>7430083.7068799995</v>
      </c>
      <c r="K25" s="15">
        <f>K23+0.001</f>
        <v>5.9318147763610336E-2</v>
      </c>
      <c r="L25" s="12" t="s">
        <v>28</v>
      </c>
      <c r="M25" s="12" t="str">
        <f ca="1">_xll.HLV5r3.Financial.Cache.CreateTermDeposit(B25,E25,C25,D25,F25,G25,H25,I25,J25,K25,L25)</f>
        <v>Trade.SpreadSheet.termDeposit.t0012</v>
      </c>
      <c r="N25" s="12" t="str">
        <f ca="1">_xll.HLV5r3.Financial.Cache.ValueTrade(M25,D25,$S$2:$S$5,I25,F25,$V$3:$W$3)</f>
        <v>ValuationReport.LOCAL_USER.SpreadSheet.termDeposit.t0012.LOCAL_USER.2019-06-28</v>
      </c>
      <c r="O25" s="14" t="str">
        <f t="array" aca="1" ref="O25:R26" ca="1">TRANSPOSE(_xll.HLV5r3.Financial.Cache.ViewValuationReport(N25))</f>
        <v>ImpliedQuote</v>
      </c>
      <c r="P25" s="14" t="str">
        <f ca="1"/>
        <v>NPV</v>
      </c>
      <c r="Q25" s="14" t="str">
        <f ca="1"/>
        <v>ExpectedValue</v>
      </c>
      <c r="R25" s="14" t="str">
        <f ca="1"/>
        <v>Delta1</v>
      </c>
    </row>
    <row r="26" spans="2:23">
      <c r="B26" s="17"/>
      <c r="C26" s="17"/>
      <c r="D26" s="17"/>
      <c r="E26" s="17"/>
      <c r="F26" s="17"/>
      <c r="G26" s="17"/>
      <c r="H26" s="17"/>
      <c r="I26" s="18"/>
      <c r="J26" s="16"/>
      <c r="K26" s="16"/>
      <c r="L26" s="18"/>
      <c r="M26" s="18"/>
      <c r="N26" s="18"/>
      <c r="O26" s="24">
        <f ca="1"/>
        <v>5.0296020353378511E-2</v>
      </c>
      <c r="P26" s="16">
        <f ca="1"/>
        <v>-26108.738233350949</v>
      </c>
      <c r="Q26" s="16">
        <f ca="1"/>
        <v>-175088.01771781291</v>
      </c>
      <c r="R26" s="16">
        <f ca="1"/>
        <v>-292.6439403957761</v>
      </c>
    </row>
    <row r="27" spans="2:23" ht="15">
      <c r="B27" s="12" t="s">
        <v>43</v>
      </c>
      <c r="C27" s="12" t="str">
        <f>C25</f>
        <v>CBA</v>
      </c>
      <c r="D27" s="12" t="str">
        <f>D25</f>
        <v>XYZ</v>
      </c>
      <c r="E27" s="12" t="b">
        <f>E25</f>
        <v>1</v>
      </c>
      <c r="F27" s="13">
        <f ca="1">F25</f>
        <v>43644</v>
      </c>
      <c r="G27" s="13">
        <f ca="1">G25</f>
        <v>43644</v>
      </c>
      <c r="H27" s="13">
        <f ca="1">H25+5</f>
        <v>43794</v>
      </c>
      <c r="I27" s="13" t="str">
        <f>I25</f>
        <v>AUD</v>
      </c>
      <c r="J27" s="14">
        <f>J25*1.2</f>
        <v>8916100.448255999</v>
      </c>
      <c r="K27" s="15">
        <f>K25+0.001</f>
        <v>6.0318147763610337E-2</v>
      </c>
      <c r="L27" s="12" t="s">
        <v>28</v>
      </c>
      <c r="M27" s="12" t="str">
        <f ca="1">_xll.HLV5r3.Financial.Cache.CreateTermDeposit(B27,E27,C27,D27,F27,G27,H27,I27,J27,K27,L27)</f>
        <v>Trade.SpreadSheet.termDeposit.t0013</v>
      </c>
      <c r="N27" s="12" t="str">
        <f ca="1">_xll.HLV5r3.Financial.Cache.ValueTrade(M27,D27,$S$2:$S$5,I27,F27,$V$3:$W$3)</f>
        <v>ValuationReport.LOCAL_USER.SpreadSheet.termDeposit.t0013.LOCAL_USER.2019-06-28</v>
      </c>
      <c r="O27" s="14" t="str">
        <f t="array" aca="1" ref="O27:R28" ca="1">TRANSPOSE(_xll.HLV5r3.Financial.Cache.ViewValuationReport(N27))</f>
        <v>ImpliedQuote</v>
      </c>
      <c r="P27" s="14" t="str">
        <f ca="1"/>
        <v>NPV</v>
      </c>
      <c r="Q27" s="14" t="str">
        <f ca="1"/>
        <v>ExpectedValue</v>
      </c>
      <c r="R27" s="14" t="str">
        <f ca="1"/>
        <v>Delta1</v>
      </c>
    </row>
    <row r="28" spans="2:23">
      <c r="B28" s="17"/>
      <c r="C28" s="17"/>
      <c r="D28" s="17"/>
      <c r="E28" s="17"/>
      <c r="F28" s="17"/>
      <c r="G28" s="17"/>
      <c r="H28" s="17"/>
      <c r="I28" s="18"/>
      <c r="J28" s="16"/>
      <c r="K28" s="16"/>
      <c r="L28" s="18"/>
      <c r="M28" s="18"/>
      <c r="N28" s="18"/>
      <c r="O28" s="24">
        <f ca="1"/>
        <v>5.032497893248282E-2</v>
      </c>
      <c r="P28" s="16">
        <f ca="1"/>
        <v>-35874.539043749755</v>
      </c>
      <c r="Q28" s="16">
        <f ca="1"/>
        <v>-221014.79355332768</v>
      </c>
      <c r="R28" s="16">
        <f ca="1"/>
        <v>-363.47090235005044</v>
      </c>
    </row>
    <row r="29" spans="2:23" ht="15">
      <c r="B29" s="12" t="s">
        <v>44</v>
      </c>
      <c r="C29" s="12" t="str">
        <f>C27</f>
        <v>CBA</v>
      </c>
      <c r="D29" s="12" t="str">
        <f>D27</f>
        <v>XYZ</v>
      </c>
      <c r="E29" s="12" t="b">
        <f>E27</f>
        <v>1</v>
      </c>
      <c r="F29" s="13">
        <f ca="1">F27</f>
        <v>43644</v>
      </c>
      <c r="G29" s="13">
        <f ca="1">G27</f>
        <v>43644</v>
      </c>
      <c r="H29" s="13">
        <f ca="1">H27+5</f>
        <v>43799</v>
      </c>
      <c r="I29" s="13" t="str">
        <f>I27</f>
        <v>AUD</v>
      </c>
      <c r="J29" s="14">
        <f>J27*1.2</f>
        <v>10699320.537907198</v>
      </c>
      <c r="K29" s="15">
        <f>K27+0.001</f>
        <v>6.1318147763610338E-2</v>
      </c>
      <c r="L29" s="12" t="s">
        <v>28</v>
      </c>
      <c r="M29" s="12" t="str">
        <f ca="1">_xll.HLV5r3.Financial.Cache.CreateTermDeposit(B29,E29,C29,D29,F29,G29,H29,I29,J29,K29,L29)</f>
        <v>Trade.SpreadSheet.termDeposit.t0014</v>
      </c>
      <c r="N29" s="12" t="str">
        <f ca="1">_xll.HLV5r3.Financial.Cache.ValueTrade(M29,D29,$S$2:$S$5,I29,F29,$V$3:$W$3)</f>
        <v>ValuationReport.LOCAL_USER.SpreadSheet.termDeposit.t0014.LOCAL_USER.2019-06-28</v>
      </c>
      <c r="O29" s="14" t="str">
        <f t="array" aca="1" ref="O29:R30" ca="1">TRANSPOSE(_xll.HLV5r3.Financial.Cache.ViewValuationReport(N29))</f>
        <v>ImpliedQuote</v>
      </c>
      <c r="P29" s="14" t="str">
        <f ca="1"/>
        <v>NPV</v>
      </c>
      <c r="Q29" s="14" t="str">
        <f ca="1"/>
        <v>ExpectedValue</v>
      </c>
      <c r="R29" s="14" t="str">
        <f ca="1"/>
        <v>Delta1</v>
      </c>
    </row>
    <row r="30" spans="2:23">
      <c r="B30" s="17"/>
      <c r="C30" s="17"/>
      <c r="D30" s="17"/>
      <c r="E30" s="17"/>
      <c r="F30" s="17"/>
      <c r="G30" s="17"/>
      <c r="H30" s="17"/>
      <c r="I30" s="18"/>
      <c r="J30" s="16"/>
      <c r="K30" s="16"/>
      <c r="L30" s="18"/>
      <c r="M30" s="18"/>
      <c r="N30" s="18"/>
      <c r="O30" s="24">
        <f ca="1"/>
        <v>5.0353961408557094E-2</v>
      </c>
      <c r="P30" s="16">
        <f ca="1"/>
        <v>-48773.36674949032</v>
      </c>
      <c r="Q30" s="16">
        <f ca="1"/>
        <v>-278601.89108386758</v>
      </c>
      <c r="R30" s="16">
        <f ca="1"/>
        <v>-450.9495044947177</v>
      </c>
    </row>
    <row r="31" spans="2:23">
      <c r="B31" s="12"/>
      <c r="C31" s="12"/>
      <c r="D31" s="12"/>
      <c r="E31" s="12"/>
      <c r="F31" s="13"/>
      <c r="G31" s="13"/>
      <c r="H31" s="13"/>
      <c r="I31" s="13"/>
      <c r="J31" s="14"/>
      <c r="K31" s="14"/>
      <c r="L31" s="13"/>
      <c r="M31" s="12"/>
      <c r="N31" s="12"/>
      <c r="O31" s="14"/>
      <c r="P31" s="14"/>
      <c r="Q31" s="14"/>
      <c r="R31" s="14"/>
    </row>
    <row r="32" spans="2:23">
      <c r="B32" s="12"/>
      <c r="C32" s="12"/>
      <c r="D32" s="12"/>
      <c r="E32" s="12"/>
      <c r="F32" s="13"/>
      <c r="G32" s="13"/>
      <c r="H32" s="13"/>
      <c r="I32" s="13"/>
      <c r="J32" s="14"/>
      <c r="K32" s="14"/>
      <c r="L32" s="13"/>
      <c r="M32" s="12"/>
      <c r="N32" s="12"/>
      <c r="O32" s="14"/>
      <c r="P32" s="14"/>
      <c r="Q32" s="14"/>
      <c r="R32" s="14"/>
    </row>
    <row r="33" spans="2:18">
      <c r="B33" s="12"/>
      <c r="C33" s="12"/>
      <c r="D33" s="12"/>
      <c r="E33" s="12"/>
      <c r="F33" s="13"/>
      <c r="G33" s="13"/>
      <c r="H33" s="13"/>
      <c r="I33" s="13"/>
      <c r="J33" s="14"/>
      <c r="K33" s="14"/>
      <c r="L33" s="13"/>
      <c r="M33" s="12"/>
      <c r="N33" s="12"/>
      <c r="O33" s="14"/>
      <c r="P33" s="14"/>
      <c r="Q33" s="14"/>
      <c r="R33" s="14"/>
    </row>
    <row r="34" spans="2:18">
      <c r="B34" s="12"/>
      <c r="C34" s="12"/>
      <c r="D34" s="12"/>
      <c r="E34" s="12"/>
      <c r="F34" s="13"/>
      <c r="G34" s="13"/>
      <c r="H34" s="13"/>
      <c r="I34" s="13"/>
      <c r="J34" s="14"/>
      <c r="K34" s="14"/>
      <c r="L34" s="13"/>
      <c r="M34" s="12"/>
      <c r="N34" s="12"/>
      <c r="O34" s="14"/>
      <c r="P34" s="14"/>
      <c r="Q34" s="14"/>
      <c r="R34" s="14"/>
    </row>
    <row r="35" spans="2:18">
      <c r="B35" s="12"/>
      <c r="C35" s="12"/>
      <c r="D35" s="12"/>
      <c r="E35" s="12"/>
      <c r="F35" s="13"/>
      <c r="G35" s="13"/>
      <c r="H35" s="13"/>
      <c r="I35" s="13"/>
      <c r="J35" s="14"/>
      <c r="K35" s="14"/>
      <c r="L35" s="13"/>
      <c r="M35" s="12"/>
      <c r="N35" s="12"/>
      <c r="O35" s="14"/>
      <c r="P35" s="14"/>
      <c r="Q35" s="14"/>
      <c r="R35" s="14"/>
    </row>
    <row r="36" spans="2:18">
      <c r="B36" s="12"/>
      <c r="C36" s="12"/>
      <c r="D36" s="12"/>
      <c r="E36" s="12"/>
      <c r="F36" s="13"/>
      <c r="G36" s="13"/>
      <c r="H36" s="13"/>
      <c r="I36" s="13"/>
      <c r="J36" s="14"/>
      <c r="K36" s="14"/>
      <c r="L36" s="13"/>
      <c r="M36" s="12"/>
      <c r="N36" s="12"/>
      <c r="O36" s="14"/>
      <c r="P36" s="14"/>
      <c r="Q36" s="14"/>
      <c r="R36" s="14"/>
    </row>
    <row r="37" spans="2:18">
      <c r="B37" s="12"/>
      <c r="C37" s="12"/>
      <c r="D37" s="12"/>
      <c r="E37" s="12"/>
      <c r="F37" s="13"/>
      <c r="G37" s="13"/>
      <c r="H37" s="13"/>
      <c r="I37" s="13"/>
      <c r="J37" s="14"/>
      <c r="K37" s="14"/>
      <c r="L37" s="13"/>
      <c r="M37" s="12"/>
      <c r="N37" s="12"/>
      <c r="O37" s="14"/>
      <c r="P37" s="14"/>
      <c r="Q37" s="14"/>
      <c r="R37" s="14"/>
    </row>
    <row r="38" spans="2:18">
      <c r="B38" s="12"/>
      <c r="C38" s="12"/>
      <c r="D38" s="12"/>
      <c r="E38" s="12"/>
      <c r="F38" s="13"/>
      <c r="G38" s="13"/>
      <c r="H38" s="13"/>
      <c r="I38" s="13"/>
      <c r="J38" s="14"/>
      <c r="K38" s="14"/>
      <c r="L38" s="13"/>
      <c r="M38" s="12"/>
      <c r="N38" s="12"/>
      <c r="O38" s="14"/>
      <c r="P38" s="14"/>
      <c r="Q38" s="14"/>
      <c r="R38" s="14"/>
    </row>
    <row r="39" spans="2:18">
      <c r="B39" s="12"/>
      <c r="C39" s="12"/>
      <c r="D39" s="12"/>
      <c r="E39" s="12"/>
      <c r="F39" s="13"/>
      <c r="G39" s="13"/>
      <c r="H39" s="13"/>
      <c r="I39" s="13"/>
      <c r="J39" s="14"/>
      <c r="K39" s="14"/>
      <c r="L39" s="13"/>
      <c r="M39" s="12"/>
      <c r="N39" s="12"/>
      <c r="O39" s="14"/>
      <c r="P39" s="14"/>
      <c r="Q39" s="14"/>
      <c r="R39" s="14"/>
    </row>
    <row r="40" spans="2:18">
      <c r="B40" s="12"/>
      <c r="C40" s="12"/>
      <c r="D40" s="12"/>
      <c r="E40" s="12"/>
      <c r="F40" s="13"/>
      <c r="G40" s="13"/>
      <c r="H40" s="13"/>
      <c r="I40" s="13"/>
      <c r="J40" s="14"/>
      <c r="K40" s="14"/>
      <c r="L40" s="13"/>
      <c r="M40" s="12"/>
      <c r="N40" s="12"/>
      <c r="O40" s="14"/>
      <c r="P40" s="14"/>
      <c r="Q40" s="14"/>
      <c r="R40" s="14"/>
    </row>
    <row r="41" spans="2:18">
      <c r="B41" s="12"/>
      <c r="C41" s="12"/>
      <c r="D41" s="12"/>
      <c r="E41" s="12"/>
      <c r="F41" s="13"/>
      <c r="G41" s="13"/>
      <c r="H41" s="13"/>
      <c r="I41" s="13"/>
      <c r="J41" s="14"/>
      <c r="K41" s="14"/>
      <c r="L41" s="13"/>
      <c r="M41" s="12"/>
      <c r="N41" s="12"/>
      <c r="O41" s="14"/>
      <c r="P41" s="14"/>
      <c r="Q41" s="14"/>
      <c r="R41" s="14"/>
    </row>
    <row r="42" spans="2:18">
      <c r="B42" s="12"/>
      <c r="C42" s="12"/>
      <c r="D42" s="12"/>
      <c r="E42" s="12"/>
      <c r="F42" s="13"/>
      <c r="G42" s="13"/>
      <c r="H42" s="13"/>
      <c r="I42" s="13"/>
      <c r="J42" s="14"/>
      <c r="K42" s="14"/>
      <c r="L42" s="13"/>
      <c r="M42" s="12"/>
      <c r="N42" s="12"/>
      <c r="O42" s="14"/>
      <c r="P42" s="14"/>
      <c r="Q42" s="14"/>
      <c r="R42" s="14"/>
    </row>
    <row r="43" spans="2:18">
      <c r="B43" s="12"/>
      <c r="C43" s="12"/>
      <c r="D43" s="12"/>
      <c r="E43" s="12"/>
      <c r="F43" s="13"/>
      <c r="G43" s="13"/>
      <c r="H43" s="13"/>
      <c r="I43" s="13"/>
      <c r="J43" s="14"/>
      <c r="K43" s="14"/>
      <c r="L43" s="13"/>
      <c r="M43" s="12"/>
      <c r="N43" s="12"/>
      <c r="O43" s="14"/>
      <c r="P43" s="14"/>
      <c r="Q43" s="14"/>
      <c r="R43" s="14"/>
    </row>
    <row r="44" spans="2:18">
      <c r="B44" s="12"/>
      <c r="C44" s="12"/>
      <c r="D44" s="12"/>
      <c r="E44" s="12"/>
      <c r="F44" s="13"/>
      <c r="G44" s="13"/>
      <c r="H44" s="13"/>
      <c r="I44" s="13"/>
      <c r="J44" s="14"/>
      <c r="K44" s="14"/>
      <c r="L44" s="13"/>
      <c r="M44" s="12"/>
      <c r="N44" s="12"/>
      <c r="O44" s="14"/>
      <c r="P44" s="14"/>
      <c r="Q44" s="14"/>
      <c r="R44" s="14"/>
    </row>
    <row r="45" spans="2:18">
      <c r="B45" s="12"/>
      <c r="C45" s="12"/>
      <c r="D45" s="12"/>
      <c r="E45" s="12"/>
      <c r="F45" s="13"/>
      <c r="G45" s="13"/>
      <c r="H45" s="13"/>
      <c r="I45" s="13"/>
      <c r="J45" s="14"/>
      <c r="K45" s="14"/>
      <c r="L45" s="13"/>
      <c r="M45" s="12"/>
      <c r="N45" s="12"/>
      <c r="O45" s="14"/>
      <c r="P45" s="14"/>
      <c r="Q45" s="14"/>
      <c r="R45" s="14"/>
    </row>
    <row r="46" spans="2:18">
      <c r="B46" s="12"/>
      <c r="C46" s="12"/>
      <c r="D46" s="12"/>
      <c r="E46" s="12"/>
      <c r="F46" s="13"/>
      <c r="G46" s="13"/>
      <c r="H46" s="13"/>
      <c r="I46" s="13"/>
      <c r="J46" s="14"/>
      <c r="K46" s="14"/>
      <c r="L46" s="13"/>
      <c r="M46" s="12"/>
      <c r="N46" s="12"/>
      <c r="O46" s="14"/>
      <c r="P46" s="14"/>
      <c r="Q46" s="14"/>
      <c r="R46" s="14"/>
    </row>
    <row r="47" spans="2:18">
      <c r="B47" s="12"/>
      <c r="C47" s="12"/>
      <c r="D47" s="12"/>
      <c r="E47" s="12"/>
      <c r="F47" s="13"/>
      <c r="G47" s="13"/>
      <c r="H47" s="13"/>
      <c r="I47" s="13"/>
      <c r="J47" s="14"/>
      <c r="K47" s="14"/>
      <c r="L47" s="13"/>
      <c r="M47" s="12"/>
      <c r="N47" s="12"/>
      <c r="O47" s="14"/>
      <c r="P47" s="14"/>
      <c r="Q47" s="14"/>
      <c r="R47" s="14"/>
    </row>
    <row r="48" spans="2:18">
      <c r="B48" s="12"/>
      <c r="C48" s="12"/>
      <c r="D48" s="12"/>
      <c r="E48" s="12"/>
      <c r="F48" s="13"/>
      <c r="G48" s="13"/>
      <c r="H48" s="13"/>
      <c r="I48" s="13"/>
      <c r="J48" s="14"/>
      <c r="K48" s="14"/>
      <c r="L48" s="13"/>
      <c r="M48" s="12"/>
      <c r="N48" s="12"/>
      <c r="O48" s="14"/>
      <c r="P48" s="14"/>
      <c r="Q48" s="14"/>
      <c r="R48" s="14"/>
    </row>
    <row r="49" spans="2:18">
      <c r="B49" s="12"/>
      <c r="C49" s="12"/>
      <c r="D49" s="12"/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>
      <c r="B50" s="12"/>
      <c r="C50" s="12"/>
      <c r="D50" s="12"/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6"/>
  <sheetViews>
    <sheetView workbookViewId="0">
      <selection activeCell="B25" sqref="B25"/>
    </sheetView>
  </sheetViews>
  <sheetFormatPr defaultColWidth="9.140625" defaultRowHeight="12.75"/>
  <cols>
    <col min="1" max="1" width="32.85546875" style="1" bestFit="1" customWidth="1"/>
    <col min="2" max="2" width="48.5703125" style="1" bestFit="1" customWidth="1"/>
    <col min="3" max="3" width="16.5703125" style="1" bestFit="1" customWidth="1"/>
    <col min="4" max="4" width="9.140625" style="1"/>
    <col min="5" max="5" width="21" style="1" bestFit="1" customWidth="1"/>
    <col min="6" max="6" width="15" style="1" bestFit="1" customWidth="1"/>
    <col min="7" max="7" width="9.140625" style="1"/>
    <col min="8" max="8" width="31.5703125" style="1" bestFit="1" customWidth="1"/>
    <col min="9" max="9" width="48.5703125" style="1" bestFit="1" customWidth="1"/>
    <col min="10" max="16384" width="9.140625" style="1"/>
  </cols>
  <sheetData>
    <row r="2" spans="1:9" ht="15">
      <c r="A2" s="27" t="s">
        <v>22</v>
      </c>
      <c r="B2" s="1">
        <f ca="1">_xll.HLV5r3.Financial.Cache.GetNPVWithSpecifiedCurves(B23,B12,B18,B15,H3:I3)</f>
        <v>1604.4226650595408</v>
      </c>
    </row>
    <row r="3" spans="1:9" ht="15">
      <c r="A3" s="27" t="s">
        <v>51</v>
      </c>
      <c r="B3" s="1">
        <f ca="1">_xll.HLV5r3.Financial.Cache.GetParRateWithSpecifiedCurves(B23,B12,B15,H3:I3)</f>
        <v>7.016378201484344E-2</v>
      </c>
      <c r="H3" s="1" t="str">
        <f t="array" aca="1" ref="H3:H13" ca="1">_xll.HLV5r3.Financial.Cache.GetRequiredCurves(B23)</f>
        <v>DiscountCurve.AUD-LIBOR-SENIOR</v>
      </c>
      <c r="I3" s="1" t="str">
        <f>B22</f>
        <v>Market.QR_LIVE.RateCurve.AUD-BBR-BBSW-3M</v>
      </c>
    </row>
    <row r="4" spans="1:9" ht="15">
      <c r="A4" s="27" t="s">
        <v>55</v>
      </c>
      <c r="H4" s="1" t="str">
        <f ca="1"/>
        <v>DiscountCurve.AUD-LIBOR-SENIOR</v>
      </c>
    </row>
    <row r="5" spans="1:9" ht="15">
      <c r="A5" s="27" t="s">
        <v>53</v>
      </c>
      <c r="E5" s="1" t="str">
        <f t="array" aca="1" ref="E5:F18" ca="1">_xll.HLV5r3.Financial.Cache.ViewTrade(B23)</f>
        <v>adjustedEffectiveDate</v>
      </c>
      <c r="F5" s="19">
        <f ca="1"/>
        <v>43646</v>
      </c>
      <c r="H5" s="1" t="str">
        <f ca="1"/>
        <v>DiscountCurve.AUD-LIBOR-SENIOR</v>
      </c>
    </row>
    <row r="6" spans="1:9" ht="15">
      <c r="A6" s="27" t="s">
        <v>54</v>
      </c>
      <c r="E6" s="1" t="str">
        <f ca="1"/>
        <v>fixedRate</v>
      </c>
      <c r="F6" s="1">
        <f ca="1"/>
        <v>7.0230000000000001E-2</v>
      </c>
      <c r="H6" s="1" t="str">
        <f ca="1"/>
        <v>DiscountCurve.AUD-LIBOR-SENIOR</v>
      </c>
    </row>
    <row r="7" spans="1:9" ht="15">
      <c r="A7" s="27" t="s">
        <v>52</v>
      </c>
      <c r="B7" s="1" t="s">
        <v>7</v>
      </c>
      <c r="E7" s="1" t="str">
        <f ca="1"/>
        <v>maturityDate</v>
      </c>
      <c r="F7" s="19">
        <f ca="1"/>
        <v>43736</v>
      </c>
      <c r="H7" s="1" t="str">
        <f ca="1"/>
        <v>DiscountCurve.AUD-LIBOR-SENIOR</v>
      </c>
    </row>
    <row r="8" spans="1:9" ht="15">
      <c r="A8" s="27" t="s">
        <v>56</v>
      </c>
      <c r="E8" s="1" t="str">
        <f ca="1"/>
        <v>dayCountFraction</v>
      </c>
      <c r="F8" s="1" t="str">
        <f ca="1"/>
        <v>ACT/365.FIXED</v>
      </c>
      <c r="H8" s="1" t="str">
        <f ca="1"/>
        <v>DiscountCurve.AUD-LIBOR-SENIOR</v>
      </c>
    </row>
    <row r="9" spans="1:9">
      <c r="A9" s="1" t="s">
        <v>39</v>
      </c>
      <c r="B9" s="1" t="s">
        <v>46</v>
      </c>
      <c r="E9" s="1" t="str">
        <f ca="1"/>
        <v>lenderPartyReference</v>
      </c>
      <c r="F9" s="19" t="str">
        <f ca="1"/>
        <v>Party1</v>
      </c>
      <c r="H9" s="1" t="str">
        <f ca="1"/>
        <v>DiscountCurve.AUD-LIBOR-SENIOR</v>
      </c>
    </row>
    <row r="10" spans="1:9">
      <c r="B10" s="1" t="s">
        <v>23</v>
      </c>
      <c r="E10" s="1" t="str">
        <f ca="1"/>
        <v>borrowerPartyReference</v>
      </c>
      <c r="F10" s="1" t="str">
        <f ca="1"/>
        <v>Party2</v>
      </c>
      <c r="H10" s="1" t="str">
        <f ca="1"/>
        <v>DiscountCurve.AUD-LIBOR-SENIOR</v>
      </c>
    </row>
    <row r="11" spans="1:9">
      <c r="A11" s="1" t="s">
        <v>45</v>
      </c>
      <c r="B11" s="1" t="s">
        <v>24</v>
      </c>
      <c r="E11" s="1" t="str">
        <f ca="1"/>
        <v>currency</v>
      </c>
      <c r="F11" s="1" t="str">
        <f ca="1"/>
        <v>AUD</v>
      </c>
      <c r="H11" s="1" t="str">
        <f ca="1"/>
        <v>DiscountCurve.AUD-LIBOR-SENIOR</v>
      </c>
    </row>
    <row r="12" spans="1:9">
      <c r="A12" s="1" t="s">
        <v>8</v>
      </c>
      <c r="B12" s="1" t="s">
        <v>25</v>
      </c>
      <c r="E12" s="1" t="str">
        <f ca="1"/>
        <v>notionalAmount</v>
      </c>
      <c r="F12" s="29">
        <f ca="1"/>
        <v>100000000</v>
      </c>
      <c r="H12" s="1" t="str">
        <f ca="1"/>
        <v>DiscountCurve.AUD-LIBOR-SENIOR</v>
      </c>
    </row>
    <row r="13" spans="1:9">
      <c r="A13" s="1" t="s">
        <v>9</v>
      </c>
      <c r="B13" s="1" t="s">
        <v>26</v>
      </c>
      <c r="E13" s="1" t="str">
        <f ca="1"/>
        <v>dayCount</v>
      </c>
      <c r="F13" s="1" t="str">
        <f ca="1"/>
        <v>ACT/365.FIXED</v>
      </c>
      <c r="H13" s="1" t="str">
        <f ca="1"/>
        <v>DiscountCurve.AUD-LIBOR-SENIOR</v>
      </c>
    </row>
    <row r="14" spans="1:9">
      <c r="A14" s="1" t="s">
        <v>10</v>
      </c>
      <c r="B14" s="1" t="b">
        <v>1</v>
      </c>
      <c r="E14" s="1" t="str">
        <f ca="1"/>
        <v>party1</v>
      </c>
      <c r="F14" s="1" t="str">
        <f ca="1"/>
        <v>CBA</v>
      </c>
    </row>
    <row r="15" spans="1:9">
      <c r="A15" s="1" t="s">
        <v>11</v>
      </c>
      <c r="B15" s="20">
        <f ca="1">TODAY()</f>
        <v>43644</v>
      </c>
      <c r="E15" s="1" t="str">
        <f ca="1"/>
        <v>party2</v>
      </c>
      <c r="F15" s="1" t="str">
        <f ca="1"/>
        <v>XYZ</v>
      </c>
    </row>
    <row r="16" spans="1:9">
      <c r="A16" s="1" t="s">
        <v>12</v>
      </c>
      <c r="B16" s="20">
        <f ca="1">B15+2</f>
        <v>43646</v>
      </c>
      <c r="E16" s="1" t="e">
        <f ca="1"/>
        <v>#N/A</v>
      </c>
      <c r="F16" s="1" t="e">
        <f ca="1"/>
        <v>#N/A</v>
      </c>
    </row>
    <row r="17" spans="1:9">
      <c r="A17" s="1" t="s">
        <v>13</v>
      </c>
      <c r="B17" s="20">
        <f ca="1">B16+90</f>
        <v>43736</v>
      </c>
      <c r="E17" s="1" t="e">
        <f ca="1"/>
        <v>#N/A</v>
      </c>
      <c r="F17" s="1" t="e">
        <f ca="1"/>
        <v>#N/A</v>
      </c>
    </row>
    <row r="18" spans="1:9">
      <c r="A18" s="1" t="s">
        <v>47</v>
      </c>
      <c r="B18" s="1" t="s">
        <v>27</v>
      </c>
      <c r="E18" s="1" t="e">
        <f ca="1"/>
        <v>#N/A</v>
      </c>
      <c r="F18" s="1" t="e">
        <f ca="1"/>
        <v>#N/A</v>
      </c>
    </row>
    <row r="19" spans="1:9">
      <c r="A19" s="1" t="s">
        <v>15</v>
      </c>
      <c r="B19" s="21">
        <v>100000000</v>
      </c>
    </row>
    <row r="20" spans="1:9" ht="15">
      <c r="A20" s="1" t="s">
        <v>16</v>
      </c>
      <c r="B20" s="22">
        <v>7.0230000000000001E-2</v>
      </c>
    </row>
    <row r="21" spans="1:9">
      <c r="A21" s="1" t="s">
        <v>17</v>
      </c>
      <c r="B21" s="23" t="s">
        <v>28</v>
      </c>
    </row>
    <row r="22" spans="1:9">
      <c r="A22" s="1" t="s">
        <v>18</v>
      </c>
      <c r="B22" s="1" t="s">
        <v>60</v>
      </c>
      <c r="F22" s="19"/>
      <c r="I22" s="1" t="s">
        <v>59</v>
      </c>
    </row>
    <row r="23" spans="1:9">
      <c r="A23" s="1" t="s">
        <v>19</v>
      </c>
      <c r="B23" s="1" t="str">
        <f ca="1">_xll.HLV5r3.Financial.Cache.CreateTermDeposit(B10,B14,B12,B13,B15,B16,B17,B18,B19,B20,B21)</f>
        <v>Trade.SpreadSheet.termDeposit.t0001</v>
      </c>
      <c r="F23" s="19"/>
    </row>
    <row r="24" spans="1:9">
      <c r="A24" s="1" t="s">
        <v>48</v>
      </c>
      <c r="B24" s="1" t="str">
        <f t="array" aca="1" ref="B24" ca="1">_xll.HLV5r3.Financial.Cache.ValueTrade(B23,B12,A2:A8,B18,B15,H3:I3)</f>
        <v>ValuationReport.LOCAL_USER.SpreadSheet.termDeposit.t0001.LOCAL_USER.2019-06-28</v>
      </c>
      <c r="F24" s="19"/>
    </row>
    <row r="25" spans="1:9">
      <c r="A25" s="1" t="s">
        <v>49</v>
      </c>
      <c r="B25" s="1" t="str">
        <f t="array" aca="1" ref="B25:C86" ca="1">_xll.HLV5r3.Financial.Cache.ViewValuationReport(B24)</f>
        <v>ImpliedQuote</v>
      </c>
      <c r="C25" s="28">
        <f ca="1"/>
        <v>5.0013515322262288E-2</v>
      </c>
    </row>
    <row r="26" spans="1:9">
      <c r="A26" s="1" t="s">
        <v>21</v>
      </c>
      <c r="B26" s="1" t="str">
        <f ca="1"/>
        <v>NPV</v>
      </c>
      <c r="C26" s="21">
        <f ca="1"/>
        <v>412.94337749126998</v>
      </c>
    </row>
    <row r="27" spans="1:9">
      <c r="A27" s="1" t="s">
        <v>50</v>
      </c>
      <c r="B27" s="1" t="str">
        <f ca="1"/>
        <v>ExpectedValue</v>
      </c>
      <c r="C27" s="21">
        <f ca="1"/>
        <v>-11914.063832123067</v>
      </c>
    </row>
    <row r="28" spans="1:9">
      <c r="B28" s="1" t="str">
        <f ca="1"/>
        <v>Delta1</v>
      </c>
      <c r="C28" s="25">
        <f ca="1"/>
        <v>-24.348180820181152</v>
      </c>
    </row>
    <row r="29" spans="1:9">
      <c r="B29" s="1" t="e">
        <f ca="1"/>
        <v>#N/A</v>
      </c>
      <c r="C29" s="25" t="e">
        <f ca="1"/>
        <v>#N/A</v>
      </c>
    </row>
    <row r="30" spans="1:9">
      <c r="B30" s="1" t="e">
        <f ca="1"/>
        <v>#N/A</v>
      </c>
      <c r="C30" s="21" t="e">
        <f ca="1"/>
        <v>#N/A</v>
      </c>
    </row>
    <row r="31" spans="1:9">
      <c r="B31" s="1" t="e">
        <f ca="1"/>
        <v>#N/A</v>
      </c>
      <c r="C31" s="21" t="e">
        <f ca="1"/>
        <v>#N/A</v>
      </c>
    </row>
    <row r="32" spans="1:9">
      <c r="B32" s="1" t="e">
        <f ca="1"/>
        <v>#N/A</v>
      </c>
      <c r="C32" s="21" t="e">
        <f ca="1"/>
        <v>#N/A</v>
      </c>
    </row>
    <row r="33" spans="2:3">
      <c r="B33" s="1" t="e">
        <f ca="1"/>
        <v>#N/A</v>
      </c>
      <c r="C33" s="21" t="e">
        <f ca="1"/>
        <v>#N/A</v>
      </c>
    </row>
    <row r="34" spans="2:3">
      <c r="B34" s="1" t="e">
        <f ca="1"/>
        <v>#N/A</v>
      </c>
      <c r="C34" s="21" t="e">
        <f ca="1"/>
        <v>#N/A</v>
      </c>
    </row>
    <row r="35" spans="2:3">
      <c r="B35" s="1" t="e">
        <f ca="1"/>
        <v>#N/A</v>
      </c>
      <c r="C35" s="21" t="e">
        <f ca="1"/>
        <v>#N/A</v>
      </c>
    </row>
    <row r="36" spans="2:3">
      <c r="B36" s="1" t="e">
        <f ca="1"/>
        <v>#N/A</v>
      </c>
      <c r="C36" s="21" t="e">
        <f ca="1"/>
        <v>#N/A</v>
      </c>
    </row>
    <row r="37" spans="2:3">
      <c r="B37" s="1" t="e">
        <f ca="1"/>
        <v>#N/A</v>
      </c>
      <c r="C37" s="21" t="e">
        <f ca="1"/>
        <v>#N/A</v>
      </c>
    </row>
    <row r="38" spans="2:3">
      <c r="B38" s="1" t="e">
        <f ca="1"/>
        <v>#N/A</v>
      </c>
      <c r="C38" s="21" t="e">
        <f ca="1"/>
        <v>#N/A</v>
      </c>
    </row>
    <row r="39" spans="2:3">
      <c r="B39" s="1" t="e">
        <f ca="1"/>
        <v>#N/A</v>
      </c>
      <c r="C39" s="21" t="e">
        <f ca="1"/>
        <v>#N/A</v>
      </c>
    </row>
    <row r="40" spans="2:3">
      <c r="B40" s="1" t="e">
        <f ca="1"/>
        <v>#N/A</v>
      </c>
      <c r="C40" s="21" t="e">
        <f ca="1"/>
        <v>#N/A</v>
      </c>
    </row>
    <row r="41" spans="2:3">
      <c r="B41" s="1" t="e">
        <f ca="1"/>
        <v>#N/A</v>
      </c>
      <c r="C41" s="21" t="e">
        <f ca="1"/>
        <v>#N/A</v>
      </c>
    </row>
    <row r="42" spans="2:3">
      <c r="B42" s="1" t="e">
        <f ca="1"/>
        <v>#N/A</v>
      </c>
      <c r="C42" s="21" t="e">
        <f ca="1"/>
        <v>#N/A</v>
      </c>
    </row>
    <row r="43" spans="2:3">
      <c r="B43" s="1" t="e">
        <f ca="1"/>
        <v>#N/A</v>
      </c>
      <c r="C43" s="21" t="e">
        <f ca="1"/>
        <v>#N/A</v>
      </c>
    </row>
    <row r="44" spans="2:3">
      <c r="B44" s="1" t="e">
        <f ca="1"/>
        <v>#N/A</v>
      </c>
      <c r="C44" s="21" t="e">
        <f ca="1"/>
        <v>#N/A</v>
      </c>
    </row>
    <row r="45" spans="2:3">
      <c r="B45" s="1" t="e">
        <f ca="1"/>
        <v>#N/A</v>
      </c>
      <c r="C45" s="21" t="e">
        <f ca="1"/>
        <v>#N/A</v>
      </c>
    </row>
    <row r="46" spans="2:3">
      <c r="B46" s="1" t="e">
        <f ca="1"/>
        <v>#N/A</v>
      </c>
      <c r="C46" s="21" t="e">
        <f ca="1"/>
        <v>#N/A</v>
      </c>
    </row>
    <row r="47" spans="2:3">
      <c r="B47" s="1" t="e">
        <f ca="1"/>
        <v>#N/A</v>
      </c>
      <c r="C47" s="21" t="e">
        <f ca="1"/>
        <v>#N/A</v>
      </c>
    </row>
    <row r="48" spans="2:3">
      <c r="B48" s="1" t="e">
        <f ca="1"/>
        <v>#N/A</v>
      </c>
      <c r="C48" s="21" t="e">
        <f ca="1"/>
        <v>#N/A</v>
      </c>
    </row>
    <row r="49" spans="2:3">
      <c r="B49" s="1" t="e">
        <f ca="1"/>
        <v>#N/A</v>
      </c>
      <c r="C49" s="21" t="e">
        <f ca="1"/>
        <v>#N/A</v>
      </c>
    </row>
    <row r="50" spans="2:3">
      <c r="B50" s="1" t="e">
        <f ca="1"/>
        <v>#N/A</v>
      </c>
      <c r="C50" s="21" t="e">
        <f ca="1"/>
        <v>#N/A</v>
      </c>
    </row>
    <row r="51" spans="2:3">
      <c r="B51" s="1" t="e">
        <f ca="1"/>
        <v>#N/A</v>
      </c>
      <c r="C51" s="21" t="e">
        <f ca="1"/>
        <v>#N/A</v>
      </c>
    </row>
    <row r="52" spans="2:3">
      <c r="B52" s="1" t="e">
        <f ca="1"/>
        <v>#N/A</v>
      </c>
      <c r="C52" s="21" t="e">
        <f ca="1"/>
        <v>#N/A</v>
      </c>
    </row>
    <row r="53" spans="2:3">
      <c r="B53" s="1" t="e">
        <f ca="1"/>
        <v>#N/A</v>
      </c>
      <c r="C53" s="21" t="e">
        <f ca="1"/>
        <v>#N/A</v>
      </c>
    </row>
    <row r="54" spans="2:3">
      <c r="B54" s="1" t="e">
        <f ca="1"/>
        <v>#N/A</v>
      </c>
      <c r="C54" s="21" t="e">
        <f ca="1"/>
        <v>#N/A</v>
      </c>
    </row>
    <row r="55" spans="2:3">
      <c r="B55" s="1" t="e">
        <f ca="1"/>
        <v>#N/A</v>
      </c>
      <c r="C55" s="21" t="e">
        <f ca="1"/>
        <v>#N/A</v>
      </c>
    </row>
    <row r="56" spans="2:3">
      <c r="B56" s="1" t="e">
        <f ca="1"/>
        <v>#N/A</v>
      </c>
      <c r="C56" s="1" t="e">
        <f ca="1"/>
        <v>#N/A</v>
      </c>
    </row>
    <row r="57" spans="2:3">
      <c r="B57" s="1" t="e">
        <f ca="1"/>
        <v>#N/A</v>
      </c>
      <c r="C57" s="1" t="e">
        <f ca="1"/>
        <v>#N/A</v>
      </c>
    </row>
    <row r="58" spans="2:3">
      <c r="B58" s="1" t="e">
        <f ca="1"/>
        <v>#N/A</v>
      </c>
      <c r="C58" s="1" t="e">
        <f ca="1"/>
        <v>#N/A</v>
      </c>
    </row>
    <row r="59" spans="2:3">
      <c r="B59" s="1" t="e">
        <f ca="1"/>
        <v>#N/A</v>
      </c>
      <c r="C59" s="1" t="e">
        <f ca="1"/>
        <v>#N/A</v>
      </c>
    </row>
    <row r="60" spans="2:3">
      <c r="B60" s="1" t="e">
        <f ca="1"/>
        <v>#N/A</v>
      </c>
      <c r="C60" s="1" t="e">
        <f ca="1"/>
        <v>#N/A</v>
      </c>
    </row>
    <row r="61" spans="2:3">
      <c r="B61" s="1" t="e">
        <f ca="1"/>
        <v>#N/A</v>
      </c>
      <c r="C61" s="1" t="e">
        <f ca="1"/>
        <v>#N/A</v>
      </c>
    </row>
    <row r="62" spans="2:3">
      <c r="B62" s="1" t="e">
        <f ca="1"/>
        <v>#N/A</v>
      </c>
      <c r="C62" s="1" t="e">
        <f ca="1"/>
        <v>#N/A</v>
      </c>
    </row>
    <row r="63" spans="2:3">
      <c r="B63" s="1" t="e">
        <f ca="1"/>
        <v>#N/A</v>
      </c>
      <c r="C63" s="1" t="e">
        <f ca="1"/>
        <v>#N/A</v>
      </c>
    </row>
    <row r="64" spans="2:3">
      <c r="B64" s="1" t="e">
        <f ca="1"/>
        <v>#N/A</v>
      </c>
      <c r="C64" s="1" t="e">
        <f ca="1"/>
        <v>#N/A</v>
      </c>
    </row>
    <row r="65" spans="2:3">
      <c r="B65" s="1" t="e">
        <f ca="1"/>
        <v>#N/A</v>
      </c>
      <c r="C65" s="1" t="e">
        <f ca="1"/>
        <v>#N/A</v>
      </c>
    </row>
    <row r="66" spans="2:3">
      <c r="B66" s="1" t="e">
        <f ca="1"/>
        <v>#N/A</v>
      </c>
      <c r="C66" s="1" t="e">
        <f ca="1"/>
        <v>#N/A</v>
      </c>
    </row>
    <row r="67" spans="2:3">
      <c r="B67" s="1" t="e">
        <f ca="1"/>
        <v>#N/A</v>
      </c>
      <c r="C67" s="1" t="e">
        <f ca="1"/>
        <v>#N/A</v>
      </c>
    </row>
    <row r="68" spans="2:3">
      <c r="B68" s="1" t="e">
        <f ca="1"/>
        <v>#N/A</v>
      </c>
      <c r="C68" s="1" t="e">
        <f ca="1"/>
        <v>#N/A</v>
      </c>
    </row>
    <row r="69" spans="2:3">
      <c r="B69" s="1" t="e">
        <f ca="1"/>
        <v>#N/A</v>
      </c>
      <c r="C69" s="1" t="e">
        <f ca="1"/>
        <v>#N/A</v>
      </c>
    </row>
    <row r="70" spans="2:3">
      <c r="B70" s="1" t="e">
        <f ca="1"/>
        <v>#N/A</v>
      </c>
      <c r="C70" s="1" t="e">
        <f ca="1"/>
        <v>#N/A</v>
      </c>
    </row>
    <row r="71" spans="2:3">
      <c r="B71" s="1" t="e">
        <f ca="1"/>
        <v>#N/A</v>
      </c>
      <c r="C71" s="1" t="e">
        <f ca="1"/>
        <v>#N/A</v>
      </c>
    </row>
    <row r="72" spans="2:3">
      <c r="B72" s="1" t="e">
        <f ca="1"/>
        <v>#N/A</v>
      </c>
      <c r="C72" s="1" t="e">
        <f ca="1"/>
        <v>#N/A</v>
      </c>
    </row>
    <row r="73" spans="2:3">
      <c r="B73" s="1" t="e">
        <f ca="1"/>
        <v>#N/A</v>
      </c>
      <c r="C73" s="1" t="e">
        <f ca="1"/>
        <v>#N/A</v>
      </c>
    </row>
    <row r="74" spans="2:3">
      <c r="B74" s="1" t="e">
        <f ca="1"/>
        <v>#N/A</v>
      </c>
      <c r="C74" s="1" t="e">
        <f ca="1"/>
        <v>#N/A</v>
      </c>
    </row>
    <row r="75" spans="2:3">
      <c r="B75" s="1" t="e">
        <f ca="1"/>
        <v>#N/A</v>
      </c>
      <c r="C75" s="1" t="e">
        <f ca="1"/>
        <v>#N/A</v>
      </c>
    </row>
    <row r="76" spans="2:3">
      <c r="B76" s="1" t="e">
        <f ca="1"/>
        <v>#N/A</v>
      </c>
      <c r="C76" s="1" t="e">
        <f ca="1"/>
        <v>#N/A</v>
      </c>
    </row>
    <row r="77" spans="2:3">
      <c r="B77" s="1" t="e">
        <f ca="1"/>
        <v>#N/A</v>
      </c>
      <c r="C77" s="1" t="e">
        <f ca="1"/>
        <v>#N/A</v>
      </c>
    </row>
    <row r="78" spans="2:3">
      <c r="B78" s="1" t="e">
        <f ca="1"/>
        <v>#N/A</v>
      </c>
      <c r="C78" s="1" t="e">
        <f ca="1"/>
        <v>#N/A</v>
      </c>
    </row>
    <row r="79" spans="2:3">
      <c r="B79" s="1" t="e">
        <f ca="1"/>
        <v>#N/A</v>
      </c>
      <c r="C79" s="1" t="e">
        <f ca="1"/>
        <v>#N/A</v>
      </c>
    </row>
    <row r="80" spans="2:3">
      <c r="B80" s="1" t="e">
        <f ca="1"/>
        <v>#N/A</v>
      </c>
      <c r="C80" s="1" t="e">
        <f ca="1"/>
        <v>#N/A</v>
      </c>
    </row>
    <row r="81" spans="2:3">
      <c r="B81" s="1" t="e">
        <f ca="1"/>
        <v>#N/A</v>
      </c>
      <c r="C81" s="1" t="e">
        <f ca="1"/>
        <v>#N/A</v>
      </c>
    </row>
    <row r="82" spans="2:3">
      <c r="B82" s="1" t="e">
        <f ca="1"/>
        <v>#N/A</v>
      </c>
      <c r="C82" s="1" t="e">
        <f ca="1"/>
        <v>#N/A</v>
      </c>
    </row>
    <row r="83" spans="2:3">
      <c r="B83" s="1" t="e">
        <f ca="1"/>
        <v>#N/A</v>
      </c>
      <c r="C83" s="1" t="e">
        <f ca="1"/>
        <v>#N/A</v>
      </c>
    </row>
    <row r="84" spans="2:3">
      <c r="B84" s="1" t="e">
        <f ca="1"/>
        <v>#N/A</v>
      </c>
      <c r="C84" s="1" t="e">
        <f ca="1"/>
        <v>#N/A</v>
      </c>
    </row>
    <row r="85" spans="2:3">
      <c r="B85" s="1" t="e">
        <f ca="1"/>
        <v>#N/A</v>
      </c>
      <c r="C85" s="1" t="e">
        <f ca="1"/>
        <v>#N/A</v>
      </c>
    </row>
    <row r="86" spans="2:3">
      <c r="B86" s="1" t="e">
        <f ca="1"/>
        <v>#N/A</v>
      </c>
      <c r="C86" s="1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36"/>
  <sheetViews>
    <sheetView workbookViewId="0">
      <selection activeCell="F22" sqref="F22"/>
    </sheetView>
  </sheetViews>
  <sheetFormatPr defaultColWidth="9.140625" defaultRowHeight="12.75"/>
  <cols>
    <col min="1" max="1" width="12" style="1" bestFit="1" customWidth="1"/>
    <col min="2" max="2" width="24.5703125" style="1" customWidth="1"/>
    <col min="3" max="5" width="9.140625" style="1"/>
    <col min="6" max="6" width="21" style="1" bestFit="1" customWidth="1"/>
    <col min="7" max="7" width="14" style="1" bestFit="1" customWidth="1"/>
    <col min="8" max="8" width="9.140625" style="1"/>
    <col min="9" max="9" width="31.5703125" style="1" bestFit="1" customWidth="1"/>
    <col min="10" max="10" width="26.85546875" style="1" customWidth="1"/>
    <col min="11" max="16384" width="9.140625" style="1"/>
  </cols>
  <sheetData>
    <row r="3" spans="1:10">
      <c r="I3" s="1" t="str">
        <f t="array" aca="1" ref="I3:I13" ca="1">_xll.HLV5r3.Financial.Cache.GetRequiredCurves(B23)</f>
        <v>DiscountCurve.AUD-LIBOR-SENIOR</v>
      </c>
      <c r="J3" s="1" t="str">
        <f>B22</f>
        <v>Market.QR_LIVE.DiscountCurve.AUD-LIBOR-SENIOR</v>
      </c>
    </row>
    <row r="4" spans="1:10">
      <c r="I4" s="1" t="str">
        <f ca="1"/>
        <v>DiscountCurve.AUD-LIBOR-SENIOR</v>
      </c>
    </row>
    <row r="5" spans="1:10">
      <c r="F5" s="1" t="str">
        <f t="array" aca="1" ref="F5:G18" ca="1">_xll.HLV5r3.Financial.Cache.ViewTrade(B23)</f>
        <v>adjustedEffectiveDate</v>
      </c>
      <c r="G5" s="19">
        <f ca="1"/>
        <v>43646</v>
      </c>
      <c r="I5" s="1" t="str">
        <f ca="1"/>
        <v>DiscountCurve.AUD-LIBOR-SENIOR</v>
      </c>
    </row>
    <row r="6" spans="1:10">
      <c r="F6" s="1" t="str">
        <f ca="1"/>
        <v>fixedRate</v>
      </c>
      <c r="G6" s="1">
        <f ca="1"/>
        <v>4.8446668534354802E-2</v>
      </c>
      <c r="I6" s="1" t="str">
        <f ca="1"/>
        <v>DiscountCurve.AUD-LIBOR-SENIOR</v>
      </c>
    </row>
    <row r="7" spans="1:10">
      <c r="F7" s="1" t="str">
        <f ca="1"/>
        <v>maturityDate</v>
      </c>
      <c r="G7" s="19">
        <f ca="1"/>
        <v>43736</v>
      </c>
      <c r="I7" s="1" t="str">
        <f ca="1"/>
        <v>DiscountCurve.AUD-LIBOR-SENIOR</v>
      </c>
    </row>
    <row r="8" spans="1:10">
      <c r="F8" s="1" t="str">
        <f ca="1"/>
        <v>dayCountFraction</v>
      </c>
      <c r="G8" s="1" t="str">
        <f ca="1"/>
        <v>ACT/365.FIXED</v>
      </c>
      <c r="I8" s="1" t="str">
        <f ca="1"/>
        <v>DiscountCurve.AUD-LIBOR-SENIOR</v>
      </c>
    </row>
    <row r="9" spans="1:10">
      <c r="A9" s="1" t="s">
        <v>45</v>
      </c>
      <c r="B9" s="1" t="s">
        <v>46</v>
      </c>
      <c r="F9" s="1" t="str">
        <f ca="1"/>
        <v>lenderPartyReference</v>
      </c>
      <c r="G9" s="19" t="str">
        <f ca="1"/>
        <v>Party1</v>
      </c>
      <c r="I9" s="1" t="str">
        <f ca="1"/>
        <v>DiscountCurve.AUD-LIBOR-SENIOR</v>
      </c>
    </row>
    <row r="10" spans="1:10">
      <c r="A10" s="1" t="s">
        <v>8</v>
      </c>
      <c r="B10" s="1" t="s">
        <v>31</v>
      </c>
      <c r="F10" s="1" t="str">
        <f ca="1"/>
        <v>borrowerPartyReference</v>
      </c>
      <c r="G10" s="1" t="str">
        <f ca="1"/>
        <v>Party2</v>
      </c>
      <c r="I10" s="1" t="str">
        <f ca="1"/>
        <v>DiscountCurve.AUD-LIBOR-SENIOR</v>
      </c>
    </row>
    <row r="11" spans="1:10">
      <c r="A11" s="1" t="s">
        <v>9</v>
      </c>
      <c r="B11" s="1" t="s">
        <v>24</v>
      </c>
      <c r="F11" s="1" t="str">
        <f ca="1"/>
        <v>currency</v>
      </c>
      <c r="G11" s="1" t="str">
        <f ca="1"/>
        <v>AUD</v>
      </c>
      <c r="I11" s="1" t="str">
        <f ca="1"/>
        <v>DiscountCurve.AUD-LIBOR-SENIOR</v>
      </c>
    </row>
    <row r="12" spans="1:10">
      <c r="A12" s="1" t="s">
        <v>10</v>
      </c>
      <c r="B12" s="1" t="s">
        <v>25</v>
      </c>
      <c r="F12" s="1" t="str">
        <f ca="1"/>
        <v>notionalAmount</v>
      </c>
      <c r="G12" s="1">
        <f ca="1"/>
        <v>1000000</v>
      </c>
      <c r="I12" s="1" t="str">
        <f ca="1"/>
        <v>DiscountCurve.AUD-LIBOR-SENIOR</v>
      </c>
    </row>
    <row r="13" spans="1:10">
      <c r="A13" s="1" t="s">
        <v>11</v>
      </c>
      <c r="B13" s="1" t="s">
        <v>26</v>
      </c>
      <c r="F13" s="1" t="str">
        <f ca="1"/>
        <v>dayCount</v>
      </c>
      <c r="G13" s="1" t="str">
        <f ca="1"/>
        <v>ACT/365.FIXED</v>
      </c>
      <c r="I13" s="1" t="str">
        <f ca="1"/>
        <v>DiscountCurve.AUD-LIBOR-SENIOR</v>
      </c>
    </row>
    <row r="14" spans="1:10">
      <c r="A14" s="1" t="s">
        <v>12</v>
      </c>
      <c r="B14" s="1" t="b">
        <v>1</v>
      </c>
      <c r="F14" s="1" t="str">
        <f ca="1"/>
        <v>party1</v>
      </c>
      <c r="G14" s="1" t="str">
        <f ca="1"/>
        <v>CBA</v>
      </c>
    </row>
    <row r="15" spans="1:10">
      <c r="A15" s="1" t="s">
        <v>13</v>
      </c>
      <c r="B15" s="20">
        <f ca="1">TODAY()</f>
        <v>43644</v>
      </c>
      <c r="F15" s="1" t="str">
        <f ca="1"/>
        <v>party2</v>
      </c>
      <c r="G15" s="1" t="str">
        <f ca="1"/>
        <v>XYZ</v>
      </c>
    </row>
    <row r="16" spans="1:10">
      <c r="A16" s="1" t="s">
        <v>47</v>
      </c>
      <c r="B16" s="20">
        <f ca="1">B15+2</f>
        <v>43646</v>
      </c>
      <c r="F16" s="1" t="e">
        <f ca="1"/>
        <v>#N/A</v>
      </c>
      <c r="G16" s="1" t="e">
        <f ca="1"/>
        <v>#N/A</v>
      </c>
    </row>
    <row r="17" spans="1:13">
      <c r="A17" s="1" t="s">
        <v>15</v>
      </c>
      <c r="B17" s="20">
        <f ca="1">B16+90</f>
        <v>43736</v>
      </c>
      <c r="F17" s="1" t="e">
        <f ca="1"/>
        <v>#N/A</v>
      </c>
      <c r="G17" s="1" t="e">
        <f ca="1"/>
        <v>#N/A</v>
      </c>
    </row>
    <row r="18" spans="1:13">
      <c r="A18" s="1" t="s">
        <v>16</v>
      </c>
      <c r="B18" s="1" t="s">
        <v>27</v>
      </c>
      <c r="F18" s="1" t="e">
        <f ca="1"/>
        <v>#N/A</v>
      </c>
      <c r="G18" s="1" t="e">
        <f ca="1"/>
        <v>#N/A</v>
      </c>
    </row>
    <row r="19" spans="1:13">
      <c r="A19" s="1" t="s">
        <v>17</v>
      </c>
      <c r="B19" s="21">
        <v>1000000</v>
      </c>
    </row>
    <row r="20" spans="1:13" ht="15">
      <c r="A20" s="1" t="s">
        <v>18</v>
      </c>
      <c r="B20" s="22">
        <v>4.844666853435476E-2</v>
      </c>
    </row>
    <row r="21" spans="1:13">
      <c r="A21" s="1" t="s">
        <v>19</v>
      </c>
      <c r="B21" s="23" t="s">
        <v>28</v>
      </c>
    </row>
    <row r="22" spans="1:13">
      <c r="A22" s="1" t="s">
        <v>48</v>
      </c>
      <c r="B22" s="1" t="str">
        <f>'GetInfo &amp; GetInstrumentInfo'!C9</f>
        <v>Market.QR_LIVE.DiscountCurve.AUD-LIBOR-SENIOR</v>
      </c>
      <c r="F22" s="1" t="str">
        <f t="array" aca="1" ref="F22:M29" ca="1">_xll.HLV5r3.Financial.Cache.ValueWithDetail(B23,B12,B18,B30,B15)</f>
        <v>PrincipalExchange</v>
      </c>
      <c r="G22" s="19">
        <f ca="1"/>
        <v>43646</v>
      </c>
      <c r="H22" s="1" t="str">
        <f ca="1"/>
        <v>AUD</v>
      </c>
      <c r="I22" s="21">
        <f ca="1"/>
        <v>-1000000</v>
      </c>
      <c r="J22" s="1" t="str">
        <f ca="1"/>
        <v>Undefined</v>
      </c>
      <c r="K22" s="1" t="e">
        <f ca="1"/>
        <v>#N/A</v>
      </c>
      <c r="L22" s="1" t="e">
        <f ca="1"/>
        <v>#N/A</v>
      </c>
      <c r="M22" s="1" t="e">
        <f ca="1"/>
        <v>#N/A</v>
      </c>
    </row>
    <row r="23" spans="1:13">
      <c r="A23" s="1" t="s">
        <v>49</v>
      </c>
      <c r="B23" s="1" t="str">
        <f ca="1">_xll.HLV5r3.Financial.Cache.CreateTermDeposit(B10,B14,B12,B13,B15,B16,B17,B18,B19,B20,B21)</f>
        <v>Trade.SpreadSheet.termDeposit.t0002</v>
      </c>
      <c r="F23" s="1" t="str">
        <f ca="1"/>
        <v>PrincipalExchange</v>
      </c>
      <c r="G23" s="19">
        <f ca="1"/>
        <v>43736</v>
      </c>
      <c r="H23" s="1" t="str">
        <f ca="1"/>
        <v>AUD</v>
      </c>
      <c r="I23" s="21">
        <f ca="1"/>
        <v>1000000</v>
      </c>
      <c r="J23" s="1" t="str">
        <f ca="1"/>
        <v>Undefined</v>
      </c>
      <c r="K23" s="1" t="e">
        <f ca="1"/>
        <v>#N/A</v>
      </c>
      <c r="L23" s="1" t="e">
        <f ca="1"/>
        <v>#N/A</v>
      </c>
      <c r="M23" s="1" t="e">
        <f ca="1"/>
        <v>#N/A</v>
      </c>
    </row>
    <row r="24" spans="1:13">
      <c r="A24" s="1" t="s">
        <v>21</v>
      </c>
      <c r="F24" s="1" t="str">
        <f ca="1"/>
        <v>Coupon</v>
      </c>
      <c r="G24" s="19">
        <f ca="1"/>
        <v>43736</v>
      </c>
      <c r="H24" s="1" t="str">
        <f ca="1"/>
        <v>AUD</v>
      </c>
      <c r="I24" s="21">
        <f ca="1"/>
        <v>11945.753885183354</v>
      </c>
      <c r="J24" s="1" t="str">
        <f ca="1"/>
        <v>Undefined</v>
      </c>
      <c r="K24" s="1" t="e">
        <f ca="1"/>
        <v>#N/A</v>
      </c>
      <c r="L24" s="1" t="e">
        <f ca="1"/>
        <v>#N/A</v>
      </c>
      <c r="M24" s="1" t="e">
        <f ca="1"/>
        <v>#N/A</v>
      </c>
    </row>
    <row r="25" spans="1:13">
      <c r="F25" s="1" t="e">
        <f ca="1"/>
        <v>#N/A</v>
      </c>
      <c r="G25" s="1" t="e">
        <f ca="1"/>
        <v>#N/A</v>
      </c>
      <c r="H25" s="1" t="e">
        <f ca="1"/>
        <v>#N/A</v>
      </c>
      <c r="I25" s="1" t="e">
        <f ca="1"/>
        <v>#N/A</v>
      </c>
      <c r="J25" s="1" t="e">
        <f ca="1"/>
        <v>#N/A</v>
      </c>
      <c r="K25" s="1" t="e">
        <f ca="1"/>
        <v>#N/A</v>
      </c>
      <c r="L25" s="1" t="e">
        <f ca="1"/>
        <v>#N/A</v>
      </c>
      <c r="M25" s="1" t="e">
        <f ca="1"/>
        <v>#N/A</v>
      </c>
    </row>
    <row r="26" spans="1:13">
      <c r="F26" s="1" t="e">
        <f ca="1"/>
        <v>#N/A</v>
      </c>
      <c r="G26" s="1" t="e">
        <f ca="1"/>
        <v>#N/A</v>
      </c>
      <c r="H26" s="1" t="e">
        <f ca="1"/>
        <v>#N/A</v>
      </c>
      <c r="I26" s="1" t="e">
        <f ca="1"/>
        <v>#N/A</v>
      </c>
      <c r="J26" s="1" t="e">
        <f ca="1"/>
        <v>#N/A</v>
      </c>
      <c r="K26" s="1" t="e">
        <f ca="1"/>
        <v>#N/A</v>
      </c>
      <c r="L26" s="1" t="e">
        <f ca="1"/>
        <v>#N/A</v>
      </c>
      <c r="M26" s="1" t="e">
        <f ca="1"/>
        <v>#N/A</v>
      </c>
    </row>
    <row r="27" spans="1:13">
      <c r="F27" s="1" t="e">
        <f ca="1"/>
        <v>#N/A</v>
      </c>
      <c r="G27" s="1" t="e">
        <f ca="1"/>
        <v>#N/A</v>
      </c>
      <c r="H27" s="1" t="e">
        <f ca="1"/>
        <v>#N/A</v>
      </c>
      <c r="I27" s="1" t="e">
        <f ca="1"/>
        <v>#N/A</v>
      </c>
      <c r="J27" s="1" t="e">
        <f ca="1"/>
        <v>#N/A</v>
      </c>
      <c r="K27" s="1" t="e">
        <f ca="1"/>
        <v>#N/A</v>
      </c>
      <c r="L27" s="1" t="e">
        <f ca="1"/>
        <v>#N/A</v>
      </c>
      <c r="M27" s="1" t="e">
        <f ca="1"/>
        <v>#N/A</v>
      </c>
    </row>
    <row r="28" spans="1:13">
      <c r="F28" s="1" t="e">
        <f ca="1"/>
        <v>#N/A</v>
      </c>
      <c r="G28" s="1" t="e">
        <f ca="1"/>
        <v>#N/A</v>
      </c>
      <c r="H28" s="1" t="e">
        <f ca="1"/>
        <v>#N/A</v>
      </c>
      <c r="I28" s="1" t="e">
        <f ca="1"/>
        <v>#N/A</v>
      </c>
      <c r="J28" s="1" t="e">
        <f ca="1"/>
        <v>#N/A</v>
      </c>
      <c r="K28" s="1" t="e">
        <f ca="1"/>
        <v>#N/A</v>
      </c>
      <c r="L28" s="1" t="e">
        <f ca="1"/>
        <v>#N/A</v>
      </c>
      <c r="M28" s="1" t="e">
        <f ca="1"/>
        <v>#N/A</v>
      </c>
    </row>
    <row r="29" spans="1:13">
      <c r="F29" s="1" t="e">
        <f ca="1"/>
        <v>#N/A</v>
      </c>
      <c r="G29" s="1" t="e">
        <f ca="1"/>
        <v>#N/A</v>
      </c>
      <c r="H29" s="1" t="e">
        <f ca="1"/>
        <v>#N/A</v>
      </c>
      <c r="I29" s="1" t="e">
        <f ca="1"/>
        <v>#N/A</v>
      </c>
      <c r="J29" s="1" t="e">
        <f ca="1"/>
        <v>#N/A</v>
      </c>
      <c r="K29" s="1" t="e">
        <f ca="1"/>
        <v>#N/A</v>
      </c>
      <c r="L29" s="1" t="e">
        <f ca="1"/>
        <v>#N/A</v>
      </c>
      <c r="M29" s="1" t="e">
        <f ca="1"/>
        <v>#N/A</v>
      </c>
    </row>
    <row r="30" spans="1:13">
      <c r="A30" s="1" t="s">
        <v>39</v>
      </c>
      <c r="B30" s="1" t="s">
        <v>7</v>
      </c>
    </row>
    <row r="32" spans="1:13">
      <c r="A32" s="1" t="s">
        <v>22</v>
      </c>
      <c r="B32" s="1">
        <f ca="1">_xll.HLV5r3.Financial.Cache.GetNPVWithSpecifiedCurves(B23,B12,B18,B15,I3:J3)</f>
        <v>-378.25290642159615</v>
      </c>
    </row>
    <row r="33" spans="1:2">
      <c r="A33" s="1" t="s">
        <v>51</v>
      </c>
      <c r="B33" s="1">
        <f ca="1">_xll.HLV5r3.Financial.Cache.GetParRateWithSpecifiedCurves(B23,B12,B15,I3:J3)</f>
        <v>5.0000032359657581E-2</v>
      </c>
    </row>
    <row r="34" spans="1:2">
      <c r="A34" s="1" t="s">
        <v>30</v>
      </c>
    </row>
    <row r="36" spans="1:2">
      <c r="A36" s="21">
        <f ca="1">B36*SUM(I23:I24)</f>
        <v>999077.44802118803</v>
      </c>
      <c r="B36" s="1">
        <f ca="1">_xll.HLV5r3.Financial.Cache.GetValue(J3,B17)</f>
        <v>0.98728360110748048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GetInfo &amp; GetInstrumentInfo</vt:lpstr>
      <vt:lpstr>TermDeposit</vt:lpstr>
      <vt:lpstr>TermDeposit1</vt:lpstr>
      <vt:lpstr>TermDeposit2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2011-08-03T09:34:14Z</dcterms:created>
  <dcterms:modified xsi:type="dcterms:W3CDTF">2019-06-28T03:14:54Z</dcterms:modified>
</cp:coreProperties>
</file>