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Commodities\"/>
    </mc:Choice>
  </mc:AlternateContent>
  <xr:revisionPtr revIDLastSave="0" documentId="13_ncr:1_{59003DAA-0242-4726-A46E-2A1CA1F8C2E3}" xr6:coauthVersionLast="43" xr6:coauthVersionMax="43" xr10:uidLastSave="{00000000-0000-0000-0000-000000000000}"/>
  <bookViews>
    <workbookView xWindow="2415" yWindow="0" windowWidth="26370" windowHeight="14820" tabRatio="804" activeTab="2" xr2:uid="{00000000-000D-0000-FFFF-FFFF00000000}"/>
  </bookViews>
  <sheets>
    <sheet name="Commodity Curve" sheetId="2" r:id="rId1"/>
    <sheet name="CommodityVol" sheetId="5" r:id="rId2"/>
    <sheet name="Priceable Commodity Assets" sheetId="3" r:id="rId3"/>
    <sheet name="Daily Forward Rates" sheetId="4" r:id="rId4"/>
  </sheets>
  <externalReferences>
    <externalReference r:id="rId5"/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3" i="3"/>
  <c r="C5" i="3" l="1"/>
  <c r="C6" i="3"/>
  <c r="C7" i="3"/>
  <c r="C8" i="3"/>
  <c r="C9" i="3"/>
  <c r="C10" i="3"/>
  <c r="C11" i="3"/>
  <c r="C12" i="3"/>
  <c r="C13" i="3"/>
  <c r="C14" i="3"/>
  <c r="C15" i="3"/>
  <c r="C4" i="3"/>
  <c r="C3" i="3"/>
  <c r="C2" i="3"/>
  <c r="B2" i="3"/>
  <c r="A4" i="3"/>
  <c r="A5" i="3"/>
  <c r="A6" i="3"/>
  <c r="A7" i="3"/>
  <c r="A8" i="3"/>
  <c r="A9" i="3"/>
  <c r="A10" i="3"/>
  <c r="A11" i="3"/>
  <c r="A12" i="3"/>
  <c r="A13" i="3"/>
  <c r="A14" i="3"/>
  <c r="A15" i="3"/>
  <c r="A3" i="3"/>
  <c r="A2" i="3"/>
  <c r="C20" i="2"/>
  <c r="C21" i="2" s="1"/>
  <c r="C10" i="2"/>
  <c r="C6" i="2" s="1"/>
  <c r="C3" i="2"/>
  <c r="C4" i="2" s="1"/>
  <c r="B36" i="3" a="1"/>
  <c r="B38" i="3" l="1"/>
  <c r="B39" i="3"/>
  <c r="B40" i="3"/>
  <c r="B41" i="3"/>
  <c r="B42" i="3"/>
  <c r="B36" i="3"/>
  <c r="B37" i="3"/>
  <c r="C22" i="2"/>
  <c r="A2" i="4"/>
  <c r="E38" i="3"/>
  <c r="C7" i="2"/>
  <c r="E37" i="3"/>
  <c r="D2" i="3"/>
  <c r="C23" i="2" l="1"/>
  <c r="N34" i="5"/>
  <c r="C3" i="5"/>
  <c r="E35" i="5" s="1"/>
  <c r="C11" i="5"/>
  <c r="C9" i="5"/>
  <c r="C7" i="5"/>
  <c r="C8" i="5" s="1"/>
  <c r="M34" i="5"/>
  <c r="L34" i="5"/>
  <c r="K34" i="5"/>
  <c r="J34" i="5"/>
  <c r="I34" i="5"/>
  <c r="H34" i="5"/>
  <c r="G34" i="5"/>
  <c r="F34" i="5"/>
  <c r="E30" i="5"/>
  <c r="E29" i="5"/>
  <c r="E28" i="5"/>
  <c r="E27" i="5"/>
  <c r="E26" i="5"/>
  <c r="E25" i="5"/>
  <c r="E24" i="5"/>
  <c r="E23" i="5"/>
  <c r="E22" i="5"/>
  <c r="E21" i="5"/>
  <c r="E20" i="5"/>
  <c r="E19" i="5"/>
  <c r="C21" i="5"/>
  <c r="C24" i="2" l="1"/>
  <c r="E36" i="5"/>
  <c r="C4" i="5"/>
  <c r="A3" i="4"/>
  <c r="C18" i="5"/>
  <c r="C1" i="5"/>
  <c r="M20" i="5"/>
  <c r="G36" i="5"/>
  <c r="F35" i="5"/>
  <c r="I35" i="5"/>
  <c r="F25" i="5"/>
  <c r="K24" i="5"/>
  <c r="J26" i="5"/>
  <c r="I28" i="5"/>
  <c r="M28" i="5"/>
  <c r="L21" i="5"/>
  <c r="F19" i="5"/>
  <c r="L35" i="5"/>
  <c r="N23" i="5"/>
  <c r="K26" i="5"/>
  <c r="K25" i="5"/>
  <c r="G30" i="5"/>
  <c r="J30" i="5"/>
  <c r="J21" i="5"/>
  <c r="K30" i="5"/>
  <c r="H29" i="5"/>
  <c r="I21" i="5"/>
  <c r="F21" i="5"/>
  <c r="M29" i="5"/>
  <c r="H24" i="5"/>
  <c r="H27" i="5"/>
  <c r="F23" i="5"/>
  <c r="L22" i="5"/>
  <c r="J23" i="5"/>
  <c r="G25" i="5"/>
  <c r="I19" i="5"/>
  <c r="I26" i="5"/>
  <c r="G23" i="5"/>
  <c r="N28" i="5"/>
  <c r="N19" i="5"/>
  <c r="M27" i="5"/>
  <c r="J36" i="5"/>
  <c r="K20" i="5"/>
  <c r="N27" i="5"/>
  <c r="F30" i="5"/>
  <c r="J20" i="5"/>
  <c r="H35" i="5"/>
  <c r="L23" i="5"/>
  <c r="L24" i="5"/>
  <c r="I30" i="5"/>
  <c r="L25" i="5"/>
  <c r="M23" i="5"/>
  <c r="H30" i="5"/>
  <c r="G22" i="5"/>
  <c r="F20" i="5"/>
  <c r="K21" i="5"/>
  <c r="H22" i="5"/>
  <c r="L27" i="5"/>
  <c r="M25" i="5"/>
  <c r="M30" i="5"/>
  <c r="N24" i="5"/>
  <c r="N25" i="5"/>
  <c r="M35" i="5"/>
  <c r="N35" i="5"/>
  <c r="J22" i="5"/>
  <c r="M22" i="5"/>
  <c r="L19" i="5"/>
  <c r="N21" i="5"/>
  <c r="I27" i="5"/>
  <c r="K23" i="5"/>
  <c r="K22" i="5"/>
  <c r="N26" i="5"/>
  <c r="H28" i="5"/>
  <c r="G24" i="5"/>
  <c r="F36" i="5"/>
  <c r="J29" i="5"/>
  <c r="K35" i="5"/>
  <c r="L29" i="5"/>
  <c r="J25" i="5"/>
  <c r="M24" i="5"/>
  <c r="N22" i="5"/>
  <c r="G27" i="5"/>
  <c r="F22" i="5"/>
  <c r="I25" i="5"/>
  <c r="J28" i="5"/>
  <c r="J24" i="5"/>
  <c r="L36" i="5"/>
  <c r="J27" i="5"/>
  <c r="M21" i="5"/>
  <c r="K27" i="5"/>
  <c r="G26" i="5"/>
  <c r="H26" i="5"/>
  <c r="F26" i="5"/>
  <c r="L28" i="5"/>
  <c r="H19" i="5"/>
  <c r="H20" i="5"/>
  <c r="I22" i="5"/>
  <c r="N30" i="5"/>
  <c r="I24" i="5"/>
  <c r="K28" i="5"/>
  <c r="J35" i="5"/>
  <c r="H23" i="5"/>
  <c r="F28" i="5"/>
  <c r="J19" i="5"/>
  <c r="G35" i="5"/>
  <c r="H25" i="5"/>
  <c r="L26" i="5"/>
  <c r="K19" i="5"/>
  <c r="F24" i="5"/>
  <c r="K36" i="5"/>
  <c r="L20" i="5"/>
  <c r="L30" i="5"/>
  <c r="N36" i="5"/>
  <c r="M36" i="5"/>
  <c r="H21" i="5"/>
  <c r="I36" i="5"/>
  <c r="M19" i="5"/>
  <c r="G20" i="5"/>
  <c r="F27" i="5"/>
  <c r="I20" i="5"/>
  <c r="N20" i="5"/>
  <c r="N29" i="5"/>
  <c r="G19" i="5"/>
  <c r="G29" i="5"/>
  <c r="G28" i="5"/>
  <c r="M26" i="5"/>
  <c r="I29" i="5"/>
  <c r="G21" i="5"/>
  <c r="F29" i="5"/>
  <c r="K29" i="5"/>
  <c r="I23" i="5"/>
  <c r="H36" i="5"/>
  <c r="C25" i="2" l="1"/>
  <c r="E37" i="5"/>
  <c r="A4" i="4"/>
  <c r="C31" i="5"/>
  <c r="I37" i="5"/>
  <c r="H37" i="5"/>
  <c r="K37" i="5"/>
  <c r="J37" i="5"/>
  <c r="M37" i="5"/>
  <c r="G37" i="5"/>
  <c r="F37" i="5"/>
  <c r="N37" i="5"/>
  <c r="L37" i="5"/>
  <c r="C26" i="2" l="1"/>
  <c r="E38" i="5"/>
  <c r="A5" i="4"/>
  <c r="M38" i="5"/>
  <c r="K38" i="5"/>
  <c r="F38" i="5"/>
  <c r="H38" i="5"/>
  <c r="N38" i="5"/>
  <c r="L38" i="5"/>
  <c r="I38" i="5"/>
  <c r="G38" i="5"/>
  <c r="J38" i="5"/>
  <c r="C27" i="2" l="1"/>
  <c r="E39" i="5"/>
  <c r="A6" i="4"/>
  <c r="K39" i="5"/>
  <c r="G39" i="5"/>
  <c r="I39" i="5"/>
  <c r="F39" i="5"/>
  <c r="N39" i="5"/>
  <c r="M39" i="5"/>
  <c r="H39" i="5"/>
  <c r="J39" i="5"/>
  <c r="L39" i="5"/>
  <c r="C28" i="2" l="1"/>
  <c r="E40" i="5"/>
  <c r="A7" i="4"/>
  <c r="H40" i="5"/>
  <c r="I40" i="5"/>
  <c r="M40" i="5"/>
  <c r="K40" i="5"/>
  <c r="N40" i="5"/>
  <c r="G40" i="5"/>
  <c r="J40" i="5"/>
  <c r="L40" i="5"/>
  <c r="F40" i="5"/>
  <c r="C29" i="2" l="1"/>
  <c r="E41" i="5"/>
  <c r="A8" i="4"/>
  <c r="M41" i="5"/>
  <c r="K41" i="5"/>
  <c r="G41" i="5"/>
  <c r="J41" i="5"/>
  <c r="L41" i="5"/>
  <c r="H41" i="5"/>
  <c r="I41" i="5"/>
  <c r="F41" i="5"/>
  <c r="N41" i="5"/>
  <c r="C30" i="2" l="1"/>
  <c r="E42" i="5"/>
  <c r="A9" i="4"/>
  <c r="F42" i="5"/>
  <c r="M42" i="5"/>
  <c r="K42" i="5"/>
  <c r="N42" i="5"/>
  <c r="L42" i="5"/>
  <c r="H42" i="5"/>
  <c r="J42" i="5"/>
  <c r="G42" i="5"/>
  <c r="I42" i="5"/>
  <c r="C31" i="2" l="1"/>
  <c r="E43" i="5"/>
  <c r="A10" i="4"/>
  <c r="I43" i="5"/>
  <c r="L43" i="5"/>
  <c r="G43" i="5"/>
  <c r="M43" i="5"/>
  <c r="H43" i="5"/>
  <c r="K43" i="5"/>
  <c r="N43" i="5"/>
  <c r="J43" i="5"/>
  <c r="F43" i="5"/>
  <c r="C32" i="2" l="1"/>
  <c r="E44" i="5"/>
  <c r="A11" i="4"/>
  <c r="J44" i="5"/>
  <c r="K44" i="5"/>
  <c r="H44" i="5"/>
  <c r="G44" i="5"/>
  <c r="N44" i="5"/>
  <c r="M44" i="5"/>
  <c r="I44" i="5"/>
  <c r="D3" i="3" a="1"/>
  <c r="C1" i="2"/>
  <c r="F44" i="5"/>
  <c r="B11" i="4"/>
  <c r="B3" i="4"/>
  <c r="B2" i="4"/>
  <c r="B8" i="4"/>
  <c r="L44" i="5"/>
  <c r="B5" i="4"/>
  <c r="B9" i="4"/>
  <c r="B6" i="4"/>
  <c r="B4" i="4"/>
  <c r="B7" i="4"/>
  <c r="B10" i="4"/>
  <c r="D6" i="3" l="1"/>
  <c r="D7" i="3"/>
  <c r="D8" i="3"/>
  <c r="D10" i="3"/>
  <c r="D9" i="3"/>
  <c r="D11" i="3"/>
  <c r="D12" i="3"/>
  <c r="D14" i="3"/>
  <c r="D13" i="3"/>
  <c r="D19" i="3"/>
  <c r="D20" i="3"/>
  <c r="D22" i="3"/>
  <c r="D21" i="3"/>
  <c r="D23" i="3"/>
  <c r="D24" i="3"/>
  <c r="D26" i="3"/>
  <c r="D25" i="3"/>
  <c r="D15" i="3"/>
  <c r="D16" i="3"/>
  <c r="D18" i="3"/>
  <c r="D17" i="3"/>
  <c r="D27" i="3"/>
  <c r="D28" i="3"/>
  <c r="D30" i="3"/>
  <c r="D29" i="3"/>
  <c r="D31" i="3"/>
  <c r="D32" i="3"/>
  <c r="D34" i="3"/>
  <c r="D33" i="3"/>
  <c r="D3" i="3"/>
  <c r="D4" i="3"/>
  <c r="D5" i="3"/>
  <c r="E36" i="3"/>
  <c r="C13" i="2"/>
  <c r="E45" i="5"/>
  <c r="A12" i="4"/>
  <c r="G3" i="3" a="1"/>
  <c r="H45" i="5"/>
  <c r="M45" i="5"/>
  <c r="G45" i="5"/>
  <c r="J45" i="5"/>
  <c r="N45" i="5"/>
  <c r="L45" i="5"/>
  <c r="I45" i="5"/>
  <c r="K45" i="5"/>
  <c r="B12" i="4"/>
  <c r="F45" i="5"/>
  <c r="I3" i="3" l="1"/>
  <c r="G4" i="3"/>
  <c r="O4" i="3"/>
  <c r="M5" i="3"/>
  <c r="K6" i="3"/>
  <c r="I7" i="3"/>
  <c r="G8" i="3"/>
  <c r="O8" i="3"/>
  <c r="M9" i="3"/>
  <c r="K10" i="3"/>
  <c r="I11" i="3"/>
  <c r="G12" i="3"/>
  <c r="O12" i="3"/>
  <c r="M13" i="3"/>
  <c r="K14" i="3"/>
  <c r="I15" i="3"/>
  <c r="G16" i="3"/>
  <c r="O16" i="3"/>
  <c r="M17" i="3"/>
  <c r="K18" i="3"/>
  <c r="I19" i="3"/>
  <c r="G20" i="3"/>
  <c r="O20" i="3"/>
  <c r="M21" i="3"/>
  <c r="K22" i="3"/>
  <c r="I23" i="3"/>
  <c r="G24" i="3"/>
  <c r="O24" i="3"/>
  <c r="M25" i="3"/>
  <c r="K26" i="3"/>
  <c r="I27" i="3"/>
  <c r="G28" i="3"/>
  <c r="O28" i="3"/>
  <c r="M29" i="3"/>
  <c r="K30" i="3"/>
  <c r="I31" i="3"/>
  <c r="G32" i="3"/>
  <c r="O32" i="3"/>
  <c r="M33" i="3"/>
  <c r="K34" i="3"/>
  <c r="J3" i="3"/>
  <c r="H4" i="3"/>
  <c r="P4" i="3"/>
  <c r="N5" i="3"/>
  <c r="L6" i="3"/>
  <c r="J7" i="3"/>
  <c r="H8" i="3"/>
  <c r="P8" i="3"/>
  <c r="N9" i="3"/>
  <c r="L10" i="3"/>
  <c r="J11" i="3"/>
  <c r="H12" i="3"/>
  <c r="P12" i="3"/>
  <c r="N13" i="3"/>
  <c r="L14" i="3"/>
  <c r="J15" i="3"/>
  <c r="H16" i="3"/>
  <c r="P16" i="3"/>
  <c r="N17" i="3"/>
  <c r="L18" i="3"/>
  <c r="J19" i="3"/>
  <c r="H20" i="3"/>
  <c r="P20" i="3"/>
  <c r="N21" i="3"/>
  <c r="L22" i="3"/>
  <c r="J23" i="3"/>
  <c r="H24" i="3"/>
  <c r="P24" i="3"/>
  <c r="N25" i="3"/>
  <c r="L26" i="3"/>
  <c r="J27" i="3"/>
  <c r="H28" i="3"/>
  <c r="P28" i="3"/>
  <c r="N29" i="3"/>
  <c r="L30" i="3"/>
  <c r="J31" i="3"/>
  <c r="H32" i="3"/>
  <c r="P32" i="3"/>
  <c r="N33" i="3"/>
  <c r="L34" i="3"/>
  <c r="K3" i="3"/>
  <c r="I4" i="3"/>
  <c r="G5" i="3"/>
  <c r="O5" i="3"/>
  <c r="M6" i="3"/>
  <c r="M3" i="3"/>
  <c r="K4" i="3"/>
  <c r="I5" i="3"/>
  <c r="G6" i="3"/>
  <c r="O6" i="3"/>
  <c r="M7" i="3"/>
  <c r="K8" i="3"/>
  <c r="I9" i="3"/>
  <c r="G10" i="3"/>
  <c r="O10" i="3"/>
  <c r="M11" i="3"/>
  <c r="K12" i="3"/>
  <c r="I13" i="3"/>
  <c r="G14" i="3"/>
  <c r="O14" i="3"/>
  <c r="M15" i="3"/>
  <c r="K16" i="3"/>
  <c r="I17" i="3"/>
  <c r="G18" i="3"/>
  <c r="O18" i="3"/>
  <c r="M19" i="3"/>
  <c r="K20" i="3"/>
  <c r="I21" i="3"/>
  <c r="G22" i="3"/>
  <c r="O22" i="3"/>
  <c r="M23" i="3"/>
  <c r="K24" i="3"/>
  <c r="I25" i="3"/>
  <c r="G26" i="3"/>
  <c r="O26" i="3"/>
  <c r="M27" i="3"/>
  <c r="K28" i="3"/>
  <c r="I29" i="3"/>
  <c r="G30" i="3"/>
  <c r="O30" i="3"/>
  <c r="M31" i="3"/>
  <c r="K32" i="3"/>
  <c r="I33" i="3"/>
  <c r="G34" i="3"/>
  <c r="O34" i="3"/>
  <c r="L3" i="3"/>
  <c r="H5" i="3"/>
  <c r="N6" i="3"/>
  <c r="P7" i="3"/>
  <c r="J9" i="3"/>
  <c r="M10" i="3"/>
  <c r="O11" i="3"/>
  <c r="H13" i="3"/>
  <c r="J14" i="3"/>
  <c r="N15" i="3"/>
  <c r="G17" i="3"/>
  <c r="I18" i="3"/>
  <c r="L19" i="3"/>
  <c r="N20" i="3"/>
  <c r="H22" i="3"/>
  <c r="K23" i="3"/>
  <c r="M24" i="3"/>
  <c r="P25" i="3"/>
  <c r="H27" i="3"/>
  <c r="L28" i="3"/>
  <c r="O29" i="3"/>
  <c r="G31" i="3"/>
  <c r="J32" i="3"/>
  <c r="L33" i="3"/>
  <c r="P34" i="3"/>
  <c r="N3" i="3"/>
  <c r="J5" i="3"/>
  <c r="P6" i="3"/>
  <c r="I8" i="3"/>
  <c r="K9" i="3"/>
  <c r="N10" i="3"/>
  <c r="P11" i="3"/>
  <c r="J13" i="3"/>
  <c r="M14" i="3"/>
  <c r="O15" i="3"/>
  <c r="H17" i="3"/>
  <c r="J18" i="3"/>
  <c r="N19" i="3"/>
  <c r="G21" i="3"/>
  <c r="I22" i="3"/>
  <c r="L23" i="3"/>
  <c r="N24" i="3"/>
  <c r="H26" i="3"/>
  <c r="K27" i="3"/>
  <c r="M28" i="3"/>
  <c r="P29" i="3"/>
  <c r="H31" i="3"/>
  <c r="L32" i="3"/>
  <c r="O33" i="3"/>
  <c r="O3" i="3"/>
  <c r="K5" i="3"/>
  <c r="G7" i="3"/>
  <c r="J8" i="3"/>
  <c r="L9" i="3"/>
  <c r="P10" i="3"/>
  <c r="I12" i="3"/>
  <c r="K13" i="3"/>
  <c r="N14" i="3"/>
  <c r="P15" i="3"/>
  <c r="J17" i="3"/>
  <c r="M18" i="3"/>
  <c r="O19" i="3"/>
  <c r="H21" i="3"/>
  <c r="J22" i="3"/>
  <c r="N23" i="3"/>
  <c r="G25" i="3"/>
  <c r="I26" i="3"/>
  <c r="L27" i="3"/>
  <c r="N28" i="3"/>
  <c r="H30" i="3"/>
  <c r="K31" i="3"/>
  <c r="M32" i="3"/>
  <c r="P33" i="3"/>
  <c r="P3" i="3"/>
  <c r="L5" i="3"/>
  <c r="H7" i="3"/>
  <c r="L8" i="3"/>
  <c r="O9" i="3"/>
  <c r="G11" i="3"/>
  <c r="J12" i="3"/>
  <c r="L13" i="3"/>
  <c r="P14" i="3"/>
  <c r="I16" i="3"/>
  <c r="K17" i="3"/>
  <c r="N18" i="3"/>
  <c r="J4" i="3"/>
  <c r="P5" i="3"/>
  <c r="K7" i="3"/>
  <c r="M8" i="3"/>
  <c r="P9" i="3"/>
  <c r="H11" i="3"/>
  <c r="L12" i="3"/>
  <c r="O13" i="3"/>
  <c r="G15" i="3"/>
  <c r="J16" i="3"/>
  <c r="L17" i="3"/>
  <c r="P18" i="3"/>
  <c r="I20" i="3"/>
  <c r="K21" i="3"/>
  <c r="N22" i="3"/>
  <c r="P23" i="3"/>
  <c r="J25" i="3"/>
  <c r="M26" i="3"/>
  <c r="O27" i="3"/>
  <c r="H29" i="3"/>
  <c r="J30" i="3"/>
  <c r="N31" i="3"/>
  <c r="G33" i="3"/>
  <c r="I34" i="3"/>
  <c r="L4" i="3"/>
  <c r="H6" i="3"/>
  <c r="L7" i="3"/>
  <c r="N8" i="3"/>
  <c r="H10" i="3"/>
  <c r="K11" i="3"/>
  <c r="H3" i="3"/>
  <c r="H9" i="3"/>
  <c r="P13" i="3"/>
  <c r="N16" i="3"/>
  <c r="J20" i="3"/>
  <c r="P22" i="3"/>
  <c r="K25" i="3"/>
  <c r="P27" i="3"/>
  <c r="M30" i="3"/>
  <c r="H33" i="3"/>
  <c r="I10" i="3"/>
  <c r="H14" i="3"/>
  <c r="O17" i="3"/>
  <c r="L20" i="3"/>
  <c r="G23" i="3"/>
  <c r="L25" i="3"/>
  <c r="I28" i="3"/>
  <c r="N30" i="3"/>
  <c r="J33" i="3"/>
  <c r="N4" i="3"/>
  <c r="J10" i="3"/>
  <c r="I14" i="3"/>
  <c r="P17" i="3"/>
  <c r="M20" i="3"/>
  <c r="H23" i="3"/>
  <c r="O25" i="3"/>
  <c r="J28" i="3"/>
  <c r="P30" i="3"/>
  <c r="K33" i="3"/>
  <c r="I6" i="3"/>
  <c r="L11" i="3"/>
  <c r="H15" i="3"/>
  <c r="J21" i="3"/>
  <c r="O23" i="3"/>
  <c r="G29" i="3"/>
  <c r="L31" i="3"/>
  <c r="H34" i="3"/>
  <c r="N11" i="3"/>
  <c r="K15" i="3"/>
  <c r="L21" i="3"/>
  <c r="N26" i="3"/>
  <c r="O31" i="3"/>
  <c r="M12" i="3"/>
  <c r="H19" i="3"/>
  <c r="J24" i="3"/>
  <c r="K29" i="3"/>
  <c r="M34" i="3"/>
  <c r="N12" i="3"/>
  <c r="L16" i="3"/>
  <c r="P21" i="3"/>
  <c r="G27" i="3"/>
  <c r="I32" i="3"/>
  <c r="N34" i="3"/>
  <c r="G9" i="3"/>
  <c r="P19" i="3"/>
  <c r="H25" i="3"/>
  <c r="I30" i="3"/>
  <c r="M4" i="3"/>
  <c r="H18" i="3"/>
  <c r="J26" i="3"/>
  <c r="J6" i="3"/>
  <c r="G19" i="3"/>
  <c r="I24" i="3"/>
  <c r="J29" i="3"/>
  <c r="J34" i="3"/>
  <c r="N7" i="3"/>
  <c r="L15" i="3"/>
  <c r="O21" i="3"/>
  <c r="P26" i="3"/>
  <c r="P31" i="3"/>
  <c r="O7" i="3"/>
  <c r="K19" i="3"/>
  <c r="L24" i="3"/>
  <c r="L29" i="3"/>
  <c r="G3" i="3"/>
  <c r="G13" i="3"/>
  <c r="M16" i="3"/>
  <c r="M22" i="3"/>
  <c r="N27" i="3"/>
  <c r="N32" i="3"/>
  <c r="E46" i="5"/>
  <c r="A13" i="4"/>
  <c r="I46" i="5"/>
  <c r="H46" i="5"/>
  <c r="N46" i="5"/>
  <c r="L46" i="5"/>
  <c r="K46" i="5"/>
  <c r="J46" i="5"/>
  <c r="B13" i="4"/>
  <c r="M46" i="5"/>
  <c r="F46" i="5"/>
  <c r="G46" i="5"/>
  <c r="A14" i="4" l="1"/>
  <c r="B14" i="4"/>
  <c r="A15" i="4" l="1"/>
  <c r="B15" i="4"/>
  <c r="A16" i="4" l="1"/>
  <c r="B16" i="4"/>
  <c r="A17" i="4" l="1"/>
  <c r="B17" i="4"/>
  <c r="A18" i="4" l="1"/>
  <c r="B18" i="4"/>
  <c r="A19" i="4" l="1"/>
  <c r="B19" i="4"/>
  <c r="A20" i="4" l="1"/>
  <c r="B20" i="4"/>
  <c r="A21" i="4" l="1"/>
  <c r="B21" i="4"/>
  <c r="A22" i="4" l="1"/>
  <c r="B22" i="4"/>
  <c r="A23" i="4" l="1"/>
  <c r="B23" i="4"/>
  <c r="A24" i="4" l="1"/>
  <c r="B24" i="4"/>
  <c r="A25" i="4" l="1"/>
  <c r="B25" i="4"/>
  <c r="A26" i="4" l="1"/>
  <c r="B26" i="4"/>
  <c r="A27" i="4" l="1"/>
  <c r="B27" i="4"/>
  <c r="A28" i="4" l="1"/>
  <c r="B28" i="4"/>
  <c r="A29" i="4" l="1"/>
  <c r="B29" i="4"/>
  <c r="A30" i="4" l="1"/>
  <c r="B30" i="4"/>
  <c r="A31" i="4" l="1"/>
  <c r="B31" i="4"/>
  <c r="A32" i="4" l="1"/>
  <c r="B32" i="4"/>
  <c r="A33" i="4" l="1"/>
  <c r="B33" i="4"/>
  <c r="A34" i="4" l="1"/>
  <c r="B34" i="4"/>
  <c r="A35" i="4" l="1"/>
  <c r="B35" i="4"/>
  <c r="A36" i="4" l="1"/>
  <c r="B36" i="4"/>
  <c r="A37" i="4" l="1"/>
  <c r="B37" i="4"/>
  <c r="A38" i="4" l="1"/>
  <c r="B38" i="4"/>
  <c r="A39" i="4" l="1"/>
  <c r="B39" i="4"/>
  <c r="A40" i="4" l="1"/>
  <c r="B40" i="4"/>
  <c r="A41" i="4" l="1"/>
  <c r="B41" i="4"/>
  <c r="A42" i="4" l="1"/>
  <c r="B42" i="4"/>
  <c r="A43" i="4" l="1"/>
  <c r="B43" i="4"/>
  <c r="A44" i="4" l="1"/>
  <c r="B44" i="4"/>
  <c r="A45" i="4" l="1"/>
  <c r="B45" i="4"/>
  <c r="A46" i="4" l="1"/>
  <c r="B46" i="4"/>
  <c r="A47" i="4" l="1"/>
  <c r="B47" i="4"/>
  <c r="A48" i="4" l="1"/>
  <c r="B48" i="4"/>
  <c r="A49" i="4" l="1"/>
  <c r="B49" i="4"/>
  <c r="A50" i="4" l="1"/>
  <c r="B50" i="4"/>
  <c r="A51" i="4" l="1"/>
  <c r="B51" i="4"/>
  <c r="A52" i="4" l="1"/>
  <c r="B52" i="4"/>
  <c r="A53" i="4" l="1"/>
  <c r="B53" i="4"/>
  <c r="A54" i="4" l="1"/>
  <c r="B54" i="4"/>
  <c r="A55" i="4" l="1"/>
  <c r="B55" i="4"/>
  <c r="A56" i="4" l="1"/>
  <c r="B56" i="4"/>
  <c r="A57" i="4" l="1"/>
  <c r="B57" i="4"/>
  <c r="A58" i="4" l="1"/>
  <c r="B58" i="4"/>
  <c r="A59" i="4" l="1"/>
  <c r="B59" i="4"/>
  <c r="A60" i="4" l="1"/>
  <c r="B60" i="4"/>
  <c r="A61" i="4" l="1"/>
  <c r="B61" i="4"/>
  <c r="A62" i="4" l="1"/>
  <c r="B62" i="4"/>
  <c r="A63" i="4" l="1"/>
  <c r="B63" i="4"/>
  <c r="A64" i="4" l="1"/>
  <c r="B64" i="4"/>
  <c r="A65" i="4" l="1"/>
  <c r="B65" i="4"/>
  <c r="A66" i="4" l="1"/>
  <c r="B66" i="4"/>
  <c r="A67" i="4" l="1"/>
  <c r="B67" i="4"/>
  <c r="A68" i="4" l="1"/>
  <c r="B68" i="4"/>
  <c r="A69" i="4" l="1"/>
  <c r="B69" i="4"/>
  <c r="A70" i="4" l="1"/>
  <c r="B70" i="4"/>
  <c r="A71" i="4" l="1"/>
  <c r="B71" i="4"/>
  <c r="A72" i="4" l="1"/>
  <c r="B72" i="4"/>
  <c r="A73" i="4" l="1"/>
  <c r="B73" i="4"/>
  <c r="A74" i="4" l="1"/>
  <c r="B74" i="4"/>
  <c r="A75" i="4" l="1"/>
  <c r="B75" i="4"/>
  <c r="A76" i="4" l="1"/>
  <c r="B76" i="4"/>
  <c r="A77" i="4" l="1"/>
  <c r="B77" i="4"/>
  <c r="A78" i="4" l="1"/>
  <c r="B78" i="4"/>
  <c r="A79" i="4" l="1"/>
  <c r="B79" i="4"/>
  <c r="A80" i="4" l="1"/>
  <c r="B80" i="4"/>
  <c r="A81" i="4" l="1"/>
  <c r="B81" i="4"/>
  <c r="A82" i="4" l="1"/>
  <c r="B82" i="4"/>
  <c r="A83" i="4" l="1"/>
  <c r="B83" i="4"/>
  <c r="A84" i="4" l="1"/>
  <c r="B84" i="4"/>
  <c r="A85" i="4" l="1"/>
  <c r="B85" i="4"/>
  <c r="A86" i="4" l="1"/>
  <c r="B86" i="4"/>
  <c r="A87" i="4" l="1"/>
  <c r="B87" i="4"/>
  <c r="A88" i="4" l="1"/>
  <c r="B88" i="4"/>
  <c r="A89" i="4" l="1"/>
  <c r="B89" i="4"/>
  <c r="A90" i="4" l="1"/>
  <c r="B90" i="4"/>
  <c r="A91" i="4" l="1"/>
  <c r="B91" i="4"/>
  <c r="A92" i="4" l="1"/>
  <c r="B92" i="4"/>
  <c r="A93" i="4" l="1"/>
  <c r="B93" i="4"/>
  <c r="A94" i="4" l="1"/>
  <c r="B94" i="4"/>
  <c r="A95" i="4" l="1"/>
  <c r="B95" i="4"/>
  <c r="A96" i="4" l="1"/>
  <c r="B96" i="4"/>
  <c r="A97" i="4" l="1"/>
  <c r="B97" i="4"/>
  <c r="A98" i="4" l="1"/>
  <c r="B98" i="4"/>
  <c r="A99" i="4" l="1"/>
  <c r="B99" i="4"/>
  <c r="A100" i="4" l="1"/>
  <c r="B100" i="4"/>
</calcChain>
</file>

<file path=xl/sharedStrings.xml><?xml version="1.0" encoding="utf-8"?>
<sst xmlns="http://schemas.openxmlformats.org/spreadsheetml/2006/main" count="104" uniqueCount="89">
  <si>
    <t>Instrument</t>
  </si>
  <si>
    <t>AdjRate</t>
  </si>
  <si>
    <t>Additional</t>
  </si>
  <si>
    <t>Curve Characteristics</t>
  </si>
  <si>
    <t>Algorithm</t>
  </si>
  <si>
    <t>Diff</t>
  </si>
  <si>
    <t>Commodity curve</t>
  </si>
  <si>
    <t>LinearForward</t>
  </si>
  <si>
    <t>CommodityCurve</t>
  </si>
  <si>
    <t>CurveName</t>
  </si>
  <si>
    <t>Creation</t>
  </si>
  <si>
    <t>Asset List</t>
  </si>
  <si>
    <t>Metrics</t>
  </si>
  <si>
    <t>Results</t>
  </si>
  <si>
    <t>ImpliedQuote</t>
  </si>
  <si>
    <t>Date</t>
  </si>
  <si>
    <t>Fwd</t>
  </si>
  <si>
    <t>=(D37-D38)/(A38-A37)*365</t>
  </si>
  <si>
    <t>PricingStructureType</t>
  </si>
  <si>
    <t>BuildDateTime</t>
  </si>
  <si>
    <t>BaseDate</t>
  </si>
  <si>
    <t>Identifier</t>
  </si>
  <si>
    <t>Currency</t>
  </si>
  <si>
    <t>CommodityAsset</t>
  </si>
  <si>
    <t>MarketName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</si>
  <si>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</si>
  <si>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</si>
  <si>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</si>
  <si>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</si>
  <si>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</si>
  <si>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</si>
  <si>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</si>
  <si>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</si>
  <si>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</si>
  <si>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</si>
  <si>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</si>
  <si>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</si>
  <si>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</si>
  <si>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</si>
  <si>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</si>
  <si>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</si>
  <si>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</si>
  <si>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</si>
  <si>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</si>
  <si>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</si>
  <si>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</si>
  <si>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</si>
  <si>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</si>
  <si>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</si>
  <si>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</si>
  <si>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</si>
  <si>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</si>
  <si>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</si>
  <si>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</si>
  <si>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</si>
  <si>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CommodityVolatilityMatrix</t>
  </si>
  <si>
    <t>CommodityDesk</t>
  </si>
  <si>
    <t>UniqueIdentiier</t>
  </si>
  <si>
    <t>ReferenceCurveName</t>
  </si>
  <si>
    <t>DataGroup</t>
  </si>
  <si>
    <t>UniqueIdentifier</t>
  </si>
  <si>
    <t>TimeToLive</t>
  </si>
  <si>
    <t>Publich Properties</t>
  </si>
  <si>
    <t>Values</t>
  </si>
  <si>
    <t>Price</t>
  </si>
  <si>
    <t>EUR</t>
  </si>
  <si>
    <t>QR_LIVE</t>
  </si>
  <si>
    <t>EUR-CER</t>
  </si>
  <si>
    <t>EUR-CommodityForward-ICE.CER-1D</t>
  </si>
  <si>
    <t>EUR-CommoditySpot-ICE.CER</t>
  </si>
  <si>
    <t>EUR-CommodityForward-ICE.CER-1W</t>
  </si>
  <si>
    <t>EUR-CommodityForward-ICE.CER-1M</t>
  </si>
  <si>
    <t>EUR-CommodityForward-ICE.CER-2M</t>
  </si>
  <si>
    <t>EUR-CommodityForward-ICE.CER-3M</t>
  </si>
  <si>
    <t>EUR-CommodityFuture-ICE.CER-1</t>
  </si>
  <si>
    <t>EUR-CommodityFuture-ICE.CER-2</t>
  </si>
  <si>
    <t>EUR-CommodityFuture-ICE.CER-3</t>
  </si>
  <si>
    <t>EUR-CommodityFuture-ICE.CER-4</t>
  </si>
  <si>
    <t>EUR-CommodityFuture-ICE.CER-5</t>
  </si>
  <si>
    <t>EUR-CommodityFuture-ICE.CER-6</t>
  </si>
  <si>
    <t>EUR-CommodityFuture-ICE.CER-7</t>
  </si>
  <si>
    <t>EUR-CommodityFuture-ICE.CER-8</t>
  </si>
  <si>
    <t>ICE_CER</t>
  </si>
  <si>
    <t>Commodity Metrics</t>
  </si>
  <si>
    <t>MarketQuote</t>
  </si>
  <si>
    <t>NPV</t>
  </si>
  <si>
    <t>ForwardDelta</t>
  </si>
  <si>
    <t>SpotDelta</t>
  </si>
  <si>
    <t>The analytical model still needs to calculate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</si>
</sst>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d/mm/yyyy;@"/>
    <numFmt numFmtId="172" formatCode="d/mm/yy;@"/>
    <numFmt numFmtId="173" formatCode="hh:mm:ss;@"/>
  </numFmts>
  <fonts count="4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23" fillId="0" borderId="0"/>
    <xf numFmtId="0" fontId="1" fillId="31" borderId="0"/>
    <xf numFmtId="0" fontId="44" fillId="31" borderId="0"/>
    <xf numFmtId="0" fontId="23" fillId="31" borderId="0"/>
    <xf numFmtId="0" fontId="1" fillId="32" borderId="17" applyNumberFormat="0" applyFont="0" applyAlignment="0" applyProtection="0"/>
    <xf numFmtId="0" fontId="28" fillId="33" borderId="18" applyNumberFormat="0" applyBorder="0">
      <alignment horizontal="left" vertical="center"/>
    </xf>
    <xf numFmtId="2" fontId="28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30" fillId="35" borderId="9" applyBorder="0">
      <alignment horizontal="left" vertical="center" indent="1"/>
    </xf>
    <xf numFmtId="2" fontId="30" fillId="35" borderId="0">
      <alignment horizontal="center" vertical="center"/>
    </xf>
    <xf numFmtId="2" fontId="30" fillId="35" borderId="22">
      <alignment horizontal="left" vertical="center"/>
    </xf>
    <xf numFmtId="0" fontId="31" fillId="36" borderId="12">
      <alignment horizontal="center"/>
    </xf>
    <xf numFmtId="9" fontId="23" fillId="0" borderId="0" applyFont="0" applyFill="0" applyBorder="0" applyAlignment="0" applyProtection="0"/>
    <xf numFmtId="167" fontId="32" fillId="37" borderId="0" applyNumberFormat="0" applyBorder="0">
      <alignment horizontal="right" vertical="center"/>
    </xf>
    <xf numFmtId="167" fontId="32" fillId="37" borderId="0" applyNumberFormat="0" applyBorder="0">
      <alignment horizontal="right" vertical="center"/>
    </xf>
    <xf numFmtId="0" fontId="33" fillId="38" borderId="12" applyNumberFormat="0">
      <alignment horizontal="center" vertical="center"/>
    </xf>
    <xf numFmtId="0" fontId="33" fillId="38" borderId="0" applyNumberFormat="0" applyBorder="0">
      <alignment horizontal="left" vertical="center" indent="1"/>
    </xf>
    <xf numFmtId="168" fontId="34" fillId="39" borderId="0">
      <alignment horizontal="center" vertical="center"/>
    </xf>
    <xf numFmtId="169" fontId="35" fillId="40" borderId="0">
      <alignment horizontal="center" vertical="center"/>
      <protection locked="0"/>
    </xf>
    <xf numFmtId="0" fontId="1" fillId="0" borderId="0">
      <alignment horizontal="left" wrapText="1"/>
    </xf>
    <xf numFmtId="2" fontId="36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23" fillId="31" borderId="0"/>
  </cellStyleXfs>
  <cellXfs count="111">
    <xf numFmtId="0" fontId="0" fillId="0" borderId="0" xfId="0"/>
    <xf numFmtId="0" fontId="3" fillId="44" borderId="19" xfId="69" applyFont="1" applyFill="1" applyBorder="1"/>
    <xf numFmtId="0" fontId="5" fillId="44" borderId="24" xfId="69" applyFont="1" applyFill="1" applyBorder="1"/>
    <xf numFmtId="0" fontId="3" fillId="44" borderId="10" xfId="69" applyFont="1" applyFill="1" applyBorder="1" applyAlignment="1">
      <alignment horizontal="left"/>
    </xf>
    <xf numFmtId="0" fontId="5" fillId="44" borderId="25" xfId="69" applyFont="1" applyFill="1" applyBorder="1"/>
    <xf numFmtId="0" fontId="5" fillId="44" borderId="6" xfId="69" applyFont="1" applyFill="1" applyBorder="1"/>
    <xf numFmtId="0" fontId="3" fillId="44" borderId="26" xfId="69" applyFont="1" applyFill="1" applyBorder="1"/>
    <xf numFmtId="0" fontId="5" fillId="44" borderId="27" xfId="69" applyFont="1" applyFill="1" applyBorder="1"/>
    <xf numFmtId="0" fontId="5" fillId="44" borderId="28" xfId="69" applyFont="1" applyFill="1" applyBorder="1"/>
    <xf numFmtId="0" fontId="3" fillId="44" borderId="26" xfId="69" applyFont="1" applyFill="1" applyBorder="1" applyAlignment="1">
      <alignment horizontal="center"/>
    </xf>
    <xf numFmtId="0" fontId="6" fillId="44" borderId="29" xfId="69" applyFont="1" applyFill="1" applyBorder="1" applyAlignment="1">
      <alignment horizontal="center"/>
    </xf>
    <xf numFmtId="0" fontId="6" fillId="44" borderId="27" xfId="69" applyFont="1" applyFill="1" applyBorder="1" applyAlignment="1">
      <alignment horizontal="center"/>
    </xf>
    <xf numFmtId="0" fontId="4" fillId="45" borderId="30" xfId="69" applyFont="1" applyFill="1" applyBorder="1" applyAlignment="1">
      <alignment horizontal="left"/>
    </xf>
    <xf numFmtId="2" fontId="4" fillId="45" borderId="6" xfId="69" applyNumberFormat="1" applyFont="1" applyFill="1" applyBorder="1" applyAlignment="1">
      <alignment horizontal="right"/>
    </xf>
    <xf numFmtId="0" fontId="4" fillId="45" borderId="31" xfId="69" applyFont="1" applyFill="1" applyBorder="1" applyAlignment="1">
      <alignment horizontal="left"/>
    </xf>
    <xf numFmtId="2" fontId="4" fillId="45" borderId="14" xfId="69" applyNumberFormat="1" applyFont="1" applyFill="1" applyBorder="1" applyAlignment="1">
      <alignment horizontal="right"/>
    </xf>
    <xf numFmtId="0" fontId="4" fillId="45" borderId="8" xfId="69" applyFont="1" applyFill="1" applyBorder="1" applyAlignment="1">
      <alignment horizontal="center"/>
    </xf>
    <xf numFmtId="0" fontId="4" fillId="45" borderId="32" xfId="69" applyNumberFormat="1" applyFont="1" applyFill="1" applyBorder="1" applyAlignment="1">
      <alignment horizontal="right"/>
    </xf>
    <xf numFmtId="0" fontId="4" fillId="45" borderId="33" xfId="69" applyNumberFormat="1" applyFont="1" applyFill="1" applyBorder="1" applyAlignment="1">
      <alignment horizontal="right"/>
    </xf>
    <xf numFmtId="0" fontId="6" fillId="44" borderId="28" xfId="69" applyFont="1" applyFill="1" applyBorder="1" applyAlignment="1">
      <alignment horizontal="center"/>
    </xf>
    <xf numFmtId="0" fontId="41" fillId="46" borderId="12" xfId="68" applyFont="1" applyFill="1" applyBorder="1"/>
    <xf numFmtId="0" fontId="41" fillId="46" borderId="34" xfId="68" applyFont="1" applyFill="1" applyBorder="1"/>
    <xf numFmtId="0" fontId="3" fillId="46" borderId="7" xfId="68" applyFont="1" applyFill="1" applyBorder="1"/>
    <xf numFmtId="0" fontId="3" fillId="47" borderId="10" xfId="68" applyFont="1" applyFill="1" applyBorder="1"/>
    <xf numFmtId="0" fontId="41" fillId="46" borderId="19" xfId="68" applyFont="1" applyFill="1" applyBorder="1"/>
    <xf numFmtId="0" fontId="41" fillId="46" borderId="24" xfId="68" applyFont="1" applyFill="1" applyBorder="1"/>
    <xf numFmtId="0" fontId="2" fillId="0" borderId="0" xfId="68" applyFont="1"/>
    <xf numFmtId="0" fontId="2" fillId="0" borderId="12" xfId="68" applyFont="1" applyBorder="1"/>
    <xf numFmtId="0" fontId="4" fillId="0" borderId="22" xfId="68" applyFont="1" applyFill="1" applyBorder="1"/>
    <xf numFmtId="0" fontId="4" fillId="47" borderId="18" xfId="68" applyFont="1" applyFill="1" applyBorder="1"/>
    <xf numFmtId="0" fontId="2" fillId="48" borderId="18" xfId="68" applyFont="1" applyFill="1" applyBorder="1"/>
    <xf numFmtId="0" fontId="2" fillId="48" borderId="0" xfId="68" applyFont="1" applyFill="1" applyBorder="1"/>
    <xf numFmtId="0" fontId="2" fillId="48" borderId="14" xfId="68" applyFont="1" applyFill="1" applyBorder="1"/>
    <xf numFmtId="0" fontId="43" fillId="0" borderId="0" xfId="68" applyFont="1" applyBorder="1"/>
    <xf numFmtId="0" fontId="2" fillId="0" borderId="27" xfId="68" applyFont="1" applyBorder="1"/>
    <xf numFmtId="0" fontId="42" fillId="48" borderId="10" xfId="68" applyFont="1" applyFill="1" applyBorder="1"/>
    <xf numFmtId="0" fontId="2" fillId="48" borderId="10" xfId="68" applyFont="1" applyFill="1" applyBorder="1"/>
    <xf numFmtId="0" fontId="2" fillId="48" borderId="7" xfId="68" applyFont="1" applyFill="1" applyBorder="1"/>
    <xf numFmtId="0" fontId="42" fillId="48" borderId="18" xfId="68" applyFont="1" applyFill="1" applyBorder="1"/>
    <xf numFmtId="0" fontId="2" fillId="48" borderId="22" xfId="68" applyFont="1" applyFill="1" applyBorder="1"/>
    <xf numFmtId="0" fontId="42" fillId="48" borderId="26" xfId="68" applyFont="1" applyFill="1" applyBorder="1"/>
    <xf numFmtId="0" fontId="2" fillId="48" borderId="26" xfId="68" applyFont="1" applyFill="1" applyBorder="1"/>
    <xf numFmtId="0" fontId="2" fillId="48" borderId="35" xfId="68" applyFont="1" applyFill="1" applyBorder="1"/>
    <xf numFmtId="0" fontId="2" fillId="0" borderId="22" xfId="68" applyFont="1" applyBorder="1"/>
    <xf numFmtId="0" fontId="2" fillId="47" borderId="18" xfId="68" applyFont="1" applyFill="1" applyBorder="1"/>
    <xf numFmtId="0" fontId="2" fillId="0" borderId="35" xfId="68" applyFont="1" applyBorder="1"/>
    <xf numFmtId="0" fontId="2" fillId="47" borderId="26" xfId="68" applyFont="1" applyFill="1" applyBorder="1"/>
    <xf numFmtId="0" fontId="2" fillId="0" borderId="0" xfId="68" quotePrefix="1" applyFont="1"/>
    <xf numFmtId="170" fontId="2" fillId="0" borderId="7" xfId="68" applyNumberFormat="1" applyFont="1" applyBorder="1"/>
    <xf numFmtId="170" fontId="2" fillId="0" borderId="22" xfId="68" applyNumberFormat="1" applyFont="1" applyBorder="1"/>
    <xf numFmtId="170" fontId="2" fillId="0" borderId="35" xfId="68" applyNumberFormat="1" applyFont="1" applyBorder="1"/>
    <xf numFmtId="0" fontId="3" fillId="44" borderId="18" xfId="69" applyFont="1" applyFill="1" applyBorder="1" applyAlignment="1">
      <alignment horizontal="center"/>
    </xf>
    <xf numFmtId="0" fontId="4" fillId="49" borderId="7" xfId="69" applyFont="1" applyFill="1" applyBorder="1" applyAlignment="1">
      <alignment horizontal="center"/>
    </xf>
    <xf numFmtId="164" fontId="4" fillId="45" borderId="14" xfId="69" applyNumberFormat="1" applyFont="1" applyFill="1" applyBorder="1" applyAlignment="1">
      <alignment horizontal="center"/>
    </xf>
    <xf numFmtId="0" fontId="4" fillId="49" borderId="22" xfId="69" applyFont="1" applyFill="1" applyBorder="1" applyAlignment="1">
      <alignment horizontal="center"/>
    </xf>
    <xf numFmtId="14" fontId="4" fillId="49" borderId="22" xfId="69" applyNumberFormat="1" applyFont="1" applyFill="1" applyBorder="1" applyAlignment="1">
      <alignment horizontal="center"/>
    </xf>
    <xf numFmtId="0" fontId="4" fillId="45" borderId="14" xfId="69" applyFont="1" applyFill="1" applyBorder="1" applyAlignment="1">
      <alignment horizontal="center"/>
    </xf>
    <xf numFmtId="14" fontId="4" fillId="49" borderId="31" xfId="69" applyNumberFormat="1" applyFont="1" applyFill="1" applyBorder="1" applyAlignment="1">
      <alignment horizontal="center"/>
    </xf>
    <xf numFmtId="0" fontId="4" fillId="49" borderId="31" xfId="69" applyFont="1" applyFill="1" applyBorder="1" applyAlignment="1">
      <alignment horizontal="center"/>
    </xf>
    <xf numFmtId="22" fontId="4" fillId="45" borderId="14" xfId="69" applyNumberFormat="1" applyFont="1" applyFill="1" applyBorder="1" applyAlignment="1">
      <alignment horizontal="center"/>
    </xf>
    <xf numFmtId="0" fontId="4" fillId="49" borderId="36" xfId="69" applyFont="1" applyFill="1" applyBorder="1" applyAlignment="1">
      <alignment horizontal="center"/>
    </xf>
    <xf numFmtId="0" fontId="4" fillId="45" borderId="28" xfId="69" applyFont="1" applyFill="1" applyBorder="1" applyAlignment="1">
      <alignment horizontal="center"/>
    </xf>
    <xf numFmtId="0" fontId="3" fillId="44" borderId="14" xfId="69" applyFont="1" applyFill="1" applyBorder="1" applyAlignment="1">
      <alignment horizontal="center"/>
    </xf>
    <xf numFmtId="14" fontId="4" fillId="49" borderId="35" xfId="69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3" fillId="44" borderId="19" xfId="7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4" borderId="18" xfId="70" applyFont="1" applyFill="1" applyBorder="1" applyAlignment="1">
      <alignment horizontal="center"/>
    </xf>
    <xf numFmtId="0" fontId="3" fillId="44" borderId="14" xfId="70" applyFont="1" applyFill="1" applyBorder="1" applyAlignment="1">
      <alignment horizontal="center"/>
    </xf>
    <xf numFmtId="0" fontId="3" fillId="44" borderId="12" xfId="70" applyFont="1" applyFill="1" applyBorder="1" applyAlignment="1">
      <alignment horizontal="center"/>
    </xf>
    <xf numFmtId="0" fontId="4" fillId="49" borderId="7" xfId="70" applyFont="1" applyFill="1" applyBorder="1" applyAlignment="1">
      <alignment horizontal="center"/>
    </xf>
    <xf numFmtId="22" fontId="4" fillId="45" borderId="6" xfId="70" applyNumberFormat="1" applyFont="1" applyFill="1" applyBorder="1" applyAlignment="1">
      <alignment horizontal="center"/>
    </xf>
    <xf numFmtId="0" fontId="4" fillId="45" borderId="22" xfId="70" applyFont="1" applyFill="1" applyBorder="1" applyAlignment="1">
      <alignment horizontal="center"/>
    </xf>
    <xf numFmtId="10" fontId="4" fillId="45" borderId="0" xfId="70" applyNumberFormat="1" applyFont="1" applyFill="1" applyBorder="1" applyAlignment="1">
      <alignment horizontal="center"/>
    </xf>
    <xf numFmtId="10" fontId="4" fillId="45" borderId="14" xfId="70" applyNumberFormat="1" applyFont="1" applyFill="1" applyBorder="1" applyAlignment="1">
      <alignment horizontal="center"/>
    </xf>
    <xf numFmtId="0" fontId="4" fillId="49" borderId="22" xfId="70" applyFont="1" applyFill="1" applyBorder="1" applyAlignment="1">
      <alignment horizontal="center"/>
    </xf>
    <xf numFmtId="164" fontId="4" fillId="45" borderId="14" xfId="70" applyNumberFormat="1" applyFont="1" applyFill="1" applyBorder="1" applyAlignment="1">
      <alignment horizontal="center"/>
    </xf>
    <xf numFmtId="14" fontId="4" fillId="49" borderId="22" xfId="70" applyNumberFormat="1" applyFont="1" applyFill="1" applyBorder="1" applyAlignment="1">
      <alignment horizontal="center"/>
    </xf>
    <xf numFmtId="0" fontId="4" fillId="45" borderId="14" xfId="70" applyFont="1" applyFill="1" applyBorder="1" applyAlignment="1">
      <alignment horizontal="center"/>
    </xf>
    <xf numFmtId="22" fontId="4" fillId="45" borderId="14" xfId="70" applyNumberFormat="1" applyFont="1" applyFill="1" applyBorder="1" applyAlignment="1">
      <alignment horizontal="center"/>
    </xf>
    <xf numFmtId="0" fontId="4" fillId="45" borderId="35" xfId="70" applyFont="1" applyFill="1" applyBorder="1" applyAlignment="1">
      <alignment horizontal="center"/>
    </xf>
    <xf numFmtId="10" fontId="4" fillId="45" borderId="27" xfId="70" applyNumberFormat="1" applyFont="1" applyFill="1" applyBorder="1" applyAlignment="1">
      <alignment horizontal="center"/>
    </xf>
    <xf numFmtId="10" fontId="4" fillId="45" borderId="28" xfId="70" applyNumberFormat="1" applyFont="1" applyFill="1" applyBorder="1" applyAlignment="1">
      <alignment horizontal="center"/>
    </xf>
    <xf numFmtId="171" fontId="4" fillId="45" borderId="14" xfId="70" applyNumberFormat="1" applyFont="1" applyFill="1" applyBorder="1" applyAlignment="1">
      <alignment horizontal="center"/>
    </xf>
    <xf numFmtId="14" fontId="4" fillId="49" borderId="35" xfId="70" applyNumberFormat="1" applyFont="1" applyFill="1" applyBorder="1" applyAlignment="1">
      <alignment horizontal="center"/>
    </xf>
    <xf numFmtId="22" fontId="4" fillId="45" borderId="28" xfId="70" applyNumberFormat="1" applyFont="1" applyFill="1" applyBorder="1" applyAlignment="1">
      <alignment horizontal="center"/>
    </xf>
    <xf numFmtId="172" fontId="4" fillId="45" borderId="22" xfId="70" applyNumberFormat="1" applyFont="1" applyFill="1" applyBorder="1" applyAlignment="1">
      <alignment horizontal="center"/>
    </xf>
    <xf numFmtId="173" fontId="4" fillId="45" borderId="14" xfId="70" applyNumberFormat="1" applyFont="1" applyFill="1" applyBorder="1" applyAlignment="1">
      <alignment horizontal="center"/>
    </xf>
    <xf numFmtId="0" fontId="4" fillId="49" borderId="35" xfId="71" applyFont="1" applyFill="1" applyBorder="1" applyAlignment="1">
      <alignment horizontal="center"/>
    </xf>
    <xf numFmtId="0" fontId="4" fillId="45" borderId="28" xfId="7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172" fontId="4" fillId="45" borderId="35" xfId="70" applyNumberFormat="1" applyFont="1" applyFill="1" applyBorder="1" applyAlignment="1">
      <alignment horizontal="center"/>
    </xf>
    <xf numFmtId="0" fontId="23" fillId="0" borderId="0" xfId="0" applyFont="1"/>
    <xf numFmtId="2" fontId="6" fillId="44" borderId="34" xfId="70" applyNumberFormat="1" applyFont="1" applyFill="1" applyBorder="1" applyAlignment="1">
      <alignment horizontal="center"/>
    </xf>
    <xf numFmtId="2" fontId="6" fillId="44" borderId="24" xfId="70" applyNumberFormat="1" applyFont="1" applyFill="1" applyBorder="1" applyAlignment="1">
      <alignment horizontal="center"/>
    </xf>
    <xf numFmtId="1" fontId="6" fillId="44" borderId="34" xfId="70" applyNumberFormat="1" applyFont="1" applyFill="1" applyBorder="1" applyAlignment="1">
      <alignment horizontal="center"/>
    </xf>
    <xf numFmtId="1" fontId="6" fillId="44" borderId="24" xfId="70" applyNumberFormat="1" applyFont="1" applyFill="1" applyBorder="1" applyAlignment="1">
      <alignment horizontal="center"/>
    </xf>
    <xf numFmtId="10" fontId="4" fillId="45" borderId="0" xfId="71" applyNumberFormat="1" applyFont="1" applyFill="1" applyBorder="1" applyAlignment="1">
      <alignment horizontal="center"/>
    </xf>
    <xf numFmtId="0" fontId="42" fillId="0" borderId="19" xfId="0" applyFont="1" applyBorder="1"/>
    <xf numFmtId="0" fontId="45" fillId="0" borderId="0" xfId="0" applyFont="1" applyAlignment="1">
      <alignment horizontal="right"/>
    </xf>
    <xf numFmtId="0" fontId="45" fillId="0" borderId="0" xfId="0" applyFont="1"/>
    <xf numFmtId="164" fontId="4" fillId="45" borderId="14" xfId="104" applyNumberFormat="1" applyFont="1" applyFill="1" applyBorder="1" applyAlignment="1">
      <alignment horizontal="center"/>
    </xf>
    <xf numFmtId="0" fontId="2" fillId="0" borderId="19" xfId="68" applyFont="1" applyBorder="1"/>
    <xf numFmtId="0" fontId="2" fillId="0" borderId="0" xfId="68" applyFont="1" applyBorder="1"/>
    <xf numFmtId="2" fontId="2" fillId="0" borderId="19" xfId="68" applyNumberFormat="1" applyFont="1" applyBorder="1"/>
    <xf numFmtId="2" fontId="2" fillId="0" borderId="0" xfId="68" applyNumberFormat="1" applyFont="1" applyBorder="1"/>
    <xf numFmtId="2" fontId="2" fillId="0" borderId="14" xfId="68" applyNumberFormat="1" applyFont="1" applyBorder="1"/>
    <xf numFmtId="0" fontId="46" fillId="0" borderId="0" xfId="68" applyFont="1"/>
    <xf numFmtId="0" fontId="1" fillId="0" borderId="0" xfId="0" applyFont="1" applyAlignment="1">
      <alignment horizontal="center" vertical="top" wrapText="1"/>
    </xf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2" xfId="68" xr:uid="{00000000-0005-0000-0000-000044000000}"/>
    <cellStyle name="Normal_Sheet1" xfId="69" xr:uid="{00000000-0005-0000-0000-000045000000}"/>
    <cellStyle name="Normal_Sheet1 2" xfId="70" xr:uid="{00000000-0005-0000-0000-000046000000}"/>
    <cellStyle name="Normal_Sheet1 2 2" xfId="71" xr:uid="{00000000-0005-0000-0000-000047000000}"/>
    <cellStyle name="Normal_Sheet1 3" xfId="104" xr:uid="{00000000-0005-0000-0000-000048000000}"/>
    <cellStyle name="Note" xfId="72" builtinId="10" customBuiltin="1"/>
    <cellStyle name="ObjectDataColumn" xfId="73" xr:uid="{00000000-0005-0000-0000-00004A000000}"/>
    <cellStyle name="ObjectDataRow" xfId="74" xr:uid="{00000000-0005-0000-0000-00004B000000}"/>
    <cellStyle name="ObjectLabelColumn" xfId="75" xr:uid="{00000000-0005-0000-0000-00004C000000}"/>
    <cellStyle name="ObjectLabelRow" xfId="76" xr:uid="{00000000-0005-0000-0000-00004D000000}"/>
    <cellStyle name="Output" xfId="77" builtinId="21" customBuiltin="1"/>
    <cellStyle name="OutputData" xfId="78" xr:uid="{00000000-0005-0000-0000-00004F000000}"/>
    <cellStyle name="OutputDataColumn" xfId="79" xr:uid="{00000000-0005-0000-0000-000050000000}"/>
    <cellStyle name="OutputDataRow" xfId="80" xr:uid="{00000000-0005-0000-0000-000051000000}"/>
    <cellStyle name="OutputLabel" xfId="81" xr:uid="{00000000-0005-0000-0000-000052000000}"/>
    <cellStyle name="OutputLabelColumn" xfId="82" xr:uid="{00000000-0005-0000-0000-000053000000}"/>
    <cellStyle name="OutputLabelRow" xfId="83" xr:uid="{00000000-0005-0000-0000-000054000000}"/>
    <cellStyle name="PanelLabel" xfId="84" xr:uid="{00000000-0005-0000-0000-000055000000}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34695784386427"/>
          <c:y val="3.15533980582524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504701887234"/>
          <c:y val="0.15776717726882244"/>
          <c:w val="0.7378652436432509"/>
          <c:h val="0.41504903558413075"/>
        </c:manualLayout>
      </c:layout>
      <c:areaChart>
        <c:grouping val="stacke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43640</c:v>
                </c:pt>
                <c:pt idx="1">
                  <c:v>43641</c:v>
                </c:pt>
                <c:pt idx="2">
                  <c:v>43642</c:v>
                </c:pt>
                <c:pt idx="3">
                  <c:v>43643</c:v>
                </c:pt>
                <c:pt idx="4">
                  <c:v>43644</c:v>
                </c:pt>
                <c:pt idx="5">
                  <c:v>43645</c:v>
                </c:pt>
                <c:pt idx="6">
                  <c:v>43646</c:v>
                </c:pt>
                <c:pt idx="7">
                  <c:v>43647</c:v>
                </c:pt>
                <c:pt idx="8">
                  <c:v>43648</c:v>
                </c:pt>
                <c:pt idx="9">
                  <c:v>43649</c:v>
                </c:pt>
                <c:pt idx="10">
                  <c:v>43650</c:v>
                </c:pt>
                <c:pt idx="11">
                  <c:v>43651</c:v>
                </c:pt>
                <c:pt idx="12">
                  <c:v>43652</c:v>
                </c:pt>
                <c:pt idx="13">
                  <c:v>43653</c:v>
                </c:pt>
                <c:pt idx="14">
                  <c:v>43654</c:v>
                </c:pt>
                <c:pt idx="15">
                  <c:v>43655</c:v>
                </c:pt>
                <c:pt idx="16">
                  <c:v>43656</c:v>
                </c:pt>
                <c:pt idx="17">
                  <c:v>43657</c:v>
                </c:pt>
                <c:pt idx="18">
                  <c:v>43658</c:v>
                </c:pt>
                <c:pt idx="19">
                  <c:v>43659</c:v>
                </c:pt>
                <c:pt idx="20">
                  <c:v>43660</c:v>
                </c:pt>
                <c:pt idx="21">
                  <c:v>43661</c:v>
                </c:pt>
                <c:pt idx="22">
                  <c:v>43662</c:v>
                </c:pt>
                <c:pt idx="23">
                  <c:v>43663</c:v>
                </c:pt>
                <c:pt idx="24">
                  <c:v>43664</c:v>
                </c:pt>
                <c:pt idx="25">
                  <c:v>43665</c:v>
                </c:pt>
                <c:pt idx="26">
                  <c:v>43666</c:v>
                </c:pt>
                <c:pt idx="27">
                  <c:v>43667</c:v>
                </c:pt>
                <c:pt idx="28">
                  <c:v>43668</c:v>
                </c:pt>
                <c:pt idx="29">
                  <c:v>43669</c:v>
                </c:pt>
                <c:pt idx="30">
                  <c:v>43670</c:v>
                </c:pt>
                <c:pt idx="31">
                  <c:v>43671</c:v>
                </c:pt>
                <c:pt idx="32">
                  <c:v>43672</c:v>
                </c:pt>
                <c:pt idx="33">
                  <c:v>43673</c:v>
                </c:pt>
                <c:pt idx="34">
                  <c:v>43674</c:v>
                </c:pt>
                <c:pt idx="35">
                  <c:v>43675</c:v>
                </c:pt>
                <c:pt idx="36">
                  <c:v>43676</c:v>
                </c:pt>
                <c:pt idx="37">
                  <c:v>43677</c:v>
                </c:pt>
                <c:pt idx="38">
                  <c:v>43678</c:v>
                </c:pt>
                <c:pt idx="39">
                  <c:v>43679</c:v>
                </c:pt>
                <c:pt idx="40">
                  <c:v>43680</c:v>
                </c:pt>
                <c:pt idx="41">
                  <c:v>43681</c:v>
                </c:pt>
                <c:pt idx="42">
                  <c:v>43682</c:v>
                </c:pt>
                <c:pt idx="43">
                  <c:v>43683</c:v>
                </c:pt>
                <c:pt idx="44">
                  <c:v>43684</c:v>
                </c:pt>
                <c:pt idx="45">
                  <c:v>43685</c:v>
                </c:pt>
                <c:pt idx="46">
                  <c:v>43686</c:v>
                </c:pt>
                <c:pt idx="47">
                  <c:v>43687</c:v>
                </c:pt>
                <c:pt idx="48">
                  <c:v>43688</c:v>
                </c:pt>
                <c:pt idx="49">
                  <c:v>43689</c:v>
                </c:pt>
                <c:pt idx="50">
                  <c:v>43690</c:v>
                </c:pt>
                <c:pt idx="51">
                  <c:v>43691</c:v>
                </c:pt>
                <c:pt idx="52">
                  <c:v>43692</c:v>
                </c:pt>
                <c:pt idx="53">
                  <c:v>43693</c:v>
                </c:pt>
                <c:pt idx="54">
                  <c:v>43694</c:v>
                </c:pt>
                <c:pt idx="55">
                  <c:v>43695</c:v>
                </c:pt>
                <c:pt idx="56">
                  <c:v>43696</c:v>
                </c:pt>
                <c:pt idx="57">
                  <c:v>43697</c:v>
                </c:pt>
                <c:pt idx="58">
                  <c:v>43698</c:v>
                </c:pt>
                <c:pt idx="59">
                  <c:v>43699</c:v>
                </c:pt>
                <c:pt idx="60">
                  <c:v>43700</c:v>
                </c:pt>
                <c:pt idx="61">
                  <c:v>43701</c:v>
                </c:pt>
                <c:pt idx="62">
                  <c:v>43702</c:v>
                </c:pt>
                <c:pt idx="63">
                  <c:v>43703</c:v>
                </c:pt>
                <c:pt idx="64">
                  <c:v>43704</c:v>
                </c:pt>
                <c:pt idx="65">
                  <c:v>43705</c:v>
                </c:pt>
                <c:pt idx="66">
                  <c:v>43706</c:v>
                </c:pt>
                <c:pt idx="67">
                  <c:v>43707</c:v>
                </c:pt>
                <c:pt idx="68">
                  <c:v>43708</c:v>
                </c:pt>
                <c:pt idx="69">
                  <c:v>43709</c:v>
                </c:pt>
                <c:pt idx="70">
                  <c:v>43710</c:v>
                </c:pt>
                <c:pt idx="71">
                  <c:v>43711</c:v>
                </c:pt>
                <c:pt idx="72">
                  <c:v>43712</c:v>
                </c:pt>
                <c:pt idx="73">
                  <c:v>43713</c:v>
                </c:pt>
                <c:pt idx="74">
                  <c:v>43714</c:v>
                </c:pt>
                <c:pt idx="75">
                  <c:v>43715</c:v>
                </c:pt>
                <c:pt idx="76">
                  <c:v>43716</c:v>
                </c:pt>
                <c:pt idx="77">
                  <c:v>43717</c:v>
                </c:pt>
                <c:pt idx="78">
                  <c:v>43718</c:v>
                </c:pt>
                <c:pt idx="79">
                  <c:v>43719</c:v>
                </c:pt>
                <c:pt idx="80">
                  <c:v>43720</c:v>
                </c:pt>
                <c:pt idx="81">
                  <c:v>43721</c:v>
                </c:pt>
                <c:pt idx="82">
                  <c:v>43722</c:v>
                </c:pt>
                <c:pt idx="83">
                  <c:v>43723</c:v>
                </c:pt>
                <c:pt idx="84">
                  <c:v>43724</c:v>
                </c:pt>
                <c:pt idx="85">
                  <c:v>43725</c:v>
                </c:pt>
                <c:pt idx="86">
                  <c:v>43726</c:v>
                </c:pt>
                <c:pt idx="87">
                  <c:v>43727</c:v>
                </c:pt>
                <c:pt idx="88">
                  <c:v>43728</c:v>
                </c:pt>
                <c:pt idx="89">
                  <c:v>43729</c:v>
                </c:pt>
                <c:pt idx="90">
                  <c:v>43730</c:v>
                </c:pt>
                <c:pt idx="91">
                  <c:v>43731</c:v>
                </c:pt>
                <c:pt idx="92">
                  <c:v>43732</c:v>
                </c:pt>
                <c:pt idx="93">
                  <c:v>43733</c:v>
                </c:pt>
                <c:pt idx="94">
                  <c:v>43734</c:v>
                </c:pt>
                <c:pt idx="95">
                  <c:v>43735</c:v>
                </c:pt>
                <c:pt idx="96">
                  <c:v>43736</c:v>
                </c:pt>
                <c:pt idx="97">
                  <c:v>43737</c:v>
                </c:pt>
                <c:pt idx="98">
                  <c:v>43738</c:v>
                </c:pt>
              </c:numCache>
            </c:numRef>
          </c:cat>
          <c:val>
            <c:numRef>
              <c:f>'Daily Forward Rates'!$B$2:$B$100</c:f>
              <c:numCache>
                <c:formatCode>0.00</c:formatCode>
                <c:ptCount val="99"/>
                <c:pt idx="0">
                  <c:v>5.7000000000000011</c:v>
                </c:pt>
                <c:pt idx="1">
                  <c:v>5.6000000000000005</c:v>
                </c:pt>
                <c:pt idx="2">
                  <c:v>5.5</c:v>
                </c:pt>
                <c:pt idx="3">
                  <c:v>5.3999999999999995</c:v>
                </c:pt>
                <c:pt idx="4">
                  <c:v>5.4333333333333327</c:v>
                </c:pt>
                <c:pt idx="5">
                  <c:v>5.4666666666666668</c:v>
                </c:pt>
                <c:pt idx="6">
                  <c:v>5.4999999999999991</c:v>
                </c:pt>
                <c:pt idx="7">
                  <c:v>5.5333333333333332</c:v>
                </c:pt>
                <c:pt idx="8">
                  <c:v>5.5666666666666655</c:v>
                </c:pt>
                <c:pt idx="9">
                  <c:v>5.6</c:v>
                </c:pt>
                <c:pt idx="10">
                  <c:v>5.6043478260869559</c:v>
                </c:pt>
                <c:pt idx="11">
                  <c:v>5.6086956521739122</c:v>
                </c:pt>
                <c:pt idx="12">
                  <c:v>5.6130434782608685</c:v>
                </c:pt>
                <c:pt idx="13">
                  <c:v>5.6173913043478256</c:v>
                </c:pt>
                <c:pt idx="14">
                  <c:v>5.6217391304347819</c:v>
                </c:pt>
                <c:pt idx="15">
                  <c:v>5.6260869565217382</c:v>
                </c:pt>
                <c:pt idx="16">
                  <c:v>5.6304347826086953</c:v>
                </c:pt>
                <c:pt idx="17">
                  <c:v>5.6347826086956516</c:v>
                </c:pt>
                <c:pt idx="18">
                  <c:v>5.6391304347826088</c:v>
                </c:pt>
                <c:pt idx="19">
                  <c:v>5.6434782608695651</c:v>
                </c:pt>
                <c:pt idx="20">
                  <c:v>5.6478260869565213</c:v>
                </c:pt>
                <c:pt idx="21">
                  <c:v>5.6521739130434776</c:v>
                </c:pt>
                <c:pt idx="22">
                  <c:v>5.6565217391304339</c:v>
                </c:pt>
                <c:pt idx="23">
                  <c:v>5.660869565217391</c:v>
                </c:pt>
                <c:pt idx="24">
                  <c:v>5.6652173913043482</c:v>
                </c:pt>
                <c:pt idx="25">
                  <c:v>5.6695652173913045</c:v>
                </c:pt>
                <c:pt idx="26">
                  <c:v>5.6739130434782608</c:v>
                </c:pt>
                <c:pt idx="27">
                  <c:v>5.678260869565217</c:v>
                </c:pt>
                <c:pt idx="28">
                  <c:v>5.6826086956521733</c:v>
                </c:pt>
                <c:pt idx="29">
                  <c:v>5.6869565217391305</c:v>
                </c:pt>
                <c:pt idx="30">
                  <c:v>5.6913043478260867</c:v>
                </c:pt>
                <c:pt idx="31">
                  <c:v>5.695652173913043</c:v>
                </c:pt>
                <c:pt idx="32">
                  <c:v>5.7</c:v>
                </c:pt>
                <c:pt idx="33">
                  <c:v>5.7032258064516137</c:v>
                </c:pt>
                <c:pt idx="34">
                  <c:v>5.7064516129032263</c:v>
                </c:pt>
                <c:pt idx="35">
                  <c:v>5.709677419354839</c:v>
                </c:pt>
                <c:pt idx="36">
                  <c:v>5.7129032258064516</c:v>
                </c:pt>
                <c:pt idx="37">
                  <c:v>5.7161290322580642</c:v>
                </c:pt>
                <c:pt idx="38">
                  <c:v>5.7193548387096769</c:v>
                </c:pt>
                <c:pt idx="39">
                  <c:v>5.7225806451612904</c:v>
                </c:pt>
                <c:pt idx="40">
                  <c:v>5.725806451612903</c:v>
                </c:pt>
                <c:pt idx="41">
                  <c:v>5.7290322580645157</c:v>
                </c:pt>
                <c:pt idx="42">
                  <c:v>5.7322580645161292</c:v>
                </c:pt>
                <c:pt idx="43">
                  <c:v>5.7354838709677418</c:v>
                </c:pt>
                <c:pt idx="44">
                  <c:v>5.7387096774193544</c:v>
                </c:pt>
                <c:pt idx="45">
                  <c:v>5.741935483870968</c:v>
                </c:pt>
                <c:pt idx="46">
                  <c:v>5.7451612903225806</c:v>
                </c:pt>
                <c:pt idx="47">
                  <c:v>5.7483870967741932</c:v>
                </c:pt>
                <c:pt idx="48">
                  <c:v>5.7516129032258068</c:v>
                </c:pt>
                <c:pt idx="49">
                  <c:v>5.7548387096774194</c:v>
                </c:pt>
                <c:pt idx="50">
                  <c:v>5.758064516129032</c:v>
                </c:pt>
                <c:pt idx="51">
                  <c:v>5.7612903225806456</c:v>
                </c:pt>
                <c:pt idx="52">
                  <c:v>5.7645161290322582</c:v>
                </c:pt>
                <c:pt idx="53">
                  <c:v>5.7677419354838708</c:v>
                </c:pt>
                <c:pt idx="54">
                  <c:v>5.7709677419354835</c:v>
                </c:pt>
                <c:pt idx="55">
                  <c:v>5.774193548387097</c:v>
                </c:pt>
                <c:pt idx="56">
                  <c:v>5.7774193548387096</c:v>
                </c:pt>
                <c:pt idx="57">
                  <c:v>5.7806451612903222</c:v>
                </c:pt>
                <c:pt idx="58">
                  <c:v>5.7838709677419358</c:v>
                </c:pt>
                <c:pt idx="59">
                  <c:v>5.7870967741935484</c:v>
                </c:pt>
                <c:pt idx="60">
                  <c:v>5.790322580645161</c:v>
                </c:pt>
                <c:pt idx="61">
                  <c:v>5.7935483870967737</c:v>
                </c:pt>
                <c:pt idx="62">
                  <c:v>5.7967741935483872</c:v>
                </c:pt>
                <c:pt idx="63">
                  <c:v>5.8</c:v>
                </c:pt>
                <c:pt idx="64">
                  <c:v>5.8086956521739124</c:v>
                </c:pt>
                <c:pt idx="65">
                  <c:v>5.8173913043478258</c:v>
                </c:pt>
                <c:pt idx="66">
                  <c:v>5.8260869565217392</c:v>
                </c:pt>
                <c:pt idx="67">
                  <c:v>5.8347826086956518</c:v>
                </c:pt>
                <c:pt idx="68">
                  <c:v>5.8434782608695652</c:v>
                </c:pt>
                <c:pt idx="69">
                  <c:v>5.8521739130434778</c:v>
                </c:pt>
                <c:pt idx="70">
                  <c:v>5.8608695652173912</c:v>
                </c:pt>
                <c:pt idx="71">
                  <c:v>5.8695652173913038</c:v>
                </c:pt>
                <c:pt idx="72">
                  <c:v>5.8782608695652172</c:v>
                </c:pt>
                <c:pt idx="73">
                  <c:v>5.8869565217391306</c:v>
                </c:pt>
                <c:pt idx="74">
                  <c:v>5.8956521739130432</c:v>
                </c:pt>
                <c:pt idx="75">
                  <c:v>5.9043478260869557</c:v>
                </c:pt>
                <c:pt idx="76">
                  <c:v>5.9130434782608692</c:v>
                </c:pt>
                <c:pt idx="77">
                  <c:v>5.9217391304347826</c:v>
                </c:pt>
                <c:pt idx="78">
                  <c:v>5.9304347826086952</c:v>
                </c:pt>
                <c:pt idx="79">
                  <c:v>5.9391304347826086</c:v>
                </c:pt>
                <c:pt idx="80">
                  <c:v>5.947826086956522</c:v>
                </c:pt>
                <c:pt idx="81">
                  <c:v>5.9565217391304355</c:v>
                </c:pt>
                <c:pt idx="82">
                  <c:v>5.965217391304348</c:v>
                </c:pt>
                <c:pt idx="83">
                  <c:v>5.9739130434782606</c:v>
                </c:pt>
                <c:pt idx="84">
                  <c:v>5.982608695652174</c:v>
                </c:pt>
                <c:pt idx="85">
                  <c:v>5.9913043478260866</c:v>
                </c:pt>
                <c:pt idx="86">
                  <c:v>6</c:v>
                </c:pt>
                <c:pt idx="87">
                  <c:v>5.9874999999999998</c:v>
                </c:pt>
                <c:pt idx="88">
                  <c:v>5.9749999999999996</c:v>
                </c:pt>
                <c:pt idx="89">
                  <c:v>5.9624999999999995</c:v>
                </c:pt>
                <c:pt idx="90">
                  <c:v>5.95</c:v>
                </c:pt>
                <c:pt idx="91">
                  <c:v>5.9375</c:v>
                </c:pt>
                <c:pt idx="92">
                  <c:v>5.9250000000000007</c:v>
                </c:pt>
                <c:pt idx="93">
                  <c:v>5.9125000000000005</c:v>
                </c:pt>
                <c:pt idx="94">
                  <c:v>5.9</c:v>
                </c:pt>
                <c:pt idx="95">
                  <c:v>5.9024096385542171</c:v>
                </c:pt>
                <c:pt idx="96">
                  <c:v>5.9048192771084347</c:v>
                </c:pt>
                <c:pt idx="97">
                  <c:v>5.9072289156626505</c:v>
                </c:pt>
                <c:pt idx="98">
                  <c:v>5.9096385542168681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D-4FF0-92C3-56E594882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59488"/>
        <c:axId val="114961024"/>
      </c:areaChart>
      <c:dateAx>
        <c:axId val="114959488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96102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14961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959488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85760517799353"/>
          <c:y val="0.33980582524272146"/>
          <c:w val="7.1197411003236871E-2"/>
          <c:h val="5.33980582524271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13</xdr:row>
      <xdr:rowOff>95250</xdr:rowOff>
    </xdr:from>
    <xdr:to>
      <xdr:col>14</xdr:col>
      <xdr:colOff>228600</xdr:colOff>
      <xdr:row>41</xdr:row>
      <xdr:rowOff>19050</xdr:rowOff>
    </xdr:to>
    <xdr:graphicFrame macro="">
      <xdr:nvGraphicFramePr>
        <xdr:cNvPr id="3382" name="Chart 12">
          <a:extLst>
            <a:ext uri="{FF2B5EF4-FFF2-40B4-BE49-F238E27FC236}">
              <a16:creationId xmlns:a16="http://schemas.microsoft.com/office/drawing/2014/main" id="{00000000-0008-0000-03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workbookViewId="0">
      <selection activeCell="I25" sqref="I25"/>
    </sheetView>
  </sheetViews>
  <sheetFormatPr defaultRowHeight="12.75"/>
  <cols>
    <col min="2" max="2" width="32.42578125" bestFit="1" customWidth="1"/>
    <col min="3" max="3" width="44.5703125" bestFit="1" customWidth="1"/>
  </cols>
  <sheetData>
    <row r="1" spans="2:6" ht="13.5" thickBot="1">
      <c r="B1" s="1" t="s">
        <v>3</v>
      </c>
      <c r="C1" s="2" t="str">
        <f ca="1">_xll.HLV5r3.Financial.Cache.CreateCurve_Old(B2:C11, B19:B32,C19:C32,D19:D32)</f>
        <v>Market.QR_LIVE.CommodityCurve.EUR-ICE_CER</v>
      </c>
      <c r="F1" s="16" t="s">
        <v>7</v>
      </c>
    </row>
    <row r="2" spans="2:6" ht="13.5" thickBot="1">
      <c r="B2" s="51" t="s">
        <v>18</v>
      </c>
      <c r="C2" s="62" t="s">
        <v>8</v>
      </c>
    </row>
    <row r="3" spans="2:6">
      <c r="B3" s="52" t="s">
        <v>19</v>
      </c>
      <c r="C3" s="53">
        <f ca="1">TODAY()</f>
        <v>43640</v>
      </c>
    </row>
    <row r="4" spans="2:6">
      <c r="B4" s="54" t="s">
        <v>20</v>
      </c>
      <c r="C4" s="53">
        <f ca="1">C3</f>
        <v>43640</v>
      </c>
    </row>
    <row r="5" spans="2:6">
      <c r="B5" s="55" t="s">
        <v>24</v>
      </c>
      <c r="C5" s="56" t="s">
        <v>66</v>
      </c>
    </row>
    <row r="6" spans="2:6">
      <c r="B6" s="54" t="s">
        <v>21</v>
      </c>
      <c r="C6" s="56" t="str">
        <f>C2&amp;"."&amp;C10</f>
        <v>CommodityCurve.EUR-ICE_CER</v>
      </c>
    </row>
    <row r="7" spans="2:6">
      <c r="B7" s="54" t="s">
        <v>57</v>
      </c>
      <c r="C7" s="56" t="str">
        <f>C6</f>
        <v>CommodityCurve.EUR-ICE_CER</v>
      </c>
    </row>
    <row r="8" spans="2:6">
      <c r="B8" s="57" t="s">
        <v>22</v>
      </c>
      <c r="C8" s="56" t="s">
        <v>65</v>
      </c>
    </row>
    <row r="9" spans="2:6">
      <c r="B9" s="57" t="s">
        <v>23</v>
      </c>
      <c r="C9" s="56" t="s">
        <v>82</v>
      </c>
    </row>
    <row r="10" spans="2:6">
      <c r="B10" s="58" t="s">
        <v>9</v>
      </c>
      <c r="C10" s="59" t="str">
        <f>C8&amp;"-"&amp;C9</f>
        <v>EUR-ICE_CER</v>
      </c>
    </row>
    <row r="11" spans="2:6" ht="13.5" thickBot="1">
      <c r="B11" s="60" t="s">
        <v>4</v>
      </c>
      <c r="C11" s="61" t="s">
        <v>7</v>
      </c>
    </row>
    <row r="12" spans="2:6">
      <c r="B12" s="55" t="s">
        <v>61</v>
      </c>
      <c r="C12" s="56">
        <v>720</v>
      </c>
    </row>
    <row r="13" spans="2:6" ht="13.5" thickBot="1">
      <c r="B13" s="63" t="s">
        <v>60</v>
      </c>
      <c r="C13" s="64" t="str">
        <f ca="1">C1</f>
        <v>Market.QR_LIVE.CommodityCurve.EUR-ICE_CER</v>
      </c>
    </row>
    <row r="14" spans="2:6">
      <c r="B14" s="65"/>
      <c r="C14" s="66"/>
    </row>
    <row r="15" spans="2:6" ht="13.5" thickBot="1"/>
    <row r="16" spans="2:6">
      <c r="B16" s="3" t="s">
        <v>6</v>
      </c>
      <c r="C16" s="4"/>
      <c r="D16" s="5"/>
      <c r="E16" s="5"/>
    </row>
    <row r="17" spans="2:5" ht="13.5" thickBot="1">
      <c r="B17" s="6"/>
      <c r="C17" s="7"/>
      <c r="D17" s="8"/>
      <c r="E17" s="8"/>
    </row>
    <row r="18" spans="2:5" ht="13.5" thickBot="1">
      <c r="B18" s="9" t="s">
        <v>0</v>
      </c>
      <c r="C18" s="10" t="s">
        <v>1</v>
      </c>
      <c r="D18" s="11" t="s">
        <v>2</v>
      </c>
      <c r="E18" s="19" t="s">
        <v>5</v>
      </c>
    </row>
    <row r="19" spans="2:5">
      <c r="B19" s="12" t="s">
        <v>68</v>
      </c>
      <c r="C19" s="17">
        <v>5.4</v>
      </c>
      <c r="D19" s="13">
        <v>0</v>
      </c>
      <c r="E19" s="13">
        <v>0</v>
      </c>
    </row>
    <row r="20" spans="2:5">
      <c r="B20" s="14" t="s">
        <v>69</v>
      </c>
      <c r="C20" s="18">
        <f>C19+0.1</f>
        <v>5.5</v>
      </c>
      <c r="D20" s="15">
        <v>0</v>
      </c>
      <c r="E20" s="15">
        <v>0</v>
      </c>
    </row>
    <row r="21" spans="2:5">
      <c r="B21" s="14" t="s">
        <v>70</v>
      </c>
      <c r="C21" s="18">
        <f t="shared" ref="C21:C32" si="0">C20+0.1</f>
        <v>5.6</v>
      </c>
      <c r="D21" s="15">
        <v>0</v>
      </c>
      <c r="E21" s="15">
        <v>0</v>
      </c>
    </row>
    <row r="22" spans="2:5">
      <c r="B22" s="14" t="s">
        <v>71</v>
      </c>
      <c r="C22" s="18">
        <f t="shared" si="0"/>
        <v>5.6999999999999993</v>
      </c>
      <c r="D22" s="15">
        <v>0</v>
      </c>
      <c r="E22" s="15">
        <v>0</v>
      </c>
    </row>
    <row r="23" spans="2:5">
      <c r="B23" s="14" t="s">
        <v>72</v>
      </c>
      <c r="C23" s="18">
        <f t="shared" si="0"/>
        <v>5.7999999999999989</v>
      </c>
      <c r="D23" s="15">
        <v>0</v>
      </c>
      <c r="E23" s="15">
        <v>0</v>
      </c>
    </row>
    <row r="24" spans="2:5">
      <c r="B24" s="14" t="s">
        <v>73</v>
      </c>
      <c r="C24" s="18">
        <f t="shared" si="0"/>
        <v>5.8999999999999986</v>
      </c>
      <c r="D24" s="15">
        <v>0</v>
      </c>
      <c r="E24" s="15">
        <v>0</v>
      </c>
    </row>
    <row r="25" spans="2:5">
      <c r="B25" s="14" t="s">
        <v>74</v>
      </c>
      <c r="C25" s="18">
        <f t="shared" si="0"/>
        <v>5.9999999999999982</v>
      </c>
      <c r="D25" s="15">
        <v>0</v>
      </c>
      <c r="E25" s="15">
        <v>0</v>
      </c>
    </row>
    <row r="26" spans="2:5">
      <c r="B26" s="14" t="s">
        <v>75</v>
      </c>
      <c r="C26" s="18">
        <f t="shared" si="0"/>
        <v>6.0999999999999979</v>
      </c>
      <c r="D26" s="15">
        <v>0</v>
      </c>
      <c r="E26" s="15">
        <v>0</v>
      </c>
    </row>
    <row r="27" spans="2:5">
      <c r="B27" s="14" t="s">
        <v>76</v>
      </c>
      <c r="C27" s="18">
        <f t="shared" si="0"/>
        <v>6.1999999999999975</v>
      </c>
      <c r="D27" s="15">
        <v>0</v>
      </c>
      <c r="E27" s="15">
        <v>0</v>
      </c>
    </row>
    <row r="28" spans="2:5">
      <c r="B28" s="14" t="s">
        <v>77</v>
      </c>
      <c r="C28" s="18">
        <f t="shared" si="0"/>
        <v>6.2999999999999972</v>
      </c>
      <c r="D28" s="15">
        <v>0</v>
      </c>
      <c r="E28" s="15">
        <v>0</v>
      </c>
    </row>
    <row r="29" spans="2:5">
      <c r="B29" s="14" t="s">
        <v>78</v>
      </c>
      <c r="C29" s="18">
        <f t="shared" si="0"/>
        <v>6.3999999999999968</v>
      </c>
      <c r="D29" s="15">
        <v>0</v>
      </c>
      <c r="E29" s="15">
        <v>0</v>
      </c>
    </row>
    <row r="30" spans="2:5">
      <c r="B30" s="14" t="s">
        <v>79</v>
      </c>
      <c r="C30" s="18">
        <f t="shared" si="0"/>
        <v>6.4999999999999964</v>
      </c>
      <c r="D30" s="15">
        <v>0</v>
      </c>
      <c r="E30" s="15">
        <v>0</v>
      </c>
    </row>
    <row r="31" spans="2:5">
      <c r="B31" s="14" t="s">
        <v>80</v>
      </c>
      <c r="C31" s="18">
        <f t="shared" si="0"/>
        <v>6.5999999999999961</v>
      </c>
      <c r="D31" s="15">
        <v>0</v>
      </c>
      <c r="E31" s="15">
        <v>0</v>
      </c>
    </row>
    <row r="32" spans="2:5">
      <c r="B32" s="14" t="s">
        <v>81</v>
      </c>
      <c r="C32" s="18">
        <f t="shared" si="0"/>
        <v>6.6999999999999957</v>
      </c>
      <c r="D32" s="15">
        <v>0</v>
      </c>
      <c r="E32" s="15">
        <v>0</v>
      </c>
    </row>
  </sheetData>
  <protectedRanges>
    <protectedRange sqref="F1 C11" name="Range2_1"/>
  </protectedRanges>
  <phoneticPr fontId="2" type="noConversion"/>
  <dataValidations disablePrompts="1" count="1">
    <dataValidation type="list" allowBlank="1" showInputMessage="1" showErrorMessage="1" sqref="C11" xr:uid="{00000000-0002-0000-0000-000000000000}">
      <formula1>$F$1:$F$1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workbookViewId="0">
      <selection activeCell="C39" sqref="C39"/>
    </sheetView>
  </sheetViews>
  <sheetFormatPr defaultRowHeight="12.75"/>
  <cols>
    <col min="2" max="2" width="21.42578125" style="68" bestFit="1" customWidth="1"/>
    <col min="3" max="3" width="61.28515625" style="68" bestFit="1" customWidth="1"/>
    <col min="4" max="4" width="1.140625" customWidth="1"/>
    <col min="5" max="5" width="10.140625" bestFit="1" customWidth="1"/>
    <col min="6" max="14" width="11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67" t="s">
        <v>3</v>
      </c>
      <c r="C1" s="68" t="str">
        <f ca="1">_xll.HLV5r3.Financial.Cache.CreateVolatilitySurfaceWithProperties(B2:C19, E3:E14, F2:N2, F3:N14)</f>
        <v>Market.QR_LIVE.CommodityVolatilityMatrix.EUR-CER</v>
      </c>
    </row>
    <row r="2" spans="2:14" ht="13.5" thickBot="1">
      <c r="B2" s="69" t="s">
        <v>18</v>
      </c>
      <c r="C2" s="70" t="s">
        <v>55</v>
      </c>
      <c r="E2" s="71" t="s">
        <v>25</v>
      </c>
      <c r="F2" s="95">
        <v>100</v>
      </c>
      <c r="G2" s="95">
        <v>125</v>
      </c>
      <c r="H2" s="95">
        <v>150</v>
      </c>
      <c r="I2" s="95">
        <v>175</v>
      </c>
      <c r="J2" s="95">
        <v>200</v>
      </c>
      <c r="K2" s="95">
        <v>225</v>
      </c>
      <c r="L2" s="95">
        <v>250</v>
      </c>
      <c r="M2" s="95">
        <v>275</v>
      </c>
      <c r="N2" s="96">
        <v>300</v>
      </c>
    </row>
    <row r="3" spans="2:14">
      <c r="B3" s="72" t="s">
        <v>19</v>
      </c>
      <c r="C3" s="73">
        <f ca="1">NOW()</f>
        <v>43640.676165509256</v>
      </c>
      <c r="E3" s="74" t="s">
        <v>26</v>
      </c>
      <c r="F3" s="75">
        <v>0.12</v>
      </c>
      <c r="G3" s="75">
        <v>0.12</v>
      </c>
      <c r="H3" s="75">
        <v>0.12</v>
      </c>
      <c r="I3" s="75">
        <v>0.12</v>
      </c>
      <c r="J3" s="75">
        <v>0.12</v>
      </c>
      <c r="K3" s="75">
        <v>0.12</v>
      </c>
      <c r="L3" s="75">
        <v>0.12</v>
      </c>
      <c r="M3" s="75">
        <v>0.12</v>
      </c>
      <c r="N3" s="76">
        <v>0.12</v>
      </c>
    </row>
    <row r="4" spans="2:14">
      <c r="B4" s="77" t="s">
        <v>20</v>
      </c>
      <c r="C4" s="78">
        <f ca="1">C3</f>
        <v>43640.676165509256</v>
      </c>
      <c r="E4" s="74" t="s">
        <v>27</v>
      </c>
      <c r="F4" s="75">
        <v>0.12</v>
      </c>
      <c r="G4" s="75">
        <v>0.12</v>
      </c>
      <c r="H4" s="75">
        <v>0.12</v>
      </c>
      <c r="I4" s="75">
        <v>0.12</v>
      </c>
      <c r="J4" s="75">
        <v>0.12</v>
      </c>
      <c r="K4" s="75">
        <v>0.12</v>
      </c>
      <c r="L4" s="75">
        <v>0.12</v>
      </c>
      <c r="M4" s="75">
        <v>0.12</v>
      </c>
      <c r="N4" s="76">
        <v>0.12</v>
      </c>
    </row>
    <row r="5" spans="2:14">
      <c r="B5" s="79" t="s">
        <v>24</v>
      </c>
      <c r="C5" s="80" t="s">
        <v>66</v>
      </c>
      <c r="E5" s="74" t="s">
        <v>28</v>
      </c>
      <c r="F5" s="75">
        <v>0.12</v>
      </c>
      <c r="G5" s="75">
        <v>0.12</v>
      </c>
      <c r="H5" s="75">
        <v>0.12</v>
      </c>
      <c r="I5" s="75">
        <v>0.12</v>
      </c>
      <c r="J5" s="75">
        <v>0.12</v>
      </c>
      <c r="K5" s="75">
        <v>0.12</v>
      </c>
      <c r="L5" s="75">
        <v>0.12</v>
      </c>
      <c r="M5" s="75">
        <v>0.12</v>
      </c>
      <c r="N5" s="76">
        <v>0.12</v>
      </c>
    </row>
    <row r="6" spans="2:14">
      <c r="B6" s="79" t="s">
        <v>0</v>
      </c>
      <c r="C6" s="81" t="s">
        <v>67</v>
      </c>
      <c r="E6" s="74" t="s">
        <v>29</v>
      </c>
      <c r="F6" s="75">
        <v>0.12</v>
      </c>
      <c r="G6" s="75">
        <v>0.12</v>
      </c>
      <c r="H6" s="75">
        <v>0.12</v>
      </c>
      <c r="I6" s="75">
        <v>0.12</v>
      </c>
      <c r="J6" s="75">
        <v>0.12</v>
      </c>
      <c r="K6" s="75">
        <v>0.12</v>
      </c>
      <c r="L6" s="75">
        <v>0.12</v>
      </c>
      <c r="M6" s="75">
        <v>0.12</v>
      </c>
      <c r="N6" s="76">
        <v>0.12</v>
      </c>
    </row>
    <row r="7" spans="2:14">
      <c r="B7" s="79" t="s">
        <v>30</v>
      </c>
      <c r="C7" s="81" t="str">
        <f>C13</f>
        <v>CommodityDesk</v>
      </c>
      <c r="E7" s="74" t="s">
        <v>31</v>
      </c>
      <c r="F7" s="75">
        <v>0.12</v>
      </c>
      <c r="G7" s="75">
        <v>0.12</v>
      </c>
      <c r="H7" s="75">
        <v>0.12</v>
      </c>
      <c r="I7" s="75">
        <v>0.12</v>
      </c>
      <c r="J7" s="75">
        <v>0.12</v>
      </c>
      <c r="K7" s="75">
        <v>0.12</v>
      </c>
      <c r="L7" s="75">
        <v>0.12</v>
      </c>
      <c r="M7" s="75">
        <v>0.12</v>
      </c>
      <c r="N7" s="76">
        <v>0.12</v>
      </c>
    </row>
    <row r="8" spans="2:14">
      <c r="B8" s="79" t="s">
        <v>9</v>
      </c>
      <c r="C8" s="81" t="str">
        <f>C6&amp;"-"&amp;C7</f>
        <v>EUR-CER-CommodityDesk</v>
      </c>
      <c r="E8" s="74" t="s">
        <v>32</v>
      </c>
      <c r="F8" s="75">
        <v>0.12</v>
      </c>
      <c r="G8" s="75">
        <v>0.12</v>
      </c>
      <c r="H8" s="75">
        <v>0.12</v>
      </c>
      <c r="I8" s="75">
        <v>0.12</v>
      </c>
      <c r="J8" s="75">
        <v>0.12</v>
      </c>
      <c r="K8" s="75">
        <v>0.12</v>
      </c>
      <c r="L8" s="75">
        <v>0.12</v>
      </c>
      <c r="M8" s="75">
        <v>0.12</v>
      </c>
      <c r="N8" s="76">
        <v>0.12</v>
      </c>
    </row>
    <row r="9" spans="2:14">
      <c r="B9" s="79" t="s">
        <v>21</v>
      </c>
      <c r="C9" s="81" t="str">
        <f>C2&amp;"."&amp;C6</f>
        <v>CommodityVolatilityMatrix.EUR-CER</v>
      </c>
      <c r="E9" s="74" t="s">
        <v>33</v>
      </c>
      <c r="F9" s="75">
        <v>0.12</v>
      </c>
      <c r="G9" s="75">
        <v>0.12</v>
      </c>
      <c r="H9" s="75">
        <v>0.12</v>
      </c>
      <c r="I9" s="75">
        <v>0.12</v>
      </c>
      <c r="J9" s="75">
        <v>0.12</v>
      </c>
      <c r="K9" s="75">
        <v>0.12</v>
      </c>
      <c r="L9" s="75">
        <v>0.12</v>
      </c>
      <c r="M9" s="75">
        <v>0.12</v>
      </c>
      <c r="N9" s="76">
        <v>0.12</v>
      </c>
    </row>
    <row r="10" spans="2:14">
      <c r="B10" s="79" t="s">
        <v>4</v>
      </c>
      <c r="C10" s="81" t="s">
        <v>34</v>
      </c>
      <c r="E10" s="74" t="s">
        <v>35</v>
      </c>
      <c r="F10" s="75">
        <v>0.12</v>
      </c>
      <c r="G10" s="75">
        <v>0.12</v>
      </c>
      <c r="H10" s="75">
        <v>0.12</v>
      </c>
      <c r="I10" s="75">
        <v>0.12</v>
      </c>
      <c r="J10" s="75">
        <v>0.12</v>
      </c>
      <c r="K10" s="75">
        <v>0.12</v>
      </c>
      <c r="L10" s="75">
        <v>0.12</v>
      </c>
      <c r="M10" s="75">
        <v>0.12</v>
      </c>
      <c r="N10" s="76">
        <v>0.12</v>
      </c>
    </row>
    <row r="11" spans="2:14">
      <c r="B11" s="79" t="s">
        <v>22</v>
      </c>
      <c r="C11" s="81" t="str">
        <f>MID(C6,1,3)</f>
        <v>EUR</v>
      </c>
      <c r="E11" s="74" t="s">
        <v>36</v>
      </c>
      <c r="F11" s="75">
        <v>0.12</v>
      </c>
      <c r="G11" s="75">
        <v>0.12</v>
      </c>
      <c r="H11" s="75">
        <v>0.12</v>
      </c>
      <c r="I11" s="75">
        <v>0.12</v>
      </c>
      <c r="J11" s="75">
        <v>0.12</v>
      </c>
      <c r="K11" s="75">
        <v>0.12</v>
      </c>
      <c r="L11" s="75">
        <v>0.12</v>
      </c>
      <c r="M11" s="75">
        <v>0.12</v>
      </c>
      <c r="N11" s="76">
        <v>0.12</v>
      </c>
    </row>
    <row r="12" spans="2:14">
      <c r="B12" s="79" t="s">
        <v>37</v>
      </c>
      <c r="C12" s="81" t="s">
        <v>38</v>
      </c>
      <c r="E12" s="74" t="s">
        <v>39</v>
      </c>
      <c r="F12" s="75">
        <v>0.12</v>
      </c>
      <c r="G12" s="75">
        <v>0.12</v>
      </c>
      <c r="H12" s="75">
        <v>0.12</v>
      </c>
      <c r="I12" s="75">
        <v>0.12</v>
      </c>
      <c r="J12" s="75">
        <v>0.12</v>
      </c>
      <c r="K12" s="75">
        <v>0.12</v>
      </c>
      <c r="L12" s="75">
        <v>0.12</v>
      </c>
      <c r="M12" s="75">
        <v>0.12</v>
      </c>
      <c r="N12" s="76">
        <v>0.12</v>
      </c>
    </row>
    <row r="13" spans="2:14">
      <c r="B13" s="79" t="s">
        <v>40</v>
      </c>
      <c r="C13" s="81" t="s">
        <v>56</v>
      </c>
      <c r="E13" s="74" t="s">
        <v>41</v>
      </c>
      <c r="F13" s="75">
        <v>0.12</v>
      </c>
      <c r="G13" s="75">
        <v>0.12</v>
      </c>
      <c r="H13" s="75">
        <v>0.12</v>
      </c>
      <c r="I13" s="75">
        <v>0.12</v>
      </c>
      <c r="J13" s="75">
        <v>0.12</v>
      </c>
      <c r="K13" s="75">
        <v>0.12</v>
      </c>
      <c r="L13" s="75">
        <v>0.12</v>
      </c>
      <c r="M13" s="75">
        <v>0.12</v>
      </c>
      <c r="N13" s="76">
        <v>0.12</v>
      </c>
    </row>
    <row r="14" spans="2:14" ht="13.5" thickBot="1">
      <c r="B14" s="79" t="s">
        <v>42</v>
      </c>
      <c r="C14" s="81" t="s">
        <v>43</v>
      </c>
      <c r="E14" s="82" t="s">
        <v>44</v>
      </c>
      <c r="F14" s="83">
        <v>0.12</v>
      </c>
      <c r="G14" s="83">
        <v>0.12</v>
      </c>
      <c r="H14" s="83">
        <v>0.12</v>
      </c>
      <c r="I14" s="83">
        <v>0.12</v>
      </c>
      <c r="J14" s="83">
        <v>0.12</v>
      </c>
      <c r="K14" s="83">
        <v>0.12</v>
      </c>
      <c r="L14" s="83">
        <v>0.12</v>
      </c>
      <c r="M14" s="83">
        <v>0.12</v>
      </c>
      <c r="N14" s="84">
        <v>0.12</v>
      </c>
    </row>
    <row r="15" spans="2:14">
      <c r="B15" s="79" t="s">
        <v>45</v>
      </c>
      <c r="C15" s="81" t="s">
        <v>64</v>
      </c>
    </row>
    <row r="16" spans="2:14">
      <c r="B16" s="79" t="s">
        <v>46</v>
      </c>
      <c r="C16" s="81" t="s">
        <v>47</v>
      </c>
    </row>
    <row r="17" spans="2:14" ht="13.5" thickBot="1">
      <c r="B17" s="79" t="s">
        <v>48</v>
      </c>
      <c r="C17" s="81" t="s">
        <v>49</v>
      </c>
    </row>
    <row r="18" spans="2:14" ht="13.5" thickBot="1">
      <c r="B18" s="79" t="s">
        <v>50</v>
      </c>
      <c r="C18" s="85">
        <f ca="1">C3</f>
        <v>43640.676165509256</v>
      </c>
      <c r="E18" s="71"/>
      <c r="F18" s="95">
        <v>100</v>
      </c>
      <c r="G18" s="95">
        <v>125</v>
      </c>
      <c r="H18" s="95">
        <v>150</v>
      </c>
      <c r="I18" s="95">
        <v>175</v>
      </c>
      <c r="J18" s="95">
        <v>200</v>
      </c>
      <c r="K18" s="95">
        <v>225</v>
      </c>
      <c r="L18" s="95">
        <v>250</v>
      </c>
      <c r="M18" s="95">
        <v>275</v>
      </c>
      <c r="N18" s="96">
        <v>300</v>
      </c>
    </row>
    <row r="19" spans="2:14" ht="13.5" thickBot="1">
      <c r="B19" s="86" t="s">
        <v>51</v>
      </c>
      <c r="C19" s="87" t="s">
        <v>52</v>
      </c>
      <c r="E19" s="88" t="str">
        <f t="shared" ref="E19:E30" si="0">E3</f>
        <v>1D</v>
      </c>
      <c r="F19" s="75">
        <f ca="1">_xll.HLV5r3.Financial.Cache.GetExpiryTermStrikeValue($C$1, $E19, F$18)</f>
        <v>0.12</v>
      </c>
      <c r="G19" s="75">
        <f ca="1">_xll.HLV5r3.Financial.Cache.GetExpiryTermStrikeValue($C$1, $E19, G$18)</f>
        <v>0.12</v>
      </c>
      <c r="H19" s="75">
        <f ca="1">_xll.HLV5r3.Financial.Cache.GetExpiryTermStrikeValue($C$1, $E19, H$18)</f>
        <v>0.12</v>
      </c>
      <c r="I19" s="75">
        <f ca="1">_xll.HLV5r3.Financial.Cache.GetExpiryTermStrikeValue($C$1, $E19, I$18)</f>
        <v>0.12</v>
      </c>
      <c r="J19" s="75">
        <f ca="1">_xll.HLV5r3.Financial.Cache.GetExpiryTermStrikeValue($C$1, $E19, J$18)</f>
        <v>0.12</v>
      </c>
      <c r="K19" s="75">
        <f ca="1">_xll.HLV5r3.Financial.Cache.GetExpiryTermStrikeValue($C$1, $E19, K$18)</f>
        <v>0.12</v>
      </c>
      <c r="L19" s="75">
        <f ca="1">_xll.HLV5r3.Financial.Cache.GetExpiryTermStrikeValue($C$1, $E19, L$18)</f>
        <v>0.12</v>
      </c>
      <c r="M19" s="75">
        <f ca="1">_xll.HLV5r3.Financial.Cache.GetExpiryTermStrikeValue($C$1, $E19, M$18)</f>
        <v>0.12</v>
      </c>
      <c r="N19" s="76">
        <f ca="1">_xll.HLV5r3.Financial.Cache.GetExpiryTermStrikeValue($C$1, $E19, N$18)</f>
        <v>0.12</v>
      </c>
    </row>
    <row r="20" spans="2:14">
      <c r="B20" s="79" t="s">
        <v>53</v>
      </c>
      <c r="C20" s="89">
        <v>0.66666666666666663</v>
      </c>
      <c r="E20" s="88" t="str">
        <f t="shared" si="0"/>
        <v>1W</v>
      </c>
      <c r="F20" s="75">
        <f ca="1">_xll.HLV5r3.Financial.Cache.GetExpiryTermStrikeValue($C$1, $E20, F$18)</f>
        <v>0.12</v>
      </c>
      <c r="G20" s="75">
        <f ca="1">_xll.HLV5r3.Financial.Cache.GetExpiryTermStrikeValue($C$1, $E20, G$18)</f>
        <v>0.12</v>
      </c>
      <c r="H20" s="75">
        <f ca="1">_xll.HLV5r3.Financial.Cache.GetExpiryTermStrikeValue($C$1, $E20, H$18)</f>
        <v>0.12</v>
      </c>
      <c r="I20" s="75">
        <f ca="1">_xll.HLV5r3.Financial.Cache.GetExpiryTermStrikeValue($C$1, $E20, I$18)</f>
        <v>0.12</v>
      </c>
      <c r="J20" s="75">
        <f ca="1">_xll.HLV5r3.Financial.Cache.GetExpiryTermStrikeValue($C$1, $E20, J$18)</f>
        <v>0.12</v>
      </c>
      <c r="K20" s="75">
        <f ca="1">_xll.HLV5r3.Financial.Cache.GetExpiryTermStrikeValue($C$1, $E20, K$18)</f>
        <v>0.12</v>
      </c>
      <c r="L20" s="75">
        <f ca="1">_xll.HLV5r3.Financial.Cache.GetExpiryTermStrikeValue($C$1, $E20, L$18)</f>
        <v>0.12</v>
      </c>
      <c r="M20" s="75">
        <f ca="1">_xll.HLV5r3.Financial.Cache.GetExpiryTermStrikeValue($C$1, $E20, M$18)</f>
        <v>0.12</v>
      </c>
      <c r="N20" s="76">
        <f ca="1">_xll.HLV5r3.Financial.Cache.GetExpiryTermStrikeValue($C$1, $E20, N$18)</f>
        <v>0.12</v>
      </c>
    </row>
    <row r="21" spans="2:14">
      <c r="B21" s="79" t="s">
        <v>54</v>
      </c>
      <c r="C21" s="89">
        <f>C20</f>
        <v>0.66666666666666663</v>
      </c>
      <c r="E21" s="88" t="str">
        <f t="shared" si="0"/>
        <v>1M</v>
      </c>
      <c r="F21" s="75">
        <f ca="1">_xll.HLV5r3.Financial.Cache.GetExpiryTermStrikeValue($C$1, $E21, F$18)</f>
        <v>0.12</v>
      </c>
      <c r="G21" s="75">
        <f ca="1">_xll.HLV5r3.Financial.Cache.GetExpiryTermStrikeValue($C$1, $E21, G$18)</f>
        <v>0.12</v>
      </c>
      <c r="H21" s="75">
        <f ca="1">_xll.HLV5r3.Financial.Cache.GetExpiryTermStrikeValue($C$1, $E21, H$18)</f>
        <v>0.12</v>
      </c>
      <c r="I21" s="75">
        <f ca="1">_xll.HLV5r3.Financial.Cache.GetExpiryTermStrikeValue($C$1, $E21, I$18)</f>
        <v>0.12</v>
      </c>
      <c r="J21" s="75">
        <f ca="1">_xll.HLV5r3.Financial.Cache.GetExpiryTermStrikeValue($C$1, $E21, J$18)</f>
        <v>0.12</v>
      </c>
      <c r="K21" s="75">
        <f ca="1">_xll.HLV5r3.Financial.Cache.GetExpiryTermStrikeValue($C$1, $E21, K$18)</f>
        <v>0.12</v>
      </c>
      <c r="L21" s="75">
        <f ca="1">_xll.HLV5r3.Financial.Cache.GetExpiryTermStrikeValue($C$1, $E21, L$18)</f>
        <v>0.12</v>
      </c>
      <c r="M21" s="75">
        <f ca="1">_xll.HLV5r3.Financial.Cache.GetExpiryTermStrikeValue($C$1, $E21, M$18)</f>
        <v>0.12</v>
      </c>
      <c r="N21" s="76">
        <f ca="1">_xll.HLV5r3.Financial.Cache.GetExpiryTermStrikeValue($C$1, $E21, N$18)</f>
        <v>0.12</v>
      </c>
    </row>
    <row r="22" spans="2:14" ht="13.5" thickBot="1">
      <c r="B22" s="90"/>
      <c r="C22" s="91"/>
      <c r="E22" s="88" t="str">
        <f t="shared" si="0"/>
        <v>2M</v>
      </c>
      <c r="F22" s="75">
        <f ca="1">_xll.HLV5r3.Financial.Cache.GetExpiryTermStrikeValue($C$1, $E22, F$18)</f>
        <v>0.12</v>
      </c>
      <c r="G22" s="75">
        <f ca="1">_xll.HLV5r3.Financial.Cache.GetExpiryTermStrikeValue($C$1, $E22, G$18)</f>
        <v>0.12</v>
      </c>
      <c r="H22" s="75">
        <f ca="1">_xll.HLV5r3.Financial.Cache.GetExpiryTermStrikeValue($C$1, $E22, H$18)</f>
        <v>0.12</v>
      </c>
      <c r="I22" s="75">
        <f ca="1">_xll.HLV5r3.Financial.Cache.GetExpiryTermStrikeValue($C$1, $E22, I$18)</f>
        <v>0.12</v>
      </c>
      <c r="J22" s="75">
        <f ca="1">_xll.HLV5r3.Financial.Cache.GetExpiryTermStrikeValue($C$1, $E22, J$18)</f>
        <v>0.12</v>
      </c>
      <c r="K22" s="75">
        <f ca="1">_xll.HLV5r3.Financial.Cache.GetExpiryTermStrikeValue($C$1, $E22, K$18)</f>
        <v>0.12</v>
      </c>
      <c r="L22" s="75">
        <f ca="1">_xll.HLV5r3.Financial.Cache.GetExpiryTermStrikeValue($C$1, $E22, L$18)</f>
        <v>0.12</v>
      </c>
      <c r="M22" s="75">
        <f ca="1">_xll.HLV5r3.Financial.Cache.GetExpiryTermStrikeValue($C$1, $E22, M$18)</f>
        <v>0.12</v>
      </c>
      <c r="N22" s="76">
        <f ca="1">_xll.HLV5r3.Financial.Cache.GetExpiryTermStrikeValue($C$1, $E22, N$18)</f>
        <v>0.12</v>
      </c>
    </row>
    <row r="23" spans="2:14">
      <c r="E23" s="88" t="str">
        <f t="shared" si="0"/>
        <v>3M</v>
      </c>
      <c r="F23" s="75">
        <f ca="1">_xll.HLV5r3.Financial.Cache.GetExpiryTermStrikeValue($C$1, $E23, F$18)</f>
        <v>0.12</v>
      </c>
      <c r="G23" s="75">
        <f ca="1">_xll.HLV5r3.Financial.Cache.GetExpiryTermStrikeValue($C$1, $E23, G$18)</f>
        <v>0.12</v>
      </c>
      <c r="H23" s="75">
        <f ca="1">_xll.HLV5r3.Financial.Cache.GetExpiryTermStrikeValue($C$1, $E23, H$18)</f>
        <v>0.12</v>
      </c>
      <c r="I23" s="75">
        <f ca="1">_xll.HLV5r3.Financial.Cache.GetExpiryTermStrikeValue($C$1, $E23, I$18)</f>
        <v>0.12</v>
      </c>
      <c r="J23" s="75">
        <f ca="1">_xll.HLV5r3.Financial.Cache.GetExpiryTermStrikeValue($C$1, $E23, J$18)</f>
        <v>0.12</v>
      </c>
      <c r="K23" s="75">
        <f ca="1">_xll.HLV5r3.Financial.Cache.GetExpiryTermStrikeValue($C$1, $E23, K$18)</f>
        <v>0.12</v>
      </c>
      <c r="L23" s="75">
        <f ca="1">_xll.HLV5r3.Financial.Cache.GetExpiryTermStrikeValue($C$1, $E23, L$18)</f>
        <v>0.12</v>
      </c>
      <c r="M23" s="75">
        <f ca="1">_xll.HLV5r3.Financial.Cache.GetExpiryTermStrikeValue($C$1, $E23, M$18)</f>
        <v>0.12</v>
      </c>
      <c r="N23" s="76">
        <f ca="1">_xll.HLV5r3.Financial.Cache.GetExpiryTermStrikeValue($C$1, $E23, N$18)</f>
        <v>0.12</v>
      </c>
    </row>
    <row r="24" spans="2:14">
      <c r="E24" s="88" t="str">
        <f t="shared" si="0"/>
        <v>6M</v>
      </c>
      <c r="F24" s="75">
        <f ca="1">_xll.HLV5r3.Financial.Cache.GetExpiryTermStrikeValue($C$1, $E24, F$18)</f>
        <v>0.12</v>
      </c>
      <c r="G24" s="75">
        <f ca="1">_xll.HLV5r3.Financial.Cache.GetExpiryTermStrikeValue($C$1, $E24, G$18)</f>
        <v>0.12</v>
      </c>
      <c r="H24" s="75">
        <f ca="1">_xll.HLV5r3.Financial.Cache.GetExpiryTermStrikeValue($C$1, $E24, H$18)</f>
        <v>0.12</v>
      </c>
      <c r="I24" s="75">
        <f ca="1">_xll.HLV5r3.Financial.Cache.GetExpiryTermStrikeValue($C$1, $E24, I$18)</f>
        <v>0.12</v>
      </c>
      <c r="J24" s="75">
        <f ca="1">_xll.HLV5r3.Financial.Cache.GetExpiryTermStrikeValue($C$1, $E24, J$18)</f>
        <v>0.12</v>
      </c>
      <c r="K24" s="75">
        <f ca="1">_xll.HLV5r3.Financial.Cache.GetExpiryTermStrikeValue($C$1, $E24, K$18)</f>
        <v>0.12</v>
      </c>
      <c r="L24" s="75">
        <f ca="1">_xll.HLV5r3.Financial.Cache.GetExpiryTermStrikeValue($C$1, $E24, L$18)</f>
        <v>0.12</v>
      </c>
      <c r="M24" s="75">
        <f ca="1">_xll.HLV5r3.Financial.Cache.GetExpiryTermStrikeValue($C$1, $E24, M$18)</f>
        <v>0.12</v>
      </c>
      <c r="N24" s="76">
        <f ca="1">_xll.HLV5r3.Financial.Cache.GetExpiryTermStrikeValue($C$1, $E24, N$18)</f>
        <v>0.12</v>
      </c>
    </row>
    <row r="25" spans="2:14">
      <c r="E25" s="88" t="str">
        <f t="shared" si="0"/>
        <v>1Y</v>
      </c>
      <c r="F25" s="75">
        <f ca="1">_xll.HLV5r3.Financial.Cache.GetExpiryTermStrikeValue($C$1, $E25, F$18)</f>
        <v>0.12</v>
      </c>
      <c r="G25" s="75">
        <f ca="1">_xll.HLV5r3.Financial.Cache.GetExpiryTermStrikeValue($C$1, $E25, G$18)</f>
        <v>0.12</v>
      </c>
      <c r="H25" s="75">
        <f ca="1">_xll.HLV5r3.Financial.Cache.GetExpiryTermStrikeValue($C$1, $E25, H$18)</f>
        <v>0.12</v>
      </c>
      <c r="I25" s="75">
        <f ca="1">_xll.HLV5r3.Financial.Cache.GetExpiryTermStrikeValue($C$1, $E25, I$18)</f>
        <v>0.12</v>
      </c>
      <c r="J25" s="75">
        <f ca="1">_xll.HLV5r3.Financial.Cache.GetExpiryTermStrikeValue($C$1, $E25, J$18)</f>
        <v>0.12</v>
      </c>
      <c r="K25" s="75">
        <f ca="1">_xll.HLV5r3.Financial.Cache.GetExpiryTermStrikeValue($C$1, $E25, K$18)</f>
        <v>0.12</v>
      </c>
      <c r="L25" s="75">
        <f ca="1">_xll.HLV5r3.Financial.Cache.GetExpiryTermStrikeValue($C$1, $E25, L$18)</f>
        <v>0.12</v>
      </c>
      <c r="M25" s="75">
        <f ca="1">_xll.HLV5r3.Financial.Cache.GetExpiryTermStrikeValue($C$1, $E25, M$18)</f>
        <v>0.12</v>
      </c>
      <c r="N25" s="76">
        <f ca="1">_xll.HLV5r3.Financial.Cache.GetExpiryTermStrikeValue($C$1, $E25, N$18)</f>
        <v>0.12</v>
      </c>
    </row>
    <row r="26" spans="2:14">
      <c r="B26" s="92"/>
      <c r="E26" s="88" t="str">
        <f t="shared" si="0"/>
        <v>2Y</v>
      </c>
      <c r="F26" s="75">
        <f ca="1">_xll.HLV5r3.Financial.Cache.GetExpiryTermStrikeValue($C$1, $E26, F$18)</f>
        <v>0.12</v>
      </c>
      <c r="G26" s="75">
        <f ca="1">_xll.HLV5r3.Financial.Cache.GetExpiryTermStrikeValue($C$1, $E26, G$18)</f>
        <v>0.12</v>
      </c>
      <c r="H26" s="75">
        <f ca="1">_xll.HLV5r3.Financial.Cache.GetExpiryTermStrikeValue($C$1, $E26, H$18)</f>
        <v>0.12</v>
      </c>
      <c r="I26" s="75">
        <f ca="1">_xll.HLV5r3.Financial.Cache.GetExpiryTermStrikeValue($C$1, $E26, I$18)</f>
        <v>0.12</v>
      </c>
      <c r="J26" s="75">
        <f ca="1">_xll.HLV5r3.Financial.Cache.GetExpiryTermStrikeValue($C$1, $E26, J$18)</f>
        <v>0.12</v>
      </c>
      <c r="K26" s="75">
        <f ca="1">_xll.HLV5r3.Financial.Cache.GetExpiryTermStrikeValue($C$1, $E26, K$18)</f>
        <v>0.12</v>
      </c>
      <c r="L26" s="75">
        <f ca="1">_xll.HLV5r3.Financial.Cache.GetExpiryTermStrikeValue($C$1, $E26, L$18)</f>
        <v>0.12</v>
      </c>
      <c r="M26" s="75">
        <f ca="1">_xll.HLV5r3.Financial.Cache.GetExpiryTermStrikeValue($C$1, $E26, M$18)</f>
        <v>0.12</v>
      </c>
      <c r="N26" s="76">
        <f ca="1">_xll.HLV5r3.Financial.Cache.GetExpiryTermStrikeValue($C$1, $E26, N$18)</f>
        <v>0.12</v>
      </c>
    </row>
    <row r="27" spans="2:14">
      <c r="E27" s="88" t="str">
        <f t="shared" si="0"/>
        <v>3Y</v>
      </c>
      <c r="F27" s="75">
        <f ca="1">_xll.HLV5r3.Financial.Cache.GetExpiryTermStrikeValue($C$1, $E27, F$18)</f>
        <v>0.12</v>
      </c>
      <c r="G27" s="75">
        <f ca="1">_xll.HLV5r3.Financial.Cache.GetExpiryTermStrikeValue($C$1, $E27, G$18)</f>
        <v>0.12</v>
      </c>
      <c r="H27" s="75">
        <f ca="1">_xll.HLV5r3.Financial.Cache.GetExpiryTermStrikeValue($C$1, $E27, H$18)</f>
        <v>0.12</v>
      </c>
      <c r="I27" s="75">
        <f ca="1">_xll.HLV5r3.Financial.Cache.GetExpiryTermStrikeValue($C$1, $E27, I$18)</f>
        <v>0.12</v>
      </c>
      <c r="J27" s="75">
        <f ca="1">_xll.HLV5r3.Financial.Cache.GetExpiryTermStrikeValue($C$1, $E27, J$18)</f>
        <v>0.12</v>
      </c>
      <c r="K27" s="75">
        <f ca="1">_xll.HLV5r3.Financial.Cache.GetExpiryTermStrikeValue($C$1, $E27, K$18)</f>
        <v>0.12</v>
      </c>
      <c r="L27" s="75">
        <f ca="1">_xll.HLV5r3.Financial.Cache.GetExpiryTermStrikeValue($C$1, $E27, L$18)</f>
        <v>0.12</v>
      </c>
      <c r="M27" s="75">
        <f ca="1">_xll.HLV5r3.Financial.Cache.GetExpiryTermStrikeValue($C$1, $E27, M$18)</f>
        <v>0.12</v>
      </c>
      <c r="N27" s="76">
        <f ca="1">_xll.HLV5r3.Financial.Cache.GetExpiryTermStrikeValue($C$1, $E27, N$18)</f>
        <v>0.12</v>
      </c>
    </row>
    <row r="28" spans="2:14">
      <c r="E28" s="88" t="str">
        <f t="shared" si="0"/>
        <v>5Y</v>
      </c>
      <c r="F28" s="75">
        <f ca="1">_xll.HLV5r3.Financial.Cache.GetExpiryTermStrikeValue($C$1, $E28, F$18)</f>
        <v>0.12</v>
      </c>
      <c r="G28" s="75">
        <f ca="1">_xll.HLV5r3.Financial.Cache.GetExpiryTermStrikeValue($C$1, $E28, G$18)</f>
        <v>0.12</v>
      </c>
      <c r="H28" s="75">
        <f ca="1">_xll.HLV5r3.Financial.Cache.GetExpiryTermStrikeValue($C$1, $E28, H$18)</f>
        <v>0.12</v>
      </c>
      <c r="I28" s="75">
        <f ca="1">_xll.HLV5r3.Financial.Cache.GetExpiryTermStrikeValue($C$1, $E28, I$18)</f>
        <v>0.12</v>
      </c>
      <c r="J28" s="75">
        <f ca="1">_xll.HLV5r3.Financial.Cache.GetExpiryTermStrikeValue($C$1, $E28, J$18)</f>
        <v>0.12</v>
      </c>
      <c r="K28" s="75">
        <f ca="1">_xll.HLV5r3.Financial.Cache.GetExpiryTermStrikeValue($C$1, $E28, K$18)</f>
        <v>0.12</v>
      </c>
      <c r="L28" s="75">
        <f ca="1">_xll.HLV5r3.Financial.Cache.GetExpiryTermStrikeValue($C$1, $E28, L$18)</f>
        <v>0.12</v>
      </c>
      <c r="M28" s="75">
        <f ca="1">_xll.HLV5r3.Financial.Cache.GetExpiryTermStrikeValue($C$1, $E28, M$18)</f>
        <v>0.12</v>
      </c>
      <c r="N28" s="76">
        <f ca="1">_xll.HLV5r3.Financial.Cache.GetExpiryTermStrikeValue($C$1, $E28, N$18)</f>
        <v>0.12</v>
      </c>
    </row>
    <row r="29" spans="2:14">
      <c r="B29" s="69" t="s">
        <v>62</v>
      </c>
      <c r="C29" s="70" t="s">
        <v>63</v>
      </c>
      <c r="E29" s="88" t="str">
        <f t="shared" si="0"/>
        <v>7Y</v>
      </c>
      <c r="F29" s="75">
        <f ca="1">_xll.HLV5r3.Financial.Cache.GetExpiryTermStrikeValue($C$1, $E29, F$18)</f>
        <v>0.12</v>
      </c>
      <c r="G29" s="75">
        <f ca="1">_xll.HLV5r3.Financial.Cache.GetExpiryTermStrikeValue($C$1, $E29, G$18)</f>
        <v>0.12</v>
      </c>
      <c r="H29" s="75">
        <f ca="1">_xll.HLV5r3.Financial.Cache.GetExpiryTermStrikeValue($C$1, $E29, H$18)</f>
        <v>0.12</v>
      </c>
      <c r="I29" s="75">
        <f ca="1">_xll.HLV5r3.Financial.Cache.GetExpiryTermStrikeValue($C$1, $E29, I$18)</f>
        <v>0.12</v>
      </c>
      <c r="J29" s="75">
        <f ca="1">_xll.HLV5r3.Financial.Cache.GetExpiryTermStrikeValue($C$1, $E29, J$18)</f>
        <v>0.12</v>
      </c>
      <c r="K29" s="75">
        <f ca="1">_xll.HLV5r3.Financial.Cache.GetExpiryTermStrikeValue($C$1, $E29, K$18)</f>
        <v>0.12</v>
      </c>
      <c r="L29" s="75">
        <f ca="1">_xll.HLV5r3.Financial.Cache.GetExpiryTermStrikeValue($C$1, $E29, L$18)</f>
        <v>0.12</v>
      </c>
      <c r="M29" s="75">
        <f ca="1">_xll.HLV5r3.Financial.Cache.GetExpiryTermStrikeValue($C$1, $E29, M$18)</f>
        <v>0.12</v>
      </c>
      <c r="N29" s="76">
        <f ca="1">_xll.HLV5r3.Financial.Cache.GetExpiryTermStrikeValue($C$1, $E29, N$18)</f>
        <v>0.12</v>
      </c>
    </row>
    <row r="30" spans="2:14" ht="13.5" thickBot="1">
      <c r="B30" s="55" t="s">
        <v>61</v>
      </c>
      <c r="C30" s="80">
        <v>720</v>
      </c>
      <c r="E30" s="93" t="str">
        <f t="shared" si="0"/>
        <v>10Y</v>
      </c>
      <c r="F30" s="83">
        <f ca="1">_xll.HLV5r3.Financial.Cache.GetExpiryTermStrikeValue($C$1, $E30, F$18)</f>
        <v>0.12</v>
      </c>
      <c r="G30" s="83">
        <f ca="1">_xll.HLV5r3.Financial.Cache.GetExpiryTermStrikeValue($C$1, $E30, G$18)</f>
        <v>0.12</v>
      </c>
      <c r="H30" s="83">
        <f ca="1">_xll.HLV5r3.Financial.Cache.GetExpiryTermStrikeValue($C$1, $E30, H$18)</f>
        <v>0.12</v>
      </c>
      <c r="I30" s="83">
        <f ca="1">_xll.HLV5r3.Financial.Cache.GetExpiryTermStrikeValue($C$1, $E30, I$18)</f>
        <v>0.12</v>
      </c>
      <c r="J30" s="83">
        <f ca="1">_xll.HLV5r3.Financial.Cache.GetExpiryTermStrikeValue($C$1, $E30, J$18)</f>
        <v>0.12</v>
      </c>
      <c r="K30" s="83">
        <f ca="1">_xll.HLV5r3.Financial.Cache.GetExpiryTermStrikeValue($C$1, $E30, K$18)</f>
        <v>0.12</v>
      </c>
      <c r="L30" s="83">
        <f ca="1">_xll.HLV5r3.Financial.Cache.GetExpiryTermStrikeValue($C$1, $E30, L$18)</f>
        <v>0.12</v>
      </c>
      <c r="M30" s="83">
        <f ca="1">_xll.HLV5r3.Financial.Cache.GetExpiryTermStrikeValue($C$1, $E30, M$18)</f>
        <v>0.12</v>
      </c>
      <c r="N30" s="84">
        <f ca="1">_xll.HLV5r3.Financial.Cache.GetExpiryTermStrikeValue($C$1, $E30, N$18)</f>
        <v>0.12</v>
      </c>
    </row>
    <row r="31" spans="2:14" ht="13.5" thickBot="1">
      <c r="B31" s="63" t="s">
        <v>60</v>
      </c>
      <c r="C31" s="64" t="str">
        <f ca="1">C1</f>
        <v>Market.QR_LIVE.CommodityVolatilityMatrix.EUR-CER</v>
      </c>
    </row>
    <row r="33" spans="1:16" ht="13.5" thickBot="1"/>
    <row r="34" spans="1:16" ht="13.5" thickBot="1">
      <c r="B34"/>
      <c r="C34"/>
      <c r="E34" s="71"/>
      <c r="F34" s="97">
        <f t="shared" ref="F34:N34" si="1">F18</f>
        <v>100</v>
      </c>
      <c r="G34" s="97">
        <f t="shared" si="1"/>
        <v>125</v>
      </c>
      <c r="H34" s="97">
        <f t="shared" si="1"/>
        <v>150</v>
      </c>
      <c r="I34" s="97">
        <f t="shared" si="1"/>
        <v>175</v>
      </c>
      <c r="J34" s="97">
        <f t="shared" si="1"/>
        <v>200</v>
      </c>
      <c r="K34" s="97">
        <f t="shared" si="1"/>
        <v>225</v>
      </c>
      <c r="L34" s="97">
        <f t="shared" si="1"/>
        <v>250</v>
      </c>
      <c r="M34" s="97">
        <f t="shared" si="1"/>
        <v>275</v>
      </c>
      <c r="N34" s="98">
        <f t="shared" si="1"/>
        <v>300</v>
      </c>
    </row>
    <row r="35" spans="1:16">
      <c r="B35"/>
      <c r="C35"/>
      <c r="E35" s="88">
        <f ca="1">$C$3+182</f>
        <v>43822.676165509256</v>
      </c>
      <c r="F35" s="99">
        <f ca="1">_xll.HLV5r3.Financial.Cache.GetExpiryDateStrikeValue($C$1, $C$4, $E35, F$34)</f>
        <v>0.12</v>
      </c>
      <c r="G35" s="75">
        <f ca="1">_xll.HLV5r3.Financial.Cache.GetExpiryDateStrikeValue($C$1, $C$4, $E35, G$34)</f>
        <v>0.12</v>
      </c>
      <c r="H35" s="75">
        <f ca="1">_xll.HLV5r3.Financial.Cache.GetExpiryDateStrikeValue($C$1, $C$4, $E35, H$34)</f>
        <v>0.12</v>
      </c>
      <c r="I35" s="75">
        <f ca="1">_xll.HLV5r3.Financial.Cache.GetExpiryDateStrikeValue($C$1, $C$4, $E35, I$34)</f>
        <v>0.12</v>
      </c>
      <c r="J35" s="75">
        <f ca="1">_xll.HLV5r3.Financial.Cache.GetExpiryDateStrikeValue($C$1, $C$4, $E35, J$34)</f>
        <v>0.12</v>
      </c>
      <c r="K35" s="75">
        <f ca="1">_xll.HLV5r3.Financial.Cache.GetExpiryDateStrikeValue($C$1, $C$4, $E35, K$34)</f>
        <v>0.12</v>
      </c>
      <c r="L35" s="75">
        <f ca="1">_xll.HLV5r3.Financial.Cache.GetExpiryDateStrikeValue($C$1, $C$4, $E35, L$34)</f>
        <v>0.12</v>
      </c>
      <c r="M35" s="75">
        <f ca="1">_xll.HLV5r3.Financial.Cache.GetExpiryDateStrikeValue($C$1, $C$4, $E35, M$34)</f>
        <v>0.12</v>
      </c>
      <c r="N35" s="76">
        <f ca="1">_xll.HLV5r3.Financial.Cache.GetExpiryDateStrikeValue($C$1, $C$4, $E35, N$34)</f>
        <v>0.12</v>
      </c>
      <c r="P35" s="68"/>
    </row>
    <row r="36" spans="1:16">
      <c r="E36" s="88">
        <f ca="1">E35+182</f>
        <v>44004.676165509256</v>
      </c>
      <c r="F36" s="75">
        <f ca="1">_xll.HLV5r3.Financial.Cache.GetExpiryDateStrikeValue($C$1, $C$4, $E36, F$34)</f>
        <v>0.12</v>
      </c>
      <c r="G36" s="75">
        <f ca="1">_xll.HLV5r3.Financial.Cache.GetExpiryDateStrikeValue($C$1, $C$4, $E36, G$34)</f>
        <v>0.12</v>
      </c>
      <c r="H36" s="75">
        <f ca="1">_xll.HLV5r3.Financial.Cache.GetExpiryDateStrikeValue($C$1, $C$4, $E36, H$34)</f>
        <v>0.12</v>
      </c>
      <c r="I36" s="75">
        <f ca="1">_xll.HLV5r3.Financial.Cache.GetExpiryDateStrikeValue($C$1, $C$4, $E36, I$34)</f>
        <v>0.12</v>
      </c>
      <c r="J36" s="75">
        <f ca="1">_xll.HLV5r3.Financial.Cache.GetExpiryDateStrikeValue($C$1, $C$4, $E36, J$34)</f>
        <v>0.12</v>
      </c>
      <c r="K36" s="75">
        <f ca="1">_xll.HLV5r3.Financial.Cache.GetExpiryDateStrikeValue($C$1, $C$4, $E36, K$34)</f>
        <v>0.12</v>
      </c>
      <c r="L36" s="75">
        <f ca="1">_xll.HLV5r3.Financial.Cache.GetExpiryDateStrikeValue($C$1, $C$4, $E36, L$34)</f>
        <v>0.12</v>
      </c>
      <c r="M36" s="75">
        <f ca="1">_xll.HLV5r3.Financial.Cache.GetExpiryDateStrikeValue($C$1, $C$4, $E36, M$34)</f>
        <v>0.12</v>
      </c>
      <c r="N36" s="76">
        <f ca="1">_xll.HLV5r3.Financial.Cache.GetExpiryDateStrikeValue($C$1, $C$4, $E36, N$34)</f>
        <v>0.12</v>
      </c>
    </row>
    <row r="37" spans="1:16">
      <c r="E37" s="88">
        <f t="shared" ref="E37:E45" ca="1" si="2">E36+182</f>
        <v>44186.676165509256</v>
      </c>
      <c r="F37" s="75">
        <f ca="1">_xll.HLV5r3.Financial.Cache.GetExpiryDateStrikeValue($C$1, $C$4, $E37, F$34)</f>
        <v>0.12</v>
      </c>
      <c r="G37" s="75">
        <f ca="1">_xll.HLV5r3.Financial.Cache.GetExpiryDateStrikeValue($C$1, $C$4, $E37, G$34)</f>
        <v>0.12</v>
      </c>
      <c r="H37" s="75">
        <f ca="1">_xll.HLV5r3.Financial.Cache.GetExpiryDateStrikeValue($C$1, $C$4, $E37, H$34)</f>
        <v>0.12</v>
      </c>
      <c r="I37" s="75">
        <f ca="1">_xll.HLV5r3.Financial.Cache.GetExpiryDateStrikeValue($C$1, $C$4, $E37, I$34)</f>
        <v>0.12</v>
      </c>
      <c r="J37" s="75">
        <f ca="1">_xll.HLV5r3.Financial.Cache.GetExpiryDateStrikeValue($C$1, $C$4, $E37, J$34)</f>
        <v>0.12</v>
      </c>
      <c r="K37" s="75">
        <f ca="1">_xll.HLV5r3.Financial.Cache.GetExpiryDateStrikeValue($C$1, $C$4, $E37, K$34)</f>
        <v>0.12</v>
      </c>
      <c r="L37" s="75">
        <f ca="1">_xll.HLV5r3.Financial.Cache.GetExpiryDateStrikeValue($C$1, $C$4, $E37, L$34)</f>
        <v>0.12</v>
      </c>
      <c r="M37" s="75">
        <f ca="1">_xll.HLV5r3.Financial.Cache.GetExpiryDateStrikeValue($C$1, $C$4, $E37, M$34)</f>
        <v>0.12</v>
      </c>
      <c r="N37" s="76">
        <f ca="1">_xll.HLV5r3.Financial.Cache.GetExpiryDateStrikeValue($C$1, $C$4, $E37, N$34)</f>
        <v>0.12</v>
      </c>
    </row>
    <row r="38" spans="1:16">
      <c r="A38" s="94"/>
      <c r="E38" s="88">
        <f ca="1">E37+182</f>
        <v>44368.676165509256</v>
      </c>
      <c r="F38" s="75">
        <f ca="1">_xll.HLV5r3.Financial.Cache.GetExpiryDateStrikeValue($C$1, $C$4, $E38, F$34)</f>
        <v>0.12</v>
      </c>
      <c r="G38" s="75">
        <f ca="1">_xll.HLV5r3.Financial.Cache.GetExpiryDateStrikeValue($C$1, $C$4, $E38, G$34)</f>
        <v>0.12</v>
      </c>
      <c r="H38" s="75">
        <f ca="1">_xll.HLV5r3.Financial.Cache.GetExpiryDateStrikeValue($C$1, $C$4, $E38, H$34)</f>
        <v>0.12</v>
      </c>
      <c r="I38" s="75">
        <f ca="1">_xll.HLV5r3.Financial.Cache.GetExpiryDateStrikeValue($C$1, $C$4, $E38, I$34)</f>
        <v>0.12</v>
      </c>
      <c r="J38" s="75">
        <f ca="1">_xll.HLV5r3.Financial.Cache.GetExpiryDateStrikeValue($C$1, $C$4, $E38, J$34)</f>
        <v>0.12</v>
      </c>
      <c r="K38" s="75">
        <f ca="1">_xll.HLV5r3.Financial.Cache.GetExpiryDateStrikeValue($C$1, $C$4, $E38, K$34)</f>
        <v>0.12</v>
      </c>
      <c r="L38" s="75">
        <f ca="1">_xll.HLV5r3.Financial.Cache.GetExpiryDateStrikeValue($C$1, $C$4, $E38, L$34)</f>
        <v>0.12</v>
      </c>
      <c r="M38" s="75">
        <f ca="1">_xll.HLV5r3.Financial.Cache.GetExpiryDateStrikeValue($C$1, $C$4, $E38, M$34)</f>
        <v>0.12</v>
      </c>
      <c r="N38" s="76">
        <f ca="1">_xll.HLV5r3.Financial.Cache.GetExpiryDateStrikeValue($C$1, $C$4, $E38, N$34)</f>
        <v>0.12</v>
      </c>
    </row>
    <row r="39" spans="1:16">
      <c r="E39" s="88">
        <f ca="1">E38+182</f>
        <v>44550.676165509256</v>
      </c>
      <c r="F39" s="75">
        <f ca="1">_xll.HLV5r3.Financial.Cache.GetExpiryDateStrikeValue($C$1, $C$4, $E39, F$34)</f>
        <v>0.12</v>
      </c>
      <c r="G39" s="75">
        <f ca="1">_xll.HLV5r3.Financial.Cache.GetExpiryDateStrikeValue($C$1, $C$4, $E39, G$34)</f>
        <v>0.12</v>
      </c>
      <c r="H39" s="75">
        <f ca="1">_xll.HLV5r3.Financial.Cache.GetExpiryDateStrikeValue($C$1, $C$4, $E39, H$34)</f>
        <v>0.12</v>
      </c>
      <c r="I39" s="75">
        <f ca="1">_xll.HLV5r3.Financial.Cache.GetExpiryDateStrikeValue($C$1, $C$4, $E39, I$34)</f>
        <v>0.12</v>
      </c>
      <c r="J39" s="75">
        <f ca="1">_xll.HLV5r3.Financial.Cache.GetExpiryDateStrikeValue($C$1, $C$4, $E39, J$34)</f>
        <v>0.12</v>
      </c>
      <c r="K39" s="75">
        <f ca="1">_xll.HLV5r3.Financial.Cache.GetExpiryDateStrikeValue($C$1, $C$4, $E39, K$34)</f>
        <v>0.12</v>
      </c>
      <c r="L39" s="75">
        <f ca="1">_xll.HLV5r3.Financial.Cache.GetExpiryDateStrikeValue($C$1, $C$4, $E39, L$34)</f>
        <v>0.12</v>
      </c>
      <c r="M39" s="75">
        <f ca="1">_xll.HLV5r3.Financial.Cache.GetExpiryDateStrikeValue($C$1, $C$4, $E39, M$34)</f>
        <v>0.12</v>
      </c>
      <c r="N39" s="76">
        <f ca="1">_xll.HLV5r3.Financial.Cache.GetExpiryDateStrikeValue($C$1, $C$4, $E39, N$34)</f>
        <v>0.12</v>
      </c>
    </row>
    <row r="40" spans="1:16">
      <c r="E40" s="88">
        <f t="shared" ca="1" si="2"/>
        <v>44732.676165509256</v>
      </c>
      <c r="F40" s="75">
        <f ca="1">_xll.HLV5r3.Financial.Cache.GetExpiryDateStrikeValue($C$1, $C$4, $E40, F$34)</f>
        <v>0.12</v>
      </c>
      <c r="G40" s="75">
        <f ca="1">_xll.HLV5r3.Financial.Cache.GetExpiryDateStrikeValue($C$1, $C$4, $E40, G$34)</f>
        <v>0.12</v>
      </c>
      <c r="H40" s="75">
        <f ca="1">_xll.HLV5r3.Financial.Cache.GetExpiryDateStrikeValue($C$1, $C$4, $E40, H$34)</f>
        <v>0.12</v>
      </c>
      <c r="I40" s="75">
        <f ca="1">_xll.HLV5r3.Financial.Cache.GetExpiryDateStrikeValue($C$1, $C$4, $E40, I$34)</f>
        <v>0.12</v>
      </c>
      <c r="J40" s="75">
        <f ca="1">_xll.HLV5r3.Financial.Cache.GetExpiryDateStrikeValue($C$1, $C$4, $E40, J$34)</f>
        <v>0.12</v>
      </c>
      <c r="K40" s="75">
        <f ca="1">_xll.HLV5r3.Financial.Cache.GetExpiryDateStrikeValue($C$1, $C$4, $E40, K$34)</f>
        <v>0.12</v>
      </c>
      <c r="L40" s="75">
        <f ca="1">_xll.HLV5r3.Financial.Cache.GetExpiryDateStrikeValue($C$1, $C$4, $E40, L$34)</f>
        <v>0.12</v>
      </c>
      <c r="M40" s="75">
        <f ca="1">_xll.HLV5r3.Financial.Cache.GetExpiryDateStrikeValue($C$1, $C$4, $E40, M$34)</f>
        <v>0.12</v>
      </c>
      <c r="N40" s="76">
        <f ca="1">_xll.HLV5r3.Financial.Cache.GetExpiryDateStrikeValue($C$1, $C$4, $E40, N$34)</f>
        <v>0.12</v>
      </c>
    </row>
    <row r="41" spans="1:16">
      <c r="E41" s="88">
        <f ca="1">E40+182</f>
        <v>44914.676165509256</v>
      </c>
      <c r="F41" s="75">
        <f ca="1">_xll.HLV5r3.Financial.Cache.GetExpiryDateStrikeValue($C$1, $C$4, $E41, F$34)</f>
        <v>0.12</v>
      </c>
      <c r="G41" s="75">
        <f ca="1">_xll.HLV5r3.Financial.Cache.GetExpiryDateStrikeValue($C$1, $C$4, $E41, G$34)</f>
        <v>0.12</v>
      </c>
      <c r="H41" s="75">
        <f ca="1">_xll.HLV5r3.Financial.Cache.GetExpiryDateStrikeValue($C$1, $C$4, $E41, H$34)</f>
        <v>0.12</v>
      </c>
      <c r="I41" s="75">
        <f ca="1">_xll.HLV5r3.Financial.Cache.GetExpiryDateStrikeValue($C$1, $C$4, $E41, I$34)</f>
        <v>0.12</v>
      </c>
      <c r="J41" s="75">
        <f ca="1">_xll.HLV5r3.Financial.Cache.GetExpiryDateStrikeValue($C$1, $C$4, $E41, J$34)</f>
        <v>0.12</v>
      </c>
      <c r="K41" s="75">
        <f ca="1">_xll.HLV5r3.Financial.Cache.GetExpiryDateStrikeValue($C$1, $C$4, $E41, K$34)</f>
        <v>0.12</v>
      </c>
      <c r="L41" s="75">
        <f ca="1">_xll.HLV5r3.Financial.Cache.GetExpiryDateStrikeValue($C$1, $C$4, $E41, L$34)</f>
        <v>0.12</v>
      </c>
      <c r="M41" s="75">
        <f ca="1">_xll.HLV5r3.Financial.Cache.GetExpiryDateStrikeValue($C$1, $C$4, $E41, M$34)</f>
        <v>0.12</v>
      </c>
      <c r="N41" s="76">
        <f ca="1">_xll.HLV5r3.Financial.Cache.GetExpiryDateStrikeValue($C$1, $C$4, $E41, N$34)</f>
        <v>0.12</v>
      </c>
    </row>
    <row r="42" spans="1:16">
      <c r="E42" s="88">
        <f t="shared" ca="1" si="2"/>
        <v>45096.676165509256</v>
      </c>
      <c r="F42" s="75">
        <f ca="1">_xll.HLV5r3.Financial.Cache.GetExpiryDateStrikeValue($C$1, $C$4, $E42, F$34)</f>
        <v>0.12</v>
      </c>
      <c r="G42" s="75">
        <f ca="1">_xll.HLV5r3.Financial.Cache.GetExpiryDateStrikeValue($C$1, $C$4, $E42, G$34)</f>
        <v>0.12</v>
      </c>
      <c r="H42" s="75">
        <f ca="1">_xll.HLV5r3.Financial.Cache.GetExpiryDateStrikeValue($C$1, $C$4, $E42, H$34)</f>
        <v>0.12</v>
      </c>
      <c r="I42" s="75">
        <f ca="1">_xll.HLV5r3.Financial.Cache.GetExpiryDateStrikeValue($C$1, $C$4, $E42, I$34)</f>
        <v>0.12</v>
      </c>
      <c r="J42" s="75">
        <f ca="1">_xll.HLV5r3.Financial.Cache.GetExpiryDateStrikeValue($C$1, $C$4, $E42, J$34)</f>
        <v>0.12</v>
      </c>
      <c r="K42" s="75">
        <f ca="1">_xll.HLV5r3.Financial.Cache.GetExpiryDateStrikeValue($C$1, $C$4, $E42, K$34)</f>
        <v>0.12</v>
      </c>
      <c r="L42" s="75">
        <f ca="1">_xll.HLV5r3.Financial.Cache.GetExpiryDateStrikeValue($C$1, $C$4, $E42, L$34)</f>
        <v>0.12</v>
      </c>
      <c r="M42" s="75">
        <f ca="1">_xll.HLV5r3.Financial.Cache.GetExpiryDateStrikeValue($C$1, $C$4, $E42, M$34)</f>
        <v>0.12</v>
      </c>
      <c r="N42" s="76">
        <f ca="1">_xll.HLV5r3.Financial.Cache.GetExpiryDateStrikeValue($C$1, $C$4, $E42, N$34)</f>
        <v>0.12</v>
      </c>
    </row>
    <row r="43" spans="1:16">
      <c r="E43" s="88">
        <f t="shared" ca="1" si="2"/>
        <v>45278.676165509256</v>
      </c>
      <c r="F43" s="75">
        <f ca="1">_xll.HLV5r3.Financial.Cache.GetExpiryDateStrikeValue($C$1, $C$4, $E43, F$34)</f>
        <v>0.12</v>
      </c>
      <c r="G43" s="75">
        <f ca="1">_xll.HLV5r3.Financial.Cache.GetExpiryDateStrikeValue($C$1, $C$4, $E43, G$34)</f>
        <v>0.12</v>
      </c>
      <c r="H43" s="75">
        <f ca="1">_xll.HLV5r3.Financial.Cache.GetExpiryDateStrikeValue($C$1, $C$4, $E43, H$34)</f>
        <v>0.12</v>
      </c>
      <c r="I43" s="75">
        <f ca="1">_xll.HLV5r3.Financial.Cache.GetExpiryDateStrikeValue($C$1, $C$4, $E43, I$34)</f>
        <v>0.12</v>
      </c>
      <c r="J43" s="75">
        <f ca="1">_xll.HLV5r3.Financial.Cache.GetExpiryDateStrikeValue($C$1, $C$4, $E43, J$34)</f>
        <v>0.12</v>
      </c>
      <c r="K43" s="75">
        <f ca="1">_xll.HLV5r3.Financial.Cache.GetExpiryDateStrikeValue($C$1, $C$4, $E43, K$34)</f>
        <v>0.12</v>
      </c>
      <c r="L43" s="75">
        <f ca="1">_xll.HLV5r3.Financial.Cache.GetExpiryDateStrikeValue($C$1, $C$4, $E43, L$34)</f>
        <v>0.12</v>
      </c>
      <c r="M43" s="75">
        <f ca="1">_xll.HLV5r3.Financial.Cache.GetExpiryDateStrikeValue($C$1, $C$4, $E43, M$34)</f>
        <v>0.12</v>
      </c>
      <c r="N43" s="76">
        <f ca="1">_xll.HLV5r3.Financial.Cache.GetExpiryDateStrikeValue($C$1, $C$4, $E43, N$34)</f>
        <v>0.12</v>
      </c>
    </row>
    <row r="44" spans="1:16">
      <c r="E44" s="88">
        <f t="shared" ca="1" si="2"/>
        <v>45460.676165509256</v>
      </c>
      <c r="F44" s="75">
        <f ca="1">_xll.HLV5r3.Financial.Cache.GetExpiryDateStrikeValue($C$1, $C$4, $E44, F$34)</f>
        <v>0.12</v>
      </c>
      <c r="G44" s="75">
        <f ca="1">_xll.HLV5r3.Financial.Cache.GetExpiryDateStrikeValue($C$1, $C$4, $E44, G$34)</f>
        <v>0.12</v>
      </c>
      <c r="H44" s="75">
        <f ca="1">_xll.HLV5r3.Financial.Cache.GetExpiryDateStrikeValue($C$1, $C$4, $E44, H$34)</f>
        <v>0.12</v>
      </c>
      <c r="I44" s="75">
        <f ca="1">_xll.HLV5r3.Financial.Cache.GetExpiryDateStrikeValue($C$1, $C$4, $E44, I$34)</f>
        <v>0.12</v>
      </c>
      <c r="J44" s="75">
        <f ca="1">_xll.HLV5r3.Financial.Cache.GetExpiryDateStrikeValue($C$1, $C$4, $E44, J$34)</f>
        <v>0.12</v>
      </c>
      <c r="K44" s="75">
        <f ca="1">_xll.HLV5r3.Financial.Cache.GetExpiryDateStrikeValue($C$1, $C$4, $E44, K$34)</f>
        <v>0.12</v>
      </c>
      <c r="L44" s="75">
        <f ca="1">_xll.HLV5r3.Financial.Cache.GetExpiryDateStrikeValue($C$1, $C$4, $E44, L$34)</f>
        <v>0.12</v>
      </c>
      <c r="M44" s="75">
        <f ca="1">_xll.HLV5r3.Financial.Cache.GetExpiryDateStrikeValue($C$1, $C$4, $E44, M$34)</f>
        <v>0.12</v>
      </c>
      <c r="N44" s="76">
        <f ca="1">_xll.HLV5r3.Financial.Cache.GetExpiryDateStrikeValue($C$1, $C$4, $E44, N$34)</f>
        <v>0.12</v>
      </c>
    </row>
    <row r="45" spans="1:16">
      <c r="E45" s="88">
        <f t="shared" ca="1" si="2"/>
        <v>45642.676165509256</v>
      </c>
      <c r="F45" s="75">
        <f ca="1">_xll.HLV5r3.Financial.Cache.GetExpiryDateStrikeValue($C$1, $C$4, $E45, F$34)</f>
        <v>0.12</v>
      </c>
      <c r="G45" s="75">
        <f ca="1">_xll.HLV5r3.Financial.Cache.GetExpiryDateStrikeValue($C$1, $C$4, $E45, G$34)</f>
        <v>0.12</v>
      </c>
      <c r="H45" s="75">
        <f ca="1">_xll.HLV5r3.Financial.Cache.GetExpiryDateStrikeValue($C$1, $C$4, $E45, H$34)</f>
        <v>0.12</v>
      </c>
      <c r="I45" s="75">
        <f ca="1">_xll.HLV5r3.Financial.Cache.GetExpiryDateStrikeValue($C$1, $C$4, $E45, I$34)</f>
        <v>0.12</v>
      </c>
      <c r="J45" s="75">
        <f ca="1">_xll.HLV5r3.Financial.Cache.GetExpiryDateStrikeValue($C$1, $C$4, $E45, J$34)</f>
        <v>0.12</v>
      </c>
      <c r="K45" s="75">
        <f ca="1">_xll.HLV5r3.Financial.Cache.GetExpiryDateStrikeValue($C$1, $C$4, $E45, K$34)</f>
        <v>0.12</v>
      </c>
      <c r="L45" s="75">
        <f ca="1">_xll.HLV5r3.Financial.Cache.GetExpiryDateStrikeValue($C$1, $C$4, $E45, L$34)</f>
        <v>0.12</v>
      </c>
      <c r="M45" s="75">
        <f ca="1">_xll.HLV5r3.Financial.Cache.GetExpiryDateStrikeValue($C$1, $C$4, $E45, M$34)</f>
        <v>0.12</v>
      </c>
      <c r="N45" s="76">
        <f ca="1">_xll.HLV5r3.Financial.Cache.GetExpiryDateStrikeValue($C$1, $C$4, $E45, N$34)</f>
        <v>0.12</v>
      </c>
    </row>
    <row r="46" spans="1:16" ht="13.5" thickBot="1">
      <c r="E46" s="93">
        <f ca="1">E45+182</f>
        <v>45824.676165509256</v>
      </c>
      <c r="F46" s="83">
        <f ca="1">_xll.HLV5r3.Financial.Cache.GetExpiryDateStrikeValue($C$1, $C$4, $E46, F$34)</f>
        <v>0.12</v>
      </c>
      <c r="G46" s="83">
        <f ca="1">_xll.HLV5r3.Financial.Cache.GetExpiryDateStrikeValue($C$1, $C$4, $E46, G$34)</f>
        <v>0.12</v>
      </c>
      <c r="H46" s="83">
        <f ca="1">_xll.HLV5r3.Financial.Cache.GetExpiryDateStrikeValue($C$1, $C$4, $E46, H$34)</f>
        <v>0.12</v>
      </c>
      <c r="I46" s="83">
        <f ca="1">_xll.HLV5r3.Financial.Cache.GetExpiryDateStrikeValue($C$1, $C$4, $E46, I$34)</f>
        <v>0.12</v>
      </c>
      <c r="J46" s="83">
        <f ca="1">_xll.HLV5r3.Financial.Cache.GetExpiryDateStrikeValue($C$1, $C$4, $E46, J$34)</f>
        <v>0.12</v>
      </c>
      <c r="K46" s="83">
        <f ca="1">_xll.HLV5r3.Financial.Cache.GetExpiryDateStrikeValue($C$1, $C$4, $E46, K$34)</f>
        <v>0.12</v>
      </c>
      <c r="L46" s="83">
        <f ca="1">_xll.HLV5r3.Financial.Cache.GetExpiryDateStrikeValue($C$1, $C$4, $E46, L$34)</f>
        <v>0.12</v>
      </c>
      <c r="M46" s="83">
        <f ca="1">_xll.HLV5r3.Financial.Cache.GetExpiryDateStrikeValue($C$1, $C$4, $E46, M$34)</f>
        <v>0.12</v>
      </c>
      <c r="N46" s="84">
        <f ca="1">_xll.HLV5r3.Financial.Cache.GetExpiryDateStrikeValue($C$1, $C$4, $E46, N$34)</f>
        <v>0.12</v>
      </c>
    </row>
  </sheetData>
  <phoneticPr fontId="0" type="noConversion"/>
  <dataValidations count="1">
    <dataValidation type="list" allowBlank="1" showInputMessage="1" showErrorMessage="1" sqref="C10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abSelected="1" workbookViewId="0">
      <selection activeCell="E7" sqref="E7"/>
    </sheetView>
  </sheetViews>
  <sheetFormatPr defaultRowHeight="12.75"/>
  <cols>
    <col min="1" max="1" width="27.28515625" bestFit="1" customWidth="1"/>
    <col min="2" max="3" width="22.85546875" customWidth="1"/>
    <col min="4" max="4" width="34.7109375" bestFit="1" customWidth="1"/>
    <col min="5" max="5" width="40.42578125" bestFit="1" customWidth="1"/>
    <col min="6" max="6" width="4.42578125" customWidth="1"/>
    <col min="7" max="7" width="35.7109375" bestFit="1" customWidth="1"/>
    <col min="8" max="8" width="14.5703125" bestFit="1" customWidth="1"/>
    <col min="9" max="9" width="4.42578125" bestFit="1" customWidth="1"/>
    <col min="10" max="10" width="11.140625" customWidth="1"/>
    <col min="11" max="11" width="4.42578125" bestFit="1" customWidth="1"/>
    <col min="13" max="13" width="4.42578125" bestFit="1" customWidth="1"/>
    <col min="15" max="15" width="4.42578125" bestFit="1" customWidth="1"/>
    <col min="16" max="16" width="10.42578125" bestFit="1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 ht="13.5" thickBot="1">
      <c r="A2" s="27" t="str">
        <f>'Commodity Curve'!B19</f>
        <v>EUR-CommodityForward-ICE.CER-1D</v>
      </c>
      <c r="B2" s="104">
        <f>'Commodity Curve'!C19</f>
        <v>5.4</v>
      </c>
      <c r="C2" s="106">
        <f>'Commodity Curve'!D19</f>
        <v>0</v>
      </c>
      <c r="D2" s="100" t="str">
        <f ca="1">_xll.HLV5r3.Financial.Cache.CreateAsset(A2,$E$38,B2,C2)</f>
        <v>EUR-CommodityForward-ICE.CER-1D.24/06/2019</v>
      </c>
      <c r="E2" s="28" t="s">
        <v>14</v>
      </c>
      <c r="F2" s="29"/>
      <c r="G2" s="30"/>
      <c r="H2" s="31"/>
      <c r="I2" s="31"/>
      <c r="J2" s="31"/>
      <c r="K2" s="31"/>
      <c r="L2" s="31"/>
      <c r="M2" s="31"/>
      <c r="N2" s="31"/>
      <c r="O2" s="31"/>
      <c r="P2" s="32"/>
    </row>
    <row r="3" spans="1:16">
      <c r="A3" s="43" t="str">
        <f>'Commodity Curve'!B20</f>
        <v>EUR-CommoditySpot-ICE.CER</v>
      </c>
      <c r="B3" s="105">
        <f>'Commodity Curve'!C20+0.01</f>
        <v>5.51</v>
      </c>
      <c r="C3" s="107">
        <f>'Commodity Curve'!D20</f>
        <v>0</v>
      </c>
      <c r="D3" s="33" t="str">
        <f t="array" aca="1" ref="D3:D34" ca="1">_xll.HLV5r3.Financial.Cache.CreateAssets(A3:A15,$E$38,B3:B15,C3:C15)</f>
        <v>EUR-CommoditySpot-ICE.CER.24/06/2019</v>
      </c>
      <c r="E3" s="43" t="s">
        <v>84</v>
      </c>
      <c r="F3" s="29"/>
      <c r="G3" s="35" t="str">
        <f t="array" aca="1" ref="G3:P34" ca="1">_xll.HLV5r3.Financial.Cache.EvaluateMetricsForAssetSet(E2:E7, E36, D3:D15, E38)</f>
        <v>EUR-CommoditySpot-ICE.CER.24/06/2019</v>
      </c>
      <c r="H3" s="36" t="str">
        <f ca="1"/>
        <v>ImpliedQuote</v>
      </c>
      <c r="I3" s="36">
        <f ca="1"/>
        <v>5.5</v>
      </c>
      <c r="J3" s="36" t="str">
        <f ca="1"/>
        <v>MarketQuote</v>
      </c>
      <c r="K3" s="37">
        <f ca="1"/>
        <v>5.51</v>
      </c>
      <c r="L3" s="36" t="str">
        <f ca="1"/>
        <v>NPV</v>
      </c>
      <c r="M3" s="36">
        <f ca="1"/>
        <v>0</v>
      </c>
      <c r="N3" s="37" t="str">
        <f ca="1"/>
        <v>ForwardDelta</v>
      </c>
      <c r="O3" s="36">
        <f ca="1"/>
        <v>0.01</v>
      </c>
      <c r="P3" s="37" t="str">
        <f ca="1"/>
        <v>SpotDelta</v>
      </c>
    </row>
    <row r="4" spans="1:16">
      <c r="A4" s="43" t="str">
        <f>'Commodity Curve'!B21</f>
        <v>EUR-CommodityForward-ICE.CER-1W</v>
      </c>
      <c r="B4" s="105">
        <f>'Commodity Curve'!C21+0.01</f>
        <v>5.6099999999999994</v>
      </c>
      <c r="C4" s="107">
        <f>'Commodity Curve'!D20</f>
        <v>0</v>
      </c>
      <c r="D4" s="33" t="str">
        <f ca="1"/>
        <v>EUR-CommodityForward-ICE.CER-1W.24/06/2019</v>
      </c>
      <c r="E4" s="43" t="s">
        <v>85</v>
      </c>
      <c r="F4" s="44"/>
      <c r="G4" s="38" t="str">
        <f ca="1"/>
        <v>EUR-CommodityForward-ICE.CER-1W.24/06/2019</v>
      </c>
      <c r="H4" s="30" t="str">
        <f ca="1"/>
        <v>ImpliedQuote</v>
      </c>
      <c r="I4" s="30">
        <f ca="1"/>
        <v>5.6</v>
      </c>
      <c r="J4" s="30" t="str">
        <f ca="1"/>
        <v>MarketQuote</v>
      </c>
      <c r="K4" s="39">
        <f ca="1"/>
        <v>5.61</v>
      </c>
      <c r="L4" s="30" t="str">
        <f ca="1"/>
        <v>NPV</v>
      </c>
      <c r="M4" s="30">
        <f ca="1"/>
        <v>0</v>
      </c>
      <c r="N4" s="39" t="str">
        <f ca="1"/>
        <v>ForwardDelta</v>
      </c>
      <c r="O4" s="30">
        <f ca="1"/>
        <v>0.01</v>
      </c>
      <c r="P4" s="39" t="str">
        <f ca="1"/>
        <v>SpotDelta</v>
      </c>
    </row>
    <row r="5" spans="1:16">
      <c r="A5" s="43" t="str">
        <f>'Commodity Curve'!B22</f>
        <v>EUR-CommodityForward-ICE.CER-1M</v>
      </c>
      <c r="B5" s="105">
        <f>'Commodity Curve'!C22+0.01</f>
        <v>5.7099999999999991</v>
      </c>
      <c r="C5" s="107">
        <f>'Commodity Curve'!D21</f>
        <v>0</v>
      </c>
      <c r="D5" s="33" t="str">
        <f ca="1"/>
        <v>EUR-CommodityForward-ICE.CER-1M.24/06/2019</v>
      </c>
      <c r="E5" s="43" t="s">
        <v>86</v>
      </c>
      <c r="F5" s="44"/>
      <c r="G5" s="38" t="str">
        <f ca="1"/>
        <v>EUR-CommodityForward-ICE.CER-1M.24/06/2019</v>
      </c>
      <c r="H5" s="30" t="str">
        <f ca="1"/>
        <v>ImpliedQuote</v>
      </c>
      <c r="I5" s="30">
        <f ca="1"/>
        <v>5.7</v>
      </c>
      <c r="J5" s="30" t="str">
        <f ca="1"/>
        <v>MarketQuote</v>
      </c>
      <c r="K5" s="39">
        <f ca="1"/>
        <v>5.71</v>
      </c>
      <c r="L5" s="30" t="str">
        <f ca="1"/>
        <v>NPV</v>
      </c>
      <c r="M5" s="30">
        <f ca="1"/>
        <v>0</v>
      </c>
      <c r="N5" s="39" t="str">
        <f ca="1"/>
        <v>ForwardDelta</v>
      </c>
      <c r="O5" s="30">
        <f ca="1"/>
        <v>0.01</v>
      </c>
      <c r="P5" s="39" t="str">
        <f ca="1"/>
        <v>SpotDelta</v>
      </c>
    </row>
    <row r="6" spans="1:16">
      <c r="A6" s="43" t="str">
        <f>'Commodity Curve'!B23</f>
        <v>EUR-CommodityForward-ICE.CER-2M</v>
      </c>
      <c r="B6" s="105">
        <f>'Commodity Curve'!C23+0.01</f>
        <v>5.8099999999999987</v>
      </c>
      <c r="C6" s="107">
        <f>'Commodity Curve'!D22</f>
        <v>0</v>
      </c>
      <c r="D6" s="33" t="str">
        <f ca="1"/>
        <v>EUR-CommodityForward-ICE.CER-2M.24/06/2019</v>
      </c>
      <c r="E6" s="43" t="s">
        <v>87</v>
      </c>
      <c r="F6" s="44"/>
      <c r="G6" s="38" t="str">
        <f ca="1"/>
        <v>EUR-CommodityForward-ICE.CER-2M.24/06/2019</v>
      </c>
      <c r="H6" s="30" t="str">
        <f ca="1"/>
        <v>ImpliedQuote</v>
      </c>
      <c r="I6" s="30">
        <f ca="1"/>
        <v>5.8</v>
      </c>
      <c r="J6" s="30" t="str">
        <f ca="1"/>
        <v>MarketQuote</v>
      </c>
      <c r="K6" s="39">
        <f ca="1"/>
        <v>5.81</v>
      </c>
      <c r="L6" s="30" t="str">
        <f ca="1"/>
        <v>NPV</v>
      </c>
      <c r="M6" s="30">
        <f ca="1"/>
        <v>0</v>
      </c>
      <c r="N6" s="39" t="str">
        <f ca="1"/>
        <v>ForwardDelta</v>
      </c>
      <c r="O6" s="30">
        <f ca="1"/>
        <v>0.01</v>
      </c>
      <c r="P6" s="39" t="str">
        <f ca="1"/>
        <v>SpotDelta</v>
      </c>
    </row>
    <row r="7" spans="1:16">
      <c r="A7" s="43" t="str">
        <f>'Commodity Curve'!B24</f>
        <v>EUR-CommodityForward-ICE.CER-3M</v>
      </c>
      <c r="B7" s="105">
        <f>'Commodity Curve'!C24+0.01</f>
        <v>5.9099999999999984</v>
      </c>
      <c r="C7" s="107">
        <f>'Commodity Curve'!D23</f>
        <v>0</v>
      </c>
      <c r="D7" s="33" t="str">
        <f ca="1"/>
        <v>EUR-CommodityForward-ICE.CER-3M.24/06/2019</v>
      </c>
      <c r="E7" s="43"/>
      <c r="F7" s="44"/>
      <c r="G7" s="38" t="str">
        <f ca="1"/>
        <v>EUR-CommodityForward-ICE.CER-3M.24/06/2019</v>
      </c>
      <c r="H7" s="30" t="str">
        <f ca="1"/>
        <v>ImpliedQuote</v>
      </c>
      <c r="I7" s="30">
        <f ca="1"/>
        <v>5.9</v>
      </c>
      <c r="J7" s="30" t="str">
        <f ca="1"/>
        <v>MarketQuote</v>
      </c>
      <c r="K7" s="39">
        <f ca="1"/>
        <v>5.91</v>
      </c>
      <c r="L7" s="30" t="str">
        <f ca="1"/>
        <v>NPV</v>
      </c>
      <c r="M7" s="30">
        <f ca="1"/>
        <v>0</v>
      </c>
      <c r="N7" s="39" t="str">
        <f ca="1"/>
        <v>ForwardDelta</v>
      </c>
      <c r="O7" s="30">
        <f ca="1"/>
        <v>0.01</v>
      </c>
      <c r="P7" s="39" t="str">
        <f ca="1"/>
        <v>SpotDelta</v>
      </c>
    </row>
    <row r="8" spans="1:16">
      <c r="A8" s="43" t="str">
        <f>'Commodity Curve'!B25</f>
        <v>EUR-CommodityFuture-ICE.CER-1</v>
      </c>
      <c r="B8" s="105">
        <f>'Commodity Curve'!C25+0.01</f>
        <v>6.009999999999998</v>
      </c>
      <c r="C8" s="107">
        <f>'Commodity Curve'!D24</f>
        <v>0</v>
      </c>
      <c r="D8" s="33" t="str">
        <f ca="1"/>
        <v>EUR-CommodityFuture-ICE.CER-1.24/06/2019</v>
      </c>
      <c r="E8" s="43"/>
      <c r="F8" s="44"/>
      <c r="G8" s="38" t="str">
        <f ca="1"/>
        <v>EUR-CommodityFuture-ICE.CER-1.24/06/2019</v>
      </c>
      <c r="H8" s="30" t="str">
        <f ca="1"/>
        <v>ImpliedQuote</v>
      </c>
      <c r="I8" s="30">
        <f ca="1"/>
        <v>6.01</v>
      </c>
      <c r="J8" s="30" t="str">
        <f ca="1"/>
        <v>MarketQuote</v>
      </c>
      <c r="K8" s="39">
        <f ca="1"/>
        <v>6.01</v>
      </c>
      <c r="L8" s="30" t="str">
        <f ca="1"/>
        <v>NPV</v>
      </c>
      <c r="M8" s="30">
        <f ca="1"/>
        <v>0</v>
      </c>
      <c r="N8" s="39" t="str">
        <f ca="1"/>
        <v>ForwardDelta</v>
      </c>
      <c r="O8" s="30">
        <f ca="1"/>
        <v>0.01</v>
      </c>
      <c r="P8" s="39" t="str">
        <f ca="1"/>
        <v>SpotDelta</v>
      </c>
    </row>
    <row r="9" spans="1:16">
      <c r="A9" s="43" t="str">
        <f>'Commodity Curve'!B26</f>
        <v>EUR-CommodityFuture-ICE.CER-2</v>
      </c>
      <c r="B9" s="105">
        <f>'Commodity Curve'!C26+0.01</f>
        <v>6.1099999999999977</v>
      </c>
      <c r="C9" s="107">
        <f>'Commodity Curve'!D25</f>
        <v>0</v>
      </c>
      <c r="D9" s="33" t="str">
        <f ca="1"/>
        <v>EUR-CommodityFuture-ICE.CER-2.24/06/2019</v>
      </c>
      <c r="E9" s="43"/>
      <c r="F9" s="44"/>
      <c r="G9" s="38" t="str">
        <f ca="1"/>
        <v>EUR-CommodityFuture-ICE.CER-2.24/06/2019</v>
      </c>
      <c r="H9" s="30" t="str">
        <f ca="1"/>
        <v>ImpliedQuote</v>
      </c>
      <c r="I9" s="30">
        <f ca="1"/>
        <v>6.11</v>
      </c>
      <c r="J9" s="30" t="str">
        <f ca="1"/>
        <v>MarketQuote</v>
      </c>
      <c r="K9" s="39">
        <f ca="1"/>
        <v>6.11</v>
      </c>
      <c r="L9" s="30" t="str">
        <f ca="1"/>
        <v>NPV</v>
      </c>
      <c r="M9" s="30">
        <f ca="1"/>
        <v>0</v>
      </c>
      <c r="N9" s="39" t="str">
        <f ca="1"/>
        <v>ForwardDelta</v>
      </c>
      <c r="O9" s="30">
        <f ca="1"/>
        <v>0.01</v>
      </c>
      <c r="P9" s="39" t="str">
        <f ca="1"/>
        <v>SpotDelta</v>
      </c>
    </row>
    <row r="10" spans="1:16">
      <c r="A10" s="43" t="str">
        <f>'Commodity Curve'!B27</f>
        <v>EUR-CommodityFuture-ICE.CER-3</v>
      </c>
      <c r="B10" s="105">
        <f>'Commodity Curve'!C27+0.01</f>
        <v>6.2099999999999973</v>
      </c>
      <c r="C10" s="107">
        <f>'Commodity Curve'!D26</f>
        <v>0</v>
      </c>
      <c r="D10" s="33" t="str">
        <f ca="1"/>
        <v>EUR-CommodityFuture-ICE.CER-3.24/06/2019</v>
      </c>
      <c r="E10" s="43"/>
      <c r="F10" s="44"/>
      <c r="G10" s="38" t="str">
        <f ca="1"/>
        <v>EUR-CommodityFuture-ICE.CER-3.24/06/2019</v>
      </c>
      <c r="H10" s="30" t="str">
        <f ca="1"/>
        <v>ImpliedQuote</v>
      </c>
      <c r="I10" s="30">
        <f ca="1"/>
        <v>6.21</v>
      </c>
      <c r="J10" s="30" t="str">
        <f ca="1"/>
        <v>MarketQuote</v>
      </c>
      <c r="K10" s="39">
        <f ca="1"/>
        <v>6.21</v>
      </c>
      <c r="L10" s="30" t="str">
        <f ca="1"/>
        <v>NPV</v>
      </c>
      <c r="M10" s="30">
        <f ca="1"/>
        <v>0</v>
      </c>
      <c r="N10" s="39" t="str">
        <f ca="1"/>
        <v>ForwardDelta</v>
      </c>
      <c r="O10" s="30">
        <f ca="1"/>
        <v>0.01</v>
      </c>
      <c r="P10" s="39" t="str">
        <f ca="1"/>
        <v>SpotDelta</v>
      </c>
    </row>
    <row r="11" spans="1:16">
      <c r="A11" s="43" t="str">
        <f>'Commodity Curve'!B28</f>
        <v>EUR-CommodityFuture-ICE.CER-4</v>
      </c>
      <c r="B11" s="105">
        <f>'Commodity Curve'!C28+0.01</f>
        <v>6.3099999999999969</v>
      </c>
      <c r="C11" s="107">
        <f>'Commodity Curve'!D27</f>
        <v>0</v>
      </c>
      <c r="D11" s="33" t="str">
        <f ca="1"/>
        <v>EUR-CommodityFuture-ICE.CER-4.24/06/2019</v>
      </c>
      <c r="E11" s="43"/>
      <c r="F11" s="44"/>
      <c r="G11" s="38" t="str">
        <f ca="1"/>
        <v>EUR-CommodityFuture-ICE.CER-4.24/06/2019</v>
      </c>
      <c r="H11" s="30" t="str">
        <f ca="1"/>
        <v>ImpliedQuote</v>
      </c>
      <c r="I11" s="30">
        <f ca="1"/>
        <v>6.31</v>
      </c>
      <c r="J11" s="30" t="str">
        <f ca="1"/>
        <v>MarketQuote</v>
      </c>
      <c r="K11" s="39">
        <f ca="1"/>
        <v>6.31</v>
      </c>
      <c r="L11" s="30" t="str">
        <f ca="1"/>
        <v>NPV</v>
      </c>
      <c r="M11" s="30">
        <f ca="1"/>
        <v>0</v>
      </c>
      <c r="N11" s="39" t="str">
        <f ca="1"/>
        <v>ForwardDelta</v>
      </c>
      <c r="O11" s="30">
        <f ca="1"/>
        <v>0.01</v>
      </c>
      <c r="P11" s="39" t="str">
        <f ca="1"/>
        <v>SpotDelta</v>
      </c>
    </row>
    <row r="12" spans="1:16">
      <c r="A12" s="43" t="str">
        <f>'Commodity Curve'!B29</f>
        <v>EUR-CommodityFuture-ICE.CER-5</v>
      </c>
      <c r="B12" s="105">
        <f>'Commodity Curve'!C29+0.01</f>
        <v>6.4099999999999966</v>
      </c>
      <c r="C12" s="107">
        <f>'Commodity Curve'!D28</f>
        <v>0</v>
      </c>
      <c r="D12" s="33" t="str">
        <f ca="1"/>
        <v>EUR-CommodityFuture-ICE.CER-5.24/06/2019</v>
      </c>
      <c r="E12" s="43"/>
      <c r="F12" s="44"/>
      <c r="G12" s="38" t="str">
        <f ca="1"/>
        <v>EUR-CommodityFuture-ICE.CER-5.24/06/2019</v>
      </c>
      <c r="H12" s="30" t="str">
        <f ca="1"/>
        <v>ImpliedQuote</v>
      </c>
      <c r="I12" s="30">
        <f ca="1"/>
        <v>6.41</v>
      </c>
      <c r="J12" s="30" t="str">
        <f ca="1"/>
        <v>MarketQuote</v>
      </c>
      <c r="K12" s="39">
        <f ca="1"/>
        <v>6.41</v>
      </c>
      <c r="L12" s="30" t="str">
        <f ca="1"/>
        <v>NPV</v>
      </c>
      <c r="M12" s="30">
        <f ca="1"/>
        <v>0</v>
      </c>
      <c r="N12" s="39" t="str">
        <f ca="1"/>
        <v>ForwardDelta</v>
      </c>
      <c r="O12" s="30">
        <f ca="1"/>
        <v>0.01</v>
      </c>
      <c r="P12" s="39" t="str">
        <f ca="1"/>
        <v>SpotDelta</v>
      </c>
    </row>
    <row r="13" spans="1:16">
      <c r="A13" s="43" t="str">
        <f>'Commodity Curve'!B30</f>
        <v>EUR-CommodityFuture-ICE.CER-6</v>
      </c>
      <c r="B13" s="105">
        <f>'Commodity Curve'!C30+0.01</f>
        <v>6.5099999999999962</v>
      </c>
      <c r="C13" s="107">
        <f>'Commodity Curve'!D29</f>
        <v>0</v>
      </c>
      <c r="D13" s="33" t="str">
        <f ca="1"/>
        <v>EUR-CommodityFuture-ICE.CER-6.24/06/2019</v>
      </c>
      <c r="E13" s="43"/>
      <c r="F13" s="44"/>
      <c r="G13" s="38" t="str">
        <f ca="1"/>
        <v>EUR-CommodityFuture-ICE.CER-6.24/06/2019</v>
      </c>
      <c r="H13" s="30" t="str">
        <f ca="1"/>
        <v>ImpliedQuote</v>
      </c>
      <c r="I13" s="30">
        <f ca="1"/>
        <v>6.51</v>
      </c>
      <c r="J13" s="30" t="str">
        <f ca="1"/>
        <v>MarketQuote</v>
      </c>
      <c r="K13" s="39">
        <f ca="1"/>
        <v>6.51</v>
      </c>
      <c r="L13" s="30" t="str">
        <f ca="1"/>
        <v>NPV</v>
      </c>
      <c r="M13" s="30">
        <f ca="1"/>
        <v>0</v>
      </c>
      <c r="N13" s="39" t="str">
        <f ca="1"/>
        <v>ForwardDelta</v>
      </c>
      <c r="O13" s="30">
        <f ca="1"/>
        <v>0.01</v>
      </c>
      <c r="P13" s="39" t="str">
        <f ca="1"/>
        <v>SpotDelta</v>
      </c>
    </row>
    <row r="14" spans="1:16">
      <c r="A14" s="43" t="str">
        <f>'Commodity Curve'!B31</f>
        <v>EUR-CommodityFuture-ICE.CER-7</v>
      </c>
      <c r="B14" s="105">
        <f>'Commodity Curve'!C31+0.01</f>
        <v>6.6099999999999959</v>
      </c>
      <c r="C14" s="107">
        <f>'Commodity Curve'!D30</f>
        <v>0</v>
      </c>
      <c r="D14" s="33" t="str">
        <f ca="1"/>
        <v>EUR-CommodityFuture-ICE.CER-7.24/06/2019</v>
      </c>
      <c r="E14" s="43"/>
      <c r="F14" s="44"/>
      <c r="G14" s="38" t="str">
        <f ca="1"/>
        <v>EUR-CommodityFuture-ICE.CER-7.24/06/2019</v>
      </c>
      <c r="H14" s="30" t="str">
        <f ca="1"/>
        <v>ImpliedQuote</v>
      </c>
      <c r="I14" s="30">
        <f ca="1"/>
        <v>6.61</v>
      </c>
      <c r="J14" s="30" t="str">
        <f ca="1"/>
        <v>MarketQuote</v>
      </c>
      <c r="K14" s="39">
        <f ca="1"/>
        <v>6.61</v>
      </c>
      <c r="L14" s="30" t="str">
        <f ca="1"/>
        <v>NPV</v>
      </c>
      <c r="M14" s="30">
        <f ca="1"/>
        <v>0</v>
      </c>
      <c r="N14" s="39" t="str">
        <f ca="1"/>
        <v>ForwardDelta</v>
      </c>
      <c r="O14" s="30">
        <f ca="1"/>
        <v>0.01</v>
      </c>
      <c r="P14" s="39" t="str">
        <f ca="1"/>
        <v>SpotDelta</v>
      </c>
    </row>
    <row r="15" spans="1:16">
      <c r="A15" s="43" t="str">
        <f>'Commodity Curve'!B32</f>
        <v>EUR-CommodityFuture-ICE.CER-8</v>
      </c>
      <c r="B15" s="105">
        <f>'Commodity Curve'!C32+0.01</f>
        <v>6.7099999999999955</v>
      </c>
      <c r="C15" s="107">
        <f>'Commodity Curve'!D31</f>
        <v>0</v>
      </c>
      <c r="D15" s="33" t="str">
        <f ca="1"/>
        <v>EUR-CommodityFuture-ICE.CER-8.24/06/2019</v>
      </c>
      <c r="E15" s="43"/>
      <c r="F15" s="44"/>
      <c r="G15" s="38" t="str">
        <f ca="1"/>
        <v>EUR-CommodityFuture-ICE.CER-8.24/06/2019</v>
      </c>
      <c r="H15" s="30" t="str">
        <f ca="1"/>
        <v>ImpliedQuote</v>
      </c>
      <c r="I15" s="30">
        <f ca="1"/>
        <v>6.71</v>
      </c>
      <c r="J15" s="30" t="str">
        <f ca="1"/>
        <v>MarketQuote</v>
      </c>
      <c r="K15" s="39">
        <f ca="1"/>
        <v>6.71</v>
      </c>
      <c r="L15" s="30" t="str">
        <f ca="1"/>
        <v>NPV</v>
      </c>
      <c r="M15" s="30">
        <f ca="1"/>
        <v>0</v>
      </c>
      <c r="N15" s="39" t="str">
        <f ca="1"/>
        <v>ForwardDelta</v>
      </c>
      <c r="O15" s="30">
        <f ca="1"/>
        <v>0.01</v>
      </c>
      <c r="P15" s="39" t="str">
        <f ca="1"/>
        <v>SpotDelta</v>
      </c>
    </row>
    <row r="16" spans="1:16">
      <c r="A16" s="43"/>
      <c r="B16" s="105"/>
      <c r="C16" s="105"/>
      <c r="D16" s="33" t="e">
        <f ca="1"/>
        <v>#N/A</v>
      </c>
      <c r="E16" s="43"/>
      <c r="F16" s="44"/>
      <c r="G16" s="38" t="e">
        <f ca="1"/>
        <v>#N/A</v>
      </c>
      <c r="H16" s="30" t="e">
        <f ca="1"/>
        <v>#N/A</v>
      </c>
      <c r="I16" s="30" t="e">
        <f ca="1"/>
        <v>#N/A</v>
      </c>
      <c r="J16" s="30" t="e">
        <f ca="1"/>
        <v>#N/A</v>
      </c>
      <c r="K16" s="39" t="e">
        <f ca="1"/>
        <v>#N/A</v>
      </c>
      <c r="L16" s="30" t="e">
        <f ca="1"/>
        <v>#N/A</v>
      </c>
      <c r="M16" s="30" t="e">
        <f ca="1"/>
        <v>#N/A</v>
      </c>
      <c r="N16" s="39" t="e">
        <f ca="1"/>
        <v>#N/A</v>
      </c>
      <c r="O16" s="30" t="e">
        <f ca="1"/>
        <v>#N/A</v>
      </c>
      <c r="P16" s="39" t="e">
        <f ca="1"/>
        <v>#N/A</v>
      </c>
    </row>
    <row r="17" spans="1:16">
      <c r="A17" s="43"/>
      <c r="B17" s="105"/>
      <c r="C17" s="105"/>
      <c r="D17" s="33" t="e">
        <f ca="1"/>
        <v>#N/A</v>
      </c>
      <c r="E17" s="43"/>
      <c r="F17" s="44"/>
      <c r="G17" s="38" t="e">
        <f ca="1"/>
        <v>#N/A</v>
      </c>
      <c r="H17" s="30" t="e">
        <f ca="1"/>
        <v>#N/A</v>
      </c>
      <c r="I17" s="30" t="e">
        <f ca="1"/>
        <v>#N/A</v>
      </c>
      <c r="J17" s="30" t="e">
        <f ca="1"/>
        <v>#N/A</v>
      </c>
      <c r="K17" s="39" t="e">
        <f ca="1"/>
        <v>#N/A</v>
      </c>
      <c r="L17" s="30" t="e">
        <f ca="1"/>
        <v>#N/A</v>
      </c>
      <c r="M17" s="30" t="e">
        <f ca="1"/>
        <v>#N/A</v>
      </c>
      <c r="N17" s="39" t="e">
        <f ca="1"/>
        <v>#N/A</v>
      </c>
      <c r="O17" s="30" t="e">
        <f ca="1"/>
        <v>#N/A</v>
      </c>
      <c r="P17" s="39" t="e">
        <f ca="1"/>
        <v>#N/A</v>
      </c>
    </row>
    <row r="18" spans="1:16">
      <c r="A18" s="43"/>
      <c r="B18" s="105"/>
      <c r="C18" s="105"/>
      <c r="D18" s="33" t="e">
        <f ca="1"/>
        <v>#N/A</v>
      </c>
      <c r="E18" s="43"/>
      <c r="F18" s="44"/>
      <c r="G18" s="38" t="e">
        <f ca="1"/>
        <v>#N/A</v>
      </c>
      <c r="H18" s="30" t="e">
        <f ca="1"/>
        <v>#N/A</v>
      </c>
      <c r="I18" s="30" t="e">
        <f ca="1"/>
        <v>#N/A</v>
      </c>
      <c r="J18" s="30" t="e">
        <f ca="1"/>
        <v>#N/A</v>
      </c>
      <c r="K18" s="39" t="e">
        <f ca="1"/>
        <v>#N/A</v>
      </c>
      <c r="L18" s="30" t="e">
        <f ca="1"/>
        <v>#N/A</v>
      </c>
      <c r="M18" s="30" t="e">
        <f ca="1"/>
        <v>#N/A</v>
      </c>
      <c r="N18" s="39" t="e">
        <f ca="1"/>
        <v>#N/A</v>
      </c>
      <c r="O18" s="30" t="e">
        <f ca="1"/>
        <v>#N/A</v>
      </c>
      <c r="P18" s="39" t="e">
        <f ca="1"/>
        <v>#N/A</v>
      </c>
    </row>
    <row r="19" spans="1:16">
      <c r="A19" s="43"/>
      <c r="B19" s="105"/>
      <c r="C19" s="105"/>
      <c r="D19" s="33" t="e">
        <f ca="1"/>
        <v>#N/A</v>
      </c>
      <c r="E19" s="43"/>
      <c r="F19" s="44"/>
      <c r="G19" s="38" t="e">
        <f ca="1"/>
        <v>#N/A</v>
      </c>
      <c r="H19" s="30" t="e">
        <f ca="1"/>
        <v>#N/A</v>
      </c>
      <c r="I19" s="30" t="e">
        <f ca="1"/>
        <v>#N/A</v>
      </c>
      <c r="J19" s="30" t="e">
        <f ca="1"/>
        <v>#N/A</v>
      </c>
      <c r="K19" s="39" t="e">
        <f ca="1"/>
        <v>#N/A</v>
      </c>
      <c r="L19" s="30" t="e">
        <f ca="1"/>
        <v>#N/A</v>
      </c>
      <c r="M19" s="30" t="e">
        <f ca="1"/>
        <v>#N/A</v>
      </c>
      <c r="N19" s="39" t="e">
        <f ca="1"/>
        <v>#N/A</v>
      </c>
      <c r="O19" s="30" t="e">
        <f ca="1"/>
        <v>#N/A</v>
      </c>
      <c r="P19" s="39" t="e">
        <f ca="1"/>
        <v>#N/A</v>
      </c>
    </row>
    <row r="20" spans="1:16">
      <c r="A20" s="43"/>
      <c r="B20" s="105"/>
      <c r="C20" s="105"/>
      <c r="D20" s="33" t="e">
        <f ca="1"/>
        <v>#N/A</v>
      </c>
      <c r="E20" s="43"/>
      <c r="F20" s="44"/>
      <c r="G20" s="38" t="e">
        <f ca="1"/>
        <v>#N/A</v>
      </c>
      <c r="H20" s="30" t="e">
        <f ca="1"/>
        <v>#N/A</v>
      </c>
      <c r="I20" s="30" t="e">
        <f ca="1"/>
        <v>#N/A</v>
      </c>
      <c r="J20" s="30" t="e">
        <f ca="1"/>
        <v>#N/A</v>
      </c>
      <c r="K20" s="39" t="e">
        <f ca="1"/>
        <v>#N/A</v>
      </c>
      <c r="L20" s="30" t="e">
        <f ca="1"/>
        <v>#N/A</v>
      </c>
      <c r="M20" s="30" t="e">
        <f ca="1"/>
        <v>#N/A</v>
      </c>
      <c r="N20" s="39" t="e">
        <f ca="1"/>
        <v>#N/A</v>
      </c>
      <c r="O20" s="30" t="e">
        <f ca="1"/>
        <v>#N/A</v>
      </c>
      <c r="P20" s="39" t="e">
        <f ca="1"/>
        <v>#N/A</v>
      </c>
    </row>
    <row r="21" spans="1:16">
      <c r="A21" s="43"/>
      <c r="B21" s="105"/>
      <c r="C21" s="105"/>
      <c r="D21" s="33" t="e">
        <f ca="1"/>
        <v>#N/A</v>
      </c>
      <c r="E21" s="43"/>
      <c r="F21" s="44"/>
      <c r="G21" s="38" t="e">
        <f ca="1"/>
        <v>#N/A</v>
      </c>
      <c r="H21" s="30" t="e">
        <f ca="1"/>
        <v>#N/A</v>
      </c>
      <c r="I21" s="30" t="e">
        <f ca="1"/>
        <v>#N/A</v>
      </c>
      <c r="J21" s="30" t="e">
        <f ca="1"/>
        <v>#N/A</v>
      </c>
      <c r="K21" s="39" t="e">
        <f ca="1"/>
        <v>#N/A</v>
      </c>
      <c r="L21" s="30" t="e">
        <f ca="1"/>
        <v>#N/A</v>
      </c>
      <c r="M21" s="30" t="e">
        <f ca="1"/>
        <v>#N/A</v>
      </c>
      <c r="N21" s="39" t="e">
        <f ca="1"/>
        <v>#N/A</v>
      </c>
      <c r="O21" s="30" t="e">
        <f ca="1"/>
        <v>#N/A</v>
      </c>
      <c r="P21" s="39" t="e">
        <f ca="1"/>
        <v>#N/A</v>
      </c>
    </row>
    <row r="22" spans="1:16">
      <c r="A22" s="43"/>
      <c r="B22" s="105"/>
      <c r="C22" s="105"/>
      <c r="D22" s="33" t="e">
        <f ca="1"/>
        <v>#N/A</v>
      </c>
      <c r="E22" s="43"/>
      <c r="F22" s="44"/>
      <c r="G22" s="38" t="e">
        <f ca="1"/>
        <v>#N/A</v>
      </c>
      <c r="H22" s="30" t="e">
        <f ca="1"/>
        <v>#N/A</v>
      </c>
      <c r="I22" s="30" t="e">
        <f ca="1"/>
        <v>#N/A</v>
      </c>
      <c r="J22" s="30" t="e">
        <f ca="1"/>
        <v>#N/A</v>
      </c>
      <c r="K22" s="39" t="e">
        <f ca="1"/>
        <v>#N/A</v>
      </c>
      <c r="L22" s="30" t="e">
        <f ca="1"/>
        <v>#N/A</v>
      </c>
      <c r="M22" s="30" t="e">
        <f ca="1"/>
        <v>#N/A</v>
      </c>
      <c r="N22" s="39" t="e">
        <f ca="1"/>
        <v>#N/A</v>
      </c>
      <c r="O22" s="30" t="e">
        <f ca="1"/>
        <v>#N/A</v>
      </c>
      <c r="P22" s="39" t="e">
        <f ca="1"/>
        <v>#N/A</v>
      </c>
    </row>
    <row r="23" spans="1:16">
      <c r="A23" s="43"/>
      <c r="B23" s="105"/>
      <c r="C23" s="105"/>
      <c r="D23" s="33" t="e">
        <f ca="1"/>
        <v>#N/A</v>
      </c>
      <c r="E23" s="43"/>
      <c r="F23" s="44"/>
      <c r="G23" s="38" t="e">
        <f ca="1"/>
        <v>#N/A</v>
      </c>
      <c r="H23" s="30" t="e">
        <f ca="1"/>
        <v>#N/A</v>
      </c>
      <c r="I23" s="30" t="e">
        <f ca="1"/>
        <v>#N/A</v>
      </c>
      <c r="J23" s="30" t="e">
        <f ca="1"/>
        <v>#N/A</v>
      </c>
      <c r="K23" s="39" t="e">
        <f ca="1"/>
        <v>#N/A</v>
      </c>
      <c r="L23" s="30" t="e">
        <f ca="1"/>
        <v>#N/A</v>
      </c>
      <c r="M23" s="30" t="e">
        <f ca="1"/>
        <v>#N/A</v>
      </c>
      <c r="N23" s="39" t="e">
        <f ca="1"/>
        <v>#N/A</v>
      </c>
      <c r="O23" s="30" t="e">
        <f ca="1"/>
        <v>#N/A</v>
      </c>
      <c r="P23" s="39" t="e">
        <f ca="1"/>
        <v>#N/A</v>
      </c>
    </row>
    <row r="24" spans="1:16">
      <c r="A24" s="43"/>
      <c r="B24" s="105"/>
      <c r="C24" s="105"/>
      <c r="D24" s="33" t="e">
        <f ca="1"/>
        <v>#N/A</v>
      </c>
      <c r="E24" s="43"/>
      <c r="F24" s="44"/>
      <c r="G24" s="38" t="e">
        <f ca="1"/>
        <v>#N/A</v>
      </c>
      <c r="H24" s="30" t="e">
        <f ca="1"/>
        <v>#N/A</v>
      </c>
      <c r="I24" s="30" t="e">
        <f ca="1"/>
        <v>#N/A</v>
      </c>
      <c r="J24" s="30" t="e">
        <f ca="1"/>
        <v>#N/A</v>
      </c>
      <c r="K24" s="39" t="e">
        <f ca="1"/>
        <v>#N/A</v>
      </c>
      <c r="L24" s="30" t="e">
        <f ca="1"/>
        <v>#N/A</v>
      </c>
      <c r="M24" s="30" t="e">
        <f ca="1"/>
        <v>#N/A</v>
      </c>
      <c r="N24" s="39" t="e">
        <f ca="1"/>
        <v>#N/A</v>
      </c>
      <c r="O24" s="30" t="e">
        <f ca="1"/>
        <v>#N/A</v>
      </c>
      <c r="P24" s="39" t="e">
        <f ca="1"/>
        <v>#N/A</v>
      </c>
    </row>
    <row r="25" spans="1:16">
      <c r="A25" s="43"/>
      <c r="B25" s="105"/>
      <c r="C25" s="105"/>
      <c r="D25" s="33" t="e">
        <f ca="1"/>
        <v>#N/A</v>
      </c>
      <c r="E25" s="43"/>
      <c r="F25" s="44"/>
      <c r="G25" s="38" t="e">
        <f ca="1"/>
        <v>#N/A</v>
      </c>
      <c r="H25" s="30" t="e">
        <f ca="1"/>
        <v>#N/A</v>
      </c>
      <c r="I25" s="30" t="e">
        <f ca="1"/>
        <v>#N/A</v>
      </c>
      <c r="J25" s="30" t="e">
        <f ca="1"/>
        <v>#N/A</v>
      </c>
      <c r="K25" s="39" t="e">
        <f ca="1"/>
        <v>#N/A</v>
      </c>
      <c r="L25" s="30" t="e">
        <f ca="1"/>
        <v>#N/A</v>
      </c>
      <c r="M25" s="30" t="e">
        <f ca="1"/>
        <v>#N/A</v>
      </c>
      <c r="N25" s="39" t="e">
        <f ca="1"/>
        <v>#N/A</v>
      </c>
      <c r="O25" s="30" t="e">
        <f ca="1"/>
        <v>#N/A</v>
      </c>
      <c r="P25" s="39" t="e">
        <f ca="1"/>
        <v>#N/A</v>
      </c>
    </row>
    <row r="26" spans="1:16">
      <c r="A26" s="43"/>
      <c r="B26" s="105"/>
      <c r="C26" s="105"/>
      <c r="D26" s="33" t="e">
        <f ca="1"/>
        <v>#N/A</v>
      </c>
      <c r="E26" s="43"/>
      <c r="F26" s="44"/>
      <c r="G26" s="38" t="e">
        <f ca="1"/>
        <v>#N/A</v>
      </c>
      <c r="H26" s="30" t="e">
        <f ca="1"/>
        <v>#N/A</v>
      </c>
      <c r="I26" s="30" t="e">
        <f ca="1"/>
        <v>#N/A</v>
      </c>
      <c r="J26" s="30" t="e">
        <f ca="1"/>
        <v>#N/A</v>
      </c>
      <c r="K26" s="39" t="e">
        <f ca="1"/>
        <v>#N/A</v>
      </c>
      <c r="L26" s="30" t="e">
        <f ca="1"/>
        <v>#N/A</v>
      </c>
      <c r="M26" s="30" t="e">
        <f ca="1"/>
        <v>#N/A</v>
      </c>
      <c r="N26" s="39" t="e">
        <f ca="1"/>
        <v>#N/A</v>
      </c>
      <c r="O26" s="30" t="e">
        <f ca="1"/>
        <v>#N/A</v>
      </c>
      <c r="P26" s="39" t="e">
        <f ca="1"/>
        <v>#N/A</v>
      </c>
    </row>
    <row r="27" spans="1:16">
      <c r="A27" s="43"/>
      <c r="B27" s="105"/>
      <c r="C27" s="105"/>
      <c r="D27" s="33" t="e">
        <f ca="1"/>
        <v>#N/A</v>
      </c>
      <c r="E27" s="43"/>
      <c r="F27" s="44"/>
      <c r="G27" s="38" t="e">
        <f ca="1"/>
        <v>#N/A</v>
      </c>
      <c r="H27" s="30" t="e">
        <f ca="1"/>
        <v>#N/A</v>
      </c>
      <c r="I27" s="30" t="e">
        <f ca="1"/>
        <v>#N/A</v>
      </c>
      <c r="J27" s="30" t="e">
        <f ca="1"/>
        <v>#N/A</v>
      </c>
      <c r="K27" s="39" t="e">
        <f ca="1"/>
        <v>#N/A</v>
      </c>
      <c r="L27" s="30" t="e">
        <f ca="1"/>
        <v>#N/A</v>
      </c>
      <c r="M27" s="30" t="e">
        <f ca="1"/>
        <v>#N/A</v>
      </c>
      <c r="N27" s="39" t="e">
        <f ca="1"/>
        <v>#N/A</v>
      </c>
      <c r="O27" s="30" t="e">
        <f ca="1"/>
        <v>#N/A</v>
      </c>
      <c r="P27" s="39" t="e">
        <f ca="1"/>
        <v>#N/A</v>
      </c>
    </row>
    <row r="28" spans="1:16">
      <c r="A28" s="43"/>
      <c r="B28" s="105"/>
      <c r="C28" s="105"/>
      <c r="D28" s="33" t="e">
        <f ca="1"/>
        <v>#N/A</v>
      </c>
      <c r="E28" s="43"/>
      <c r="F28" s="44"/>
      <c r="G28" s="38" t="e">
        <f ca="1"/>
        <v>#N/A</v>
      </c>
      <c r="H28" s="30" t="e">
        <f ca="1"/>
        <v>#N/A</v>
      </c>
      <c r="I28" s="30" t="e">
        <f ca="1"/>
        <v>#N/A</v>
      </c>
      <c r="J28" s="30" t="e">
        <f ca="1"/>
        <v>#N/A</v>
      </c>
      <c r="K28" s="39" t="e">
        <f ca="1"/>
        <v>#N/A</v>
      </c>
      <c r="L28" s="30" t="e">
        <f ca="1"/>
        <v>#N/A</v>
      </c>
      <c r="M28" s="30" t="e">
        <f ca="1"/>
        <v>#N/A</v>
      </c>
      <c r="N28" s="39" t="e">
        <f ca="1"/>
        <v>#N/A</v>
      </c>
      <c r="O28" s="30" t="e">
        <f ca="1"/>
        <v>#N/A</v>
      </c>
      <c r="P28" s="39" t="e">
        <f ca="1"/>
        <v>#N/A</v>
      </c>
    </row>
    <row r="29" spans="1:16">
      <c r="A29" s="43"/>
      <c r="B29" s="105"/>
      <c r="C29" s="105"/>
      <c r="D29" s="33" t="e">
        <f ca="1"/>
        <v>#N/A</v>
      </c>
      <c r="E29" s="43"/>
      <c r="F29" s="44"/>
      <c r="G29" s="38" t="e">
        <f ca="1"/>
        <v>#N/A</v>
      </c>
      <c r="H29" s="30" t="e">
        <f ca="1"/>
        <v>#N/A</v>
      </c>
      <c r="I29" s="30" t="e">
        <f ca="1"/>
        <v>#N/A</v>
      </c>
      <c r="J29" s="30" t="e">
        <f ca="1"/>
        <v>#N/A</v>
      </c>
      <c r="K29" s="39" t="e">
        <f ca="1"/>
        <v>#N/A</v>
      </c>
      <c r="L29" s="30" t="e">
        <f ca="1"/>
        <v>#N/A</v>
      </c>
      <c r="M29" s="30" t="e">
        <f ca="1"/>
        <v>#N/A</v>
      </c>
      <c r="N29" s="39" t="e">
        <f ca="1"/>
        <v>#N/A</v>
      </c>
      <c r="O29" s="30" t="e">
        <f ca="1"/>
        <v>#N/A</v>
      </c>
      <c r="P29" s="39" t="e">
        <f ca="1"/>
        <v>#N/A</v>
      </c>
    </row>
    <row r="30" spans="1:16">
      <c r="A30" s="43"/>
      <c r="B30" s="105"/>
      <c r="C30" s="105"/>
      <c r="D30" s="33" t="e">
        <f ca="1"/>
        <v>#N/A</v>
      </c>
      <c r="E30" s="43"/>
      <c r="F30" s="44"/>
      <c r="G30" s="38" t="e">
        <f ca="1"/>
        <v>#N/A</v>
      </c>
      <c r="H30" s="30" t="e">
        <f ca="1"/>
        <v>#N/A</v>
      </c>
      <c r="I30" s="30" t="e">
        <f ca="1"/>
        <v>#N/A</v>
      </c>
      <c r="J30" s="30" t="e">
        <f ca="1"/>
        <v>#N/A</v>
      </c>
      <c r="K30" s="39" t="e">
        <f ca="1"/>
        <v>#N/A</v>
      </c>
      <c r="L30" s="30" t="e">
        <f ca="1"/>
        <v>#N/A</v>
      </c>
      <c r="M30" s="30" t="e">
        <f ca="1"/>
        <v>#N/A</v>
      </c>
      <c r="N30" s="39" t="e">
        <f ca="1"/>
        <v>#N/A</v>
      </c>
      <c r="O30" s="30" t="e">
        <f ca="1"/>
        <v>#N/A</v>
      </c>
      <c r="P30" s="39" t="e">
        <f ca="1"/>
        <v>#N/A</v>
      </c>
    </row>
    <row r="31" spans="1:16">
      <c r="A31" s="43"/>
      <c r="B31" s="105"/>
      <c r="C31" s="105"/>
      <c r="D31" s="33" t="e">
        <f ca="1"/>
        <v>#N/A</v>
      </c>
      <c r="E31" s="43"/>
      <c r="F31" s="44"/>
      <c r="G31" s="38" t="e">
        <f ca="1"/>
        <v>#N/A</v>
      </c>
      <c r="H31" s="30" t="e">
        <f ca="1"/>
        <v>#N/A</v>
      </c>
      <c r="I31" s="30" t="e">
        <f ca="1"/>
        <v>#N/A</v>
      </c>
      <c r="J31" s="30" t="e">
        <f ca="1"/>
        <v>#N/A</v>
      </c>
      <c r="K31" s="39" t="e">
        <f ca="1"/>
        <v>#N/A</v>
      </c>
      <c r="L31" s="30" t="e">
        <f ca="1"/>
        <v>#N/A</v>
      </c>
      <c r="M31" s="30" t="e">
        <f ca="1"/>
        <v>#N/A</v>
      </c>
      <c r="N31" s="39" t="e">
        <f ca="1"/>
        <v>#N/A</v>
      </c>
      <c r="O31" s="30" t="e">
        <f ca="1"/>
        <v>#N/A</v>
      </c>
      <c r="P31" s="39" t="e">
        <f ca="1"/>
        <v>#N/A</v>
      </c>
    </row>
    <row r="32" spans="1:16">
      <c r="A32" s="43"/>
      <c r="B32" s="105"/>
      <c r="C32" s="105"/>
      <c r="D32" s="33" t="e">
        <f ca="1"/>
        <v>#N/A</v>
      </c>
      <c r="E32" s="43"/>
      <c r="F32" s="44"/>
      <c r="G32" s="38" t="e">
        <f ca="1"/>
        <v>#N/A</v>
      </c>
      <c r="H32" s="30" t="e">
        <f ca="1"/>
        <v>#N/A</v>
      </c>
      <c r="I32" s="30" t="e">
        <f ca="1"/>
        <v>#N/A</v>
      </c>
      <c r="J32" s="30" t="e">
        <f ca="1"/>
        <v>#N/A</v>
      </c>
      <c r="K32" s="39" t="e">
        <f ca="1"/>
        <v>#N/A</v>
      </c>
      <c r="L32" s="30" t="e">
        <f ca="1"/>
        <v>#N/A</v>
      </c>
      <c r="M32" s="30" t="e">
        <f ca="1"/>
        <v>#N/A</v>
      </c>
      <c r="N32" s="39" t="e">
        <f ca="1"/>
        <v>#N/A</v>
      </c>
      <c r="O32" s="30" t="e">
        <f ca="1"/>
        <v>#N/A</v>
      </c>
      <c r="P32" s="39" t="e">
        <f ca="1"/>
        <v>#N/A</v>
      </c>
    </row>
    <row r="33" spans="1:16">
      <c r="A33" s="43"/>
      <c r="B33" s="105"/>
      <c r="C33" s="105"/>
      <c r="D33" s="33" t="e">
        <f ca="1"/>
        <v>#N/A</v>
      </c>
      <c r="E33" s="43"/>
      <c r="F33" s="44"/>
      <c r="G33" s="38" t="e">
        <f ca="1"/>
        <v>#N/A</v>
      </c>
      <c r="H33" s="30" t="e">
        <f ca="1"/>
        <v>#N/A</v>
      </c>
      <c r="I33" s="30" t="e">
        <f ca="1"/>
        <v>#N/A</v>
      </c>
      <c r="J33" s="30" t="e">
        <f ca="1"/>
        <v>#N/A</v>
      </c>
      <c r="K33" s="39" t="e">
        <f ca="1"/>
        <v>#N/A</v>
      </c>
      <c r="L33" s="30" t="e">
        <f ca="1"/>
        <v>#N/A</v>
      </c>
      <c r="M33" s="30" t="e">
        <f ca="1"/>
        <v>#N/A</v>
      </c>
      <c r="N33" s="39" t="e">
        <f ca="1"/>
        <v>#N/A</v>
      </c>
      <c r="O33" s="30" t="e">
        <f ca="1"/>
        <v>#N/A</v>
      </c>
      <c r="P33" s="39" t="e">
        <f ca="1"/>
        <v>#N/A</v>
      </c>
    </row>
    <row r="34" spans="1:16" ht="13.5" thickBot="1">
      <c r="A34" s="45"/>
      <c r="B34" s="34"/>
      <c r="C34" s="34"/>
      <c r="D34" s="34" t="e">
        <f ca="1"/>
        <v>#N/A</v>
      </c>
      <c r="E34" s="45"/>
      <c r="F34" s="46"/>
      <c r="G34" s="40" t="e">
        <f ca="1"/>
        <v>#N/A</v>
      </c>
      <c r="H34" s="41" t="e">
        <f ca="1"/>
        <v>#N/A</v>
      </c>
      <c r="I34" s="41" t="e">
        <f ca="1"/>
        <v>#N/A</v>
      </c>
      <c r="J34" s="41" t="e">
        <f ca="1"/>
        <v>#N/A</v>
      </c>
      <c r="K34" s="42" t="e">
        <f ca="1"/>
        <v>#N/A</v>
      </c>
      <c r="L34" s="41" t="e">
        <f ca="1"/>
        <v>#N/A</v>
      </c>
      <c r="M34" s="41" t="e">
        <f ca="1"/>
        <v>#N/A</v>
      </c>
      <c r="N34" s="42" t="e">
        <f ca="1"/>
        <v>#N/A</v>
      </c>
      <c r="O34" s="41" t="e">
        <f ca="1"/>
        <v>#N/A</v>
      </c>
      <c r="P34" s="42" t="e">
        <f ca="1"/>
        <v>#N/A</v>
      </c>
    </row>
    <row r="35" spans="1:16">
      <c r="A35" s="26"/>
      <c r="B35" s="109" t="s">
        <v>83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B36" s="33" t="str">
        <f t="array" ref="B36:B42">_xll.HLV5r3.Financial.Cache.SupportedCommodityMetrics()</f>
        <v>IndexAtMaturity</v>
      </c>
      <c r="C36" s="110" t="s">
        <v>88</v>
      </c>
      <c r="D36" s="101" t="s">
        <v>58</v>
      </c>
      <c r="E36" s="102" t="str">
        <f ca="1">'Commodity Curve'!C1</f>
        <v>Market.QR_LIVE.CommodityCurve.EUR-ICE_CER</v>
      </c>
    </row>
    <row r="37" spans="1:16">
      <c r="B37" s="33" t="str">
        <v>ImpliedQuote</v>
      </c>
      <c r="C37" s="110"/>
      <c r="D37" s="101" t="s">
        <v>59</v>
      </c>
      <c r="E37" s="102" t="str">
        <f>"Orion.Instrument"</f>
        <v>Orion.Instrument</v>
      </c>
    </row>
    <row r="38" spans="1:16">
      <c r="B38" s="33" t="str">
        <v>MarketQuote</v>
      </c>
      <c r="C38" s="110"/>
      <c r="D38" s="101" t="s">
        <v>20</v>
      </c>
      <c r="E38" s="103">
        <f ca="1">'Commodity Curve'!C3</f>
        <v>43640</v>
      </c>
    </row>
    <row r="39" spans="1:16">
      <c r="B39" s="33" t="str">
        <v>NPV</v>
      </c>
      <c r="C39" s="110"/>
    </row>
    <row r="40" spans="1:16">
      <c r="B40" s="33" t="str">
        <v>ForwardDelta</v>
      </c>
      <c r="C40" s="110"/>
    </row>
    <row r="41" spans="1:16">
      <c r="B41" s="33" t="str">
        <v>SpotDelta</v>
      </c>
      <c r="C41" s="110"/>
    </row>
    <row r="42" spans="1:16">
      <c r="B42" t="e">
        <v>#N/A</v>
      </c>
    </row>
  </sheetData>
  <mergeCells count="1">
    <mergeCell ref="C36:C4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D6" sqref="D6"/>
    </sheetView>
  </sheetViews>
  <sheetFormatPr defaultColWidth="9.140625" defaultRowHeight="11.25"/>
  <cols>
    <col min="1" max="1" width="10.140625" style="26" bestFit="1" customWidth="1"/>
    <col min="2" max="2" width="13.5703125" style="26" bestFit="1" customWidth="1"/>
    <col min="3" max="16384" width="9.140625" style="26"/>
  </cols>
  <sheetData>
    <row r="1" spans="1:4" ht="12" thickBot="1">
      <c r="A1" s="20" t="s">
        <v>15</v>
      </c>
      <c r="B1" s="20" t="s">
        <v>16</v>
      </c>
      <c r="D1" s="47" t="s">
        <v>17</v>
      </c>
    </row>
    <row r="2" spans="1:4">
      <c r="A2" s="48">
        <f ca="1">'Commodity Curve'!C3</f>
        <v>43640</v>
      </c>
      <c r="B2" s="108">
        <f ca="1">_xll.HLV5r3.Financial.Cache.GetValue('Commodity Curve'!$C$1, A2)</f>
        <v>5.7000000000000011</v>
      </c>
    </row>
    <row r="3" spans="1:4">
      <c r="A3" s="49">
        <f t="shared" ref="A3:A66" ca="1" si="0">A2+1</f>
        <v>43641</v>
      </c>
      <c r="B3" s="108">
        <f ca="1">_xll.HLV5r3.Financial.Cache.GetValue('Commodity Curve'!$C$1, A3)</f>
        <v>5.6000000000000005</v>
      </c>
    </row>
    <row r="4" spans="1:4">
      <c r="A4" s="49">
        <f t="shared" ca="1" si="0"/>
        <v>43642</v>
      </c>
      <c r="B4" s="108">
        <f ca="1">_xll.HLV5r3.Financial.Cache.GetValue('Commodity Curve'!$C$1, A4)</f>
        <v>5.5</v>
      </c>
    </row>
    <row r="5" spans="1:4">
      <c r="A5" s="49">
        <f t="shared" ca="1" si="0"/>
        <v>43643</v>
      </c>
      <c r="B5" s="108">
        <f ca="1">_xll.HLV5r3.Financial.Cache.GetValue('Commodity Curve'!$C$1, A5)</f>
        <v>5.3999999999999995</v>
      </c>
    </row>
    <row r="6" spans="1:4">
      <c r="A6" s="49">
        <f t="shared" ca="1" si="0"/>
        <v>43644</v>
      </c>
      <c r="B6" s="108">
        <f ca="1">_xll.HLV5r3.Financial.Cache.GetValue('Commodity Curve'!$C$1, A6)</f>
        <v>5.4333333333333327</v>
      </c>
    </row>
    <row r="7" spans="1:4">
      <c r="A7" s="49">
        <f t="shared" ca="1" si="0"/>
        <v>43645</v>
      </c>
      <c r="B7" s="108">
        <f ca="1">_xll.HLV5r3.Financial.Cache.GetValue('Commodity Curve'!$C$1, A7)</f>
        <v>5.4666666666666668</v>
      </c>
    </row>
    <row r="8" spans="1:4">
      <c r="A8" s="49">
        <f t="shared" ca="1" si="0"/>
        <v>43646</v>
      </c>
      <c r="B8" s="108">
        <f ca="1">_xll.HLV5r3.Financial.Cache.GetValue('Commodity Curve'!$C$1, A8)</f>
        <v>5.4999999999999991</v>
      </c>
    </row>
    <row r="9" spans="1:4">
      <c r="A9" s="49">
        <f t="shared" ca="1" si="0"/>
        <v>43647</v>
      </c>
      <c r="B9" s="108">
        <f ca="1">_xll.HLV5r3.Financial.Cache.GetValue('Commodity Curve'!$C$1, A9)</f>
        <v>5.5333333333333332</v>
      </c>
    </row>
    <row r="10" spans="1:4">
      <c r="A10" s="49">
        <f t="shared" ca="1" si="0"/>
        <v>43648</v>
      </c>
      <c r="B10" s="108">
        <f ca="1">_xll.HLV5r3.Financial.Cache.GetValue('Commodity Curve'!$C$1, A10)</f>
        <v>5.5666666666666655</v>
      </c>
    </row>
    <row r="11" spans="1:4">
      <c r="A11" s="49">
        <f t="shared" ca="1" si="0"/>
        <v>43649</v>
      </c>
      <c r="B11" s="108">
        <f ca="1">_xll.HLV5r3.Financial.Cache.GetValue('Commodity Curve'!$C$1, A11)</f>
        <v>5.6</v>
      </c>
    </row>
    <row r="12" spans="1:4">
      <c r="A12" s="49">
        <f t="shared" ca="1" si="0"/>
        <v>43650</v>
      </c>
      <c r="B12" s="108">
        <f ca="1">_xll.HLV5r3.Financial.Cache.GetValue('Commodity Curve'!$C$1, A12)</f>
        <v>5.6043478260869559</v>
      </c>
    </row>
    <row r="13" spans="1:4">
      <c r="A13" s="49">
        <f t="shared" ca="1" si="0"/>
        <v>43651</v>
      </c>
      <c r="B13" s="108">
        <f ca="1">_xll.HLV5r3.Financial.Cache.GetValue('Commodity Curve'!$C$1, A13)</f>
        <v>5.6086956521739122</v>
      </c>
    </row>
    <row r="14" spans="1:4">
      <c r="A14" s="49">
        <f t="shared" ca="1" si="0"/>
        <v>43652</v>
      </c>
      <c r="B14" s="108">
        <f ca="1">_xll.HLV5r3.Financial.Cache.GetValue('Commodity Curve'!$C$1, A14)</f>
        <v>5.6130434782608685</v>
      </c>
    </row>
    <row r="15" spans="1:4">
      <c r="A15" s="49">
        <f t="shared" ca="1" si="0"/>
        <v>43653</v>
      </c>
      <c r="B15" s="108">
        <f ca="1">_xll.HLV5r3.Financial.Cache.GetValue('Commodity Curve'!$C$1, A15)</f>
        <v>5.6173913043478256</v>
      </c>
    </row>
    <row r="16" spans="1:4">
      <c r="A16" s="49">
        <f t="shared" ca="1" si="0"/>
        <v>43654</v>
      </c>
      <c r="B16" s="108">
        <f ca="1">_xll.HLV5r3.Financial.Cache.GetValue('Commodity Curve'!$C$1, A16)</f>
        <v>5.6217391304347819</v>
      </c>
    </row>
    <row r="17" spans="1:2">
      <c r="A17" s="49">
        <f t="shared" ca="1" si="0"/>
        <v>43655</v>
      </c>
      <c r="B17" s="108">
        <f ca="1">_xll.HLV5r3.Financial.Cache.GetValue('Commodity Curve'!$C$1, A17)</f>
        <v>5.6260869565217382</v>
      </c>
    </row>
    <row r="18" spans="1:2">
      <c r="A18" s="49">
        <f t="shared" ca="1" si="0"/>
        <v>43656</v>
      </c>
      <c r="B18" s="108">
        <f ca="1">_xll.HLV5r3.Financial.Cache.GetValue('Commodity Curve'!$C$1, A18)</f>
        <v>5.6304347826086953</v>
      </c>
    </row>
    <row r="19" spans="1:2">
      <c r="A19" s="49">
        <f t="shared" ca="1" si="0"/>
        <v>43657</v>
      </c>
      <c r="B19" s="108">
        <f ca="1">_xll.HLV5r3.Financial.Cache.GetValue('Commodity Curve'!$C$1, A19)</f>
        <v>5.6347826086956516</v>
      </c>
    </row>
    <row r="20" spans="1:2">
      <c r="A20" s="49">
        <f t="shared" ca="1" si="0"/>
        <v>43658</v>
      </c>
      <c r="B20" s="108">
        <f ca="1">_xll.HLV5r3.Financial.Cache.GetValue('Commodity Curve'!$C$1, A20)</f>
        <v>5.6391304347826088</v>
      </c>
    </row>
    <row r="21" spans="1:2">
      <c r="A21" s="49">
        <f t="shared" ca="1" si="0"/>
        <v>43659</v>
      </c>
      <c r="B21" s="108">
        <f ca="1">_xll.HLV5r3.Financial.Cache.GetValue('Commodity Curve'!$C$1, A21)</f>
        <v>5.6434782608695651</v>
      </c>
    </row>
    <row r="22" spans="1:2">
      <c r="A22" s="49">
        <f t="shared" ca="1" si="0"/>
        <v>43660</v>
      </c>
      <c r="B22" s="108">
        <f ca="1">_xll.HLV5r3.Financial.Cache.GetValue('Commodity Curve'!$C$1, A22)</f>
        <v>5.6478260869565213</v>
      </c>
    </row>
    <row r="23" spans="1:2">
      <c r="A23" s="49">
        <f t="shared" ca="1" si="0"/>
        <v>43661</v>
      </c>
      <c r="B23" s="108">
        <f ca="1">_xll.HLV5r3.Financial.Cache.GetValue('Commodity Curve'!$C$1, A23)</f>
        <v>5.6521739130434776</v>
      </c>
    </row>
    <row r="24" spans="1:2">
      <c r="A24" s="49">
        <f t="shared" ca="1" si="0"/>
        <v>43662</v>
      </c>
      <c r="B24" s="108">
        <f ca="1">_xll.HLV5r3.Financial.Cache.GetValue('Commodity Curve'!$C$1, A24)</f>
        <v>5.6565217391304339</v>
      </c>
    </row>
    <row r="25" spans="1:2">
      <c r="A25" s="49">
        <f t="shared" ca="1" si="0"/>
        <v>43663</v>
      </c>
      <c r="B25" s="108">
        <f ca="1">_xll.HLV5r3.Financial.Cache.GetValue('Commodity Curve'!$C$1, A25)</f>
        <v>5.660869565217391</v>
      </c>
    </row>
    <row r="26" spans="1:2">
      <c r="A26" s="49">
        <f t="shared" ca="1" si="0"/>
        <v>43664</v>
      </c>
      <c r="B26" s="108">
        <f ca="1">_xll.HLV5r3.Financial.Cache.GetValue('Commodity Curve'!$C$1, A26)</f>
        <v>5.6652173913043482</v>
      </c>
    </row>
    <row r="27" spans="1:2">
      <c r="A27" s="49">
        <f t="shared" ca="1" si="0"/>
        <v>43665</v>
      </c>
      <c r="B27" s="108">
        <f ca="1">_xll.HLV5r3.Financial.Cache.GetValue('Commodity Curve'!$C$1, A27)</f>
        <v>5.6695652173913045</v>
      </c>
    </row>
    <row r="28" spans="1:2">
      <c r="A28" s="49">
        <f t="shared" ca="1" si="0"/>
        <v>43666</v>
      </c>
      <c r="B28" s="108">
        <f ca="1">_xll.HLV5r3.Financial.Cache.GetValue('Commodity Curve'!$C$1, A28)</f>
        <v>5.6739130434782608</v>
      </c>
    </row>
    <row r="29" spans="1:2">
      <c r="A29" s="49">
        <f t="shared" ca="1" si="0"/>
        <v>43667</v>
      </c>
      <c r="B29" s="108">
        <f ca="1">_xll.HLV5r3.Financial.Cache.GetValue('Commodity Curve'!$C$1, A29)</f>
        <v>5.678260869565217</v>
      </c>
    </row>
    <row r="30" spans="1:2">
      <c r="A30" s="49">
        <f t="shared" ca="1" si="0"/>
        <v>43668</v>
      </c>
      <c r="B30" s="108">
        <f ca="1">_xll.HLV5r3.Financial.Cache.GetValue('Commodity Curve'!$C$1, A30)</f>
        <v>5.6826086956521733</v>
      </c>
    </row>
    <row r="31" spans="1:2">
      <c r="A31" s="49">
        <f t="shared" ca="1" si="0"/>
        <v>43669</v>
      </c>
      <c r="B31" s="108">
        <f ca="1">_xll.HLV5r3.Financial.Cache.GetValue('Commodity Curve'!$C$1, A31)</f>
        <v>5.6869565217391305</v>
      </c>
    </row>
    <row r="32" spans="1:2">
      <c r="A32" s="49">
        <f t="shared" ca="1" si="0"/>
        <v>43670</v>
      </c>
      <c r="B32" s="108">
        <f ca="1">_xll.HLV5r3.Financial.Cache.GetValue('Commodity Curve'!$C$1, A32)</f>
        <v>5.6913043478260867</v>
      </c>
    </row>
    <row r="33" spans="1:2">
      <c r="A33" s="49">
        <f t="shared" ca="1" si="0"/>
        <v>43671</v>
      </c>
      <c r="B33" s="108">
        <f ca="1">_xll.HLV5r3.Financial.Cache.GetValue('Commodity Curve'!$C$1, A33)</f>
        <v>5.695652173913043</v>
      </c>
    </row>
    <row r="34" spans="1:2">
      <c r="A34" s="49">
        <f t="shared" ca="1" si="0"/>
        <v>43672</v>
      </c>
      <c r="B34" s="108">
        <f ca="1">_xll.HLV5r3.Financial.Cache.GetValue('Commodity Curve'!$C$1, A34)</f>
        <v>5.7</v>
      </c>
    </row>
    <row r="35" spans="1:2">
      <c r="A35" s="49">
        <f t="shared" ca="1" si="0"/>
        <v>43673</v>
      </c>
      <c r="B35" s="108">
        <f ca="1">_xll.HLV5r3.Financial.Cache.GetValue('Commodity Curve'!$C$1, A35)</f>
        <v>5.7032258064516137</v>
      </c>
    </row>
    <row r="36" spans="1:2">
      <c r="A36" s="49">
        <f t="shared" ca="1" si="0"/>
        <v>43674</v>
      </c>
      <c r="B36" s="108">
        <f ca="1">_xll.HLV5r3.Financial.Cache.GetValue('Commodity Curve'!$C$1, A36)</f>
        <v>5.7064516129032263</v>
      </c>
    </row>
    <row r="37" spans="1:2">
      <c r="A37" s="49">
        <f t="shared" ca="1" si="0"/>
        <v>43675</v>
      </c>
      <c r="B37" s="108">
        <f ca="1">_xll.HLV5r3.Financial.Cache.GetValue('Commodity Curve'!$C$1, A37)</f>
        <v>5.709677419354839</v>
      </c>
    </row>
    <row r="38" spans="1:2">
      <c r="A38" s="49">
        <f t="shared" ca="1" si="0"/>
        <v>43676</v>
      </c>
      <c r="B38" s="108">
        <f ca="1">_xll.HLV5r3.Financial.Cache.GetValue('Commodity Curve'!$C$1, A38)</f>
        <v>5.7129032258064516</v>
      </c>
    </row>
    <row r="39" spans="1:2">
      <c r="A39" s="49">
        <f t="shared" ca="1" si="0"/>
        <v>43677</v>
      </c>
      <c r="B39" s="108">
        <f ca="1">_xll.HLV5r3.Financial.Cache.GetValue('Commodity Curve'!$C$1, A39)</f>
        <v>5.7161290322580642</v>
      </c>
    </row>
    <row r="40" spans="1:2">
      <c r="A40" s="49">
        <f t="shared" ca="1" si="0"/>
        <v>43678</v>
      </c>
      <c r="B40" s="108">
        <f ca="1">_xll.HLV5r3.Financial.Cache.GetValue('Commodity Curve'!$C$1, A40)</f>
        <v>5.7193548387096769</v>
      </c>
    </row>
    <row r="41" spans="1:2">
      <c r="A41" s="49">
        <f t="shared" ca="1" si="0"/>
        <v>43679</v>
      </c>
      <c r="B41" s="108">
        <f ca="1">_xll.HLV5r3.Financial.Cache.GetValue('Commodity Curve'!$C$1, A41)</f>
        <v>5.7225806451612904</v>
      </c>
    </row>
    <row r="42" spans="1:2">
      <c r="A42" s="49">
        <f t="shared" ca="1" si="0"/>
        <v>43680</v>
      </c>
      <c r="B42" s="108">
        <f ca="1">_xll.HLV5r3.Financial.Cache.GetValue('Commodity Curve'!$C$1, A42)</f>
        <v>5.725806451612903</v>
      </c>
    </row>
    <row r="43" spans="1:2">
      <c r="A43" s="49">
        <f t="shared" ca="1" si="0"/>
        <v>43681</v>
      </c>
      <c r="B43" s="108">
        <f ca="1">_xll.HLV5r3.Financial.Cache.GetValue('Commodity Curve'!$C$1, A43)</f>
        <v>5.7290322580645157</v>
      </c>
    </row>
    <row r="44" spans="1:2">
      <c r="A44" s="49">
        <f t="shared" ca="1" si="0"/>
        <v>43682</v>
      </c>
      <c r="B44" s="108">
        <f ca="1">_xll.HLV5r3.Financial.Cache.GetValue('Commodity Curve'!$C$1, A44)</f>
        <v>5.7322580645161292</v>
      </c>
    </row>
    <row r="45" spans="1:2">
      <c r="A45" s="49">
        <f t="shared" ca="1" si="0"/>
        <v>43683</v>
      </c>
      <c r="B45" s="108">
        <f ca="1">_xll.HLV5r3.Financial.Cache.GetValue('Commodity Curve'!$C$1, A45)</f>
        <v>5.7354838709677418</v>
      </c>
    </row>
    <row r="46" spans="1:2">
      <c r="A46" s="49">
        <f t="shared" ca="1" si="0"/>
        <v>43684</v>
      </c>
      <c r="B46" s="108">
        <f ca="1">_xll.HLV5r3.Financial.Cache.GetValue('Commodity Curve'!$C$1, A46)</f>
        <v>5.7387096774193544</v>
      </c>
    </row>
    <row r="47" spans="1:2">
      <c r="A47" s="49">
        <f t="shared" ca="1" si="0"/>
        <v>43685</v>
      </c>
      <c r="B47" s="108">
        <f ca="1">_xll.HLV5r3.Financial.Cache.GetValue('Commodity Curve'!$C$1, A47)</f>
        <v>5.741935483870968</v>
      </c>
    </row>
    <row r="48" spans="1:2">
      <c r="A48" s="49">
        <f t="shared" ca="1" si="0"/>
        <v>43686</v>
      </c>
      <c r="B48" s="108">
        <f ca="1">_xll.HLV5r3.Financial.Cache.GetValue('Commodity Curve'!$C$1, A48)</f>
        <v>5.7451612903225806</v>
      </c>
    </row>
    <row r="49" spans="1:2">
      <c r="A49" s="49">
        <f t="shared" ca="1" si="0"/>
        <v>43687</v>
      </c>
      <c r="B49" s="108">
        <f ca="1">_xll.HLV5r3.Financial.Cache.GetValue('Commodity Curve'!$C$1, A49)</f>
        <v>5.7483870967741932</v>
      </c>
    </row>
    <row r="50" spans="1:2">
      <c r="A50" s="49">
        <f t="shared" ca="1" si="0"/>
        <v>43688</v>
      </c>
      <c r="B50" s="108">
        <f ca="1">_xll.HLV5r3.Financial.Cache.GetValue('Commodity Curve'!$C$1, A50)</f>
        <v>5.7516129032258068</v>
      </c>
    </row>
    <row r="51" spans="1:2">
      <c r="A51" s="49">
        <f t="shared" ca="1" si="0"/>
        <v>43689</v>
      </c>
      <c r="B51" s="108">
        <f ca="1">_xll.HLV5r3.Financial.Cache.GetValue('Commodity Curve'!$C$1, A51)</f>
        <v>5.7548387096774194</v>
      </c>
    </row>
    <row r="52" spans="1:2">
      <c r="A52" s="49">
        <f t="shared" ca="1" si="0"/>
        <v>43690</v>
      </c>
      <c r="B52" s="108">
        <f ca="1">_xll.HLV5r3.Financial.Cache.GetValue('Commodity Curve'!$C$1, A52)</f>
        <v>5.758064516129032</v>
      </c>
    </row>
    <row r="53" spans="1:2">
      <c r="A53" s="49">
        <f t="shared" ca="1" si="0"/>
        <v>43691</v>
      </c>
      <c r="B53" s="108">
        <f ca="1">_xll.HLV5r3.Financial.Cache.GetValue('Commodity Curve'!$C$1, A53)</f>
        <v>5.7612903225806456</v>
      </c>
    </row>
    <row r="54" spans="1:2">
      <c r="A54" s="49">
        <f t="shared" ca="1" si="0"/>
        <v>43692</v>
      </c>
      <c r="B54" s="108">
        <f ca="1">_xll.HLV5r3.Financial.Cache.GetValue('Commodity Curve'!$C$1, A54)</f>
        <v>5.7645161290322582</v>
      </c>
    </row>
    <row r="55" spans="1:2">
      <c r="A55" s="49">
        <f t="shared" ca="1" si="0"/>
        <v>43693</v>
      </c>
      <c r="B55" s="108">
        <f ca="1">_xll.HLV5r3.Financial.Cache.GetValue('Commodity Curve'!$C$1, A55)</f>
        <v>5.7677419354838708</v>
      </c>
    </row>
    <row r="56" spans="1:2">
      <c r="A56" s="49">
        <f t="shared" ca="1" si="0"/>
        <v>43694</v>
      </c>
      <c r="B56" s="108">
        <f ca="1">_xll.HLV5r3.Financial.Cache.GetValue('Commodity Curve'!$C$1, A56)</f>
        <v>5.7709677419354835</v>
      </c>
    </row>
    <row r="57" spans="1:2">
      <c r="A57" s="49">
        <f t="shared" ca="1" si="0"/>
        <v>43695</v>
      </c>
      <c r="B57" s="108">
        <f ca="1">_xll.HLV5r3.Financial.Cache.GetValue('Commodity Curve'!$C$1, A57)</f>
        <v>5.774193548387097</v>
      </c>
    </row>
    <row r="58" spans="1:2">
      <c r="A58" s="49">
        <f t="shared" ca="1" si="0"/>
        <v>43696</v>
      </c>
      <c r="B58" s="108">
        <f ca="1">_xll.HLV5r3.Financial.Cache.GetValue('Commodity Curve'!$C$1, A58)</f>
        <v>5.7774193548387096</v>
      </c>
    </row>
    <row r="59" spans="1:2">
      <c r="A59" s="49">
        <f t="shared" ca="1" si="0"/>
        <v>43697</v>
      </c>
      <c r="B59" s="108">
        <f ca="1">_xll.HLV5r3.Financial.Cache.GetValue('Commodity Curve'!$C$1, A59)</f>
        <v>5.7806451612903222</v>
      </c>
    </row>
    <row r="60" spans="1:2">
      <c r="A60" s="49">
        <f t="shared" ca="1" si="0"/>
        <v>43698</v>
      </c>
      <c r="B60" s="108">
        <f ca="1">_xll.HLV5r3.Financial.Cache.GetValue('Commodity Curve'!$C$1, A60)</f>
        <v>5.7838709677419358</v>
      </c>
    </row>
    <row r="61" spans="1:2">
      <c r="A61" s="49">
        <f t="shared" ca="1" si="0"/>
        <v>43699</v>
      </c>
      <c r="B61" s="108">
        <f ca="1">_xll.HLV5r3.Financial.Cache.GetValue('Commodity Curve'!$C$1, A61)</f>
        <v>5.7870967741935484</v>
      </c>
    </row>
    <row r="62" spans="1:2">
      <c r="A62" s="49">
        <f t="shared" ca="1" si="0"/>
        <v>43700</v>
      </c>
      <c r="B62" s="108">
        <f ca="1">_xll.HLV5r3.Financial.Cache.GetValue('Commodity Curve'!$C$1, A62)</f>
        <v>5.790322580645161</v>
      </c>
    </row>
    <row r="63" spans="1:2">
      <c r="A63" s="49">
        <f t="shared" ca="1" si="0"/>
        <v>43701</v>
      </c>
      <c r="B63" s="108">
        <f ca="1">_xll.HLV5r3.Financial.Cache.GetValue('Commodity Curve'!$C$1, A63)</f>
        <v>5.7935483870967737</v>
      </c>
    </row>
    <row r="64" spans="1:2">
      <c r="A64" s="49">
        <f t="shared" ca="1" si="0"/>
        <v>43702</v>
      </c>
      <c r="B64" s="108">
        <f ca="1">_xll.HLV5r3.Financial.Cache.GetValue('Commodity Curve'!$C$1, A64)</f>
        <v>5.7967741935483872</v>
      </c>
    </row>
    <row r="65" spans="1:2">
      <c r="A65" s="49">
        <f t="shared" ca="1" si="0"/>
        <v>43703</v>
      </c>
      <c r="B65" s="108">
        <f ca="1">_xll.HLV5r3.Financial.Cache.GetValue('Commodity Curve'!$C$1, A65)</f>
        <v>5.8</v>
      </c>
    </row>
    <row r="66" spans="1:2">
      <c r="A66" s="49">
        <f t="shared" ca="1" si="0"/>
        <v>43704</v>
      </c>
      <c r="B66" s="108">
        <f ca="1">_xll.HLV5r3.Financial.Cache.GetValue('Commodity Curve'!$C$1, A66)</f>
        <v>5.8086956521739124</v>
      </c>
    </row>
    <row r="67" spans="1:2">
      <c r="A67" s="49">
        <f t="shared" ref="A67:A100" ca="1" si="1">A66+1</f>
        <v>43705</v>
      </c>
      <c r="B67" s="108">
        <f ca="1">_xll.HLV5r3.Financial.Cache.GetValue('Commodity Curve'!$C$1, A67)</f>
        <v>5.8173913043478258</v>
      </c>
    </row>
    <row r="68" spans="1:2">
      <c r="A68" s="49">
        <f t="shared" ca="1" si="1"/>
        <v>43706</v>
      </c>
      <c r="B68" s="108">
        <f ca="1">_xll.HLV5r3.Financial.Cache.GetValue('Commodity Curve'!$C$1, A68)</f>
        <v>5.8260869565217392</v>
      </c>
    </row>
    <row r="69" spans="1:2">
      <c r="A69" s="49">
        <f t="shared" ca="1" si="1"/>
        <v>43707</v>
      </c>
      <c r="B69" s="108">
        <f ca="1">_xll.HLV5r3.Financial.Cache.GetValue('Commodity Curve'!$C$1, A69)</f>
        <v>5.8347826086956518</v>
      </c>
    </row>
    <row r="70" spans="1:2">
      <c r="A70" s="49">
        <f t="shared" ca="1" si="1"/>
        <v>43708</v>
      </c>
      <c r="B70" s="108">
        <f ca="1">_xll.HLV5r3.Financial.Cache.GetValue('Commodity Curve'!$C$1, A70)</f>
        <v>5.8434782608695652</v>
      </c>
    </row>
    <row r="71" spans="1:2">
      <c r="A71" s="49">
        <f t="shared" ca="1" si="1"/>
        <v>43709</v>
      </c>
      <c r="B71" s="108">
        <f ca="1">_xll.HLV5r3.Financial.Cache.GetValue('Commodity Curve'!$C$1, A71)</f>
        <v>5.8521739130434778</v>
      </c>
    </row>
    <row r="72" spans="1:2">
      <c r="A72" s="49">
        <f t="shared" ca="1" si="1"/>
        <v>43710</v>
      </c>
      <c r="B72" s="108">
        <f ca="1">_xll.HLV5r3.Financial.Cache.GetValue('Commodity Curve'!$C$1, A72)</f>
        <v>5.8608695652173912</v>
      </c>
    </row>
    <row r="73" spans="1:2">
      <c r="A73" s="49">
        <f t="shared" ca="1" si="1"/>
        <v>43711</v>
      </c>
      <c r="B73" s="108">
        <f ca="1">_xll.HLV5r3.Financial.Cache.GetValue('Commodity Curve'!$C$1, A73)</f>
        <v>5.8695652173913038</v>
      </c>
    </row>
    <row r="74" spans="1:2">
      <c r="A74" s="49">
        <f t="shared" ca="1" si="1"/>
        <v>43712</v>
      </c>
      <c r="B74" s="108">
        <f ca="1">_xll.HLV5r3.Financial.Cache.GetValue('Commodity Curve'!$C$1, A74)</f>
        <v>5.8782608695652172</v>
      </c>
    </row>
    <row r="75" spans="1:2">
      <c r="A75" s="49">
        <f t="shared" ca="1" si="1"/>
        <v>43713</v>
      </c>
      <c r="B75" s="108">
        <f ca="1">_xll.HLV5r3.Financial.Cache.GetValue('Commodity Curve'!$C$1, A75)</f>
        <v>5.8869565217391306</v>
      </c>
    </row>
    <row r="76" spans="1:2">
      <c r="A76" s="49">
        <f t="shared" ca="1" si="1"/>
        <v>43714</v>
      </c>
      <c r="B76" s="108">
        <f ca="1">_xll.HLV5r3.Financial.Cache.GetValue('Commodity Curve'!$C$1, A76)</f>
        <v>5.8956521739130432</v>
      </c>
    </row>
    <row r="77" spans="1:2">
      <c r="A77" s="49">
        <f t="shared" ca="1" si="1"/>
        <v>43715</v>
      </c>
      <c r="B77" s="108">
        <f ca="1">_xll.HLV5r3.Financial.Cache.GetValue('Commodity Curve'!$C$1, A77)</f>
        <v>5.9043478260869557</v>
      </c>
    </row>
    <row r="78" spans="1:2">
      <c r="A78" s="49">
        <f t="shared" ca="1" si="1"/>
        <v>43716</v>
      </c>
      <c r="B78" s="108">
        <f ca="1">_xll.HLV5r3.Financial.Cache.GetValue('Commodity Curve'!$C$1, A78)</f>
        <v>5.9130434782608692</v>
      </c>
    </row>
    <row r="79" spans="1:2">
      <c r="A79" s="49">
        <f t="shared" ca="1" si="1"/>
        <v>43717</v>
      </c>
      <c r="B79" s="108">
        <f ca="1">_xll.HLV5r3.Financial.Cache.GetValue('Commodity Curve'!$C$1, A79)</f>
        <v>5.9217391304347826</v>
      </c>
    </row>
    <row r="80" spans="1:2">
      <c r="A80" s="49">
        <f t="shared" ca="1" si="1"/>
        <v>43718</v>
      </c>
      <c r="B80" s="108">
        <f ca="1">_xll.HLV5r3.Financial.Cache.GetValue('Commodity Curve'!$C$1, A80)</f>
        <v>5.9304347826086952</v>
      </c>
    </row>
    <row r="81" spans="1:2">
      <c r="A81" s="49">
        <f t="shared" ca="1" si="1"/>
        <v>43719</v>
      </c>
      <c r="B81" s="108">
        <f ca="1">_xll.HLV5r3.Financial.Cache.GetValue('Commodity Curve'!$C$1, A81)</f>
        <v>5.9391304347826086</v>
      </c>
    </row>
    <row r="82" spans="1:2">
      <c r="A82" s="49">
        <f t="shared" ca="1" si="1"/>
        <v>43720</v>
      </c>
      <c r="B82" s="108">
        <f ca="1">_xll.HLV5r3.Financial.Cache.GetValue('Commodity Curve'!$C$1, A82)</f>
        <v>5.947826086956522</v>
      </c>
    </row>
    <row r="83" spans="1:2">
      <c r="A83" s="49">
        <f t="shared" ca="1" si="1"/>
        <v>43721</v>
      </c>
      <c r="B83" s="108">
        <f ca="1">_xll.HLV5r3.Financial.Cache.GetValue('Commodity Curve'!$C$1, A83)</f>
        <v>5.9565217391304355</v>
      </c>
    </row>
    <row r="84" spans="1:2">
      <c r="A84" s="49">
        <f t="shared" ca="1" si="1"/>
        <v>43722</v>
      </c>
      <c r="B84" s="108">
        <f ca="1">_xll.HLV5r3.Financial.Cache.GetValue('Commodity Curve'!$C$1, A84)</f>
        <v>5.965217391304348</v>
      </c>
    </row>
    <row r="85" spans="1:2">
      <c r="A85" s="49">
        <f t="shared" ca="1" si="1"/>
        <v>43723</v>
      </c>
      <c r="B85" s="108">
        <f ca="1">_xll.HLV5r3.Financial.Cache.GetValue('Commodity Curve'!$C$1, A85)</f>
        <v>5.9739130434782606</v>
      </c>
    </row>
    <row r="86" spans="1:2">
      <c r="A86" s="49">
        <f t="shared" ca="1" si="1"/>
        <v>43724</v>
      </c>
      <c r="B86" s="108">
        <f ca="1">_xll.HLV5r3.Financial.Cache.GetValue('Commodity Curve'!$C$1, A86)</f>
        <v>5.982608695652174</v>
      </c>
    </row>
    <row r="87" spans="1:2">
      <c r="A87" s="49">
        <f t="shared" ca="1" si="1"/>
        <v>43725</v>
      </c>
      <c r="B87" s="108">
        <f ca="1">_xll.HLV5r3.Financial.Cache.GetValue('Commodity Curve'!$C$1, A87)</f>
        <v>5.9913043478260866</v>
      </c>
    </row>
    <row r="88" spans="1:2">
      <c r="A88" s="49">
        <f t="shared" ca="1" si="1"/>
        <v>43726</v>
      </c>
      <c r="B88" s="108">
        <f ca="1">_xll.HLV5r3.Financial.Cache.GetValue('Commodity Curve'!$C$1, A88)</f>
        <v>6</v>
      </c>
    </row>
    <row r="89" spans="1:2">
      <c r="A89" s="49">
        <f t="shared" ca="1" si="1"/>
        <v>43727</v>
      </c>
      <c r="B89" s="108">
        <f ca="1">_xll.HLV5r3.Financial.Cache.GetValue('Commodity Curve'!$C$1, A89)</f>
        <v>5.9874999999999998</v>
      </c>
    </row>
    <row r="90" spans="1:2">
      <c r="A90" s="49">
        <f t="shared" ca="1" si="1"/>
        <v>43728</v>
      </c>
      <c r="B90" s="108">
        <f ca="1">_xll.HLV5r3.Financial.Cache.GetValue('Commodity Curve'!$C$1, A90)</f>
        <v>5.9749999999999996</v>
      </c>
    </row>
    <row r="91" spans="1:2">
      <c r="A91" s="49">
        <f t="shared" ca="1" si="1"/>
        <v>43729</v>
      </c>
      <c r="B91" s="108">
        <f ca="1">_xll.HLV5r3.Financial.Cache.GetValue('Commodity Curve'!$C$1, A91)</f>
        <v>5.9624999999999995</v>
      </c>
    </row>
    <row r="92" spans="1:2">
      <c r="A92" s="49">
        <f t="shared" ca="1" si="1"/>
        <v>43730</v>
      </c>
      <c r="B92" s="108">
        <f ca="1">_xll.HLV5r3.Financial.Cache.GetValue('Commodity Curve'!$C$1, A92)</f>
        <v>5.95</v>
      </c>
    </row>
    <row r="93" spans="1:2">
      <c r="A93" s="49">
        <f t="shared" ca="1" si="1"/>
        <v>43731</v>
      </c>
      <c r="B93" s="108">
        <f ca="1">_xll.HLV5r3.Financial.Cache.GetValue('Commodity Curve'!$C$1, A93)</f>
        <v>5.9375</v>
      </c>
    </row>
    <row r="94" spans="1:2">
      <c r="A94" s="49">
        <f t="shared" ca="1" si="1"/>
        <v>43732</v>
      </c>
      <c r="B94" s="108">
        <f ca="1">_xll.HLV5r3.Financial.Cache.GetValue('Commodity Curve'!$C$1, A94)</f>
        <v>5.9250000000000007</v>
      </c>
    </row>
    <row r="95" spans="1:2">
      <c r="A95" s="49">
        <f t="shared" ca="1" si="1"/>
        <v>43733</v>
      </c>
      <c r="B95" s="108">
        <f ca="1">_xll.HLV5r3.Financial.Cache.GetValue('Commodity Curve'!$C$1, A95)</f>
        <v>5.9125000000000005</v>
      </c>
    </row>
    <row r="96" spans="1:2">
      <c r="A96" s="49">
        <f t="shared" ca="1" si="1"/>
        <v>43734</v>
      </c>
      <c r="B96" s="108">
        <f ca="1">_xll.HLV5r3.Financial.Cache.GetValue('Commodity Curve'!$C$1, A96)</f>
        <v>5.9</v>
      </c>
    </row>
    <row r="97" spans="1:2">
      <c r="A97" s="49">
        <f t="shared" ca="1" si="1"/>
        <v>43735</v>
      </c>
      <c r="B97" s="108">
        <f ca="1">_xll.HLV5r3.Financial.Cache.GetValue('Commodity Curve'!$C$1, A97)</f>
        <v>5.9024096385542171</v>
      </c>
    </row>
    <row r="98" spans="1:2">
      <c r="A98" s="49">
        <f t="shared" ca="1" si="1"/>
        <v>43736</v>
      </c>
      <c r="B98" s="108">
        <f ca="1">_xll.HLV5r3.Financial.Cache.GetValue('Commodity Curve'!$C$1, A98)</f>
        <v>5.9048192771084347</v>
      </c>
    </row>
    <row r="99" spans="1:2">
      <c r="A99" s="49">
        <f t="shared" ca="1" si="1"/>
        <v>43737</v>
      </c>
      <c r="B99" s="108">
        <f ca="1">_xll.HLV5r3.Financial.Cache.GetValue('Commodity Curve'!$C$1, A99)</f>
        <v>5.9072289156626505</v>
      </c>
    </row>
    <row r="100" spans="1:2" ht="12" thickBot="1">
      <c r="A100" s="50">
        <f t="shared" ca="1" si="1"/>
        <v>43738</v>
      </c>
      <c r="B100" s="108">
        <f ca="1">_xll.HLV5r3.Financial.Cache.GetValue('Commodity Curve'!$C$1, A100)</f>
        <v>5.9096385542168681</v>
      </c>
    </row>
  </sheetData>
  <phoneticPr fontId="0" type="noConversion"/>
  <hyperlinks>
    <hyperlink ref="H9" r:id="rId1" display="alex.watt@nab.com.au" xr:uid="{00000000-0004-0000-03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 Curve</vt:lpstr>
      <vt:lpstr>CommodityVol</vt:lpstr>
      <vt:lpstr>Priceable Commodity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2019-06-24T06:13:54Z</dcterms:modified>
</cp:coreProperties>
</file>