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202B76FB-781D-4FFF-A76E-72CF9D2F6E4B}" xr6:coauthVersionLast="44" xr6:coauthVersionMax="44" xr10:uidLastSave="{00000000-0000-0000-0000-000000000000}"/>
  <bookViews>
    <workbookView xWindow="1410" yWindow="465" windowWidth="26370" windowHeight="14820" tabRatio="568" activeTab="1" xr2:uid="{00000000-000D-0000-FFFF-FFFF00000000}"/>
  </bookViews>
  <sheets>
    <sheet name="PropertyData" sheetId="11" r:id="rId1"/>
    <sheet name="Lease Transaction" sheetId="12" r:id="rId2"/>
    <sheet name="PropertyTransaction" sheetId="3" r:id="rId3"/>
    <sheet name="PropertyTransactions" sheetId="4" r:id="rId4"/>
  </sheets>
  <externalReferences>
    <externalReference r:id="rId5"/>
    <externalReference r:id="rId6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2" l="1"/>
  <c r="D51" i="12"/>
  <c r="D44" i="12"/>
  <c r="D34" i="12" s="1"/>
  <c r="D45" i="12" l="1"/>
  <c r="D18" i="12"/>
  <c r="D8" i="12" s="1"/>
  <c r="P3" i="12"/>
  <c r="P2" i="12"/>
  <c r="Q2" i="11"/>
  <c r="Q3" i="11"/>
  <c r="C55" i="12"/>
  <c r="D38" i="12" l="1"/>
  <c r="C20" i="3"/>
  <c r="D19" i="12"/>
  <c r="D12" i="12" s="1"/>
  <c r="H1" i="3" a="1"/>
  <c r="H3" i="3" s="1"/>
  <c r="C29" i="12"/>
  <c r="H10" i="3" l="1"/>
  <c r="H2" i="3"/>
  <c r="H9" i="3"/>
  <c r="H1" i="3"/>
  <c r="H8" i="3"/>
  <c r="H7" i="3"/>
  <c r="H6" i="3"/>
  <c r="H13" i="3"/>
  <c r="H5" i="3"/>
  <c r="H12" i="3"/>
  <c r="H4" i="3"/>
  <c r="H11" i="3"/>
  <c r="H9" i="4" l="1"/>
  <c r="H11" i="4" s="1"/>
  <c r="H13" i="4" s="1"/>
  <c r="H15" i="4" s="1"/>
  <c r="H17" i="4" s="1"/>
  <c r="H19" i="4" s="1"/>
  <c r="H21" i="4" s="1"/>
  <c r="H23" i="4" s="1"/>
  <c r="H25" i="4" s="1"/>
  <c r="I9" i="4"/>
  <c r="I11" i="4" s="1"/>
  <c r="I13" i="4" s="1"/>
  <c r="I15" i="4" s="1"/>
  <c r="I17" i="4" s="1"/>
  <c r="I19" i="4" s="1"/>
  <c r="I21" i="4" s="1"/>
  <c r="I23" i="4" s="1"/>
  <c r="I25" i="4" s="1"/>
  <c r="F7" i="4" l="1"/>
  <c r="G7" i="4" s="1"/>
  <c r="K4" i="4"/>
  <c r="K2" i="4"/>
  <c r="M7" i="4"/>
  <c r="F9" i="4" l="1"/>
  <c r="N7" i="4"/>
  <c r="G9" i="4" l="1"/>
  <c r="F11" i="4"/>
  <c r="C10" i="3"/>
  <c r="M9" i="4"/>
  <c r="O7" i="4" a="1"/>
  <c r="R8" i="4" l="1"/>
  <c r="Q8" i="4"/>
  <c r="P8" i="4"/>
  <c r="Q7" i="4"/>
  <c r="O7" i="4"/>
  <c r="O8" i="4"/>
  <c r="P7" i="4"/>
  <c r="R7" i="4"/>
  <c r="C11" i="3"/>
  <c r="G11" i="4"/>
  <c r="F13" i="4"/>
  <c r="C16" i="3"/>
  <c r="N9" i="4"/>
  <c r="M11" i="4"/>
  <c r="B22" i="3"/>
  <c r="G13" i="4" l="1"/>
  <c r="F15" i="4"/>
  <c r="N11" i="4"/>
  <c r="M13" i="4"/>
  <c r="O9" i="4" a="1"/>
  <c r="B24" i="3" a="1"/>
  <c r="E12" i="3"/>
  <c r="C29" i="3" l="1"/>
  <c r="B38" i="3"/>
  <c r="B35" i="3"/>
  <c r="C43" i="3"/>
  <c r="C28" i="3"/>
  <c r="C26" i="3"/>
  <c r="B28" i="3"/>
  <c r="B34" i="3"/>
  <c r="B31" i="3"/>
  <c r="C39" i="3"/>
  <c r="B25" i="3"/>
  <c r="C33" i="3"/>
  <c r="B42" i="3"/>
  <c r="B39" i="3"/>
  <c r="B24" i="3"/>
  <c r="C32" i="3"/>
  <c r="C25" i="3"/>
  <c r="C24" i="3"/>
  <c r="B29" i="3"/>
  <c r="C37" i="3"/>
  <c r="B43" i="3"/>
  <c r="C36" i="3"/>
  <c r="C41" i="3"/>
  <c r="C30" i="3"/>
  <c r="B27" i="3"/>
  <c r="B32" i="3"/>
  <c r="B37" i="3"/>
  <c r="C34" i="3"/>
  <c r="B36" i="3"/>
  <c r="B41" i="3"/>
  <c r="C38" i="3"/>
  <c r="B40" i="3"/>
  <c r="B45" i="3"/>
  <c r="B30" i="3"/>
  <c r="C42" i="3"/>
  <c r="C35" i="3"/>
  <c r="B44" i="3"/>
  <c r="B33" i="3"/>
  <c r="C40" i="3"/>
  <c r="C45" i="3"/>
  <c r="C27" i="3"/>
  <c r="C44" i="3"/>
  <c r="B26" i="3"/>
  <c r="C31" i="3"/>
  <c r="R9" i="4"/>
  <c r="O10" i="4"/>
  <c r="P10" i="4"/>
  <c r="Q10" i="4"/>
  <c r="R10" i="4"/>
  <c r="O9" i="4"/>
  <c r="P9" i="4"/>
  <c r="Q9" i="4"/>
  <c r="G15" i="4"/>
  <c r="F17" i="4"/>
  <c r="O11" i="4" a="1"/>
  <c r="M15" i="4"/>
  <c r="N13" i="4"/>
  <c r="E16" i="3" a="1"/>
  <c r="F17" i="3" l="1"/>
  <c r="E16" i="3"/>
  <c r="F21" i="3"/>
  <c r="E20" i="3"/>
  <c r="E18" i="3"/>
  <c r="F18" i="3"/>
  <c r="E19" i="3"/>
  <c r="E21" i="3"/>
  <c r="F16" i="3"/>
  <c r="E22" i="3"/>
  <c r="F20" i="3"/>
  <c r="F19" i="3"/>
  <c r="F22" i="3"/>
  <c r="E17" i="3"/>
  <c r="R12" i="4"/>
  <c r="Q12" i="4"/>
  <c r="O11" i="4"/>
  <c r="P11" i="4"/>
  <c r="Q11" i="4"/>
  <c r="R11" i="4"/>
  <c r="O12" i="4"/>
  <c r="P12" i="4"/>
  <c r="G17" i="4"/>
  <c r="F19" i="4"/>
  <c r="M17" i="4"/>
  <c r="O13" i="4" a="1"/>
  <c r="N15" i="4"/>
  <c r="Q13" i="4" l="1"/>
  <c r="P14" i="4"/>
  <c r="Q14" i="4"/>
  <c r="P13" i="4"/>
  <c r="R14" i="4"/>
  <c r="O14" i="4"/>
  <c r="R13" i="4"/>
  <c r="O13" i="4"/>
  <c r="G19" i="4"/>
  <c r="F21" i="4"/>
  <c r="O15" i="4" a="1"/>
  <c r="M19" i="4"/>
  <c r="N17" i="4"/>
  <c r="Q15" i="4" l="1"/>
  <c r="P16" i="4"/>
  <c r="Q16" i="4"/>
  <c r="R16" i="4"/>
  <c r="P15" i="4"/>
  <c r="O16" i="4"/>
  <c r="R15" i="4"/>
  <c r="O15" i="4"/>
  <c r="G21" i="4"/>
  <c r="F23" i="4"/>
  <c r="M21" i="4"/>
  <c r="N19" i="4"/>
  <c r="O17" i="4" a="1"/>
  <c r="O18" i="4" l="1"/>
  <c r="P17" i="4"/>
  <c r="R18" i="4"/>
  <c r="Q17" i="4"/>
  <c r="P18" i="4"/>
  <c r="Q18" i="4"/>
  <c r="O17" i="4"/>
  <c r="R17" i="4"/>
  <c r="G23" i="4"/>
  <c r="F25" i="4"/>
  <c r="O19" i="4" a="1"/>
  <c r="M23" i="4"/>
  <c r="N21" i="4"/>
  <c r="Q19" i="4" l="1"/>
  <c r="P20" i="4"/>
  <c r="Q20" i="4"/>
  <c r="O19" i="4"/>
  <c r="R20" i="4"/>
  <c r="R19" i="4"/>
  <c r="O20" i="4"/>
  <c r="P19" i="4"/>
  <c r="G25" i="4"/>
  <c r="N23" i="4"/>
  <c r="O21" i="4" a="1"/>
  <c r="M25" i="4"/>
  <c r="O21" i="4" l="1"/>
  <c r="Q21" i="4"/>
  <c r="R21" i="4"/>
  <c r="P21" i="4"/>
  <c r="Q22" i="4"/>
  <c r="R22" i="4"/>
  <c r="O22" i="4"/>
  <c r="P22" i="4"/>
  <c r="N25" i="4"/>
  <c r="O23" i="4" a="1"/>
  <c r="O24" i="4" l="1"/>
  <c r="P24" i="4"/>
  <c r="Q23" i="4"/>
  <c r="R24" i="4"/>
  <c r="R23" i="4"/>
  <c r="Q24" i="4"/>
  <c r="O23" i="4"/>
  <c r="P23" i="4"/>
  <c r="O25" i="4" a="1"/>
  <c r="P26" i="4" l="1"/>
  <c r="R26" i="4"/>
  <c r="O25" i="4"/>
  <c r="P25" i="4"/>
  <c r="R25" i="4"/>
  <c r="Q25" i="4"/>
  <c r="O26" i="4"/>
  <c r="Q26" i="4"/>
</calcChain>
</file>

<file path=xl/sharedStrings.xml><?xml version="1.0" encoding="utf-8"?>
<sst xmlns="http://schemas.openxmlformats.org/spreadsheetml/2006/main" count="274" uniqueCount="107">
  <si>
    <t>NAB</t>
  </si>
  <si>
    <t>TradeDate</t>
  </si>
  <si>
    <t>Party2</t>
  </si>
  <si>
    <t>Party1</t>
  </si>
  <si>
    <t>CBA</t>
  </si>
  <si>
    <t>IsParty1Base</t>
  </si>
  <si>
    <t>TradeId</t>
  </si>
  <si>
    <t>TradeType</t>
  </si>
  <si>
    <t>ProductType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</si>
  <si>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</si>
  <si>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</si>
  <si>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</si>
  <si>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</si>
  <si>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</si>
  <si>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</si>
  <si>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</si>
  <si>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</si>
  <si>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</si>
  <si>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Platform</t>
  </si>
  <si>
    <t>Market</t>
  </si>
  <si>
    <t>ValuationDate</t>
  </si>
  <si>
    <t>Currency</t>
  </si>
  <si>
    <t>AUD</t>
  </si>
  <si>
    <t>NPV</t>
  </si>
  <si>
    <t>BaseParty</t>
  </si>
  <si>
    <t>PandL</t>
  </si>
  <si>
    <t>IsParty1Buyer</t>
  </si>
  <si>
    <t>ValuationReport</t>
  </si>
  <si>
    <t>PL</t>
  </si>
  <si>
    <t>ANZ</t>
  </si>
  <si>
    <t>MarketQuote</t>
  </si>
  <si>
    <t>AAD.AU</t>
  </si>
  <si>
    <t>ASX</t>
  </si>
  <si>
    <t>SettlementDate</t>
  </si>
  <si>
    <t>UnitPrice</t>
  </si>
  <si>
    <t>UnitCurrency</t>
  </si>
  <si>
    <t>NumberOfShares</t>
  </si>
  <si>
    <t>eq_001</t>
  </si>
  <si>
    <t>eq_002</t>
  </si>
  <si>
    <t>eq_003</t>
  </si>
  <si>
    <t>eq_004</t>
  </si>
  <si>
    <t>eq_005</t>
  </si>
  <si>
    <t>eq_006</t>
  </si>
  <si>
    <t>eq_007</t>
  </si>
  <si>
    <t>eq_008</t>
  </si>
  <si>
    <t>eq_009</t>
  </si>
  <si>
    <t>eq_010</t>
  </si>
  <si>
    <t>ImpliedQuote</t>
  </si>
  <si>
    <t>Test</t>
  </si>
  <si>
    <t>TradingBook</t>
  </si>
  <si>
    <t>CreateProperty</t>
  </si>
  <si>
    <t>PropertyId</t>
  </si>
  <si>
    <t>123Jersey</t>
  </si>
  <si>
    <t>PropertyType</t>
  </si>
  <si>
    <t>Residential</t>
  </si>
  <si>
    <t>StreetIdentifier</t>
  </si>
  <si>
    <t>AlexHouse</t>
  </si>
  <si>
    <t>StreetName</t>
  </si>
  <si>
    <t>Jersey</t>
  </si>
  <si>
    <t>Suburb</t>
  </si>
  <si>
    <t>Woollahra</t>
  </si>
  <si>
    <t>City</t>
  </si>
  <si>
    <t>State</t>
  </si>
  <si>
    <t>Country</t>
  </si>
  <si>
    <t>Sydney</t>
  </si>
  <si>
    <t>NSW</t>
  </si>
  <si>
    <t>Australia</t>
  </si>
  <si>
    <t>Bedrooms</t>
  </si>
  <si>
    <t>Bathrooms</t>
  </si>
  <si>
    <t>Parking</t>
  </si>
  <si>
    <t>Description</t>
  </si>
  <si>
    <t>Alex's maison</t>
  </si>
  <si>
    <t>Region</t>
  </si>
  <si>
    <t>Eastern Suburbs</t>
  </si>
  <si>
    <t>Type</t>
  </si>
  <si>
    <t>Terrace</t>
  </si>
  <si>
    <t>PropertyData</t>
  </si>
  <si>
    <t>PropertyTransaction</t>
  </si>
  <si>
    <t>propertyTransaction</t>
  </si>
  <si>
    <t>test_001</t>
  </si>
  <si>
    <t>PaymentDate</t>
  </si>
  <si>
    <t>PurchasePrice</t>
  </si>
  <si>
    <t>ReferenceProperty</t>
  </si>
  <si>
    <t>AMPBuilding</t>
  </si>
  <si>
    <t>Commercial</t>
  </si>
  <si>
    <t>George</t>
  </si>
  <si>
    <t>CBD</t>
  </si>
  <si>
    <t>AMP building</t>
  </si>
  <si>
    <t>Sky scraper</t>
  </si>
  <si>
    <t>LeaseId</t>
  </si>
  <si>
    <t>StartDate</t>
  </si>
  <si>
    <t>IsParty1Tenant</t>
  </si>
  <si>
    <t>AMP</t>
  </si>
  <si>
    <t>ReferencePropertyIdentifier</t>
  </si>
  <si>
    <t>MaturityDate</t>
  </si>
  <si>
    <t>bla bla</t>
  </si>
  <si>
    <t>ReviewFrequency</t>
  </si>
  <si>
    <t>1Y</t>
  </si>
  <si>
    <t>Area</t>
  </si>
  <si>
    <t>UnitsOfArea</t>
  </si>
  <si>
    <t>NextReviewDate</t>
  </si>
  <si>
    <t>ReviewChange</t>
  </si>
  <si>
    <t>sqm</t>
  </si>
  <si>
    <t>Postcode</t>
  </si>
  <si>
    <t>LeaseTransaction</t>
  </si>
  <si>
    <t>leaseTransaction</t>
  </si>
  <si>
    <t>test_002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</si>
</sst>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0.0%"/>
    <numFmt numFmtId="166" formatCode="0.000"/>
    <numFmt numFmtId="167" formatCode="#,##0_ ;[Red]\-#,##0\ "/>
    <numFmt numFmtId="168" formatCode="&quot;$&quot;#,##0\ ;\(&quot;$&quot;#,##0\)"/>
    <numFmt numFmtId="169" formatCode="0.00_)"/>
    <numFmt numFmtId="170" formatCode="0.000%"/>
    <numFmt numFmtId="171" formatCode="#,##0.0;#,##0.0"/>
    <numFmt numFmtId="172" formatCode="\+#,##0.00;\-#,##0.00"/>
  </numFmts>
  <fonts count="24">
    <font>
      <sz val="10"/>
      <name val="Arial"/>
    </font>
    <font>
      <b/>
      <sz val="10"/>
      <color indexed="3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10"/>
      <name val="Arial"/>
    </font>
    <font>
      <sz val="16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9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2" fillId="0" borderId="0" applyNumberFormat="0" applyFill="0" applyBorder="0" applyAlignment="0" applyProtection="0">
      <alignment horizontal="left" wrapText="1"/>
    </xf>
    <xf numFmtId="0" fontId="7" fillId="4" borderId="0" applyAlignment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5" borderId="0" applyNumberFormat="0" applyBorder="0">
      <alignment horizontal="right" vertical="center"/>
    </xf>
    <xf numFmtId="19" fontId="8" fillId="5" borderId="3" applyNumberFormat="0" applyBorder="0">
      <alignment horizontal="left" vertical="center"/>
    </xf>
    <xf numFmtId="2" fontId="9" fillId="6" borderId="0">
      <alignment horizontal="center" vertical="center"/>
    </xf>
    <xf numFmtId="2" fontId="9" fillId="6" borderId="2" applyBorder="0">
      <alignment horizontal="left" vertical="center"/>
    </xf>
    <xf numFmtId="0" fontId="8" fillId="5" borderId="0">
      <alignment horizontal="right" vertical="center"/>
    </xf>
    <xf numFmtId="19" fontId="10" fillId="5" borderId="9" applyNumberFormat="0" applyBorder="0">
      <alignment horizontal="left" vertical="center" indent="1"/>
    </xf>
    <xf numFmtId="2" fontId="11" fillId="6" borderId="10" applyBorder="0">
      <alignment horizontal="left" vertical="center" indent="1"/>
    </xf>
    <xf numFmtId="2" fontId="11" fillId="6" borderId="6" applyBorder="0">
      <alignment horizontal="center" vertical="center"/>
    </xf>
    <xf numFmtId="2" fontId="2" fillId="7" borderId="11" applyBorder="0">
      <alignment horizontal="left" vertical="center" indent="1"/>
    </xf>
    <xf numFmtId="0" fontId="2" fillId="7" borderId="0">
      <alignment horizontal="right" vertical="center"/>
    </xf>
    <xf numFmtId="2" fontId="2" fillId="7" borderId="3" applyNumberFormat="0" applyBorder="0">
      <alignment horizontal="right" vertical="center"/>
    </xf>
    <xf numFmtId="2" fontId="12" fillId="8" borderId="9" applyBorder="0">
      <alignment horizontal="left" vertical="center" indent="1"/>
    </xf>
    <xf numFmtId="2" fontId="12" fillId="8" borderId="0">
      <alignment horizontal="right" vertical="center"/>
    </xf>
    <xf numFmtId="2" fontId="12" fillId="8" borderId="2" applyBorder="0">
      <alignment horizontal="left" vertical="center"/>
    </xf>
    <xf numFmtId="2" fontId="12" fillId="8" borderId="7" applyBorder="0">
      <alignment horizontal="center" vertical="center"/>
    </xf>
    <xf numFmtId="19" fontId="10" fillId="9" borderId="12" applyNumberFormat="0" applyBorder="0">
      <alignment horizontal="left" vertical="center"/>
    </xf>
    <xf numFmtId="15" fontId="10" fillId="9" borderId="6" applyNumberFormat="0" applyBorder="0">
      <alignment horizontal="right" vertical="center"/>
    </xf>
    <xf numFmtId="19" fontId="10" fillId="9" borderId="1" applyNumberFormat="0" applyBorder="0">
      <alignment horizontal="right" vertical="center"/>
    </xf>
    <xf numFmtId="2" fontId="11" fillId="10" borderId="13" applyBorder="0">
      <alignment horizontal="left" vertical="center" indent="1"/>
    </xf>
    <xf numFmtId="2" fontId="11" fillId="10" borderId="2" applyNumberFormat="0">
      <alignment horizontal="center" vertical="center"/>
    </xf>
    <xf numFmtId="2" fontId="11" fillId="10" borderId="2" applyNumberFormat="0" applyBorder="0">
      <alignment horizontal="left" vertical="center"/>
    </xf>
    <xf numFmtId="2" fontId="2" fillId="11" borderId="1" applyNumberFormat="0" applyBorder="0">
      <alignment horizontal="right" vertical="center"/>
    </xf>
    <xf numFmtId="0" fontId="2" fillId="0" borderId="0" applyNumberFormat="0" applyFont="0" applyFill="0" applyBorder="0" applyAlignment="0"/>
    <xf numFmtId="169" fontId="13" fillId="0" borderId="0"/>
    <xf numFmtId="0" fontId="4" fillId="12" borderId="8" applyNumberFormat="0" applyBorder="0">
      <alignment horizontal="left" vertical="center"/>
    </xf>
    <xf numFmtId="2" fontId="4" fillId="12" borderId="2" applyNumberFormat="0" applyBorder="0">
      <alignment horizontal="left" vertical="center"/>
    </xf>
    <xf numFmtId="2" fontId="12" fillId="8" borderId="5" applyNumberFormat="0" applyBorder="0">
      <alignment horizontal="left" vertical="center"/>
    </xf>
    <xf numFmtId="2" fontId="12" fillId="8" borderId="2" applyNumberFormat="0" applyBorder="0">
      <alignment horizontal="left" vertical="center"/>
    </xf>
    <xf numFmtId="19" fontId="2" fillId="13" borderId="14" applyNumberFormat="0" applyBorder="0">
      <alignment horizontal="left" vertical="center" indent="1"/>
    </xf>
    <xf numFmtId="0" fontId="2" fillId="13" borderId="0">
      <alignment horizontal="right" vertical="center"/>
    </xf>
    <xf numFmtId="19" fontId="2" fillId="13" borderId="1" applyNumberFormat="0" applyBorder="0">
      <alignment horizontal="right" vertical="center"/>
    </xf>
    <xf numFmtId="2" fontId="14" fillId="14" borderId="10" applyBorder="0">
      <alignment horizontal="left" vertical="center" indent="1"/>
    </xf>
    <xf numFmtId="2" fontId="14" fillId="14" borderId="0">
      <alignment horizontal="center" vertical="center"/>
    </xf>
    <xf numFmtId="2" fontId="14" fillId="14" borderId="4">
      <alignment horizontal="left" vertical="center"/>
    </xf>
    <xf numFmtId="0" fontId="15" fillId="15" borderId="7">
      <alignment horizontal="center"/>
    </xf>
    <xf numFmtId="9" fontId="2" fillId="0" borderId="0" applyFont="0" applyFill="0" applyBorder="0" applyAlignment="0" applyProtection="0"/>
    <xf numFmtId="170" fontId="16" fillId="16" borderId="0" applyNumberFormat="0" applyBorder="0">
      <alignment horizontal="right" vertical="center"/>
    </xf>
    <xf numFmtId="170" fontId="16" fillId="16" borderId="0" applyNumberFormat="0" applyBorder="0">
      <alignment horizontal="right" vertical="center"/>
    </xf>
    <xf numFmtId="0" fontId="17" fillId="17" borderId="7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71" fontId="18" fillId="18" borderId="0">
      <alignment horizontal="center" vertical="center"/>
    </xf>
    <xf numFmtId="172" fontId="19" fillId="19" borderId="0">
      <alignment horizontal="center" vertical="center"/>
      <protection locked="0"/>
    </xf>
    <xf numFmtId="2" fontId="20" fillId="20" borderId="8" applyNumberFormat="0" applyFill="0" applyBorder="0" applyAlignment="0">
      <alignment horizontal="center"/>
      <protection locked="0"/>
    </xf>
    <xf numFmtId="2" fontId="2" fillId="21" borderId="2" applyNumberFormat="0" applyBorder="0">
      <alignment horizontal="right" vertical="center"/>
    </xf>
    <xf numFmtId="2" fontId="2" fillId="21" borderId="0">
      <alignment horizontal="right" vertical="center"/>
    </xf>
    <xf numFmtId="2" fontId="12" fillId="22" borderId="7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7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0" fontId="3" fillId="0" borderId="0"/>
    <xf numFmtId="43" fontId="2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0" fontId="0" fillId="3" borderId="0" xfId="0" applyFill="1" applyAlignment="1">
      <alignment horizontal="center"/>
    </xf>
    <xf numFmtId="165" fontId="0" fillId="0" borderId="0" xfId="3" applyNumberFormat="1" applyFont="1"/>
    <xf numFmtId="166" fontId="0" fillId="0" borderId="0" xfId="3" applyNumberFormat="1" applyFont="1"/>
    <xf numFmtId="167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0" fillId="23" borderId="15" xfId="0" applyFill="1" applyBorder="1"/>
    <xf numFmtId="0" fontId="0" fillId="24" borderId="9" xfId="0" applyFill="1" applyBorder="1"/>
    <xf numFmtId="0" fontId="0" fillId="23" borderId="10" xfId="0" applyFill="1" applyBorder="1"/>
    <xf numFmtId="14" fontId="0" fillId="24" borderId="14" xfId="0" applyNumberFormat="1" applyFill="1" applyBorder="1"/>
    <xf numFmtId="0" fontId="2" fillId="3" borderId="0" xfId="0" applyFont="1" applyFill="1" applyAlignment="1">
      <alignment horizontal="center"/>
    </xf>
    <xf numFmtId="0" fontId="0" fillId="23" borderId="16" xfId="0" applyFill="1" applyBorder="1"/>
    <xf numFmtId="0" fontId="0" fillId="24" borderId="17" xfId="0" applyFill="1" applyBorder="1"/>
    <xf numFmtId="0" fontId="0" fillId="25" borderId="0" xfId="0" applyFill="1" applyAlignment="1">
      <alignment horizontal="center"/>
    </xf>
    <xf numFmtId="0" fontId="3" fillId="26" borderId="0" xfId="66" applyFill="1" applyAlignment="1">
      <alignment horizontal="center"/>
    </xf>
    <xf numFmtId="0" fontId="0" fillId="26" borderId="0" xfId="66" applyFont="1" applyFill="1" applyAlignment="1">
      <alignment horizontal="center"/>
    </xf>
    <xf numFmtId="0" fontId="0" fillId="27" borderId="0" xfId="0" applyFill="1" applyAlignment="1">
      <alignment horizontal="center"/>
    </xf>
    <xf numFmtId="14" fontId="2" fillId="24" borderId="14" xfId="0" applyNumberFormat="1" applyFont="1" applyFill="1" applyBorder="1"/>
    <xf numFmtId="0" fontId="0" fillId="28" borderId="0" xfId="0" applyFill="1"/>
    <xf numFmtId="167" fontId="0" fillId="0" borderId="0" xfId="2" applyNumberFormat="1" applyFont="1"/>
    <xf numFmtId="0" fontId="0" fillId="29" borderId="0" xfId="0" applyFill="1"/>
    <xf numFmtId="44" fontId="0" fillId="0" borderId="0" xfId="2" applyNumberFormat="1" applyFont="1"/>
    <xf numFmtId="0" fontId="2" fillId="25" borderId="0" xfId="0" applyFont="1" applyFill="1" applyAlignment="1">
      <alignment horizontal="center"/>
    </xf>
    <xf numFmtId="44" fontId="2" fillId="0" borderId="0" xfId="2" applyNumberFormat="1" applyFont="1"/>
    <xf numFmtId="0" fontId="0" fillId="24" borderId="0" xfId="0" applyFill="1" applyBorder="1"/>
    <xf numFmtId="164" fontId="0" fillId="27" borderId="0" xfId="2" applyNumberFormat="1" applyFont="1" applyFill="1"/>
    <xf numFmtId="14" fontId="0" fillId="24" borderId="0" xfId="0" applyNumberFormat="1" applyFill="1" applyBorder="1"/>
    <xf numFmtId="0" fontId="23" fillId="30" borderId="0" xfId="0" applyFont="1" applyFill="1"/>
    <xf numFmtId="0" fontId="23" fillId="28" borderId="0" xfId="0" applyFont="1" applyFill="1"/>
    <xf numFmtId="0" fontId="2" fillId="29" borderId="0" xfId="0" applyFont="1" applyFill="1"/>
    <xf numFmtId="164" fontId="2" fillId="0" borderId="0" xfId="2" applyNumberFormat="1" applyFont="1"/>
    <xf numFmtId="9" fontId="0" fillId="0" borderId="0" xfId="0" applyNumberFormat="1"/>
  </cellXfs>
  <cellStyles count="69">
    <cellStyle name="_x000a_bidires=100_x000d_" xfId="4" xr:uid="{00000000-0005-0000-0000-000000000000}"/>
    <cellStyle name="_Copy of Portfolios to Archeus 6-3-04 (2)" xfId="9" xr:uid="{00000000-0005-0000-0000-000001000000}"/>
    <cellStyle name="back" xfId="10" xr:uid="{00000000-0005-0000-0000-000002000000}"/>
    <cellStyle name="Comma 2" xfId="67" xr:uid="{00000000-0005-0000-0000-000004000000}"/>
    <cellStyle name="Comma0" xfId="11" xr:uid="{00000000-0005-0000-0000-000005000000}"/>
    <cellStyle name="Currency" xfId="2" builtinId="4"/>
    <cellStyle name="Currency 2" xfId="12" xr:uid="{00000000-0005-0000-0000-000007000000}"/>
    <cellStyle name="Currency0" xfId="13" xr:uid="{00000000-0005-0000-0000-000008000000}"/>
    <cellStyle name="Date" xfId="14" xr:uid="{00000000-0005-0000-0000-000009000000}"/>
    <cellStyle name="Fixed" xfId="15" xr:uid="{00000000-0005-0000-0000-00000A000000}"/>
    <cellStyle name="Header" xfId="1" xr:uid="{00000000-0005-0000-0000-00000B000000}"/>
    <cellStyle name="InfoDataColumn" xfId="16" xr:uid="{00000000-0005-0000-0000-00000C000000}"/>
    <cellStyle name="InfoDataRow" xfId="17" xr:uid="{00000000-0005-0000-0000-00000D000000}"/>
    <cellStyle name="InfoLabelColumn" xfId="18" xr:uid="{00000000-0005-0000-0000-00000E000000}"/>
    <cellStyle name="InfoLabelRow" xfId="19" xr:uid="{00000000-0005-0000-0000-00000F000000}"/>
    <cellStyle name="InfolDataColumn" xfId="20" xr:uid="{00000000-0005-0000-0000-000010000000}"/>
    <cellStyle name="InformationalData" xfId="21" xr:uid="{00000000-0005-0000-0000-000011000000}"/>
    <cellStyle name="InformationalLabel" xfId="22" xr:uid="{00000000-0005-0000-0000-000012000000}"/>
    <cellStyle name="InformationalLabelTop" xfId="23" xr:uid="{00000000-0005-0000-0000-000013000000}"/>
    <cellStyle name="InputData" xfId="24" xr:uid="{00000000-0005-0000-0000-000014000000}"/>
    <cellStyle name="InputDataColumn" xfId="25" xr:uid="{00000000-0005-0000-0000-000015000000}"/>
    <cellStyle name="InputDataRow" xfId="26" xr:uid="{00000000-0005-0000-0000-000016000000}"/>
    <cellStyle name="InputLabel" xfId="27" xr:uid="{00000000-0005-0000-0000-000017000000}"/>
    <cellStyle name="InputLabelColumn" xfId="28" xr:uid="{00000000-0005-0000-0000-000018000000}"/>
    <cellStyle name="InputLabelRow" xfId="29" xr:uid="{00000000-0005-0000-0000-000019000000}"/>
    <cellStyle name="InputLabelTop" xfId="30" xr:uid="{00000000-0005-0000-0000-00001A000000}"/>
    <cellStyle name="IntermediateData" xfId="31" xr:uid="{00000000-0005-0000-0000-00001B000000}"/>
    <cellStyle name="IntermediateDataColumn" xfId="32" xr:uid="{00000000-0005-0000-0000-00001C000000}"/>
    <cellStyle name="IntermediateDataRow" xfId="33" xr:uid="{00000000-0005-0000-0000-00001D000000}"/>
    <cellStyle name="IntermediateLabel" xfId="34" xr:uid="{00000000-0005-0000-0000-00001E000000}"/>
    <cellStyle name="IntermediateLabelColumn" xfId="35" xr:uid="{00000000-0005-0000-0000-00001F000000}"/>
    <cellStyle name="IntermediateLabelRow" xfId="36" xr:uid="{00000000-0005-0000-0000-000020000000}"/>
    <cellStyle name="InvalidCell" xfId="37" xr:uid="{00000000-0005-0000-0000-000021000000}"/>
    <cellStyle name="NewSheet" xfId="38" xr:uid="{00000000-0005-0000-0000-000022000000}"/>
    <cellStyle name="Normal" xfId="0" builtinId="0"/>
    <cellStyle name="Normal - Style1" xfId="39" xr:uid="{00000000-0005-0000-0000-000024000000}"/>
    <cellStyle name="Normal 2" xfId="7" xr:uid="{00000000-0005-0000-0000-000025000000}"/>
    <cellStyle name="Normal 2 2" xfId="8" xr:uid="{00000000-0005-0000-0000-000026000000}"/>
    <cellStyle name="Normal 2 3" xfId="66" xr:uid="{00000000-0005-0000-0000-000027000000}"/>
    <cellStyle name="ObjectDataColumn" xfId="40" xr:uid="{00000000-0005-0000-0000-000029000000}"/>
    <cellStyle name="ObjectDataRow" xfId="41" xr:uid="{00000000-0005-0000-0000-00002A000000}"/>
    <cellStyle name="ObjectLabelColumn" xfId="42" xr:uid="{00000000-0005-0000-0000-00002B000000}"/>
    <cellStyle name="ObjectLabelRow" xfId="43" xr:uid="{00000000-0005-0000-0000-00002C000000}"/>
    <cellStyle name="OutputData" xfId="44" xr:uid="{00000000-0005-0000-0000-00002D000000}"/>
    <cellStyle name="OutputDataColumn" xfId="45" xr:uid="{00000000-0005-0000-0000-00002E000000}"/>
    <cellStyle name="OutputDataRow" xfId="46" xr:uid="{00000000-0005-0000-0000-00002F000000}"/>
    <cellStyle name="OutputLabel" xfId="47" xr:uid="{00000000-0005-0000-0000-000030000000}"/>
    <cellStyle name="OutputLabelColumn" xfId="48" xr:uid="{00000000-0005-0000-0000-000031000000}"/>
    <cellStyle name="OutputLabelRow" xfId="49" xr:uid="{00000000-0005-0000-0000-000032000000}"/>
    <cellStyle name="PanelLabel" xfId="50" xr:uid="{00000000-0005-0000-0000-000033000000}"/>
    <cellStyle name="Percent" xfId="3" builtinId="5"/>
    <cellStyle name="Percent 2" xfId="51" xr:uid="{00000000-0005-0000-0000-000035000000}"/>
    <cellStyle name="Percent 3" xfId="68" xr:uid="{00000000-0005-0000-0000-000036000000}"/>
    <cellStyle name="PersonalDataColumn" xfId="52" xr:uid="{00000000-0005-0000-0000-000037000000}"/>
    <cellStyle name="PersonalDataRow" xfId="53" xr:uid="{00000000-0005-0000-0000-000038000000}"/>
    <cellStyle name="PersonalLabelColumn" xfId="54" xr:uid="{00000000-0005-0000-0000-000039000000}"/>
    <cellStyle name="PersonalLabelRow" xfId="55" xr:uid="{00000000-0005-0000-0000-00003A000000}"/>
    <cellStyle name="result" xfId="56" xr:uid="{00000000-0005-0000-0000-00003B000000}"/>
    <cellStyle name="spreads" xfId="57" xr:uid="{00000000-0005-0000-0000-00003C000000}"/>
    <cellStyle name="Style 1" xfId="5" xr:uid="{00000000-0005-0000-0000-00003D000000}"/>
    <cellStyle name="swaptn" xfId="58" xr:uid="{00000000-0005-0000-0000-00003E000000}"/>
    <cellStyle name="TableDataColumn" xfId="59" xr:uid="{00000000-0005-0000-0000-00003F000000}"/>
    <cellStyle name="TableDataRow" xfId="60" xr:uid="{00000000-0005-0000-0000-000040000000}"/>
    <cellStyle name="TableLabelColumn" xfId="61" xr:uid="{00000000-0005-0000-0000-000041000000}"/>
    <cellStyle name="TableLabelRow" xfId="62" xr:uid="{00000000-0005-0000-0000-000042000000}"/>
    <cellStyle name="TableLabelTop" xfId="63" xr:uid="{00000000-0005-0000-0000-000043000000}"/>
    <cellStyle name="Обычный_RTS_select_issues" xfId="6" xr:uid="{00000000-0005-0000-0000-000044000000}"/>
    <cellStyle name="桁区切り_NewDemo" xfId="64" xr:uid="{00000000-0005-0000-0000-000045000000}"/>
    <cellStyle name="標準_NewDemo" xfId="65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opLeftCell="B1" workbookViewId="0">
      <selection activeCell="Q3" sqref="Q3"/>
    </sheetView>
  </sheetViews>
  <sheetFormatPr defaultRowHeight="12.75"/>
  <cols>
    <col min="1" max="1" width="15.28515625" bestFit="1" customWidth="1"/>
    <col min="2" max="2" width="19.5703125" bestFit="1" customWidth="1"/>
    <col min="3" max="3" width="21.28515625" bestFit="1" customWidth="1"/>
    <col min="4" max="4" width="17.28515625" bestFit="1" customWidth="1"/>
    <col min="5" max="5" width="10.5703125" bestFit="1" customWidth="1"/>
    <col min="6" max="6" width="7.28515625" bestFit="1" customWidth="1"/>
    <col min="7" max="7" width="7.28515625" customWidth="1"/>
    <col min="8" max="8" width="8.42578125" bestFit="1" customWidth="1"/>
    <col min="9" max="9" width="11.7109375" bestFit="1" customWidth="1"/>
    <col min="10" max="10" width="15" bestFit="1" customWidth="1"/>
    <col min="11" max="11" width="15.85546875" bestFit="1" customWidth="1"/>
    <col min="12" max="12" width="11.28515625" bestFit="1" customWidth="1"/>
    <col min="13" max="13" width="13.5703125" bestFit="1" customWidth="1"/>
    <col min="14" max="14" width="16.5703125" bestFit="1" customWidth="1"/>
    <col min="15" max="15" width="15" bestFit="1" customWidth="1"/>
    <col min="17" max="17" width="42.5703125" bestFit="1" customWidth="1"/>
  </cols>
  <sheetData>
    <row r="1" spans="1:17" ht="20.25">
      <c r="A1" s="33" t="s">
        <v>51</v>
      </c>
      <c r="B1" s="33" t="s">
        <v>53</v>
      </c>
      <c r="C1" s="33" t="s">
        <v>55</v>
      </c>
      <c r="D1" s="33" t="s">
        <v>57</v>
      </c>
      <c r="E1" s="33" t="s">
        <v>59</v>
      </c>
      <c r="F1" s="33" t="s">
        <v>61</v>
      </c>
      <c r="G1" s="33" t="s">
        <v>103</v>
      </c>
      <c r="H1" s="33" t="s">
        <v>62</v>
      </c>
      <c r="I1" s="33" t="s">
        <v>63</v>
      </c>
      <c r="J1" s="33" t="s">
        <v>67</v>
      </c>
      <c r="K1" s="33" t="s">
        <v>68</v>
      </c>
      <c r="L1" s="33" t="s">
        <v>69</v>
      </c>
      <c r="M1" s="33" t="s">
        <v>21</v>
      </c>
      <c r="N1" s="33" t="s">
        <v>70</v>
      </c>
      <c r="O1" s="33" t="s">
        <v>72</v>
      </c>
      <c r="P1" s="33" t="s">
        <v>74</v>
      </c>
      <c r="Q1" s="34" t="s">
        <v>76</v>
      </c>
    </row>
    <row r="2" spans="1:17">
      <c r="A2" t="s">
        <v>52</v>
      </c>
      <c r="B2" t="s">
        <v>54</v>
      </c>
      <c r="C2" t="s">
        <v>56</v>
      </c>
      <c r="D2" t="s">
        <v>58</v>
      </c>
      <c r="E2" t="s">
        <v>60</v>
      </c>
      <c r="F2" t="s">
        <v>64</v>
      </c>
      <c r="G2">
        <v>2025</v>
      </c>
      <c r="H2" t="s">
        <v>65</v>
      </c>
      <c r="I2" t="s">
        <v>66</v>
      </c>
      <c r="J2">
        <v>10</v>
      </c>
      <c r="K2">
        <v>6</v>
      </c>
      <c r="L2">
        <v>5</v>
      </c>
      <c r="M2" t="s">
        <v>22</v>
      </c>
      <c r="N2" t="s">
        <v>71</v>
      </c>
      <c r="O2" s="9" t="s">
        <v>73</v>
      </c>
      <c r="P2" s="9" t="s">
        <v>75</v>
      </c>
      <c r="Q2" t="str">
        <f>_xll.HLV5r3.Financial.Cache.CreateProperty(A2,B2,C2,D2,E2,F2,G2,H2,I2,J2,K2,L2,M2,N2,O1:P1,O2:P2)</f>
        <v>Residential.Sydney.Woollahra.Jersey.AlexHouse</v>
      </c>
    </row>
    <row r="3" spans="1:17">
      <c r="A3" t="s">
        <v>83</v>
      </c>
      <c r="B3" t="s">
        <v>84</v>
      </c>
      <c r="C3">
        <v>1</v>
      </c>
      <c r="D3" t="s">
        <v>85</v>
      </c>
      <c r="E3" t="s">
        <v>86</v>
      </c>
      <c r="F3" t="s">
        <v>64</v>
      </c>
      <c r="G3">
        <v>2025</v>
      </c>
      <c r="H3" t="s">
        <v>65</v>
      </c>
      <c r="I3" t="s">
        <v>66</v>
      </c>
      <c r="J3">
        <v>10</v>
      </c>
      <c r="K3">
        <v>6</v>
      </c>
      <c r="L3">
        <v>5</v>
      </c>
      <c r="M3" t="s">
        <v>22</v>
      </c>
      <c r="N3" t="s">
        <v>87</v>
      </c>
      <c r="O3" s="9" t="s">
        <v>86</v>
      </c>
      <c r="P3" s="9" t="s">
        <v>88</v>
      </c>
      <c r="Q3" t="str">
        <f>_xll.HLV5r3.Financial.Cache.CreateProperty(A3,B3,C3,D3,E3,F3,G3,H3,I3,J3,K3,L3,M3,N3,O2:P2,O3:P3)</f>
        <v>Commercial.Sydney.CBD.George.1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06B7-A8C5-4EA0-B5E9-3CA5B90DB89A}">
  <dimension ref="A1:P55"/>
  <sheetViews>
    <sheetView tabSelected="1" topLeftCell="B1" workbookViewId="0">
      <selection activeCell="C56" sqref="C56"/>
    </sheetView>
  </sheetViews>
  <sheetFormatPr defaultRowHeight="12.75"/>
  <cols>
    <col min="1" max="1" width="15.28515625" bestFit="1" customWidth="1"/>
    <col min="2" max="2" width="19.5703125" bestFit="1" customWidth="1"/>
    <col min="3" max="3" width="21.28515625" bestFit="1" customWidth="1"/>
    <col min="4" max="4" width="31" bestFit="1" customWidth="1"/>
    <col min="5" max="5" width="10.5703125" bestFit="1" customWidth="1"/>
    <col min="6" max="6" width="7.28515625" bestFit="1" customWidth="1"/>
    <col min="7" max="7" width="8.42578125" bestFit="1" customWidth="1"/>
    <col min="8" max="8" width="11.7109375" bestFit="1" customWidth="1"/>
    <col min="9" max="9" width="15" bestFit="1" customWidth="1"/>
    <col min="10" max="10" width="15.85546875" bestFit="1" customWidth="1"/>
    <col min="11" max="11" width="11.28515625" bestFit="1" customWidth="1"/>
    <col min="12" max="12" width="13.5703125" bestFit="1" customWidth="1"/>
    <col min="13" max="13" width="16.5703125" bestFit="1" customWidth="1"/>
    <col min="14" max="14" width="15" bestFit="1" customWidth="1"/>
    <col min="16" max="16" width="42.5703125" bestFit="1" customWidth="1"/>
  </cols>
  <sheetData>
    <row r="1" spans="1:16" ht="20.25">
      <c r="A1" s="33" t="s">
        <v>51</v>
      </c>
      <c r="B1" s="33" t="s">
        <v>53</v>
      </c>
      <c r="C1" s="33" t="s">
        <v>55</v>
      </c>
      <c r="D1" s="33" t="s">
        <v>57</v>
      </c>
      <c r="E1" s="33" t="s">
        <v>59</v>
      </c>
      <c r="F1" s="33" t="s">
        <v>61</v>
      </c>
      <c r="G1" s="33" t="s">
        <v>62</v>
      </c>
      <c r="H1" s="33" t="s">
        <v>63</v>
      </c>
      <c r="I1" s="33" t="s">
        <v>67</v>
      </c>
      <c r="J1" s="33" t="s">
        <v>68</v>
      </c>
      <c r="K1" s="33" t="s">
        <v>69</v>
      </c>
      <c r="L1" s="33" t="s">
        <v>21</v>
      </c>
      <c r="M1" s="33" t="s">
        <v>70</v>
      </c>
      <c r="N1" s="33" t="s">
        <v>72</v>
      </c>
      <c r="O1" s="33" t="s">
        <v>74</v>
      </c>
      <c r="P1" s="34" t="s">
        <v>76</v>
      </c>
    </row>
    <row r="2" spans="1:16">
      <c r="A2" t="s">
        <v>52</v>
      </c>
      <c r="B2" t="s">
        <v>54</v>
      </c>
      <c r="C2" t="s">
        <v>56</v>
      </c>
      <c r="D2" t="s">
        <v>58</v>
      </c>
      <c r="E2" t="s">
        <v>60</v>
      </c>
      <c r="F2" t="s">
        <v>64</v>
      </c>
      <c r="G2" t="s">
        <v>65</v>
      </c>
      <c r="H2" t="s">
        <v>66</v>
      </c>
      <c r="I2">
        <v>10</v>
      </c>
      <c r="J2">
        <v>6</v>
      </c>
      <c r="K2">
        <v>5</v>
      </c>
      <c r="L2" t="s">
        <v>22</v>
      </c>
      <c r="M2" t="s">
        <v>71</v>
      </c>
      <c r="N2" s="9" t="s">
        <v>73</v>
      </c>
      <c r="O2" s="9" t="s">
        <v>75</v>
      </c>
      <c r="P2" t="str">
        <f>_xll.HLV5r3.Financial.Cache.CreateProperty(A2,B2,C2,D2,E2,F2,G2,H2,I2,J2,K2,L2,M2,N1:O1,N2:O2)</f>
        <v>Residential.Sydney.Woollahra.Jersey.AlexHouse</v>
      </c>
    </row>
    <row r="3" spans="1:16">
      <c r="A3" t="s">
        <v>83</v>
      </c>
      <c r="B3" t="s">
        <v>84</v>
      </c>
      <c r="C3">
        <v>1</v>
      </c>
      <c r="D3" t="s">
        <v>85</v>
      </c>
      <c r="E3" t="s">
        <v>86</v>
      </c>
      <c r="F3" t="s">
        <v>64</v>
      </c>
      <c r="G3" t="s">
        <v>65</v>
      </c>
      <c r="H3" t="s">
        <v>66</v>
      </c>
      <c r="I3">
        <v>10</v>
      </c>
      <c r="J3">
        <v>6</v>
      </c>
      <c r="K3">
        <v>5</v>
      </c>
      <c r="L3" t="s">
        <v>22</v>
      </c>
      <c r="M3" t="s">
        <v>87</v>
      </c>
      <c r="N3" s="9" t="s">
        <v>86</v>
      </c>
      <c r="O3" s="9" t="s">
        <v>88</v>
      </c>
      <c r="P3" t="str">
        <f>_xll.HLV5r3.Financial.Cache.CreateProperty(A3,B3,C3,D3,E3,F3,G3,H3,I3,J3,K3,L3,M3,N2:O2,N3:O3)</f>
        <v>Commercial.Sydney.CBD.George.1</v>
      </c>
    </row>
    <row r="5" spans="1:16">
      <c r="C5" s="35" t="s">
        <v>53</v>
      </c>
      <c r="D5" s="36" t="s">
        <v>54</v>
      </c>
    </row>
    <row r="6" spans="1:16">
      <c r="C6" t="s">
        <v>7</v>
      </c>
      <c r="D6" s="9" t="s">
        <v>104</v>
      </c>
    </row>
    <row r="7" spans="1:16">
      <c r="C7" t="s">
        <v>8</v>
      </c>
      <c r="D7" s="9" t="s">
        <v>105</v>
      </c>
    </row>
    <row r="8" spans="1:16">
      <c r="C8" t="s">
        <v>11</v>
      </c>
      <c r="D8" s="2">
        <f ca="1">D18</f>
        <v>43721</v>
      </c>
    </row>
    <row r="9" spans="1:16">
      <c r="C9" t="s">
        <v>96</v>
      </c>
      <c r="D9" s="9" t="s">
        <v>97</v>
      </c>
    </row>
    <row r="10" spans="1:16">
      <c r="C10" t="s">
        <v>98</v>
      </c>
      <c r="D10">
        <v>100</v>
      </c>
    </row>
    <row r="11" spans="1:16">
      <c r="C11" t="s">
        <v>99</v>
      </c>
      <c r="D11" t="s">
        <v>102</v>
      </c>
    </row>
    <row r="12" spans="1:16">
      <c r="C12" t="s">
        <v>100</v>
      </c>
      <c r="D12" s="2">
        <f ca="1">D19+365</f>
        <v>44089</v>
      </c>
    </row>
    <row r="13" spans="1:16">
      <c r="C13" t="s">
        <v>101</v>
      </c>
      <c r="D13" s="37">
        <v>0.03</v>
      </c>
    </row>
    <row r="15" spans="1:16">
      <c r="C15" s="26" t="s">
        <v>35</v>
      </c>
      <c r="D15" t="s">
        <v>22</v>
      </c>
    </row>
    <row r="16" spans="1:16">
      <c r="C16" t="s">
        <v>49</v>
      </c>
      <c r="D16" t="s">
        <v>48</v>
      </c>
    </row>
    <row r="17" spans="3:4">
      <c r="C17" s="9" t="s">
        <v>81</v>
      </c>
      <c r="D17" s="25">
        <v>15000000</v>
      </c>
    </row>
    <row r="18" spans="3:4">
      <c r="C18" t="s">
        <v>1</v>
      </c>
      <c r="D18" s="2">
        <f ca="1">TODAY()</f>
        <v>43721</v>
      </c>
    </row>
    <row r="19" spans="3:4">
      <c r="C19" s="9" t="s">
        <v>90</v>
      </c>
      <c r="D19" s="2">
        <f ca="1">D18+3</f>
        <v>43724</v>
      </c>
    </row>
    <row r="20" spans="3:4">
      <c r="C20" t="s">
        <v>91</v>
      </c>
      <c r="D20" t="b">
        <v>1</v>
      </c>
    </row>
    <row r="21" spans="3:4">
      <c r="C21" t="s">
        <v>6</v>
      </c>
      <c r="D21" s="9" t="s">
        <v>79</v>
      </c>
    </row>
    <row r="22" spans="3:4">
      <c r="C22" s="9" t="s">
        <v>89</v>
      </c>
      <c r="D22">
        <v>1</v>
      </c>
    </row>
    <row r="23" spans="3:4">
      <c r="C23" t="s">
        <v>3</v>
      </c>
      <c r="D23" t="s">
        <v>4</v>
      </c>
    </row>
    <row r="24" spans="3:4">
      <c r="C24" t="s">
        <v>2</v>
      </c>
      <c r="D24" t="s">
        <v>92</v>
      </c>
    </row>
    <row r="25" spans="3:4">
      <c r="C25" s="9" t="s">
        <v>93</v>
      </c>
      <c r="D25" s="9" t="str">
        <f>P3</f>
        <v>Commercial.Sydney.CBD.George.1</v>
      </c>
    </row>
    <row r="26" spans="3:4">
      <c r="C26" s="9" t="s">
        <v>94</v>
      </c>
    </row>
    <row r="27" spans="3:4">
      <c r="C27" t="s">
        <v>70</v>
      </c>
      <c r="D27" t="s">
        <v>95</v>
      </c>
    </row>
    <row r="29" spans="3:4">
      <c r="C29" s="1" t="str">
        <f ca="1">_xll.HLV5r3.Financial.Cache.CreateLeaseTradeWithProperties(D21,D20,D23,D24,D18,D19,D15,D16,D17,D22,D26,D25,D27,C5:D13)</f>
        <v>Trade.SpreadSheet.leaseTransaction.test_001</v>
      </c>
    </row>
    <row r="31" spans="3:4">
      <c r="C31" s="35" t="s">
        <v>53</v>
      </c>
      <c r="D31" s="36" t="s">
        <v>54</v>
      </c>
    </row>
    <row r="32" spans="3:4">
      <c r="C32" t="s">
        <v>7</v>
      </c>
      <c r="D32" s="9" t="s">
        <v>104</v>
      </c>
    </row>
    <row r="33" spans="3:4">
      <c r="C33" t="s">
        <v>8</v>
      </c>
      <c r="D33" s="9" t="s">
        <v>105</v>
      </c>
    </row>
    <row r="34" spans="3:4">
      <c r="C34" t="s">
        <v>11</v>
      </c>
      <c r="D34" s="2">
        <f ca="1">D44</f>
        <v>43721</v>
      </c>
    </row>
    <row r="35" spans="3:4">
      <c r="C35" t="s">
        <v>96</v>
      </c>
      <c r="D35" s="9" t="s">
        <v>97</v>
      </c>
    </row>
    <row r="36" spans="3:4">
      <c r="C36" t="s">
        <v>98</v>
      </c>
      <c r="D36">
        <v>100</v>
      </c>
    </row>
    <row r="37" spans="3:4">
      <c r="C37" t="s">
        <v>99</v>
      </c>
      <c r="D37" t="s">
        <v>102</v>
      </c>
    </row>
    <row r="38" spans="3:4">
      <c r="C38" t="s">
        <v>100</v>
      </c>
      <c r="D38" s="2">
        <f ca="1">D45+365</f>
        <v>44089</v>
      </c>
    </row>
    <row r="39" spans="3:4">
      <c r="C39" t="s">
        <v>101</v>
      </c>
      <c r="D39" s="37">
        <v>0.03</v>
      </c>
    </row>
    <row r="41" spans="3:4">
      <c r="C41" s="26" t="s">
        <v>35</v>
      </c>
      <c r="D41" t="s">
        <v>22</v>
      </c>
    </row>
    <row r="42" spans="3:4">
      <c r="C42" t="s">
        <v>49</v>
      </c>
      <c r="D42" t="s">
        <v>48</v>
      </c>
    </row>
    <row r="43" spans="3:4">
      <c r="C43" s="9" t="s">
        <v>81</v>
      </c>
      <c r="D43" s="25">
        <v>15000000</v>
      </c>
    </row>
    <row r="44" spans="3:4">
      <c r="C44" t="s">
        <v>1</v>
      </c>
      <c r="D44" s="2">
        <f ca="1">TODAY()</f>
        <v>43721</v>
      </c>
    </row>
    <row r="45" spans="3:4">
      <c r="C45" s="9" t="s">
        <v>90</v>
      </c>
      <c r="D45" s="2">
        <f ca="1">D44+3</f>
        <v>43724</v>
      </c>
    </row>
    <row r="46" spans="3:4">
      <c r="C46" t="s">
        <v>91</v>
      </c>
      <c r="D46" t="b">
        <v>1</v>
      </c>
    </row>
    <row r="47" spans="3:4">
      <c r="C47" t="s">
        <v>6</v>
      </c>
      <c r="D47" s="9" t="s">
        <v>106</v>
      </c>
    </row>
    <row r="48" spans="3:4">
      <c r="C48" s="9" t="s">
        <v>89</v>
      </c>
      <c r="D48">
        <v>1</v>
      </c>
    </row>
    <row r="49" spans="3:4">
      <c r="C49" t="s">
        <v>3</v>
      </c>
      <c r="D49" t="s">
        <v>4</v>
      </c>
    </row>
    <row r="50" spans="3:4">
      <c r="C50" t="s">
        <v>2</v>
      </c>
      <c r="D50" t="s">
        <v>92</v>
      </c>
    </row>
    <row r="51" spans="3:4">
      <c r="C51" s="9" t="s">
        <v>93</v>
      </c>
      <c r="D51" s="9" t="str">
        <f>P2</f>
        <v>Residential.Sydney.Woollahra.Jersey.AlexHouse</v>
      </c>
    </row>
    <row r="52" spans="3:4">
      <c r="C52" s="9" t="s">
        <v>94</v>
      </c>
    </row>
    <row r="53" spans="3:4">
      <c r="C53" t="s">
        <v>70</v>
      </c>
      <c r="D53" t="s">
        <v>95</v>
      </c>
    </row>
    <row r="55" spans="3:4">
      <c r="C55" s="1" t="str">
        <f ca="1">_xll.HLV5r3.Financial.Cache.CreateLeaseTrade(D47,D46,D49,D50,D44,D45,D41,D42,D43,D48,D52,D51,D53)</f>
        <v>Trade.SpreadSheet.leaseTransaction.test_002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5"/>
  <sheetViews>
    <sheetView workbookViewId="0">
      <selection activeCell="B22" sqref="B22"/>
    </sheetView>
  </sheetViews>
  <sheetFormatPr defaultRowHeight="12.75"/>
  <cols>
    <col min="2" max="2" width="42.5703125" bestFit="1" customWidth="1"/>
    <col min="3" max="3" width="15" bestFit="1" customWidth="1"/>
    <col min="5" max="5" width="61.28515625" bestFit="1" customWidth="1"/>
    <col min="6" max="6" width="9.5703125" bestFit="1" customWidth="1"/>
    <col min="8" max="8" width="16.42578125" bestFit="1" customWidth="1"/>
  </cols>
  <sheetData>
    <row r="1" spans="2:8">
      <c r="E1" t="s">
        <v>23</v>
      </c>
      <c r="H1" t="e">
        <f t="array" aca="1" ref="H1:H13" ca="1">SupportedPropertyMetrics()</f>
        <v>#NAME?</v>
      </c>
    </row>
    <row r="2" spans="2:8">
      <c r="E2" t="s">
        <v>47</v>
      </c>
      <c r="H2" t="e">
        <f ca="1"/>
        <v>#NAME?</v>
      </c>
    </row>
    <row r="3" spans="2:8">
      <c r="E3" t="s">
        <v>30</v>
      </c>
      <c r="H3" t="e">
        <f ca="1"/>
        <v>#NAME?</v>
      </c>
    </row>
    <row r="4" spans="2:8">
      <c r="E4" t="s">
        <v>25</v>
      </c>
      <c r="H4" t="e">
        <f ca="1"/>
        <v>#NAME?</v>
      </c>
    </row>
    <row r="5" spans="2:8">
      <c r="C5" s="6"/>
      <c r="H5" t="e">
        <f ca="1"/>
        <v>#NAME?</v>
      </c>
    </row>
    <row r="6" spans="2:8">
      <c r="B6" s="35" t="s">
        <v>53</v>
      </c>
      <c r="C6" s="36" t="s">
        <v>54</v>
      </c>
      <c r="H6" t="e">
        <f ca="1"/>
        <v>#NAME?</v>
      </c>
    </row>
    <row r="7" spans="2:8">
      <c r="B7" s="26" t="s">
        <v>35</v>
      </c>
      <c r="C7" t="s">
        <v>22</v>
      </c>
      <c r="H7" t="e">
        <f ca="1"/>
        <v>#NAME?</v>
      </c>
    </row>
    <row r="8" spans="2:8">
      <c r="B8" t="s">
        <v>49</v>
      </c>
      <c r="C8" t="s">
        <v>48</v>
      </c>
      <c r="H8" t="e">
        <f ca="1"/>
        <v>#NAME?</v>
      </c>
    </row>
    <row r="9" spans="2:8">
      <c r="B9" s="9" t="s">
        <v>81</v>
      </c>
      <c r="C9" s="25">
        <v>15000000</v>
      </c>
      <c r="E9" t="s">
        <v>12</v>
      </c>
      <c r="H9" t="e">
        <f ca="1"/>
        <v>#NAME?</v>
      </c>
    </row>
    <row r="10" spans="2:8">
      <c r="B10" t="s">
        <v>1</v>
      </c>
      <c r="C10" s="2">
        <f ca="1">TODAY()</f>
        <v>43721</v>
      </c>
      <c r="H10" t="e">
        <f ca="1"/>
        <v>#NAME?</v>
      </c>
    </row>
    <row r="11" spans="2:8">
      <c r="B11" s="9" t="s">
        <v>80</v>
      </c>
      <c r="C11" s="2">
        <f ca="1">C10+3</f>
        <v>43724</v>
      </c>
      <c r="H11" t="e">
        <f ca="1"/>
        <v>#NAME?</v>
      </c>
    </row>
    <row r="12" spans="2:8">
      <c r="B12" t="s">
        <v>5</v>
      </c>
      <c r="C12" t="b">
        <v>1</v>
      </c>
      <c r="E12" s="1" t="e">
        <f ca="1">_xll.HLV5r3.Financial.Cache.ValueTradeFromMarket(B22,C18,E1:E4,"AUD",E9,C10)</f>
        <v>#VALUE!</v>
      </c>
      <c r="H12" t="e">
        <f ca="1"/>
        <v>#NAME?</v>
      </c>
    </row>
    <row r="13" spans="2:8">
      <c r="B13" t="s">
        <v>6</v>
      </c>
      <c r="C13" s="9" t="s">
        <v>79</v>
      </c>
      <c r="E13" t="s">
        <v>14</v>
      </c>
      <c r="H13" t="e">
        <f ca="1"/>
        <v>#NAME?</v>
      </c>
    </row>
    <row r="14" spans="2:8">
      <c r="B14" t="s">
        <v>7</v>
      </c>
      <c r="C14" s="9" t="s">
        <v>77</v>
      </c>
      <c r="G14" s="9" t="s">
        <v>17</v>
      </c>
    </row>
    <row r="15" spans="2:8">
      <c r="B15" t="s">
        <v>8</v>
      </c>
      <c r="C15" s="9" t="s">
        <v>78</v>
      </c>
    </row>
    <row r="16" spans="2:8">
      <c r="B16" t="s">
        <v>11</v>
      </c>
      <c r="C16" s="2">
        <f ca="1">C10</f>
        <v>43721</v>
      </c>
      <c r="E16" t="e">
        <f t="array" aca="1" ref="E16:F22" ca="1">_xll.HLV5r3.Financial.Cache.ViewValuationReport(E12)</f>
        <v>#VALUE!</v>
      </c>
      <c r="F16" s="11" t="e">
        <f ca="1"/>
        <v>#VALUE!</v>
      </c>
    </row>
    <row r="17" spans="2:6">
      <c r="B17" s="9"/>
      <c r="C17" s="10"/>
      <c r="E17" t="e">
        <f ca="1"/>
        <v>#VALUE!</v>
      </c>
      <c r="F17" s="11" t="e">
        <f ca="1"/>
        <v>#VALUE!</v>
      </c>
    </row>
    <row r="18" spans="2:6">
      <c r="B18" t="s">
        <v>3</v>
      </c>
      <c r="C18" t="s">
        <v>4</v>
      </c>
      <c r="E18" t="e">
        <f ca="1"/>
        <v>#VALUE!</v>
      </c>
      <c r="F18" s="11" t="e">
        <f ca="1"/>
        <v>#VALUE!</v>
      </c>
    </row>
    <row r="19" spans="2:6">
      <c r="B19" t="s">
        <v>2</v>
      </c>
      <c r="C19" t="s">
        <v>0</v>
      </c>
      <c r="E19" t="e">
        <f ca="1"/>
        <v>#VALUE!</v>
      </c>
      <c r="F19" t="e">
        <f ca="1"/>
        <v>#VALUE!</v>
      </c>
    </row>
    <row r="20" spans="2:6">
      <c r="B20" s="9" t="s">
        <v>82</v>
      </c>
      <c r="C20" s="9" t="str">
        <f>PropertyData!Q3</f>
        <v>Commercial.Sydney.CBD.George.1</v>
      </c>
      <c r="E20" t="e">
        <f ca="1"/>
        <v>#VALUE!</v>
      </c>
      <c r="F20" t="e">
        <f ca="1"/>
        <v>#VALUE!</v>
      </c>
    </row>
    <row r="21" spans="2:6">
      <c r="B21" t="s">
        <v>9</v>
      </c>
      <c r="C21" t="s">
        <v>10</v>
      </c>
      <c r="E21" t="e">
        <f ca="1"/>
        <v>#VALUE!</v>
      </c>
      <c r="F21" t="e">
        <f ca="1"/>
        <v>#VALUE!</v>
      </c>
    </row>
    <row r="22" spans="2:6">
      <c r="B22" s="1" t="str">
        <f ca="1">_xll.HLV5r3.Financial.Cache.CreatePropertyTrade(C13,C12,C18,C19,C10,C11,C9,C11,C6,C7,C20,C8)</f>
        <v>Trade.SpreadSheet.propertyTransaction.test_001</v>
      </c>
      <c r="E22" t="e">
        <f ca="1"/>
        <v>#VALUE!</v>
      </c>
      <c r="F22" t="e">
        <f ca="1"/>
        <v>#VALUE!</v>
      </c>
    </row>
    <row r="24" spans="2:6">
      <c r="B24" t="e">
        <f t="array" aca="1" ref="B24:C45" ca="1">_xll.HLV5r3.Financial.Cache.ViewTrade(B22)</f>
        <v>#VALUE!</v>
      </c>
      <c r="C24" t="e">
        <f ca="1"/>
        <v>#VALUE!</v>
      </c>
    </row>
    <row r="25" spans="2:6">
      <c r="B25" t="e">
        <f ca="1"/>
        <v>#VALUE!</v>
      </c>
      <c r="C25" t="e">
        <f ca="1"/>
        <v>#VALUE!</v>
      </c>
    </row>
    <row r="26" spans="2:6">
      <c r="B26" t="e">
        <f ca="1"/>
        <v>#VALUE!</v>
      </c>
      <c r="C26" s="8" t="e">
        <f ca="1"/>
        <v>#VALUE!</v>
      </c>
    </row>
    <row r="27" spans="2:6">
      <c r="B27" t="e">
        <f ca="1"/>
        <v>#VALUE!</v>
      </c>
      <c r="C27" t="e">
        <f ca="1"/>
        <v>#VALUE!</v>
      </c>
    </row>
    <row r="28" spans="2:6">
      <c r="B28" t="e">
        <f ca="1"/>
        <v>#VALUE!</v>
      </c>
      <c r="C28" s="8" t="e">
        <f ca="1"/>
        <v>#VALUE!</v>
      </c>
    </row>
    <row r="29" spans="2:6">
      <c r="B29" t="e">
        <f ca="1"/>
        <v>#VALUE!</v>
      </c>
      <c r="C29" t="e">
        <f ca="1"/>
        <v>#VALUE!</v>
      </c>
    </row>
    <row r="30" spans="2:6">
      <c r="B30" t="e">
        <f ca="1"/>
        <v>#VALUE!</v>
      </c>
      <c r="C30" s="7" t="e">
        <f ca="1"/>
        <v>#VALUE!</v>
      </c>
    </row>
    <row r="31" spans="2:6">
      <c r="B31" t="e">
        <f ca="1"/>
        <v>#VALUE!</v>
      </c>
      <c r="C31" t="e">
        <f ca="1"/>
        <v>#VALUE!</v>
      </c>
    </row>
    <row r="32" spans="2:6">
      <c r="B32" t="e">
        <f ca="1"/>
        <v>#VALUE!</v>
      </c>
      <c r="C32" t="e">
        <f ca="1"/>
        <v>#VALUE!</v>
      </c>
    </row>
    <row r="33" spans="2:3">
      <c r="B33" t="e">
        <f ca="1"/>
        <v>#VALUE!</v>
      </c>
      <c r="C33" t="e">
        <f ca="1"/>
        <v>#VALUE!</v>
      </c>
    </row>
    <row r="34" spans="2:3">
      <c r="B34" t="e">
        <f ca="1"/>
        <v>#VALUE!</v>
      </c>
      <c r="C34" t="e">
        <f ca="1"/>
        <v>#VALUE!</v>
      </c>
    </row>
    <row r="35" spans="2:3">
      <c r="B35" t="e">
        <f ca="1"/>
        <v>#VALUE!</v>
      </c>
      <c r="C35" t="e">
        <f ca="1"/>
        <v>#VALUE!</v>
      </c>
    </row>
    <row r="36" spans="2:3">
      <c r="B36" t="e">
        <f ca="1"/>
        <v>#VALUE!</v>
      </c>
      <c r="C36" t="e">
        <f ca="1"/>
        <v>#VALUE!</v>
      </c>
    </row>
    <row r="37" spans="2:3">
      <c r="B37" t="e">
        <f ca="1"/>
        <v>#VALUE!</v>
      </c>
      <c r="C37" t="e">
        <f ca="1"/>
        <v>#VALUE!</v>
      </c>
    </row>
    <row r="38" spans="2:3">
      <c r="B38" t="e">
        <f ca="1"/>
        <v>#VALUE!</v>
      </c>
      <c r="C38" t="e">
        <f ca="1"/>
        <v>#VALUE!</v>
      </c>
    </row>
    <row r="39" spans="2:3">
      <c r="B39" t="e">
        <f ca="1"/>
        <v>#VALUE!</v>
      </c>
      <c r="C39" t="e">
        <f ca="1"/>
        <v>#VALUE!</v>
      </c>
    </row>
    <row r="40" spans="2:3">
      <c r="B40" t="e">
        <f ca="1"/>
        <v>#VALUE!</v>
      </c>
      <c r="C40" t="e">
        <f ca="1"/>
        <v>#VALUE!</v>
      </c>
    </row>
    <row r="41" spans="2:3">
      <c r="B41" t="e">
        <f ca="1"/>
        <v>#VALUE!</v>
      </c>
      <c r="C41" t="e">
        <f ca="1"/>
        <v>#VALUE!</v>
      </c>
    </row>
    <row r="42" spans="2:3">
      <c r="B42" t="e">
        <f ca="1"/>
        <v>#VALUE!</v>
      </c>
      <c r="C42" t="e">
        <f ca="1"/>
        <v>#VALUE!</v>
      </c>
    </row>
    <row r="43" spans="2:3">
      <c r="B43" t="e">
        <f ca="1"/>
        <v>#VALUE!</v>
      </c>
      <c r="C43" t="e">
        <f ca="1"/>
        <v>#VALUE!</v>
      </c>
    </row>
    <row r="44" spans="2:3">
      <c r="B44" t="e">
        <f ca="1"/>
        <v>#VALUE!</v>
      </c>
      <c r="C44" t="e">
        <f ca="1"/>
        <v>#VALUE!</v>
      </c>
    </row>
    <row r="45" spans="2:3">
      <c r="B45" t="e">
        <f ca="1"/>
        <v>#VALUE!</v>
      </c>
      <c r="C45" t="e">
        <f ca="1"/>
        <v>#VALUE!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>
      <selection activeCell="M7" sqref="M7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8.5703125" bestFit="1" customWidth="1"/>
    <col min="10" max="10" width="11.7109375" bestFit="1" customWidth="1"/>
    <col min="11" max="11" width="13.7109375" bestFit="1" customWidth="1"/>
    <col min="12" max="12" width="13.7109375" customWidth="1"/>
    <col min="13" max="13" width="39.5703125" bestFit="1" customWidth="1"/>
    <col min="14" max="14" width="57" bestFit="1" customWidth="1"/>
    <col min="15" max="18" width="14" style="3" bestFit="1" customWidth="1"/>
  </cols>
  <sheetData>
    <row r="1" spans="1:18">
      <c r="J1" s="12" t="s">
        <v>19</v>
      </c>
      <c r="K1" s="13" t="s">
        <v>12</v>
      </c>
      <c r="L1" s="30"/>
      <c r="N1" s="5" t="s">
        <v>23</v>
      </c>
    </row>
    <row r="2" spans="1:18">
      <c r="J2" s="14" t="s">
        <v>20</v>
      </c>
      <c r="K2" s="15">
        <f ca="1">TODAY()</f>
        <v>43721</v>
      </c>
      <c r="L2" s="32"/>
      <c r="N2" s="5" t="s">
        <v>47</v>
      </c>
    </row>
    <row r="3" spans="1:18">
      <c r="J3" s="14" t="s">
        <v>21</v>
      </c>
      <c r="K3" s="15" t="s">
        <v>22</v>
      </c>
      <c r="L3" s="32"/>
      <c r="N3" s="16" t="s">
        <v>30</v>
      </c>
    </row>
    <row r="4" spans="1:18">
      <c r="J4" s="17" t="s">
        <v>24</v>
      </c>
      <c r="K4" s="18" t="str">
        <f>B7</f>
        <v>CBA</v>
      </c>
      <c r="L4" s="30"/>
      <c r="N4" s="16" t="s">
        <v>25</v>
      </c>
    </row>
    <row r="5" spans="1:18">
      <c r="I5" s="30"/>
      <c r="J5" s="30"/>
      <c r="K5" s="30"/>
      <c r="L5" s="30"/>
      <c r="M5" s="30"/>
    </row>
    <row r="6" spans="1:18">
      <c r="A6" s="19" t="s">
        <v>6</v>
      </c>
      <c r="B6" s="20" t="s">
        <v>3</v>
      </c>
      <c r="C6" s="20" t="s">
        <v>2</v>
      </c>
      <c r="D6" s="20" t="s">
        <v>26</v>
      </c>
      <c r="E6" s="21" t="s">
        <v>18</v>
      </c>
      <c r="F6" s="19" t="s">
        <v>1</v>
      </c>
      <c r="G6" s="19" t="s">
        <v>33</v>
      </c>
      <c r="H6" s="19" t="s">
        <v>36</v>
      </c>
      <c r="I6" s="19" t="s">
        <v>34</v>
      </c>
      <c r="J6" s="28" t="s">
        <v>35</v>
      </c>
      <c r="K6" s="19" t="s">
        <v>16</v>
      </c>
      <c r="L6" s="19" t="s">
        <v>49</v>
      </c>
      <c r="M6" s="22" t="s">
        <v>50</v>
      </c>
      <c r="N6" s="1" t="s">
        <v>27</v>
      </c>
      <c r="O6" s="31" t="s">
        <v>15</v>
      </c>
      <c r="P6" s="31" t="s">
        <v>13</v>
      </c>
      <c r="Q6" s="31" t="s">
        <v>23</v>
      </c>
      <c r="R6" s="31" t="s">
        <v>28</v>
      </c>
    </row>
    <row r="7" spans="1:18">
      <c r="A7" s="9" t="s">
        <v>37</v>
      </c>
      <c r="B7" t="s">
        <v>4</v>
      </c>
      <c r="C7" t="s">
        <v>0</v>
      </c>
      <c r="D7" t="b">
        <v>1</v>
      </c>
      <c r="E7" s="23" t="s">
        <v>32</v>
      </c>
      <c r="F7" s="2">
        <f ca="1">TODAY()-20</f>
        <v>43701</v>
      </c>
      <c r="G7" s="2">
        <f ca="1">F7+3</f>
        <v>43704</v>
      </c>
      <c r="H7" s="8">
        <v>100</v>
      </c>
      <c r="I7" s="27">
        <v>5</v>
      </c>
      <c r="J7" s="29" t="s">
        <v>22</v>
      </c>
      <c r="K7" t="s">
        <v>31</v>
      </c>
      <c r="L7" t="s">
        <v>48</v>
      </c>
      <c r="M7" t="e">
        <f ca="1">_xll.Orion.ExcelAPI.Cache.qCreateEquityTrade(A7,D7,B7,C7,E7,F7,G7,H7,I7,J7,K7,L7)</f>
        <v>#NAME?</v>
      </c>
      <c r="N7" t="e">
        <f ca="1">_xll.Orion.ExcelAPI.Cache.qValueTradeFromMarket(M7,$K$4,Metrics,Currency,$K$1,$K$2)</f>
        <v>#NAME?</v>
      </c>
      <c r="O7" s="3" t="e">
        <f t="array" aca="1" ref="O7:R8" ca="1">TRANSPOSE(_xll.Orion.ExcelAPI.Cache.qViewValuationReport(N7))</f>
        <v>#NAME?</v>
      </c>
      <c r="P7" s="3" t="e">
        <f ca="1"/>
        <v>#NAME?</v>
      </c>
      <c r="Q7" s="3" t="e">
        <f ca="1"/>
        <v>#NAME?</v>
      </c>
      <c r="R7" s="3" t="e">
        <f ca="1"/>
        <v>#NAME?</v>
      </c>
    </row>
    <row r="8" spans="1:18">
      <c r="O8" s="25" t="e">
        <f ca="1"/>
        <v>#NAME?</v>
      </c>
      <c r="P8" s="3" t="e">
        <f ca="1"/>
        <v>#NAME?</v>
      </c>
      <c r="Q8" s="3" t="e">
        <f ca="1"/>
        <v>#NAME?</v>
      </c>
      <c r="R8" s="25" t="e">
        <f ca="1"/>
        <v>#NAME?</v>
      </c>
    </row>
    <row r="9" spans="1:18">
      <c r="A9" s="9" t="s">
        <v>38</v>
      </c>
      <c r="B9" t="s">
        <v>4</v>
      </c>
      <c r="C9" t="s">
        <v>0</v>
      </c>
      <c r="D9" t="b">
        <v>1</v>
      </c>
      <c r="E9" s="23" t="s">
        <v>32</v>
      </c>
      <c r="F9" s="2">
        <f ca="1">F7+2</f>
        <v>43703</v>
      </c>
      <c r="G9" s="2">
        <f ca="1">F9+3</f>
        <v>43706</v>
      </c>
      <c r="H9" s="8">
        <f>H7+20</f>
        <v>120</v>
      </c>
      <c r="I9" s="27">
        <f>I7+0.1</f>
        <v>5.0999999999999996</v>
      </c>
      <c r="J9" s="29" t="s">
        <v>22</v>
      </c>
      <c r="K9" t="s">
        <v>31</v>
      </c>
      <c r="L9" t="s">
        <v>48</v>
      </c>
      <c r="M9" t="e">
        <f ca="1">_xll.Orion.ExcelAPI.Cache.qCreateEquityTrade(A9,D9,B9,C9,E9,F9,G9,H9,I9,J9,K9,L9)</f>
        <v>#NAME?</v>
      </c>
      <c r="N9" t="e">
        <f ca="1">_xll.Orion.ExcelAPI.Cache.qValueTradeFromMarket(M9,$K$4,Metrics,Currency,$K$1,$K$2)</f>
        <v>#NAME?</v>
      </c>
      <c r="O9" s="25" t="e">
        <f t="array" aca="1" ref="O9:R10" ca="1">TRANSPOSE(_xll.Orion.ExcelAPI.Cache.qViewValuationReport(N9))</f>
        <v>#NAME?</v>
      </c>
      <c r="P9" s="3" t="e">
        <f ca="1"/>
        <v>#NAME?</v>
      </c>
      <c r="Q9" s="3" t="e">
        <f ca="1"/>
        <v>#NAME?</v>
      </c>
      <c r="R9" s="25" t="e">
        <f ca="1"/>
        <v>#NAME?</v>
      </c>
    </row>
    <row r="10" spans="1:18">
      <c r="A10" s="4"/>
      <c r="B10" s="4"/>
      <c r="C10" s="4"/>
      <c r="F10" s="2"/>
      <c r="G10" s="2"/>
      <c r="H10" s="2"/>
      <c r="I10" s="27"/>
      <c r="J10" s="27"/>
      <c r="O10" s="25" t="e">
        <f ca="1"/>
        <v>#NAME?</v>
      </c>
      <c r="P10" s="3" t="e">
        <f ca="1"/>
        <v>#NAME?</v>
      </c>
      <c r="Q10" s="3" t="e">
        <f ca="1"/>
        <v>#NAME?</v>
      </c>
      <c r="R10" s="25" t="e">
        <f ca="1"/>
        <v>#NAME?</v>
      </c>
    </row>
    <row r="11" spans="1:18">
      <c r="A11" s="9" t="s">
        <v>39</v>
      </c>
      <c r="B11" t="s">
        <v>4</v>
      </c>
      <c r="C11" t="s">
        <v>0</v>
      </c>
      <c r="D11" t="b">
        <v>1</v>
      </c>
      <c r="E11" s="23" t="s">
        <v>32</v>
      </c>
      <c r="F11" s="2">
        <f ca="1">F9+2</f>
        <v>43705</v>
      </c>
      <c r="G11" s="2">
        <f ca="1">F11+3</f>
        <v>43708</v>
      </c>
      <c r="H11" s="8">
        <f>H9+20</f>
        <v>140</v>
      </c>
      <c r="I11" s="27">
        <f>I9+0.1</f>
        <v>5.1999999999999993</v>
      </c>
      <c r="J11" s="29" t="s">
        <v>22</v>
      </c>
      <c r="K11" t="s">
        <v>31</v>
      </c>
      <c r="L11" t="s">
        <v>48</v>
      </c>
      <c r="M11" t="e">
        <f ca="1">_xll.Orion.ExcelAPI.Cache.qCreateEquityTrade(A11,D11,B11,C11,E11,F11,G11,H11,I11,J11,K11,L11)</f>
        <v>#NAME?</v>
      </c>
      <c r="N11" t="e">
        <f ca="1">_xll.Orion.ExcelAPI.Cache.qValueTradeFromMarket(M11,$K$4,Metrics,Currency,$K$1,$K$2)</f>
        <v>#NAME?</v>
      </c>
      <c r="O11" s="25" t="e">
        <f t="array" aca="1" ref="O11:R12" ca="1">TRANSPOSE(_xll.Orion.ExcelAPI.Cache.qViewValuationReport(N11))</f>
        <v>#NAME?</v>
      </c>
      <c r="P11" s="3" t="e">
        <f ca="1"/>
        <v>#NAME?</v>
      </c>
      <c r="Q11" s="3" t="e">
        <f ca="1"/>
        <v>#NAME?</v>
      </c>
      <c r="R11" s="25" t="e">
        <f ca="1"/>
        <v>#NAME?</v>
      </c>
    </row>
    <row r="12" spans="1:18">
      <c r="A12" s="4"/>
      <c r="B12" s="4"/>
      <c r="C12" s="4"/>
      <c r="F12" s="2"/>
      <c r="G12" s="2"/>
      <c r="H12" s="2"/>
      <c r="I12" s="27"/>
      <c r="J12" s="27"/>
      <c r="O12" s="25" t="e">
        <f ca="1"/>
        <v>#NAME?</v>
      </c>
      <c r="P12" s="3" t="e">
        <f ca="1"/>
        <v>#NAME?</v>
      </c>
      <c r="Q12" s="3" t="e">
        <f ca="1"/>
        <v>#NAME?</v>
      </c>
      <c r="R12" s="25" t="e">
        <f ca="1"/>
        <v>#NAME?</v>
      </c>
    </row>
    <row r="13" spans="1:18">
      <c r="A13" s="9" t="s">
        <v>40</v>
      </c>
      <c r="B13" t="s">
        <v>4</v>
      </c>
      <c r="C13" t="s">
        <v>0</v>
      </c>
      <c r="D13" t="b">
        <v>0</v>
      </c>
      <c r="E13" s="23" t="s">
        <v>32</v>
      </c>
      <c r="F13" s="2">
        <f ca="1">F11+2</f>
        <v>43707</v>
      </c>
      <c r="G13" s="2">
        <f ca="1">F13+3</f>
        <v>43710</v>
      </c>
      <c r="H13" s="8">
        <f>H11+20</f>
        <v>160</v>
      </c>
      <c r="I13" s="27">
        <f>I11+0.1</f>
        <v>5.2999999999999989</v>
      </c>
      <c r="J13" s="29" t="s">
        <v>22</v>
      </c>
      <c r="K13" t="s">
        <v>31</v>
      </c>
      <c r="L13" t="s">
        <v>48</v>
      </c>
      <c r="M13" t="e">
        <f ca="1">_xll.Orion.ExcelAPI.Cache.qCreateEquityTrade(A13,D13,B13,C13,E13,F13,G13,H13,I13,J13,K13,L13)</f>
        <v>#NAME?</v>
      </c>
      <c r="N13" s="24" t="e">
        <f ca="1">_xll.Orion.ExcelAPI.Cache.qValueTradeFromMarket(M13,$K$4,Metrics,Currency,$K$1,$K$2)</f>
        <v>#NAME?</v>
      </c>
      <c r="O13" s="25" t="e">
        <f t="array" aca="1" ref="O13:R14" ca="1">TRANSPOSE(_xll.Orion.ExcelAPI.Cache.qViewValuationReport(N13))</f>
        <v>#NAME?</v>
      </c>
      <c r="P13" s="3" t="e">
        <f ca="1"/>
        <v>#NAME?</v>
      </c>
      <c r="Q13" s="3" t="e">
        <f ca="1"/>
        <v>#NAME?</v>
      </c>
      <c r="R13" s="25" t="e">
        <f ca="1"/>
        <v>#NAME?</v>
      </c>
    </row>
    <row r="14" spans="1:18">
      <c r="A14" s="4"/>
      <c r="B14" s="4"/>
      <c r="C14" s="4"/>
      <c r="F14" s="2"/>
      <c r="G14" s="2"/>
      <c r="H14" s="2"/>
      <c r="I14" s="27"/>
      <c r="J14" s="27"/>
      <c r="O14" s="25" t="e">
        <f ca="1"/>
        <v>#NAME?</v>
      </c>
      <c r="P14" s="3" t="e">
        <f ca="1"/>
        <v>#NAME?</v>
      </c>
      <c r="Q14" s="3" t="e">
        <f ca="1"/>
        <v>#NAME?</v>
      </c>
      <c r="R14" s="25" t="e">
        <f ca="1"/>
        <v>#NAME?</v>
      </c>
    </row>
    <row r="15" spans="1:18">
      <c r="A15" s="9" t="s">
        <v>41</v>
      </c>
      <c r="B15" t="s">
        <v>4</v>
      </c>
      <c r="C15" t="s">
        <v>0</v>
      </c>
      <c r="D15" t="b">
        <v>0</v>
      </c>
      <c r="E15" s="23" t="s">
        <v>32</v>
      </c>
      <c r="F15" s="2">
        <f ca="1">F13+2</f>
        <v>43709</v>
      </c>
      <c r="G15" s="2">
        <f ca="1">F15+3</f>
        <v>43712</v>
      </c>
      <c r="H15" s="8">
        <f>H13+20</f>
        <v>180</v>
      </c>
      <c r="I15" s="27">
        <f>I13+0.1</f>
        <v>5.3999999999999986</v>
      </c>
      <c r="J15" s="29" t="s">
        <v>22</v>
      </c>
      <c r="K15" t="s">
        <v>31</v>
      </c>
      <c r="L15" t="s">
        <v>48</v>
      </c>
      <c r="M15" t="e">
        <f ca="1">_xll.Orion.ExcelAPI.Cache.qCreateEquityTrade(A15,D15,B15,C15,E15,F15,G15,H15,I15,J15,K15,L15)</f>
        <v>#NAME?</v>
      </c>
      <c r="N15" t="e">
        <f ca="1">_xll.Orion.ExcelAPI.Cache.qValueTradeFromMarket(M15,$K$4,Metrics,Currency,$K$1,$K$2)</f>
        <v>#NAME?</v>
      </c>
      <c r="O15" s="25" t="e">
        <f t="array" aca="1" ref="O15:R16" ca="1">TRANSPOSE(_xll.Orion.ExcelAPI.Cache.qViewValuationReport(N15))</f>
        <v>#NAME?</v>
      </c>
      <c r="P15" s="3" t="e">
        <f ca="1"/>
        <v>#NAME?</v>
      </c>
      <c r="Q15" s="3" t="e">
        <f ca="1"/>
        <v>#NAME?</v>
      </c>
      <c r="R15" s="25" t="e">
        <f ca="1"/>
        <v>#NAME?</v>
      </c>
    </row>
    <row r="16" spans="1:18">
      <c r="B16" s="4"/>
      <c r="C16" s="4"/>
      <c r="F16" s="2"/>
      <c r="G16" s="2"/>
      <c r="H16" s="2"/>
      <c r="I16" s="27"/>
      <c r="J16" s="27"/>
      <c r="O16" s="25" t="e">
        <f ca="1"/>
        <v>#NAME?</v>
      </c>
      <c r="P16" s="3" t="e">
        <f ca="1"/>
        <v>#NAME?</v>
      </c>
      <c r="Q16" s="3" t="e">
        <f ca="1"/>
        <v>#NAME?</v>
      </c>
      <c r="R16" s="25" t="e">
        <f ca="1"/>
        <v>#NAME?</v>
      </c>
    </row>
    <row r="17" spans="1:18">
      <c r="A17" s="9" t="s">
        <v>42</v>
      </c>
      <c r="B17" t="s">
        <v>4</v>
      </c>
      <c r="C17" t="s">
        <v>29</v>
      </c>
      <c r="D17" t="b">
        <v>1</v>
      </c>
      <c r="E17" s="23" t="s">
        <v>32</v>
      </c>
      <c r="F17" s="2">
        <f ca="1">F15+2</f>
        <v>43711</v>
      </c>
      <c r="G17" s="2">
        <f ca="1">F17+3</f>
        <v>43714</v>
      </c>
      <c r="H17" s="8">
        <f>H15+20</f>
        <v>200</v>
      </c>
      <c r="I17" s="27">
        <f>I15+0.1</f>
        <v>5.4999999999999982</v>
      </c>
      <c r="J17" s="29" t="s">
        <v>22</v>
      </c>
      <c r="K17" t="s">
        <v>31</v>
      </c>
      <c r="L17" t="s">
        <v>48</v>
      </c>
      <c r="M17" t="e">
        <f ca="1">_xll.Orion.ExcelAPI.Cache.qCreateEquityTrade(A17,D17,B17,C17,E17,F17,G17,H17,I17,J17,K17,L17)</f>
        <v>#NAME?</v>
      </c>
      <c r="N17" t="e">
        <f ca="1">_xll.Orion.ExcelAPI.Cache.qValueTradeFromMarket(M17,$K$4,Metrics,Currency,$K$1,$K$2)</f>
        <v>#NAME?</v>
      </c>
      <c r="O17" s="25" t="e">
        <f t="array" aca="1" ref="O17:R18" ca="1">TRANSPOSE(_xll.Orion.ExcelAPI.Cache.qViewValuationReport(N17))</f>
        <v>#NAME?</v>
      </c>
      <c r="P17" s="3" t="e">
        <f ca="1"/>
        <v>#NAME?</v>
      </c>
      <c r="Q17" s="3" t="e">
        <f ca="1"/>
        <v>#NAME?</v>
      </c>
      <c r="R17" s="25" t="e">
        <f ca="1"/>
        <v>#NAME?</v>
      </c>
    </row>
    <row r="18" spans="1:18">
      <c r="A18" s="4"/>
      <c r="F18" s="2"/>
      <c r="G18" s="2"/>
      <c r="H18" s="2"/>
      <c r="I18" s="27"/>
      <c r="J18" s="27"/>
      <c r="O18" s="25" t="e">
        <f ca="1"/>
        <v>#NAME?</v>
      </c>
      <c r="P18" s="3" t="e">
        <f ca="1"/>
        <v>#NAME?</v>
      </c>
      <c r="Q18" s="3" t="e">
        <f ca="1"/>
        <v>#NAME?</v>
      </c>
      <c r="R18" s="25" t="e">
        <f ca="1"/>
        <v>#NAME?</v>
      </c>
    </row>
    <row r="19" spans="1:18">
      <c r="A19" s="9" t="s">
        <v>43</v>
      </c>
      <c r="B19" t="s">
        <v>4</v>
      </c>
      <c r="C19" t="s">
        <v>29</v>
      </c>
      <c r="D19" t="b">
        <v>1</v>
      </c>
      <c r="E19" s="23" t="s">
        <v>32</v>
      </c>
      <c r="F19" s="2">
        <f ca="1">F17+2</f>
        <v>43713</v>
      </c>
      <c r="G19" s="2">
        <f ca="1">F19+3</f>
        <v>43716</v>
      </c>
      <c r="H19" s="8">
        <f>H17+20</f>
        <v>220</v>
      </c>
      <c r="I19" s="27">
        <f>I17+0.1</f>
        <v>5.5999999999999979</v>
      </c>
      <c r="J19" s="29" t="s">
        <v>22</v>
      </c>
      <c r="K19" t="s">
        <v>31</v>
      </c>
      <c r="L19" t="s">
        <v>48</v>
      </c>
      <c r="M19" t="e">
        <f ca="1">_xll.Orion.ExcelAPI.Cache.qCreateEquityTrade(A19,D19,B19,C19,E19,F19,G19,H19,I19,J19,K19,L19)</f>
        <v>#NAME?</v>
      </c>
      <c r="N19" t="e">
        <f ca="1">_xll.Orion.ExcelAPI.Cache.qValueTradeFromMarket(M19,$K$4,Metrics,Currency,$K$1,$K$2)</f>
        <v>#NAME?</v>
      </c>
      <c r="O19" s="25" t="e">
        <f t="array" aca="1" ref="O19:R20" ca="1">TRANSPOSE(_xll.Orion.ExcelAPI.Cache.qViewValuationReport(N19))</f>
        <v>#NAME?</v>
      </c>
      <c r="P19" s="3" t="e">
        <f ca="1"/>
        <v>#NAME?</v>
      </c>
      <c r="Q19" s="3" t="e">
        <f ca="1"/>
        <v>#NAME?</v>
      </c>
      <c r="R19" s="25" t="e">
        <f ca="1"/>
        <v>#NAME?</v>
      </c>
    </row>
    <row r="20" spans="1:18">
      <c r="A20" s="4"/>
      <c r="B20" s="4"/>
      <c r="C20" s="4"/>
      <c r="F20" s="2"/>
      <c r="G20" s="2"/>
      <c r="H20" s="2"/>
      <c r="I20" s="27"/>
      <c r="J20" s="27"/>
      <c r="O20" s="25" t="e">
        <f ca="1"/>
        <v>#NAME?</v>
      </c>
      <c r="P20" s="3" t="e">
        <f ca="1"/>
        <v>#NAME?</v>
      </c>
      <c r="Q20" s="3" t="e">
        <f ca="1"/>
        <v>#NAME?</v>
      </c>
      <c r="R20" s="25" t="e">
        <f ca="1"/>
        <v>#NAME?</v>
      </c>
    </row>
    <row r="21" spans="1:18">
      <c r="A21" s="9" t="s">
        <v>44</v>
      </c>
      <c r="B21" t="s">
        <v>4</v>
      </c>
      <c r="C21" t="s">
        <v>29</v>
      </c>
      <c r="D21" t="b">
        <v>1</v>
      </c>
      <c r="E21" s="23" t="s">
        <v>32</v>
      </c>
      <c r="F21" s="2">
        <f ca="1">F19+2</f>
        <v>43715</v>
      </c>
      <c r="G21" s="2">
        <f ca="1">F21+3</f>
        <v>43718</v>
      </c>
      <c r="H21" s="8">
        <f>H19+20</f>
        <v>240</v>
      </c>
      <c r="I21" s="27">
        <f>I19+0.1</f>
        <v>5.6999999999999975</v>
      </c>
      <c r="J21" s="29" t="s">
        <v>22</v>
      </c>
      <c r="K21" t="s">
        <v>31</v>
      </c>
      <c r="L21" t="s">
        <v>48</v>
      </c>
      <c r="M21" t="e">
        <f ca="1">_xll.Orion.ExcelAPI.Cache.qCreateEquityTrade(A21,D21,B21,C21,E21,F21,G21,H21,I21,J21,K21,L21)</f>
        <v>#NAME?</v>
      </c>
      <c r="N21" t="e">
        <f ca="1">_xll.Orion.ExcelAPI.Cache.qValueTradeFromMarket(M21,$K$4,Metrics,Currency,$K$1,$K$2)</f>
        <v>#NAME?</v>
      </c>
      <c r="O21" s="25" t="e">
        <f t="array" aca="1" ref="O21:R22" ca="1">TRANSPOSE(_xll.Orion.ExcelAPI.Cache.qViewValuationReport(N21))</f>
        <v>#NAME?</v>
      </c>
      <c r="P21" s="3" t="e">
        <f ca="1"/>
        <v>#NAME?</v>
      </c>
      <c r="Q21" s="3" t="e">
        <f ca="1"/>
        <v>#NAME?</v>
      </c>
      <c r="R21" s="25" t="e">
        <f ca="1"/>
        <v>#NAME?</v>
      </c>
    </row>
    <row r="22" spans="1:18">
      <c r="A22" s="4"/>
      <c r="B22" s="4"/>
      <c r="F22" s="2"/>
      <c r="G22" s="2"/>
      <c r="H22" s="2"/>
      <c r="I22" s="27"/>
      <c r="J22" s="27"/>
      <c r="O22" s="25" t="e">
        <f ca="1"/>
        <v>#NAME?</v>
      </c>
      <c r="P22" s="3" t="e">
        <f ca="1"/>
        <v>#NAME?</v>
      </c>
      <c r="Q22" s="3" t="e">
        <f ca="1"/>
        <v>#NAME?</v>
      </c>
      <c r="R22" s="25" t="e">
        <f ca="1"/>
        <v>#NAME?</v>
      </c>
    </row>
    <row r="23" spans="1:18">
      <c r="A23" s="9" t="s">
        <v>45</v>
      </c>
      <c r="B23" t="s">
        <v>4</v>
      </c>
      <c r="C23" t="s">
        <v>29</v>
      </c>
      <c r="D23" t="b">
        <v>0</v>
      </c>
      <c r="E23" s="23" t="s">
        <v>32</v>
      </c>
      <c r="F23" s="2">
        <f ca="1">F21+2</f>
        <v>43717</v>
      </c>
      <c r="G23" s="2">
        <f ca="1">F23+3</f>
        <v>43720</v>
      </c>
      <c r="H23" s="8">
        <f>H21+20</f>
        <v>260</v>
      </c>
      <c r="I23" s="27">
        <f>I21+0.1</f>
        <v>5.7999999999999972</v>
      </c>
      <c r="J23" s="29" t="s">
        <v>22</v>
      </c>
      <c r="K23" t="s">
        <v>31</v>
      </c>
      <c r="L23" t="s">
        <v>48</v>
      </c>
      <c r="M23" t="e">
        <f ca="1">_xll.Orion.ExcelAPI.Cache.qCreateEquityTrade(A23,D23,B23,C23,E23,F23,G23,H23,I23,J23,K23,L23)</f>
        <v>#NAME?</v>
      </c>
      <c r="N23" t="e">
        <f ca="1">_xll.Orion.ExcelAPI.Cache.qValueTradeFromMarket(M23,$K$4,Metrics,Currency,$K$1,$K$2)</f>
        <v>#NAME?</v>
      </c>
      <c r="O23" s="25" t="e">
        <f t="array" aca="1" ref="O23:R24" ca="1">TRANSPOSE(_xll.Orion.ExcelAPI.Cache.qViewValuationReport(N23))</f>
        <v>#NAME?</v>
      </c>
      <c r="P23" s="3" t="e">
        <f ca="1"/>
        <v>#NAME?</v>
      </c>
      <c r="Q23" s="3" t="e">
        <f ca="1"/>
        <v>#NAME?</v>
      </c>
      <c r="R23" s="25" t="e">
        <f ca="1"/>
        <v>#NAME?</v>
      </c>
    </row>
    <row r="24" spans="1:18">
      <c r="A24" s="4"/>
      <c r="B24" s="4"/>
      <c r="C24" s="4"/>
      <c r="F24" s="2"/>
      <c r="G24" s="2"/>
      <c r="H24" s="2"/>
      <c r="I24" s="27"/>
      <c r="J24" s="27"/>
      <c r="O24" s="25" t="e">
        <f ca="1"/>
        <v>#NAME?</v>
      </c>
      <c r="P24" s="3" t="e">
        <f ca="1"/>
        <v>#NAME?</v>
      </c>
      <c r="Q24" s="3" t="e">
        <f ca="1"/>
        <v>#NAME?</v>
      </c>
      <c r="R24" s="25" t="e">
        <f ca="1"/>
        <v>#NAME?</v>
      </c>
    </row>
    <row r="25" spans="1:18">
      <c r="A25" s="9" t="s">
        <v>46</v>
      </c>
      <c r="B25" t="s">
        <v>4</v>
      </c>
      <c r="C25" t="s">
        <v>29</v>
      </c>
      <c r="D25" t="b">
        <v>0</v>
      </c>
      <c r="E25" s="23" t="s">
        <v>32</v>
      </c>
      <c r="F25" s="2">
        <f t="shared" ref="F25" ca="1" si="0">F23+2</f>
        <v>43719</v>
      </c>
      <c r="G25" s="2">
        <f ca="1">F25+3</f>
        <v>43722</v>
      </c>
      <c r="H25" s="8">
        <f>H23+20</f>
        <v>280</v>
      </c>
      <c r="I25" s="27">
        <f>I23+0.1</f>
        <v>5.8999999999999968</v>
      </c>
      <c r="J25" s="29" t="s">
        <v>22</v>
      </c>
      <c r="K25" t="s">
        <v>31</v>
      </c>
      <c r="L25" t="s">
        <v>48</v>
      </c>
      <c r="M25" t="e">
        <f ca="1">_xll.Orion.ExcelAPI.Cache.qCreateEquityTrade(A25,D25,B25,C25,E25,F25,G25,H25,I25,J25,K25,L25)</f>
        <v>#NAME?</v>
      </c>
      <c r="N25" t="e">
        <f ca="1">_xll.Orion.ExcelAPI.Cache.qValueTradeFromMarket(M25,$K$4,Metrics,Currency,$K$1,$K$2)</f>
        <v>#NAME?</v>
      </c>
      <c r="O25" s="25" t="e">
        <f t="array" aca="1" ref="O25:R26" ca="1">TRANSPOSE(_xll.Orion.ExcelAPI.Cache.qViewValuationReport(N25))</f>
        <v>#NAME?</v>
      </c>
      <c r="P25" s="3" t="e">
        <f ca="1"/>
        <v>#NAME?</v>
      </c>
      <c r="Q25" s="3" t="e">
        <f ca="1"/>
        <v>#NAME?</v>
      </c>
      <c r="R25" s="25" t="e">
        <f ca="1"/>
        <v>#NAME?</v>
      </c>
    </row>
    <row r="26" spans="1:18">
      <c r="O26" s="25" t="e">
        <f ca="1"/>
        <v>#NAME?</v>
      </c>
      <c r="P26" s="3" t="e">
        <f ca="1"/>
        <v>#NAME?</v>
      </c>
      <c r="Q26" s="3" t="e">
        <f ca="1"/>
        <v>#NAME?</v>
      </c>
      <c r="R26" s="25" t="e">
        <f ca="1"/>
        <v>#NAME?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PropertyData</vt:lpstr>
      <vt:lpstr>Lease Transaction</vt:lpstr>
      <vt:lpstr>PropertyTransaction</vt:lpstr>
      <vt:lpstr>PropertyTransactions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2019-09-13T00:14:34Z</dcterms:modified>
</cp:coreProperties>
</file>