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SABR\"/>
    </mc:Choice>
  </mc:AlternateContent>
  <xr:revisionPtr revIDLastSave="0" documentId="13_ncr:1_{52F6D021-B2BA-4B6B-8C1D-DB668933B8D3}" xr6:coauthVersionLast="43" xr6:coauthVersionMax="43" xr10:uidLastSave="{00000000-0000-0000-0000-000000000000}"/>
  <bookViews>
    <workbookView xWindow="1575" yWindow="630" windowWidth="26370" windowHeight="14820" tabRatio="719" activeTab="2" xr2:uid="{00000000-000D-0000-FFFF-FFFF00000000}"/>
  </bookViews>
  <sheets>
    <sheet name="Table of Contents" sheetId="26" r:id="rId1"/>
    <sheet name="Markit Data" sheetId="21" r:id="rId2"/>
    <sheet name="Full SABR Calibration" sheetId="22" r:id="rId3"/>
    <sheet name="Full SABR Calibration Summary" sheetId="23" r:id="rId4"/>
    <sheet name="ATM SABR Calibration" sheetId="28" r:id="rId5"/>
    <sheet name="Interpolated SABR Calibration" sheetId="29" r:id="rId6"/>
    <sheet name="Publication" sheetId="30" state="hidden" r:id="rId7"/>
  </sheets>
  <definedNames>
    <definedName name="AssetExpiry">'Markit Data'!$C$8:$C$18</definedName>
    <definedName name="AssetMatrix">'Markit Data'!$Q$6:$X$17</definedName>
    <definedName name="AssetRates">'Markit Data'!$E$8:$K$18</definedName>
    <definedName name="AssetTenors">'Markit Data'!$E$7:$K$7</definedName>
    <definedName name="ExpiryTenors10Y">'Markit Data'!$C$89:$C$95</definedName>
    <definedName name="ExpiryTenors1Y">'Markit Data'!$C$34:$C$40</definedName>
    <definedName name="ExpiryTenors2Y">'Markit Data'!$C$45:$C$51</definedName>
    <definedName name="ExpiryTenors3Y">'Markit Data'!$C$56:$C$62</definedName>
    <definedName name="ExpiryTenors5Y">'Markit Data'!$C$67:$C$73</definedName>
    <definedName name="ExpiryTenors6M">'Markit Data'!$C$23:$C$29</definedName>
    <definedName name="ExpiryTenors7Y">'Markit Data'!$C$78:$C$84</definedName>
    <definedName name="Strikes10Y">'Markit Data'!$D$88:$L$88</definedName>
    <definedName name="Strikes1Y">'Markit Data'!$D$33:$L$33</definedName>
    <definedName name="Strikes2Y">'Markit Data'!$D$44:$L$44</definedName>
    <definedName name="Strikes3Y">'Markit Data'!$D$55:$L$55</definedName>
    <definedName name="Strikes5Y">'Markit Data'!$D$66:$L$66</definedName>
    <definedName name="Strikes6M">'Markit Data'!$D$22:$L$22</definedName>
    <definedName name="Strikes7Y">'Markit Data'!$D$77:$L$77</definedName>
    <definedName name="Vols10Y">'Markit Data'!$C$88:$L$95</definedName>
    <definedName name="Vols1Y">'Markit Data'!$C$33:$L$40</definedName>
    <definedName name="Vols2Y">'Markit Data'!$C$44:$L$51</definedName>
    <definedName name="Vols3Y">'Markit Data'!$C$55:$L$62</definedName>
    <definedName name="Vols5Y">'Markit Data'!$C$66:$L$73</definedName>
    <definedName name="Vols6M">'Markit Data'!$C$22:$L$29</definedName>
    <definedName name="Vols7Y">'Markit Data'!$C$77:$L$84</definedName>
  </definedName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22" l="1"/>
  <c r="D12" i="22"/>
  <c r="K69" i="29" l="1"/>
  <c r="J69" i="29" s="1"/>
  <c r="K55" i="29"/>
  <c r="J55" i="29" s="1"/>
  <c r="J60" i="29" s="1"/>
  <c r="E69" i="29"/>
  <c r="D69" i="29" s="1"/>
  <c r="D73" i="29" s="1"/>
  <c r="E55" i="29"/>
  <c r="D55" i="29" s="1"/>
  <c r="J25" i="29"/>
  <c r="J47" i="29" s="1"/>
  <c r="K47" i="29" s="1"/>
  <c r="J24" i="29"/>
  <c r="D25" i="29"/>
  <c r="D45" i="29" s="1"/>
  <c r="E45" i="29" s="1"/>
  <c r="D24" i="29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L84" i="21"/>
  <c r="K84" i="21"/>
  <c r="J84" i="21"/>
  <c r="I84" i="21"/>
  <c r="H84" i="21"/>
  <c r="BH36" i="22" s="1"/>
  <c r="G84" i="21"/>
  <c r="F84" i="21"/>
  <c r="E84" i="21"/>
  <c r="D84" i="21"/>
  <c r="L83" i="21"/>
  <c r="K83" i="21"/>
  <c r="J83" i="21"/>
  <c r="I83" i="21"/>
  <c r="H83" i="21"/>
  <c r="BH35" i="22" s="1"/>
  <c r="G83" i="21"/>
  <c r="F83" i="21"/>
  <c r="E83" i="21"/>
  <c r="D83" i="21"/>
  <c r="L82" i="21"/>
  <c r="K82" i="21"/>
  <c r="J82" i="21"/>
  <c r="I82" i="21"/>
  <c r="H82" i="21"/>
  <c r="BH34" i="22" s="1"/>
  <c r="G82" i="21"/>
  <c r="F82" i="21"/>
  <c r="E82" i="21"/>
  <c r="D82" i="21"/>
  <c r="L81" i="21"/>
  <c r="K81" i="21"/>
  <c r="J81" i="21"/>
  <c r="I81" i="21"/>
  <c r="H81" i="21"/>
  <c r="BH33" i="22" s="1"/>
  <c r="G81" i="21"/>
  <c r="F81" i="21"/>
  <c r="E81" i="21"/>
  <c r="D81" i="21"/>
  <c r="L80" i="21"/>
  <c r="BI52" i="22" s="1"/>
  <c r="K80" i="21"/>
  <c r="BI51" i="22" s="1"/>
  <c r="J80" i="21"/>
  <c r="BI50" i="22" s="1"/>
  <c r="I80" i="21"/>
  <c r="BI49" i="22" s="1"/>
  <c r="H80" i="21"/>
  <c r="BH32" i="22" s="1"/>
  <c r="G80" i="21"/>
  <c r="BI47" i="22" s="1"/>
  <c r="F80" i="21"/>
  <c r="BI46" i="22" s="1"/>
  <c r="E80" i="21"/>
  <c r="BI45" i="22" s="1"/>
  <c r="D80" i="21"/>
  <c r="BI44" i="22" s="1"/>
  <c r="L79" i="21"/>
  <c r="K79" i="21"/>
  <c r="J79" i="21"/>
  <c r="I79" i="21"/>
  <c r="H79" i="21"/>
  <c r="BH31" i="22" s="1"/>
  <c r="G79" i="21"/>
  <c r="F79" i="21"/>
  <c r="E79" i="21"/>
  <c r="D79" i="21"/>
  <c r="L78" i="21"/>
  <c r="K78" i="21"/>
  <c r="J78" i="21"/>
  <c r="I78" i="21"/>
  <c r="H78" i="21"/>
  <c r="BH30" i="22" s="1"/>
  <c r="G78" i="21"/>
  <c r="F78" i="21"/>
  <c r="E78" i="21"/>
  <c r="D78" i="21"/>
  <c r="L95" i="21"/>
  <c r="K95" i="21"/>
  <c r="J95" i="21"/>
  <c r="I95" i="21"/>
  <c r="H95" i="21"/>
  <c r="BS36" i="22" s="1"/>
  <c r="G95" i="21"/>
  <c r="F95" i="21"/>
  <c r="E95" i="21"/>
  <c r="D95" i="21"/>
  <c r="L94" i="21"/>
  <c r="K94" i="21"/>
  <c r="J94" i="21"/>
  <c r="I94" i="21"/>
  <c r="H94" i="21"/>
  <c r="BS35" i="22" s="1"/>
  <c r="G94" i="21"/>
  <c r="F94" i="21"/>
  <c r="E94" i="21"/>
  <c r="D94" i="21"/>
  <c r="L93" i="21"/>
  <c r="BT52" i="22" s="1"/>
  <c r="K93" i="21"/>
  <c r="BT51" i="22" s="1"/>
  <c r="J93" i="21"/>
  <c r="BT50" i="22" s="1"/>
  <c r="I93" i="21"/>
  <c r="BT49" i="22" s="1"/>
  <c r="H93" i="21"/>
  <c r="BT48" i="22" s="1"/>
  <c r="G93" i="21"/>
  <c r="BT47" i="22" s="1"/>
  <c r="F93" i="21"/>
  <c r="BT46" i="22" s="1"/>
  <c r="E93" i="21"/>
  <c r="BT45" i="22" s="1"/>
  <c r="D93" i="21"/>
  <c r="BT44" i="22" s="1"/>
  <c r="L92" i="21"/>
  <c r="K92" i="21"/>
  <c r="J92" i="21"/>
  <c r="I92" i="21"/>
  <c r="H92" i="21"/>
  <c r="BS33" i="22" s="1"/>
  <c r="G92" i="21"/>
  <c r="F92" i="21"/>
  <c r="E92" i="21"/>
  <c r="D92" i="21"/>
  <c r="L91" i="21"/>
  <c r="K91" i="21"/>
  <c r="J91" i="21"/>
  <c r="I91" i="21"/>
  <c r="H91" i="21"/>
  <c r="BS32" i="22" s="1"/>
  <c r="G91" i="21"/>
  <c r="F91" i="21"/>
  <c r="E91" i="21"/>
  <c r="D91" i="21"/>
  <c r="L90" i="21"/>
  <c r="K90" i="21"/>
  <c r="J90" i="21"/>
  <c r="I90" i="21"/>
  <c r="H90" i="21"/>
  <c r="BS31" i="22" s="1"/>
  <c r="G90" i="21"/>
  <c r="F90" i="21"/>
  <c r="E90" i="21"/>
  <c r="D90" i="21"/>
  <c r="L89" i="21"/>
  <c r="K89" i="21"/>
  <c r="J89" i="21"/>
  <c r="I89" i="21"/>
  <c r="H89" i="21"/>
  <c r="BS30" i="22" s="1"/>
  <c r="G89" i="21"/>
  <c r="F89" i="21"/>
  <c r="E89" i="21"/>
  <c r="D89" i="21"/>
  <c r="L73" i="21"/>
  <c r="K73" i="21"/>
  <c r="J73" i="21"/>
  <c r="I73" i="21"/>
  <c r="H73" i="21"/>
  <c r="AW36" i="22" s="1"/>
  <c r="G73" i="21"/>
  <c r="F73" i="21"/>
  <c r="E73" i="21"/>
  <c r="D73" i="21"/>
  <c r="L72" i="21"/>
  <c r="K72" i="21"/>
  <c r="J72" i="21"/>
  <c r="I72" i="21"/>
  <c r="H72" i="21"/>
  <c r="AW35" i="22" s="1"/>
  <c r="G72" i="21"/>
  <c r="F72" i="21"/>
  <c r="E72" i="21"/>
  <c r="D72" i="21"/>
  <c r="L71" i="21"/>
  <c r="K71" i="21"/>
  <c r="J71" i="21"/>
  <c r="I71" i="21"/>
  <c r="H71" i="21"/>
  <c r="AW34" i="22" s="1"/>
  <c r="G71" i="21"/>
  <c r="F71" i="21"/>
  <c r="E71" i="21"/>
  <c r="D71" i="21"/>
  <c r="L70" i="21"/>
  <c r="K70" i="21"/>
  <c r="J70" i="21"/>
  <c r="I70" i="21"/>
  <c r="H70" i="21"/>
  <c r="AW33" i="22" s="1"/>
  <c r="G70" i="21"/>
  <c r="F70" i="21"/>
  <c r="E70" i="21"/>
  <c r="D70" i="21"/>
  <c r="L69" i="21"/>
  <c r="K69" i="21"/>
  <c r="J69" i="21"/>
  <c r="I69" i="21"/>
  <c r="H69" i="21"/>
  <c r="AW32" i="22" s="1"/>
  <c r="G69" i="21"/>
  <c r="F69" i="21"/>
  <c r="E69" i="21"/>
  <c r="D69" i="21"/>
  <c r="L68" i="21"/>
  <c r="K68" i="21"/>
  <c r="J68" i="21"/>
  <c r="I68" i="21"/>
  <c r="H68" i="21"/>
  <c r="AW31" i="22" s="1"/>
  <c r="G68" i="21"/>
  <c r="F68" i="21"/>
  <c r="E68" i="21"/>
  <c r="D68" i="21"/>
  <c r="L67" i="21"/>
  <c r="AX52" i="22" s="1"/>
  <c r="K67" i="21"/>
  <c r="AX51" i="22" s="1"/>
  <c r="J67" i="21"/>
  <c r="AX50" i="22" s="1"/>
  <c r="I67" i="21"/>
  <c r="AX49" i="22" s="1"/>
  <c r="H67" i="21"/>
  <c r="AW30" i="22" s="1"/>
  <c r="G67" i="21"/>
  <c r="AX47" i="22" s="1"/>
  <c r="F67" i="21"/>
  <c r="AX46" i="22" s="1"/>
  <c r="E67" i="21"/>
  <c r="AX45" i="22" s="1"/>
  <c r="D67" i="21"/>
  <c r="AX44" i="22" s="1"/>
  <c r="L62" i="21"/>
  <c r="K62" i="21"/>
  <c r="J62" i="21"/>
  <c r="I62" i="21"/>
  <c r="H62" i="21"/>
  <c r="AL36" i="22" s="1"/>
  <c r="G62" i="21"/>
  <c r="F62" i="21"/>
  <c r="E62" i="21"/>
  <c r="D62" i="21"/>
  <c r="L61" i="21"/>
  <c r="K61" i="21"/>
  <c r="J61" i="21"/>
  <c r="I61" i="21"/>
  <c r="H61" i="21"/>
  <c r="AL35" i="22" s="1"/>
  <c r="G61" i="21"/>
  <c r="F61" i="21"/>
  <c r="E61" i="21"/>
  <c r="D61" i="21"/>
  <c r="L60" i="21"/>
  <c r="F80" i="29" s="1"/>
  <c r="K60" i="21"/>
  <c r="F79" i="29" s="1"/>
  <c r="J60" i="21"/>
  <c r="F78" i="29" s="1"/>
  <c r="I60" i="21"/>
  <c r="F77" i="29" s="1"/>
  <c r="H60" i="21"/>
  <c r="F76" i="29" s="1"/>
  <c r="G60" i="21"/>
  <c r="F75" i="29" s="1"/>
  <c r="F60" i="21"/>
  <c r="F74" i="29" s="1"/>
  <c r="E60" i="21"/>
  <c r="F73" i="29" s="1"/>
  <c r="D60" i="21"/>
  <c r="F72" i="29" s="1"/>
  <c r="L59" i="21"/>
  <c r="K59" i="21"/>
  <c r="J59" i="21"/>
  <c r="I59" i="21"/>
  <c r="H59" i="21"/>
  <c r="AL33" i="22" s="1"/>
  <c r="G59" i="21"/>
  <c r="F59" i="21"/>
  <c r="E59" i="21"/>
  <c r="D59" i="21"/>
  <c r="L58" i="21"/>
  <c r="K58" i="21"/>
  <c r="J58" i="21"/>
  <c r="I58" i="21"/>
  <c r="H58" i="21"/>
  <c r="AL32" i="22" s="1"/>
  <c r="G58" i="21"/>
  <c r="F58" i="21"/>
  <c r="E58" i="21"/>
  <c r="D58" i="21"/>
  <c r="L57" i="21"/>
  <c r="K57" i="21"/>
  <c r="J57" i="21"/>
  <c r="I57" i="21"/>
  <c r="H57" i="21"/>
  <c r="AL31" i="22" s="1"/>
  <c r="G57" i="21"/>
  <c r="F57" i="21"/>
  <c r="E57" i="21"/>
  <c r="D57" i="21"/>
  <c r="L56" i="21"/>
  <c r="AM52" i="22" s="1"/>
  <c r="K56" i="21"/>
  <c r="AM51" i="22" s="1"/>
  <c r="J56" i="21"/>
  <c r="AM50" i="22" s="1"/>
  <c r="I56" i="21"/>
  <c r="AM49" i="22" s="1"/>
  <c r="H56" i="21"/>
  <c r="AL30" i="22" s="1"/>
  <c r="G56" i="21"/>
  <c r="AM47" i="22" s="1"/>
  <c r="F56" i="21"/>
  <c r="AM46" i="22" s="1"/>
  <c r="E56" i="21"/>
  <c r="AM45" i="22" s="1"/>
  <c r="D56" i="21"/>
  <c r="AM44" i="22" s="1"/>
  <c r="L51" i="21"/>
  <c r="K51" i="21"/>
  <c r="J51" i="21"/>
  <c r="I51" i="21"/>
  <c r="H51" i="21"/>
  <c r="AA36" i="22" s="1"/>
  <c r="G51" i="21"/>
  <c r="F51" i="21"/>
  <c r="E51" i="21"/>
  <c r="D51" i="21"/>
  <c r="L50" i="21"/>
  <c r="K50" i="21"/>
  <c r="J50" i="21"/>
  <c r="I50" i="21"/>
  <c r="H50" i="21"/>
  <c r="AA35" i="22" s="1"/>
  <c r="G50" i="21"/>
  <c r="F50" i="21"/>
  <c r="E50" i="21"/>
  <c r="D50" i="21"/>
  <c r="L49" i="21"/>
  <c r="K49" i="21"/>
  <c r="J49" i="21"/>
  <c r="I49" i="21"/>
  <c r="H49" i="21"/>
  <c r="AA34" i="22" s="1"/>
  <c r="G49" i="21"/>
  <c r="F49" i="21"/>
  <c r="E49" i="21"/>
  <c r="D49" i="21"/>
  <c r="L48" i="21"/>
  <c r="K48" i="21"/>
  <c r="J48" i="21"/>
  <c r="I48" i="21"/>
  <c r="H48" i="21"/>
  <c r="AA33" i="22" s="1"/>
  <c r="G48" i="21"/>
  <c r="F48" i="21"/>
  <c r="E48" i="21"/>
  <c r="D48" i="21"/>
  <c r="L47" i="21"/>
  <c r="AB52" i="22" s="1"/>
  <c r="K47" i="21"/>
  <c r="AB51" i="22" s="1"/>
  <c r="J47" i="21"/>
  <c r="AB50" i="22" s="1"/>
  <c r="I47" i="21"/>
  <c r="AB49" i="22" s="1"/>
  <c r="H47" i="21"/>
  <c r="AB48" i="22" s="1"/>
  <c r="G47" i="21"/>
  <c r="AB47" i="22" s="1"/>
  <c r="F47" i="21"/>
  <c r="AB46" i="22" s="1"/>
  <c r="E47" i="21"/>
  <c r="AB45" i="22" s="1"/>
  <c r="D47" i="21"/>
  <c r="AB44" i="22" s="1"/>
  <c r="L46" i="21"/>
  <c r="K46" i="21"/>
  <c r="J46" i="21"/>
  <c r="I46" i="21"/>
  <c r="H46" i="21"/>
  <c r="AA31" i="22" s="1"/>
  <c r="G46" i="21"/>
  <c r="F46" i="21"/>
  <c r="E46" i="21"/>
  <c r="D46" i="21"/>
  <c r="L45" i="21"/>
  <c r="K45" i="21"/>
  <c r="J45" i="21"/>
  <c r="I45" i="21"/>
  <c r="H45" i="21"/>
  <c r="AA30" i="22" s="1"/>
  <c r="G45" i="21"/>
  <c r="F45" i="21"/>
  <c r="E45" i="21"/>
  <c r="D45" i="21"/>
  <c r="L40" i="21"/>
  <c r="K40" i="21"/>
  <c r="J40" i="21"/>
  <c r="I40" i="21"/>
  <c r="H40" i="21"/>
  <c r="P36" i="22" s="1"/>
  <c r="G40" i="21"/>
  <c r="F40" i="21"/>
  <c r="E40" i="21"/>
  <c r="D40" i="21"/>
  <c r="L39" i="21"/>
  <c r="K39" i="21"/>
  <c r="J39" i="21"/>
  <c r="I39" i="21"/>
  <c r="H39" i="21"/>
  <c r="P35" i="22" s="1"/>
  <c r="G39" i="21"/>
  <c r="F39" i="21"/>
  <c r="E39" i="21"/>
  <c r="D39" i="21"/>
  <c r="L38" i="21"/>
  <c r="F66" i="29" s="1"/>
  <c r="K38" i="21"/>
  <c r="F65" i="29" s="1"/>
  <c r="J38" i="21"/>
  <c r="F64" i="29" s="1"/>
  <c r="I38" i="21"/>
  <c r="F63" i="29" s="1"/>
  <c r="H38" i="21"/>
  <c r="F62" i="29" s="1"/>
  <c r="G38" i="21"/>
  <c r="F61" i="29" s="1"/>
  <c r="F38" i="21"/>
  <c r="F60" i="29" s="1"/>
  <c r="E38" i="21"/>
  <c r="F59" i="29" s="1"/>
  <c r="D38" i="21"/>
  <c r="F58" i="29" s="1"/>
  <c r="L37" i="21"/>
  <c r="K37" i="21"/>
  <c r="J37" i="21"/>
  <c r="I37" i="21"/>
  <c r="H37" i="21"/>
  <c r="P33" i="22" s="1"/>
  <c r="G37" i="21"/>
  <c r="F37" i="21"/>
  <c r="E37" i="21"/>
  <c r="D37" i="21"/>
  <c r="L36" i="21"/>
  <c r="L80" i="29" s="1"/>
  <c r="K36" i="21"/>
  <c r="L79" i="29" s="1"/>
  <c r="J36" i="21"/>
  <c r="L78" i="29" s="1"/>
  <c r="I36" i="21"/>
  <c r="L77" i="29" s="1"/>
  <c r="H36" i="21"/>
  <c r="L76" i="29" s="1"/>
  <c r="G36" i="21"/>
  <c r="L75" i="29" s="1"/>
  <c r="F36" i="21"/>
  <c r="L74" i="29" s="1"/>
  <c r="E36" i="21"/>
  <c r="L73" i="29" s="1"/>
  <c r="D36" i="21"/>
  <c r="L72" i="29" s="1"/>
  <c r="L35" i="21"/>
  <c r="K35" i="21"/>
  <c r="J35" i="21"/>
  <c r="I35" i="21"/>
  <c r="H35" i="21"/>
  <c r="P31" i="22" s="1"/>
  <c r="G35" i="21"/>
  <c r="F35" i="21"/>
  <c r="E35" i="21"/>
  <c r="D35" i="21"/>
  <c r="L34" i="21"/>
  <c r="Q52" i="22" s="1"/>
  <c r="K34" i="21"/>
  <c r="Q51" i="22" s="1"/>
  <c r="J34" i="21"/>
  <c r="Q50" i="22" s="1"/>
  <c r="I34" i="21"/>
  <c r="Q49" i="22" s="1"/>
  <c r="H34" i="21"/>
  <c r="P30" i="22" s="1"/>
  <c r="G34" i="21"/>
  <c r="Q47" i="22" s="1"/>
  <c r="F34" i="21"/>
  <c r="Q46" i="22" s="1"/>
  <c r="E34" i="21"/>
  <c r="Q45" i="22" s="1"/>
  <c r="D34" i="21"/>
  <c r="Q44" i="22" s="1"/>
  <c r="E23" i="21"/>
  <c r="F45" i="22" s="1"/>
  <c r="F23" i="21"/>
  <c r="F46" i="22" s="1"/>
  <c r="G23" i="21"/>
  <c r="F47" i="22" s="1"/>
  <c r="H23" i="21"/>
  <c r="F48" i="22" s="1"/>
  <c r="I23" i="21"/>
  <c r="F49" i="22" s="1"/>
  <c r="J23" i="21"/>
  <c r="F50" i="22" s="1"/>
  <c r="K23" i="21"/>
  <c r="F51" i="22" s="1"/>
  <c r="L23" i="21"/>
  <c r="F52" i="22" s="1"/>
  <c r="E24" i="21"/>
  <c r="F24" i="21"/>
  <c r="G24" i="21"/>
  <c r="H24" i="21"/>
  <c r="E31" i="22" s="1"/>
  <c r="I24" i="21"/>
  <c r="J24" i="21"/>
  <c r="K24" i="21"/>
  <c r="L24" i="21"/>
  <c r="E25" i="21"/>
  <c r="L59" i="29" s="1"/>
  <c r="F25" i="21"/>
  <c r="L60" i="29" s="1"/>
  <c r="G25" i="21"/>
  <c r="L61" i="29" s="1"/>
  <c r="H25" i="21"/>
  <c r="L62" i="29" s="1"/>
  <c r="I25" i="21"/>
  <c r="L63" i="29" s="1"/>
  <c r="J25" i="21"/>
  <c r="L64" i="29" s="1"/>
  <c r="K25" i="21"/>
  <c r="L65" i="29" s="1"/>
  <c r="L25" i="21"/>
  <c r="L66" i="29" s="1"/>
  <c r="E26" i="21"/>
  <c r="F26" i="21"/>
  <c r="G26" i="21"/>
  <c r="H26" i="21"/>
  <c r="E33" i="22" s="1"/>
  <c r="I26" i="21"/>
  <c r="J26" i="21"/>
  <c r="K26" i="21"/>
  <c r="L26" i="21"/>
  <c r="E27" i="21"/>
  <c r="F27" i="21"/>
  <c r="G27" i="21"/>
  <c r="H27" i="21"/>
  <c r="E34" i="22" s="1"/>
  <c r="I27" i="21"/>
  <c r="J27" i="21"/>
  <c r="K27" i="21"/>
  <c r="L27" i="21"/>
  <c r="E28" i="21"/>
  <c r="F28" i="21"/>
  <c r="G28" i="21"/>
  <c r="H28" i="21"/>
  <c r="E35" i="22" s="1"/>
  <c r="I28" i="21"/>
  <c r="J28" i="21"/>
  <c r="K28" i="21"/>
  <c r="L28" i="21"/>
  <c r="E29" i="21"/>
  <c r="F29" i="21"/>
  <c r="G29" i="21"/>
  <c r="H29" i="21"/>
  <c r="E36" i="22" s="1"/>
  <c r="I29" i="21"/>
  <c r="J29" i="21"/>
  <c r="K29" i="21"/>
  <c r="L29" i="21"/>
  <c r="D24" i="21"/>
  <c r="D25" i="21"/>
  <c r="L58" i="29" s="1"/>
  <c r="D26" i="21"/>
  <c r="D27" i="21"/>
  <c r="D28" i="21"/>
  <c r="D29" i="21"/>
  <c r="D23" i="21"/>
  <c r="F44" i="22" s="1"/>
  <c r="S7" i="21"/>
  <c r="T7" i="21"/>
  <c r="U7" i="21"/>
  <c r="V7" i="21"/>
  <c r="W7" i="21"/>
  <c r="X7" i="21"/>
  <c r="S8" i="21"/>
  <c r="T8" i="21"/>
  <c r="U8" i="21"/>
  <c r="V8" i="21"/>
  <c r="W8" i="21"/>
  <c r="X8" i="21"/>
  <c r="S9" i="21"/>
  <c r="T9" i="21"/>
  <c r="U9" i="21"/>
  <c r="V9" i="21"/>
  <c r="W9" i="21"/>
  <c r="X9" i="21"/>
  <c r="S10" i="21"/>
  <c r="T10" i="21"/>
  <c r="U10" i="21"/>
  <c r="V10" i="21"/>
  <c r="W10" i="21"/>
  <c r="X10" i="21"/>
  <c r="S11" i="21"/>
  <c r="T11" i="21"/>
  <c r="U11" i="21"/>
  <c r="V11" i="21"/>
  <c r="W11" i="21"/>
  <c r="X11" i="21"/>
  <c r="S12" i="21"/>
  <c r="T12" i="21"/>
  <c r="U12" i="21"/>
  <c r="V12" i="21"/>
  <c r="W12" i="21"/>
  <c r="X12" i="21"/>
  <c r="S13" i="21"/>
  <c r="T13" i="21"/>
  <c r="U13" i="21"/>
  <c r="V13" i="21"/>
  <c r="W13" i="21"/>
  <c r="X13" i="21"/>
  <c r="S14" i="21"/>
  <c r="T14" i="21"/>
  <c r="U14" i="21"/>
  <c r="V14" i="21"/>
  <c r="W14" i="21"/>
  <c r="X14" i="21"/>
  <c r="S15" i="21"/>
  <c r="T15" i="21"/>
  <c r="U15" i="21"/>
  <c r="V15" i="21"/>
  <c r="W15" i="21"/>
  <c r="X15" i="21"/>
  <c r="S16" i="21"/>
  <c r="T16" i="21"/>
  <c r="U16" i="21"/>
  <c r="V16" i="21"/>
  <c r="W16" i="21"/>
  <c r="X16" i="21"/>
  <c r="S17" i="21"/>
  <c r="T17" i="21"/>
  <c r="U17" i="21"/>
  <c r="V17" i="21"/>
  <c r="W17" i="21"/>
  <c r="X17" i="21"/>
  <c r="R17" i="21"/>
  <c r="R16" i="21"/>
  <c r="R15" i="21"/>
  <c r="R14" i="21"/>
  <c r="R13" i="21"/>
  <c r="R12" i="21"/>
  <c r="R11" i="21"/>
  <c r="R10" i="21"/>
  <c r="R9" i="21"/>
  <c r="R8" i="21"/>
  <c r="R7" i="21"/>
  <c r="AV12" i="22"/>
  <c r="J12" i="29"/>
  <c r="AK12" i="22"/>
  <c r="Z12" i="22"/>
  <c r="O12" i="22"/>
  <c r="D12" i="29"/>
  <c r="BR12" i="22"/>
  <c r="BG12" i="22"/>
  <c r="D9" i="28"/>
  <c r="P34" i="22" l="1"/>
  <c r="BS34" i="22"/>
  <c r="AX48" i="22"/>
  <c r="BI48" i="22"/>
  <c r="AA32" i="22"/>
  <c r="K60" i="29"/>
  <c r="E32" i="22"/>
  <c r="E30" i="22"/>
  <c r="AM48" i="22"/>
  <c r="AL34" i="22"/>
  <c r="P32" i="22"/>
  <c r="Q48" i="22"/>
  <c r="J66" i="29"/>
  <c r="K66" i="29" s="1"/>
  <c r="D72" i="29"/>
  <c r="E72" i="29" s="1"/>
  <c r="J58" i="29"/>
  <c r="K58" i="29" s="1"/>
  <c r="J51" i="29"/>
  <c r="J44" i="29"/>
  <c r="J73" i="29"/>
  <c r="K73" i="29" s="1"/>
  <c r="J72" i="29"/>
  <c r="K72" i="29" s="1"/>
  <c r="J77" i="29"/>
  <c r="K77" i="29" s="1"/>
  <c r="J78" i="29"/>
  <c r="K78" i="29" s="1"/>
  <c r="J80" i="29"/>
  <c r="K80" i="29" s="1"/>
  <c r="J79" i="29"/>
  <c r="K79" i="29" s="1"/>
  <c r="J65" i="29"/>
  <c r="K65" i="29" s="1"/>
  <c r="J59" i="29"/>
  <c r="K59" i="29" s="1"/>
  <c r="J52" i="29"/>
  <c r="J46" i="29"/>
  <c r="D80" i="29"/>
  <c r="E80" i="29" s="1"/>
  <c r="J45" i="29"/>
  <c r="J50" i="29"/>
  <c r="J63" i="29"/>
  <c r="K63" i="29" s="1"/>
  <c r="J76" i="29"/>
  <c r="K76" i="29" s="1"/>
  <c r="J64" i="29"/>
  <c r="K64" i="29" s="1"/>
  <c r="J49" i="29"/>
  <c r="J62" i="29"/>
  <c r="K62" i="29" s="1"/>
  <c r="J75" i="29"/>
  <c r="K75" i="29" s="1"/>
  <c r="J48" i="29"/>
  <c r="J61" i="29"/>
  <c r="K61" i="29" s="1"/>
  <c r="J74" i="29"/>
  <c r="K74" i="29" s="1"/>
  <c r="D60" i="29"/>
  <c r="E60" i="29" s="1"/>
  <c r="D58" i="29"/>
  <c r="E58" i="29" s="1"/>
  <c r="E73" i="29"/>
  <c r="D78" i="29"/>
  <c r="E78" i="29" s="1"/>
  <c r="D44" i="29"/>
  <c r="D64" i="29"/>
  <c r="E64" i="29" s="1"/>
  <c r="D79" i="29"/>
  <c r="E79" i="29" s="1"/>
  <c r="D77" i="29"/>
  <c r="E77" i="29" s="1"/>
  <c r="D66" i="29"/>
  <c r="E66" i="29" s="1"/>
  <c r="D76" i="29"/>
  <c r="E76" i="29" s="1"/>
  <c r="D50" i="29"/>
  <c r="D65" i="29"/>
  <c r="E65" i="29" s="1"/>
  <c r="D75" i="29"/>
  <c r="E75" i="29" s="1"/>
  <c r="D74" i="29"/>
  <c r="E74" i="29" s="1"/>
  <c r="D59" i="29"/>
  <c r="E59" i="29" s="1"/>
  <c r="D63" i="29"/>
  <c r="E63" i="29" s="1"/>
  <c r="D62" i="29"/>
  <c r="E62" i="29" s="1"/>
  <c r="D52" i="29"/>
  <c r="D61" i="29"/>
  <c r="E61" i="29" s="1"/>
  <c r="D51" i="29"/>
  <c r="D48" i="29"/>
  <c r="D47" i="29"/>
  <c r="D49" i="29"/>
  <c r="D46" i="29"/>
  <c r="D74" i="23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C26" i="30"/>
  <c r="D26" i="30"/>
  <c r="C27" i="30"/>
  <c r="D27" i="30"/>
  <c r="C28" i="30"/>
  <c r="D28" i="30"/>
  <c r="C29" i="30"/>
  <c r="D29" i="30"/>
  <c r="C30" i="30"/>
  <c r="D30" i="30"/>
  <c r="C31" i="30"/>
  <c r="D31" i="30"/>
  <c r="C32" i="30"/>
  <c r="D32" i="30"/>
  <c r="C33" i="30"/>
  <c r="D33" i="30"/>
  <c r="F43" i="29"/>
  <c r="L43" i="29"/>
  <c r="C7" i="23"/>
  <c r="C8" i="23"/>
  <c r="C9" i="23"/>
  <c r="C10" i="23"/>
  <c r="C11" i="23"/>
  <c r="C12" i="23"/>
  <c r="C13" i="23"/>
  <c r="C20" i="23"/>
  <c r="C21" i="23"/>
  <c r="C22" i="23"/>
  <c r="C23" i="23"/>
  <c r="C24" i="23"/>
  <c r="C25" i="23"/>
  <c r="C26" i="23"/>
  <c r="C33" i="23"/>
  <c r="C34" i="23"/>
  <c r="C35" i="23"/>
  <c r="C36" i="23"/>
  <c r="C37" i="23"/>
  <c r="C38" i="23"/>
  <c r="C39" i="23"/>
  <c r="C46" i="23"/>
  <c r="C47" i="23"/>
  <c r="C48" i="23"/>
  <c r="C49" i="23"/>
  <c r="C50" i="23"/>
  <c r="C51" i="23"/>
  <c r="C52" i="23"/>
  <c r="D52" i="23"/>
  <c r="C59" i="23"/>
  <c r="C60" i="23"/>
  <c r="C61" i="23"/>
  <c r="C62" i="23"/>
  <c r="C63" i="23"/>
  <c r="C64" i="23"/>
  <c r="C65" i="23"/>
  <c r="C72" i="23"/>
  <c r="C73" i="23"/>
  <c r="C74" i="23"/>
  <c r="C75" i="23"/>
  <c r="C76" i="23"/>
  <c r="C77" i="23"/>
  <c r="C78" i="23"/>
  <c r="C85" i="23"/>
  <c r="C86" i="23"/>
  <c r="C87" i="23"/>
  <c r="C88" i="23"/>
  <c r="C89" i="23"/>
  <c r="C90" i="23"/>
  <c r="C91" i="23"/>
  <c r="D26" i="22"/>
  <c r="O26" i="22"/>
  <c r="Z26" i="22"/>
  <c r="AK26" i="22"/>
  <c r="AV26" i="22"/>
  <c r="BG26" i="22"/>
  <c r="BR26" i="22"/>
  <c r="D46" i="22"/>
  <c r="O30" i="22"/>
  <c r="O47" i="22" s="1"/>
  <c r="Z30" i="22"/>
  <c r="AK30" i="22"/>
  <c r="AK51" i="22" s="1"/>
  <c r="AV30" i="22"/>
  <c r="AV44" i="22" s="1"/>
  <c r="BG30" i="22"/>
  <c r="BR30" i="22"/>
  <c r="D31" i="22"/>
  <c r="E5" i="30" s="1"/>
  <c r="O31" i="22"/>
  <c r="E11" i="30" s="1"/>
  <c r="Z31" i="22"/>
  <c r="AK31" i="22"/>
  <c r="E19" i="30" s="1"/>
  <c r="AV31" i="22"/>
  <c r="E25" i="30" s="1"/>
  <c r="BG31" i="22"/>
  <c r="BR31" i="22"/>
  <c r="D32" i="22"/>
  <c r="E6" i="30" s="1"/>
  <c r="O32" i="22"/>
  <c r="Z32" i="22"/>
  <c r="Z46" i="22" s="1"/>
  <c r="AK32" i="22"/>
  <c r="E20" i="30" s="1"/>
  <c r="AV32" i="22"/>
  <c r="E26" i="30" s="1"/>
  <c r="BG32" i="22"/>
  <c r="BG51" i="22" s="1"/>
  <c r="BR32" i="22"/>
  <c r="D39" i="23"/>
  <c r="D33" i="22"/>
  <c r="O33" i="22"/>
  <c r="E13" i="30" s="1"/>
  <c r="Z33" i="22"/>
  <c r="AK33" i="22"/>
  <c r="AV33" i="22"/>
  <c r="E27" i="30" s="1"/>
  <c r="BG33" i="22"/>
  <c r="D51" i="23"/>
  <c r="BR33" i="22"/>
  <c r="D34" i="22"/>
  <c r="E7" i="30" s="1"/>
  <c r="O34" i="22"/>
  <c r="Z34" i="22"/>
  <c r="AK34" i="22"/>
  <c r="AV34" i="22"/>
  <c r="E28" i="30" s="1"/>
  <c r="BG34" i="22"/>
  <c r="BR34" i="22"/>
  <c r="BR49" i="22" s="1"/>
  <c r="D35" i="22"/>
  <c r="E8" i="30" s="1"/>
  <c r="O35" i="22"/>
  <c r="E15" i="30" s="1"/>
  <c r="Z35" i="22"/>
  <c r="AK35" i="22"/>
  <c r="E22" i="30" s="1"/>
  <c r="AV35" i="22"/>
  <c r="E29" i="30" s="1"/>
  <c r="BG35" i="22"/>
  <c r="BR35" i="22"/>
  <c r="D36" i="22"/>
  <c r="E9" i="30" s="1"/>
  <c r="O36" i="22"/>
  <c r="E16" i="30" s="1"/>
  <c r="Z36" i="22"/>
  <c r="AK36" i="22"/>
  <c r="E23" i="30" s="1"/>
  <c r="AV36" i="22"/>
  <c r="E30" i="30" s="1"/>
  <c r="BG36" i="22"/>
  <c r="BR36" i="22"/>
  <c r="E33" i="30" s="1"/>
  <c r="B32" i="26"/>
  <c r="O16" i="22"/>
  <c r="D16" i="22"/>
  <c r="D13" i="28"/>
  <c r="D21" i="28"/>
  <c r="G34" i="28"/>
  <c r="G31" i="28"/>
  <c r="D22" i="22"/>
  <c r="G28" i="28"/>
  <c r="G32" i="28"/>
  <c r="G35" i="28"/>
  <c r="G36" i="28"/>
  <c r="G29" i="28"/>
  <c r="G30" i="28"/>
  <c r="G33" i="28"/>
  <c r="O22" i="22"/>
  <c r="E12" i="30" l="1"/>
  <c r="E14" i="30"/>
  <c r="E10" i="30"/>
  <c r="E21" i="30"/>
  <c r="E4" i="30"/>
  <c r="E32" i="30"/>
  <c r="E18" i="30"/>
  <c r="E31" i="30"/>
  <c r="K48" i="29"/>
  <c r="K45" i="29"/>
  <c r="K50" i="29"/>
  <c r="K51" i="29"/>
  <c r="K44" i="29"/>
  <c r="K49" i="29"/>
  <c r="K52" i="29"/>
  <c r="K46" i="29"/>
  <c r="E49" i="29"/>
  <c r="E46" i="29"/>
  <c r="E52" i="29"/>
  <c r="E50" i="29"/>
  <c r="E51" i="29"/>
  <c r="E48" i="29"/>
  <c r="E44" i="29"/>
  <c r="E47" i="29"/>
  <c r="E17" i="30"/>
  <c r="E24" i="30"/>
  <c r="AV45" i="22"/>
  <c r="AA46" i="22"/>
  <c r="BS49" i="22"/>
  <c r="AL51" i="22"/>
  <c r="BH51" i="22"/>
  <c r="AW44" i="22"/>
  <c r="P47" i="22"/>
  <c r="AK52" i="22"/>
  <c r="E46" i="22"/>
  <c r="AK47" i="22"/>
  <c r="AV52" i="22"/>
  <c r="AK46" i="22"/>
  <c r="AK48" i="22"/>
  <c r="Z51" i="22"/>
  <c r="AK49" i="22"/>
  <c r="AK50" i="22"/>
  <c r="AK44" i="22"/>
  <c r="AK45" i="22"/>
  <c r="D52" i="22"/>
  <c r="D45" i="22"/>
  <c r="Z52" i="22"/>
  <c r="D44" i="22"/>
  <c r="D51" i="22"/>
  <c r="D48" i="22"/>
  <c r="D49" i="22"/>
  <c r="Z44" i="22"/>
  <c r="Z50" i="22"/>
  <c r="BG46" i="22"/>
  <c r="BG47" i="22"/>
  <c r="BG49" i="22"/>
  <c r="Z47" i="22"/>
  <c r="Z49" i="22"/>
  <c r="D50" i="22"/>
  <c r="Z48" i="22"/>
  <c r="Z45" i="22"/>
  <c r="O48" i="22"/>
  <c r="D47" i="22"/>
  <c r="D16" i="29"/>
  <c r="J16" i="29"/>
  <c r="AV49" i="22"/>
  <c r="AV51" i="22"/>
  <c r="BR51" i="22"/>
  <c r="BG48" i="22"/>
  <c r="AV47" i="22"/>
  <c r="BG44" i="22"/>
  <c r="BG50" i="22"/>
  <c r="O51" i="22"/>
  <c r="BR50" i="22"/>
  <c r="BR52" i="22"/>
  <c r="BG45" i="22"/>
  <c r="AV48" i="22"/>
  <c r="AV46" i="22"/>
  <c r="BR45" i="22"/>
  <c r="BG52" i="22"/>
  <c r="O49" i="22"/>
  <c r="BR44" i="22"/>
  <c r="O44" i="22"/>
  <c r="O45" i="22"/>
  <c r="AV50" i="22"/>
  <c r="O50" i="22"/>
  <c r="O52" i="22"/>
  <c r="O46" i="22"/>
  <c r="H34" i="28"/>
  <c r="H35" i="28"/>
  <c r="H36" i="28"/>
  <c r="H29" i="28"/>
  <c r="H33" i="28"/>
  <c r="H32" i="28"/>
  <c r="H31" i="28"/>
  <c r="H28" i="28"/>
  <c r="H30" i="28"/>
  <c r="AK16" i="22"/>
  <c r="D25" i="22"/>
  <c r="Z16" i="22"/>
  <c r="O25" i="22"/>
  <c r="AV16" i="22"/>
  <c r="BG16" i="22"/>
  <c r="BR16" i="22"/>
  <c r="BR47" i="22"/>
  <c r="BR48" i="22"/>
  <c r="BR46" i="22"/>
  <c r="T34" i="22"/>
  <c r="H31" i="22"/>
  <c r="Q32" i="22"/>
  <c r="U30" i="22"/>
  <c r="S35" i="22"/>
  <c r="I30" i="22"/>
  <c r="G51" i="22"/>
  <c r="R52" i="22"/>
  <c r="F30" i="22"/>
  <c r="Q36" i="22"/>
  <c r="Z22" i="22"/>
  <c r="AC49" i="22"/>
  <c r="V32" i="22"/>
  <c r="J33" i="22"/>
  <c r="AC47" i="22"/>
  <c r="R46" i="22"/>
  <c r="G35" i="22"/>
  <c r="U34" i="22"/>
  <c r="R32" i="22"/>
  <c r="T30" i="22"/>
  <c r="G31" i="22"/>
  <c r="R44" i="22"/>
  <c r="R49" i="22"/>
  <c r="K33" i="22"/>
  <c r="R30" i="22"/>
  <c r="V36" i="22"/>
  <c r="AC48" i="22"/>
  <c r="Q34" i="22"/>
  <c r="G33" i="22"/>
  <c r="K32" i="22"/>
  <c r="AC46" i="22"/>
  <c r="AC52" i="22"/>
  <c r="K36" i="22"/>
  <c r="K31" i="22"/>
  <c r="H30" i="22"/>
  <c r="V34" i="22"/>
  <c r="T32" i="22"/>
  <c r="F33" i="22"/>
  <c r="T31" i="22"/>
  <c r="H34" i="22"/>
  <c r="R34" i="22"/>
  <c r="V35" i="22"/>
  <c r="H32" i="22"/>
  <c r="G52" i="22"/>
  <c r="R47" i="22"/>
  <c r="F36" i="22"/>
  <c r="G47" i="22"/>
  <c r="H33" i="22"/>
  <c r="AK22" i="22"/>
  <c r="R48" i="22"/>
  <c r="G44" i="22"/>
  <c r="V31" i="22"/>
  <c r="AN46" i="22"/>
  <c r="F35" i="22"/>
  <c r="AV22" i="22"/>
  <c r="Q31" i="22"/>
  <c r="AN44" i="22"/>
  <c r="BR22" i="22"/>
  <c r="H35" i="22"/>
  <c r="I31" i="22"/>
  <c r="AY48" i="22"/>
  <c r="AC45" i="22"/>
  <c r="Q33" i="22"/>
  <c r="I33" i="22"/>
  <c r="Q35" i="22"/>
  <c r="G32" i="22"/>
  <c r="F31" i="22"/>
  <c r="R51" i="22"/>
  <c r="G48" i="22"/>
  <c r="S33" i="22"/>
  <c r="I32" i="22"/>
  <c r="K30" i="22"/>
  <c r="AN47" i="22"/>
  <c r="Q30" i="22"/>
  <c r="G34" i="22"/>
  <c r="AY49" i="22"/>
  <c r="K34" i="22"/>
  <c r="G45" i="22"/>
  <c r="AY50" i="22"/>
  <c r="BU51" i="22"/>
  <c r="R36" i="22"/>
  <c r="F32" i="22"/>
  <c r="U35" i="22"/>
  <c r="R31" i="22"/>
  <c r="J34" i="22"/>
  <c r="AN48" i="22"/>
  <c r="I34" i="22"/>
  <c r="S30" i="22"/>
  <c r="H36" i="22"/>
  <c r="R45" i="22"/>
  <c r="J36" i="22"/>
  <c r="S34" i="22"/>
  <c r="U31" i="22"/>
  <c r="AC44" i="22"/>
  <c r="I36" i="22"/>
  <c r="AC50" i="22"/>
  <c r="AY46" i="22"/>
  <c r="BU47" i="22"/>
  <c r="BU46" i="22"/>
  <c r="BU52" i="22"/>
  <c r="U36" i="22"/>
  <c r="G30" i="22"/>
  <c r="S36" i="22"/>
  <c r="R35" i="22"/>
  <c r="S31" i="22"/>
  <c r="I35" i="22"/>
  <c r="K35" i="22"/>
  <c r="U32" i="22"/>
  <c r="J30" i="22"/>
  <c r="T35" i="22"/>
  <c r="G46" i="22"/>
  <c r="BG22" i="22"/>
  <c r="T33" i="22"/>
  <c r="AY44" i="22"/>
  <c r="G49" i="22"/>
  <c r="AN49" i="22"/>
  <c r="AY47" i="22"/>
  <c r="BU45" i="22"/>
  <c r="S32" i="22"/>
  <c r="J31" i="22"/>
  <c r="V30" i="22"/>
  <c r="T36" i="22"/>
  <c r="V33" i="22"/>
  <c r="F34" i="22"/>
  <c r="J32" i="22"/>
  <c r="R50" i="22"/>
  <c r="G36" i="22"/>
  <c r="R33" i="22"/>
  <c r="J35" i="22"/>
  <c r="BJ50" i="22"/>
  <c r="U33" i="22"/>
  <c r="BU49" i="22"/>
  <c r="G50" i="22"/>
  <c r="AN52" i="22"/>
  <c r="AC51" i="22"/>
  <c r="BJ47" i="22"/>
  <c r="AN45" i="22"/>
  <c r="AN50" i="22"/>
  <c r="AN51" i="22"/>
  <c r="AY45" i="22"/>
  <c r="AY51" i="22"/>
  <c r="AY52" i="22"/>
  <c r="BU48" i="22"/>
  <c r="BU50" i="22"/>
  <c r="BU44" i="22"/>
  <c r="BJ45" i="22"/>
  <c r="BJ44" i="22"/>
  <c r="BJ51" i="22"/>
  <c r="BJ48" i="22"/>
  <c r="BJ46" i="22"/>
  <c r="BJ49" i="22"/>
  <c r="BJ52" i="22"/>
  <c r="AO51" i="22" l="1"/>
  <c r="AO47" i="22"/>
  <c r="AO46" i="22"/>
  <c r="AO48" i="22"/>
  <c r="AO49" i="22"/>
  <c r="AO52" i="22"/>
  <c r="AO50" i="22"/>
  <c r="AZ51" i="22"/>
  <c r="AZ45" i="22"/>
  <c r="AZ52" i="22"/>
  <c r="AZ48" i="22"/>
  <c r="AZ50" i="22"/>
  <c r="AZ46" i="22"/>
  <c r="AD46" i="22"/>
  <c r="AD48" i="22"/>
  <c r="AO45" i="22"/>
  <c r="AZ49" i="22"/>
  <c r="AD49" i="22"/>
  <c r="AD47" i="22"/>
  <c r="AD52" i="22"/>
  <c r="AD51" i="22"/>
  <c r="AZ47" i="22"/>
  <c r="AD45" i="22"/>
  <c r="AD50" i="22"/>
  <c r="AW45" i="22"/>
  <c r="H44" i="22"/>
  <c r="F47" i="23"/>
  <c r="G13" i="30"/>
  <c r="F60" i="23"/>
  <c r="G14" i="30"/>
  <c r="D7" i="23"/>
  <c r="F8" i="30"/>
  <c r="E72" i="23"/>
  <c r="H59" i="23"/>
  <c r="I33" i="23"/>
  <c r="F9" i="30"/>
  <c r="E85" i="23"/>
  <c r="D72" i="23"/>
  <c r="E47" i="23"/>
  <c r="F13" i="30"/>
  <c r="H12" i="30"/>
  <c r="G34" i="23"/>
  <c r="I86" i="23"/>
  <c r="F14" i="30"/>
  <c r="E60" i="23"/>
  <c r="H15" i="30"/>
  <c r="G73" i="23"/>
  <c r="I8" i="23"/>
  <c r="H7" i="30"/>
  <c r="G59" i="23"/>
  <c r="G9" i="30"/>
  <c r="F85" i="23"/>
  <c r="E59" i="23"/>
  <c r="F7" i="30"/>
  <c r="G5" i="30"/>
  <c r="F20" i="23"/>
  <c r="D59" i="23"/>
  <c r="D47" i="23"/>
  <c r="F34" i="23"/>
  <c r="G12" i="30"/>
  <c r="H86" i="23"/>
  <c r="D60" i="23"/>
  <c r="F73" i="23"/>
  <c r="G15" i="30"/>
  <c r="H8" i="23"/>
  <c r="H9" i="30"/>
  <c r="G85" i="23"/>
  <c r="H34" i="23"/>
  <c r="H73" i="23"/>
  <c r="E20" i="23"/>
  <c r="F5" i="30"/>
  <c r="F12" i="30"/>
  <c r="E34" i="23"/>
  <c r="I21" i="23"/>
  <c r="H10" i="30"/>
  <c r="G8" i="23"/>
  <c r="G33" i="23"/>
  <c r="H6" i="30"/>
  <c r="E33" i="23"/>
  <c r="F6" i="30"/>
  <c r="G16" i="30"/>
  <c r="F86" i="23"/>
  <c r="D73" i="23"/>
  <c r="G20" i="23"/>
  <c r="H5" i="30"/>
  <c r="I59" i="23"/>
  <c r="I7" i="23"/>
  <c r="E7" i="23"/>
  <c r="F4" i="30"/>
  <c r="H72" i="23"/>
  <c r="I47" i="23"/>
  <c r="E86" i="23"/>
  <c r="F16" i="30"/>
  <c r="H11" i="30"/>
  <c r="G21" i="23"/>
  <c r="I60" i="23"/>
  <c r="F10" i="30"/>
  <c r="E8" i="23"/>
  <c r="F72" i="23"/>
  <c r="G8" i="30"/>
  <c r="D33" i="23"/>
  <c r="D21" i="23"/>
  <c r="F59" i="23"/>
  <c r="G7" i="30"/>
  <c r="H7" i="23"/>
  <c r="G86" i="23"/>
  <c r="H16" i="30"/>
  <c r="E73" i="23"/>
  <c r="F15" i="30"/>
  <c r="H33" i="23"/>
  <c r="I72" i="23"/>
  <c r="D34" i="23"/>
  <c r="H21" i="23"/>
  <c r="F8" i="23"/>
  <c r="G10" i="30"/>
  <c r="F33" i="23"/>
  <c r="G6" i="30"/>
  <c r="F7" i="23"/>
  <c r="G4" i="30"/>
  <c r="I85" i="23"/>
  <c r="D20" i="23"/>
  <c r="H47" i="23"/>
  <c r="D86" i="23"/>
  <c r="G11" i="30"/>
  <c r="F21" i="23"/>
  <c r="H60" i="23"/>
  <c r="D8" i="23"/>
  <c r="H4" i="30"/>
  <c r="G7" i="23"/>
  <c r="I20" i="23"/>
  <c r="H85" i="23"/>
  <c r="H8" i="30"/>
  <c r="G72" i="23"/>
  <c r="H20" i="23"/>
  <c r="D85" i="23"/>
  <c r="G47" i="23"/>
  <c r="H13" i="30"/>
  <c r="I34" i="23"/>
  <c r="F11" i="30"/>
  <c r="E21" i="23"/>
  <c r="H14" i="30"/>
  <c r="G60" i="23"/>
  <c r="I73" i="23"/>
  <c r="I46" i="23"/>
  <c r="H46" i="23"/>
  <c r="G46" i="23"/>
  <c r="F46" i="23"/>
  <c r="E46" i="23"/>
  <c r="D46" i="23"/>
  <c r="D17" i="29"/>
  <c r="J17" i="29"/>
  <c r="J18" i="29"/>
  <c r="D18" i="29"/>
  <c r="H46" i="22"/>
  <c r="S47" i="22"/>
  <c r="BV49" i="22"/>
  <c r="BV51" i="22"/>
  <c r="BV45" i="22"/>
  <c r="BV52" i="22"/>
  <c r="BV44" i="22"/>
  <c r="BV50" i="22"/>
  <c r="BV47" i="22"/>
  <c r="AO44" i="22"/>
  <c r="BK51" i="22"/>
  <c r="BK49" i="22"/>
  <c r="BK47" i="22"/>
  <c r="BK45" i="22"/>
  <c r="BK46" i="22"/>
  <c r="BK50" i="22"/>
  <c r="BK44" i="22"/>
  <c r="BK52" i="22"/>
  <c r="AZ44" i="22"/>
  <c r="AD44" i="22"/>
  <c r="BV48" i="22"/>
  <c r="S50" i="22"/>
  <c r="S52" i="22"/>
  <c r="BK48" i="22"/>
  <c r="S44" i="22"/>
  <c r="S48" i="22"/>
  <c r="S49" i="22"/>
  <c r="S45" i="22"/>
  <c r="S51" i="22"/>
  <c r="S46" i="22"/>
  <c r="BS48" i="22"/>
  <c r="BS46" i="22"/>
  <c r="P50" i="22"/>
  <c r="BH52" i="22"/>
  <c r="AW48" i="22"/>
  <c r="BH44" i="22"/>
  <c r="AA45" i="22"/>
  <c r="AL44" i="22"/>
  <c r="AL46" i="22"/>
  <c r="AL52" i="22"/>
  <c r="BS47" i="22"/>
  <c r="P52" i="22"/>
  <c r="BH50" i="22"/>
  <c r="BH48" i="22"/>
  <c r="AW49" i="22"/>
  <c r="AA52" i="22"/>
  <c r="AL45" i="22"/>
  <c r="AL48" i="22"/>
  <c r="P44" i="22"/>
  <c r="AA47" i="22"/>
  <c r="P48" i="22"/>
  <c r="BS50" i="22"/>
  <c r="AA49" i="22"/>
  <c r="AL49" i="22"/>
  <c r="BS44" i="22"/>
  <c r="BS52" i="22"/>
  <c r="BH46" i="22"/>
  <c r="AL47" i="22"/>
  <c r="BS45" i="22"/>
  <c r="P49" i="22"/>
  <c r="AW51" i="22"/>
  <c r="AA50" i="22"/>
  <c r="P45" i="22"/>
  <c r="BH45" i="22"/>
  <c r="P51" i="22"/>
  <c r="AW47" i="22"/>
  <c r="BS51" i="22"/>
  <c r="BH47" i="22"/>
  <c r="AL50" i="22"/>
  <c r="AW50" i="22"/>
  <c r="AA48" i="22"/>
  <c r="AA44" i="22"/>
  <c r="AA51" i="22"/>
  <c r="P46" i="22"/>
  <c r="AW46" i="22"/>
  <c r="BH49" i="22"/>
  <c r="AW52" i="22"/>
  <c r="BR25" i="22"/>
  <c r="AK25" i="22"/>
  <c r="BG25" i="22"/>
  <c r="AV25" i="22"/>
  <c r="Z25" i="22"/>
  <c r="H51" i="22"/>
  <c r="H45" i="22"/>
  <c r="H50" i="22"/>
  <c r="H52" i="22"/>
  <c r="H48" i="22"/>
  <c r="H47" i="22"/>
  <c r="H49" i="22"/>
  <c r="E51" i="22"/>
  <c r="E45" i="22"/>
  <c r="E50" i="22"/>
  <c r="E44" i="22"/>
  <c r="E52" i="22"/>
  <c r="E48" i="22"/>
  <c r="E47" i="22"/>
  <c r="E49" i="22"/>
  <c r="AG31" i="22"/>
  <c r="BX34" i="22"/>
  <c r="AN33" i="22"/>
  <c r="BK30" i="22"/>
  <c r="AP31" i="22"/>
  <c r="BK34" i="22"/>
  <c r="BA36" i="22"/>
  <c r="BL36" i="22"/>
  <c r="AG34" i="22"/>
  <c r="BX36" i="22"/>
  <c r="AO30" i="22"/>
  <c r="AR33" i="22"/>
  <c r="AM30" i="22"/>
  <c r="AF32" i="22"/>
  <c r="BV35" i="22"/>
  <c r="AN35" i="22"/>
  <c r="BU33" i="22"/>
  <c r="BN36" i="22"/>
  <c r="BJ31" i="22"/>
  <c r="BX31" i="22"/>
  <c r="AQ35" i="22"/>
  <c r="AE36" i="22"/>
  <c r="AR31" i="22"/>
  <c r="BN34" i="22"/>
  <c r="AF34" i="22"/>
  <c r="AG36" i="22"/>
  <c r="AM35" i="22"/>
  <c r="BV31" i="22"/>
  <c r="AE32" i="22"/>
  <c r="AN34" i="22"/>
  <c r="BM34" i="22"/>
  <c r="AZ34" i="22"/>
  <c r="BN32" i="22"/>
  <c r="AD30" i="22"/>
  <c r="BW36" i="22"/>
  <c r="AQ34" i="22"/>
  <c r="AR36" i="22"/>
  <c r="BV33" i="22"/>
  <c r="AD35" i="22"/>
  <c r="BU34" i="22"/>
  <c r="AP33" i="22"/>
  <c r="BL33" i="22"/>
  <c r="BV34" i="22"/>
  <c r="BL34" i="22"/>
  <c r="AX34" i="22"/>
  <c r="BK35" i="22"/>
  <c r="BW33" i="22"/>
  <c r="BC32" i="22"/>
  <c r="AN31" i="22"/>
  <c r="BL32" i="22"/>
  <c r="AG30" i="22"/>
  <c r="AR30" i="22"/>
  <c r="BU30" i="22"/>
  <c r="AE34" i="22"/>
  <c r="BV32" i="22"/>
  <c r="BJ30" i="22"/>
  <c r="AY33" i="22"/>
  <c r="BM35" i="22"/>
  <c r="AY31" i="22"/>
  <c r="BX33" i="22"/>
  <c r="AG35" i="22"/>
  <c r="AN30" i="22"/>
  <c r="AM36" i="22"/>
  <c r="AG33" i="22"/>
  <c r="AO35" i="22"/>
  <c r="BY35" i="22"/>
  <c r="AG32" i="22"/>
  <c r="AM33" i="22"/>
  <c r="BN30" i="22"/>
  <c r="AZ32" i="22"/>
  <c r="AO34" i="22"/>
  <c r="BM36" i="22"/>
  <c r="BB33" i="22"/>
  <c r="AB36" i="22"/>
  <c r="AR35" i="22"/>
  <c r="AF30" i="22"/>
  <c r="AO31" i="22"/>
  <c r="AD31" i="22"/>
  <c r="BB34" i="22"/>
  <c r="BI36" i="22"/>
  <c r="BC31" i="22"/>
  <c r="BT30" i="22"/>
  <c r="AZ31" i="22"/>
  <c r="AC31" i="22"/>
  <c r="BM33" i="22"/>
  <c r="AC36" i="22"/>
  <c r="AO33" i="22"/>
  <c r="AP36" i="22"/>
  <c r="AF36" i="22"/>
  <c r="BY36" i="22"/>
  <c r="AB32" i="22"/>
  <c r="BA34" i="22"/>
  <c r="BN35" i="22"/>
  <c r="AZ35" i="22"/>
  <c r="BX30" i="22"/>
  <c r="BB36" i="22"/>
  <c r="AB33" i="22"/>
  <c r="AP34" i="22"/>
  <c r="AY34" i="22"/>
  <c r="AX32" i="22"/>
  <c r="AO32" i="22"/>
  <c r="AC32" i="22"/>
  <c r="BV36" i="22"/>
  <c r="AC35" i="22"/>
  <c r="BT31" i="22"/>
  <c r="BM31" i="22"/>
  <c r="BA35" i="22"/>
  <c r="BC36" i="22"/>
  <c r="BN33" i="22"/>
  <c r="AZ36" i="22"/>
  <c r="AP30" i="22"/>
  <c r="AF33" i="22"/>
  <c r="BC30" i="22"/>
  <c r="BI30" i="22"/>
  <c r="BC33" i="22"/>
  <c r="AP32" i="22"/>
  <c r="BB31" i="22"/>
  <c r="BA31" i="22"/>
  <c r="BK31" i="22"/>
  <c r="AC30" i="22"/>
  <c r="AE31" i="22"/>
  <c r="AR34" i="22"/>
  <c r="AB31" i="22"/>
  <c r="BW34" i="22"/>
  <c r="AF31" i="22"/>
  <c r="BC34" i="22"/>
  <c r="BM30" i="22"/>
  <c r="BY34" i="22"/>
  <c r="BB35" i="22"/>
  <c r="AY30" i="22"/>
  <c r="AQ31" i="22"/>
  <c r="BY30" i="22"/>
  <c r="AN36" i="22"/>
  <c r="BI32" i="22"/>
  <c r="AX35" i="22"/>
  <c r="AY35" i="22"/>
  <c r="BJ36" i="22"/>
  <c r="AZ33" i="22"/>
  <c r="BI31" i="22"/>
  <c r="AF35" i="22"/>
  <c r="BW32" i="22"/>
  <c r="AB34" i="22"/>
  <c r="AX36" i="22"/>
  <c r="AQ32" i="22"/>
  <c r="BA30" i="22"/>
  <c r="BW35" i="22"/>
  <c r="BJ34" i="22"/>
  <c r="BC35" i="22"/>
  <c r="BB32" i="22"/>
  <c r="BI35" i="22"/>
  <c r="AB30" i="22"/>
  <c r="AC34" i="22"/>
  <c r="BA32" i="22"/>
  <c r="BU31" i="22"/>
  <c r="AY36" i="22"/>
  <c r="BU36" i="22"/>
  <c r="BL30" i="22"/>
  <c r="BT33" i="22"/>
  <c r="BT35" i="22"/>
  <c r="BI33" i="22"/>
  <c r="BX35" i="22"/>
  <c r="BJ35" i="22"/>
  <c r="AE33" i="22"/>
  <c r="AR32" i="22"/>
  <c r="AD36" i="22"/>
  <c r="BB30" i="22"/>
  <c r="AP35" i="22"/>
  <c r="BY31" i="22"/>
  <c r="BU35" i="22"/>
  <c r="BN31" i="22"/>
  <c r="AY32" i="22"/>
  <c r="AZ30" i="22"/>
  <c r="BM32" i="22"/>
  <c r="AX33" i="22"/>
  <c r="BK36" i="22"/>
  <c r="AD34" i="22"/>
  <c r="AD32" i="22"/>
  <c r="BU32" i="22"/>
  <c r="BT34" i="22"/>
  <c r="BK33" i="22"/>
  <c r="BV30" i="22"/>
  <c r="BL31" i="22"/>
  <c r="AE30" i="22"/>
  <c r="BK32" i="22"/>
  <c r="AC33" i="22"/>
  <c r="BW31" i="22"/>
  <c r="AM32" i="22"/>
  <c r="BY33" i="22"/>
  <c r="AQ36" i="22"/>
  <c r="BJ32" i="22"/>
  <c r="BY32" i="22"/>
  <c r="BT32" i="22"/>
  <c r="BL35" i="22"/>
  <c r="BA33" i="22"/>
  <c r="BI34" i="22"/>
  <c r="AB35" i="22"/>
  <c r="AN32" i="22"/>
  <c r="AE35" i="22"/>
  <c r="AX30" i="22"/>
  <c r="AM31" i="22"/>
  <c r="BW30" i="22"/>
  <c r="AQ33" i="22"/>
  <c r="BJ33" i="22"/>
  <c r="AX31" i="22"/>
  <c r="AD33" i="22"/>
  <c r="AO36" i="22"/>
  <c r="AQ30" i="22"/>
  <c r="AM34" i="22"/>
  <c r="BX32" i="22"/>
  <c r="BT36" i="22"/>
  <c r="H51" i="23" l="1"/>
  <c r="G39" i="23"/>
  <c r="G51" i="23"/>
  <c r="E51" i="23"/>
  <c r="E74" i="23"/>
  <c r="F52" i="23"/>
  <c r="G74" i="23"/>
  <c r="H74" i="23"/>
  <c r="I74" i="23"/>
  <c r="H52" i="23"/>
  <c r="F39" i="23"/>
  <c r="G52" i="23"/>
  <c r="H39" i="23"/>
  <c r="I51" i="23"/>
  <c r="I39" i="23"/>
  <c r="I52" i="23"/>
  <c r="E52" i="23"/>
  <c r="F51" i="23"/>
  <c r="F74" i="23"/>
  <c r="E39" i="23"/>
  <c r="BV46" i="22"/>
  <c r="D11" i="23"/>
  <c r="D89" i="23"/>
  <c r="E76" i="23"/>
  <c r="F29" i="30"/>
  <c r="I37" i="23"/>
  <c r="F25" i="30"/>
  <c r="E24" i="23"/>
  <c r="D50" i="23"/>
  <c r="G28" i="30"/>
  <c r="F63" i="23"/>
  <c r="H11" i="23"/>
  <c r="D24" i="23"/>
  <c r="F37" i="23"/>
  <c r="G26" i="30"/>
  <c r="H89" i="23"/>
  <c r="H50" i="23"/>
  <c r="H24" i="23"/>
  <c r="I63" i="23"/>
  <c r="F50" i="23"/>
  <c r="G27" i="30"/>
  <c r="D76" i="23"/>
  <c r="H37" i="23"/>
  <c r="H28" i="30"/>
  <c r="G63" i="23"/>
  <c r="H26" i="30"/>
  <c r="G37" i="23"/>
  <c r="F28" i="30"/>
  <c r="E63" i="23"/>
  <c r="E37" i="23"/>
  <c r="F26" i="30"/>
  <c r="G24" i="30"/>
  <c r="F11" i="23"/>
  <c r="G29" i="30"/>
  <c r="F76" i="23"/>
  <c r="H27" i="30"/>
  <c r="G50" i="23"/>
  <c r="H25" i="30"/>
  <c r="G24" i="23"/>
  <c r="H63" i="23"/>
  <c r="F24" i="23"/>
  <c r="G25" i="30"/>
  <c r="F27" i="30"/>
  <c r="E50" i="23"/>
  <c r="I11" i="23"/>
  <c r="I89" i="23"/>
  <c r="H24" i="30"/>
  <c r="G11" i="23"/>
  <c r="I76" i="23"/>
  <c r="H30" i="30"/>
  <c r="G89" i="23"/>
  <c r="D63" i="23"/>
  <c r="H76" i="23"/>
  <c r="D37" i="23"/>
  <c r="G30" i="30"/>
  <c r="F89" i="23"/>
  <c r="I50" i="23"/>
  <c r="F24" i="30"/>
  <c r="E11" i="23"/>
  <c r="G76" i="23"/>
  <c r="H29" i="30"/>
  <c r="I24" i="23"/>
  <c r="E89" i="23"/>
  <c r="F30" i="30"/>
  <c r="D22" i="23"/>
  <c r="E22" i="23"/>
  <c r="F22" i="23"/>
  <c r="G22" i="23"/>
  <c r="H22" i="23"/>
  <c r="I22" i="23"/>
  <c r="D35" i="23"/>
  <c r="E35" i="23"/>
  <c r="F17" i="30"/>
  <c r="F35" i="23"/>
  <c r="G17" i="30"/>
  <c r="G35" i="23"/>
  <c r="H17" i="30"/>
  <c r="H35" i="23"/>
  <c r="I35" i="23"/>
  <c r="D9" i="23"/>
  <c r="E9" i="23"/>
  <c r="F9" i="23"/>
  <c r="G9" i="23"/>
  <c r="H9" i="23"/>
  <c r="I9" i="23"/>
  <c r="D87" i="23"/>
  <c r="E87" i="23"/>
  <c r="F87" i="23"/>
  <c r="G87" i="23"/>
  <c r="H87" i="23"/>
  <c r="I87" i="23"/>
  <c r="D61" i="23"/>
  <c r="E61" i="23"/>
  <c r="F61" i="23"/>
  <c r="G61" i="23"/>
  <c r="H61" i="23"/>
  <c r="I61" i="23"/>
  <c r="D48" i="23"/>
  <c r="E48" i="23"/>
  <c r="F48" i="23"/>
  <c r="G48" i="23"/>
  <c r="H48" i="23"/>
  <c r="I48" i="23"/>
  <c r="D25" i="23"/>
  <c r="E25" i="23"/>
  <c r="F25" i="23"/>
  <c r="G25" i="23"/>
  <c r="H25" i="23"/>
  <c r="I25" i="23"/>
  <c r="D38" i="23"/>
  <c r="F31" i="30"/>
  <c r="E38" i="23"/>
  <c r="F38" i="23"/>
  <c r="G31" i="30"/>
  <c r="H31" i="30"/>
  <c r="G38" i="23"/>
  <c r="H38" i="23"/>
  <c r="I38" i="23"/>
  <c r="D90" i="23"/>
  <c r="E90" i="23"/>
  <c r="F90" i="23"/>
  <c r="G90" i="23"/>
  <c r="H90" i="23"/>
  <c r="I90" i="23"/>
  <c r="D77" i="23"/>
  <c r="E77" i="23"/>
  <c r="F77" i="23"/>
  <c r="G77" i="23"/>
  <c r="H77" i="23"/>
  <c r="I77" i="23"/>
  <c r="D12" i="23"/>
  <c r="E12" i="23"/>
  <c r="F12" i="23"/>
  <c r="G12" i="23"/>
  <c r="H12" i="23"/>
  <c r="I12" i="23"/>
  <c r="D64" i="23"/>
  <c r="E64" i="23"/>
  <c r="F64" i="23"/>
  <c r="G64" i="23"/>
  <c r="H64" i="23"/>
  <c r="I64" i="23"/>
  <c r="D65" i="23"/>
  <c r="E65" i="23"/>
  <c r="F32" i="30"/>
  <c r="F65" i="23"/>
  <c r="G32" i="30"/>
  <c r="G65" i="23"/>
  <c r="H32" i="30"/>
  <c r="H65" i="23"/>
  <c r="I65" i="23"/>
  <c r="D26" i="23"/>
  <c r="E26" i="23"/>
  <c r="F26" i="23"/>
  <c r="G26" i="23"/>
  <c r="H26" i="23"/>
  <c r="I26" i="23"/>
  <c r="D91" i="23"/>
  <c r="F33" i="30"/>
  <c r="E91" i="23"/>
  <c r="G33" i="30"/>
  <c r="F91" i="23"/>
  <c r="H33" i="30"/>
  <c r="G91" i="23"/>
  <c r="H91" i="23"/>
  <c r="I91" i="23"/>
  <c r="D13" i="23"/>
  <c r="E13" i="23"/>
  <c r="F13" i="23"/>
  <c r="G13" i="23"/>
  <c r="H13" i="23"/>
  <c r="I13" i="23"/>
  <c r="D78" i="23"/>
  <c r="E78" i="23"/>
  <c r="F78" i="23"/>
  <c r="G78" i="23"/>
  <c r="H78" i="23"/>
  <c r="I78" i="23"/>
  <c r="D36" i="23"/>
  <c r="F20" i="30"/>
  <c r="E36" i="23"/>
  <c r="F36" i="23"/>
  <c r="G20" i="30"/>
  <c r="H20" i="30"/>
  <c r="G36" i="23"/>
  <c r="H36" i="23"/>
  <c r="I36" i="23"/>
  <c r="D75" i="23"/>
  <c r="F22" i="30"/>
  <c r="E75" i="23"/>
  <c r="G22" i="30"/>
  <c r="F75" i="23"/>
  <c r="H22" i="30"/>
  <c r="G75" i="23"/>
  <c r="H75" i="23"/>
  <c r="I75" i="23"/>
  <c r="D49" i="23"/>
  <c r="E49" i="23"/>
  <c r="F49" i="23"/>
  <c r="G49" i="23"/>
  <c r="H49" i="23"/>
  <c r="I49" i="23"/>
  <c r="D88" i="23"/>
  <c r="F23" i="30"/>
  <c r="E88" i="23"/>
  <c r="G23" i="30"/>
  <c r="F88" i="23"/>
  <c r="H23" i="30"/>
  <c r="G88" i="23"/>
  <c r="H88" i="23"/>
  <c r="I88" i="23"/>
  <c r="D10" i="23"/>
  <c r="E10" i="23"/>
  <c r="F18" i="30"/>
  <c r="G18" i="30"/>
  <c r="F10" i="23"/>
  <c r="G10" i="23"/>
  <c r="H18" i="30"/>
  <c r="H10" i="23"/>
  <c r="I10" i="23"/>
  <c r="D23" i="23"/>
  <c r="E23" i="23"/>
  <c r="F19" i="30"/>
  <c r="F23" i="23"/>
  <c r="G19" i="30"/>
  <c r="H19" i="30"/>
  <c r="G23" i="23"/>
  <c r="H23" i="23"/>
  <c r="I23" i="23"/>
  <c r="D62" i="23"/>
  <c r="E62" i="23"/>
  <c r="F21" i="30"/>
  <c r="G21" i="30"/>
  <c r="F62" i="23"/>
  <c r="G62" i="23"/>
  <c r="H21" i="30"/>
  <c r="H62" i="23"/>
  <c r="I62" i="23"/>
  <c r="D19" i="29"/>
  <c r="J19" i="29"/>
  <c r="J21" i="29"/>
  <c r="D21" i="29"/>
  <c r="J23" i="29"/>
  <c r="D23" i="29"/>
  <c r="D20" i="29"/>
  <c r="J20" i="29"/>
  <c r="J22" i="29"/>
  <c r="D22" i="29"/>
  <c r="D31" i="29"/>
  <c r="F46" i="29"/>
  <c r="F52" i="29"/>
  <c r="F50" i="29"/>
  <c r="D38" i="29"/>
  <c r="J31" i="29"/>
  <c r="D36" i="29"/>
  <c r="J35" i="29"/>
  <c r="F47" i="29"/>
  <c r="L51" i="29"/>
  <c r="L52" i="29"/>
  <c r="F45" i="29"/>
  <c r="F49" i="29"/>
  <c r="L49" i="29"/>
  <c r="D35" i="29"/>
  <c r="L47" i="29"/>
  <c r="J38" i="29"/>
  <c r="L44" i="29"/>
  <c r="J36" i="29"/>
  <c r="F51" i="29"/>
  <c r="F44" i="29"/>
  <c r="D37" i="29"/>
  <c r="F48" i="29"/>
  <c r="J37" i="29"/>
  <c r="L45" i="29"/>
  <c r="L46" i="29"/>
  <c r="L50" i="29"/>
  <c r="L48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<sst xmlns="http://schemas.openxmlformats.org/spreadsheetml/2006/main" count="790" uniqueCount="129">
  <si>
    <t>beta</t>
  </si>
  <si>
    <t>nu</t>
  </si>
  <si>
    <t>rho</t>
  </si>
  <si>
    <t>Strike</t>
  </si>
  <si>
    <t>Moneyness</t>
  </si>
  <si>
    <t>SABR Model</t>
  </si>
  <si>
    <t>Swap Tenor</t>
  </si>
  <si>
    <t>3yr</t>
  </si>
  <si>
    <t>Option Expiry</t>
  </si>
  <si>
    <t>Years to E</t>
  </si>
  <si>
    <t>1yr</t>
  </si>
  <si>
    <t>2yr</t>
  </si>
  <si>
    <t>5yr</t>
  </si>
  <si>
    <t>7yr</t>
  </si>
  <si>
    <t>10yr</t>
  </si>
  <si>
    <t>4yr</t>
  </si>
  <si>
    <t>1m</t>
  </si>
  <si>
    <t>2m</t>
  </si>
  <si>
    <t>3m</t>
  </si>
  <si>
    <t>6m</t>
  </si>
  <si>
    <t>FORWARD RATES</t>
  </si>
  <si>
    <t>6M</t>
  </si>
  <si>
    <t>Market</t>
  </si>
  <si>
    <t>Swaption</t>
  </si>
  <si>
    <t>AUD</t>
  </si>
  <si>
    <t>Output</t>
  </si>
  <si>
    <t>Beta</t>
  </si>
  <si>
    <t>Nu</t>
  </si>
  <si>
    <t>Rho</t>
  </si>
  <si>
    <t>AUD Swaption: 1YR</t>
  </si>
  <si>
    <t>AUD Swaption: 3YR</t>
  </si>
  <si>
    <t>AUD Swaption: 6M</t>
  </si>
  <si>
    <t>AUD Swaption: 2YR</t>
  </si>
  <si>
    <t>AUD Swaption: 5YR</t>
  </si>
  <si>
    <t>AUD Swaption: 7YR</t>
  </si>
  <si>
    <t>AUD Swaption: 10YR</t>
  </si>
  <si>
    <t>paramsHandle</t>
  </si>
  <si>
    <t>instrument</t>
  </si>
  <si>
    <t>currency</t>
  </si>
  <si>
    <t>engineHandle</t>
  </si>
  <si>
    <t>settingsHandle</t>
  </si>
  <si>
    <t>volGrid</t>
  </si>
  <si>
    <t>assetGrid</t>
  </si>
  <si>
    <t>optionEx</t>
  </si>
  <si>
    <t>See Market Data Page</t>
  </si>
  <si>
    <t>SABR Full 6M Settings</t>
  </si>
  <si>
    <t>SABR Full Calibration 6M Expiry</t>
  </si>
  <si>
    <t>Calibration
Status</t>
  </si>
  <si>
    <t>Calibration
Error</t>
  </si>
  <si>
    <t>Forward</t>
  </si>
  <si>
    <t>ATM Vol</t>
  </si>
  <si>
    <t>Tenor</t>
  </si>
  <si>
    <t>ATM Offset</t>
  </si>
  <si>
    <t>Difference (bps)</t>
  </si>
  <si>
    <t>Select Tenor:</t>
  </si>
  <si>
    <t>Strike Increment (bp):</t>
  </si>
  <si>
    <t>atmVolatility</t>
  </si>
  <si>
    <t>exerciseTime</t>
  </si>
  <si>
    <t>assetPrice</t>
  </si>
  <si>
    <t>SABR Full 1YR Settings</t>
  </si>
  <si>
    <t>SABR Full Calibration 1YR Expiry</t>
  </si>
  <si>
    <t>SABR Full 2YR Settings</t>
  </si>
  <si>
    <t>SABR Full Calibration 2YR Expiry</t>
  </si>
  <si>
    <t>SABR Full 3YR Settings</t>
  </si>
  <si>
    <t>SABR Full Calibration 3YR Expiry</t>
  </si>
  <si>
    <t>SABR Full 5YR Settings</t>
  </si>
  <si>
    <t>SABR Full Calibration 5YR Expiry</t>
  </si>
  <si>
    <t>SABR Full 7YR Settings</t>
  </si>
  <si>
    <t>SABR Full Calibration 7YR Expiry</t>
  </si>
  <si>
    <t>SABR Full 10YR Settings</t>
  </si>
  <si>
    <t>SABR Full Calibration 10YR Expiry</t>
  </si>
  <si>
    <t>Expiry</t>
  </si>
  <si>
    <t>Alpha</t>
  </si>
  <si>
    <t>Expiry into: 1YR Tenor</t>
  </si>
  <si>
    <t>Expiry into: 2YR Tenor</t>
  </si>
  <si>
    <t>Expiry into: 4YR Tenor</t>
  </si>
  <si>
    <t>Expiry into: 5YR Tenor</t>
  </si>
  <si>
    <t>Expiry into: 7YR Tenor</t>
  </si>
  <si>
    <t>Expiry into: 10YR Tenor</t>
  </si>
  <si>
    <t>Markit Data</t>
  </si>
  <si>
    <t>UPDATE WORKBOOK COMMAND: CTRL+ALT+F9</t>
  </si>
  <si>
    <t>SABR Model Examples</t>
  </si>
  <si>
    <t>Powered by Highlander ©</t>
  </si>
  <si>
    <t>Spreadsheet shows examples of how to use the Front Office Quantitative Research implementation of the SABR model</t>
  </si>
  <si>
    <t>MARKIT DATA</t>
  </si>
  <si>
    <t>Select on the link below to go to particular worksheet</t>
  </si>
  <si>
    <t>SABR ATM 6M7Y Settings</t>
  </si>
  <si>
    <t>SABR ATM Calibration 6M7Y Expiry</t>
  </si>
  <si>
    <t>Expiry into: 3YR Tenor</t>
  </si>
  <si>
    <t>Full SABR Calibration</t>
  </si>
  <si>
    <t>ATM SABR Calibration</t>
  </si>
  <si>
    <t>Full SABR Calibration Summary</t>
  </si>
  <si>
    <t>SABR Interpolated 2Y5Y Settings</t>
  </si>
  <si>
    <t>SABR Interpolated Calibration 2Y5Y</t>
  </si>
  <si>
    <t>tenor</t>
  </si>
  <si>
    <t>Strike Increment (bp)</t>
  </si>
  <si>
    <t>SABR Parameter</t>
  </si>
  <si>
    <t>calibrationEngineRange</t>
  </si>
  <si>
    <t>Interpolated SABR Calibration</t>
  </si>
  <si>
    <t>Example 1: 2Y5Y</t>
  </si>
  <si>
    <t>Asset Price: 1Y5Y</t>
  </si>
  <si>
    <t>Markit: 1Y5Y</t>
  </si>
  <si>
    <t>Markit: 3Y5Y</t>
  </si>
  <si>
    <t>Asset Price: 3Y5Y</t>
  </si>
  <si>
    <t>Example 2: 9M3Y</t>
  </si>
  <si>
    <t>SABR Interpolated 9M3Y Settings</t>
  </si>
  <si>
    <t>SABR Interpolated Calibration 9M3Y</t>
  </si>
  <si>
    <t>9m</t>
  </si>
  <si>
    <t>Asset Price: 6M3Y</t>
  </si>
  <si>
    <t>Markit: 6M3Y</t>
  </si>
  <si>
    <t>Asset Price: 1Y3Y</t>
  </si>
  <si>
    <t>Markit: 1Y3Y</t>
  </si>
  <si>
    <t>PPD</t>
  </si>
  <si>
    <t>1Y</t>
  </si>
  <si>
    <t>2Y</t>
  </si>
  <si>
    <t>3Y</t>
  </si>
  <si>
    <t>4Y</t>
  </si>
  <si>
    <t>5Y</t>
  </si>
  <si>
    <t>7Y</t>
  </si>
  <si>
    <t>10Y</t>
  </si>
  <si>
    <t>ATM</t>
  </si>
  <si>
    <t>ATM-400</t>
  </si>
  <si>
    <t>ATM-300</t>
  </si>
  <si>
    <t>ATM-200</t>
  </si>
  <si>
    <t>ATM-100</t>
  </si>
  <si>
    <t>ATM+100</t>
  </si>
  <si>
    <t>ATM+200</t>
  </si>
  <si>
    <t>ATM+300</t>
  </si>
  <si>
    <t>ATM+400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</si>
</sst>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%"/>
    <numFmt numFmtId="166" formatCode="0.0000%"/>
    <numFmt numFmtId="167" formatCode="&quot;$&quot;#,##0\ ;\(&quot;$&quot;#,##0\)"/>
    <numFmt numFmtId="168" formatCode="0.00_)"/>
    <numFmt numFmtId="169" formatCode="#,##0.0;#,##0.0"/>
    <numFmt numFmtId="170" formatCode="\+#,##0.00;\-#,##0.00"/>
    <numFmt numFmtId="171" formatCode="0.0000E+00"/>
    <numFmt numFmtId="172" formatCode="0.000000000000000%"/>
    <numFmt numFmtId="173" formatCode="0.000000"/>
    <numFmt numFmtId="174" formatCode="0.000000000"/>
    <numFmt numFmtId="175" formatCode="0.0%"/>
  </numFmts>
  <fonts count="62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0"/>
      <name val="Times New Roman"/>
      <family val="1"/>
    </font>
    <font>
      <i/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i/>
      <sz val="8"/>
      <color indexed="23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7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0" applyAlignment="0"/>
    <xf numFmtId="0" fontId="14" fillId="3" borderId="0" applyNumberFormat="0" applyBorder="0" applyAlignment="0" applyProtection="0"/>
    <xf numFmtId="0" fontId="15" fillId="21" borderId="1" applyNumberFormat="0" applyAlignment="0" applyProtection="0"/>
    <xf numFmtId="0" fontId="16" fillId="22" borderId="2" applyNumberFormat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>
      <alignment horizontal="right" vertical="center"/>
    </xf>
    <xf numFmtId="19" fontId="22" fillId="23" borderId="6" applyNumberFormat="0" applyBorder="0">
      <alignment horizontal="left" vertical="center"/>
    </xf>
    <xf numFmtId="2" fontId="23" fillId="24" borderId="0">
      <alignment horizontal="center" vertical="center"/>
    </xf>
    <xf numFmtId="2" fontId="23" fillId="24" borderId="7" applyBorder="0">
      <alignment horizontal="left" vertical="center"/>
    </xf>
    <xf numFmtId="0" fontId="22" fillId="23" borderId="0">
      <alignment horizontal="right" vertical="center"/>
    </xf>
    <xf numFmtId="19" fontId="24" fillId="23" borderId="8" applyNumberFormat="0" applyBorder="0">
      <alignment horizontal="left" vertical="center" indent="1"/>
    </xf>
    <xf numFmtId="2" fontId="25" fillId="24" borderId="9" applyBorder="0">
      <alignment horizontal="left" vertical="center" indent="1"/>
    </xf>
    <xf numFmtId="2" fontId="25" fillId="24" borderId="10" applyBorder="0">
      <alignment horizontal="center" vertical="center"/>
    </xf>
    <xf numFmtId="0" fontId="26" fillId="7" borderId="1" applyNumberFormat="0" applyAlignment="0" applyProtection="0"/>
    <xf numFmtId="2" fontId="27" fillId="25" borderId="11" applyBorder="0">
      <alignment horizontal="left" vertical="center" indent="1"/>
    </xf>
    <xf numFmtId="0" fontId="27" fillId="25" borderId="0">
      <alignment horizontal="right" vertical="center"/>
    </xf>
    <xf numFmtId="2" fontId="27" fillId="25" borderId="6" applyNumberFormat="0" applyBorder="0">
      <alignment horizontal="right" vertical="center"/>
    </xf>
    <xf numFmtId="2" fontId="28" fillId="26" borderId="8" applyBorder="0">
      <alignment horizontal="left" vertical="center" indent="1"/>
    </xf>
    <xf numFmtId="2" fontId="28" fillId="26" borderId="0">
      <alignment horizontal="right" vertical="center"/>
    </xf>
    <xf numFmtId="2" fontId="28" fillId="26" borderId="7" applyBorder="0">
      <alignment horizontal="left" vertical="center"/>
    </xf>
    <xf numFmtId="2" fontId="28" fillId="26" borderId="12" applyBorder="0">
      <alignment horizontal="center" vertical="center"/>
    </xf>
    <xf numFmtId="19" fontId="24" fillId="27" borderId="13" applyNumberFormat="0" applyBorder="0">
      <alignment horizontal="left" vertical="center"/>
    </xf>
    <xf numFmtId="15" fontId="24" fillId="27" borderId="10" applyNumberFormat="0" applyBorder="0">
      <alignment horizontal="right" vertical="center"/>
    </xf>
    <xf numFmtId="19" fontId="24" fillId="27" borderId="14" applyNumberFormat="0" applyBorder="0">
      <alignment horizontal="right" vertical="center"/>
    </xf>
    <xf numFmtId="2" fontId="25" fillId="28" borderId="15" applyBorder="0">
      <alignment horizontal="left" vertical="center" indent="1"/>
    </xf>
    <xf numFmtId="2" fontId="25" fillId="28" borderId="7" applyNumberFormat="0">
      <alignment horizontal="center" vertical="center"/>
    </xf>
    <xf numFmtId="2" fontId="25" fillId="28" borderId="7" applyNumberFormat="0" applyBorder="0">
      <alignment horizontal="left" vertical="center"/>
    </xf>
    <xf numFmtId="2" fontId="27" fillId="29" borderId="14" applyNumberFormat="0" applyBorder="0">
      <alignment horizontal="right" vertical="center"/>
    </xf>
    <xf numFmtId="0" fontId="29" fillId="0" borderId="16" applyNumberFormat="0" applyFill="0" applyAlignment="0" applyProtection="0"/>
    <xf numFmtId="0" fontId="30" fillId="30" borderId="0" applyNumberFormat="0" applyBorder="0" applyAlignment="0" applyProtection="0"/>
    <xf numFmtId="0" fontId="1" fillId="0" borderId="0" applyNumberFormat="0" applyFont="0" applyFill="0" applyBorder="0" applyAlignment="0"/>
    <xf numFmtId="168" fontId="31" fillId="0" borderId="0"/>
    <xf numFmtId="0" fontId="1" fillId="31" borderId="0"/>
    <xf numFmtId="0" fontId="1" fillId="32" borderId="0"/>
    <xf numFmtId="0" fontId="1" fillId="0" borderId="0"/>
    <xf numFmtId="0" fontId="1" fillId="31" borderId="0"/>
    <xf numFmtId="0" fontId="1" fillId="0" borderId="0"/>
    <xf numFmtId="0" fontId="1" fillId="31" borderId="0"/>
    <xf numFmtId="0" fontId="1" fillId="33" borderId="17" applyNumberFormat="0" applyFont="0" applyAlignment="0" applyProtection="0"/>
    <xf numFmtId="0" fontId="3" fillId="34" borderId="18" applyNumberFormat="0" applyBorder="0">
      <alignment horizontal="left" vertical="center"/>
    </xf>
    <xf numFmtId="2" fontId="3" fillId="34" borderId="7" applyNumberFormat="0" applyBorder="0">
      <alignment horizontal="left" vertical="center"/>
    </xf>
    <xf numFmtId="2" fontId="28" fillId="26" borderId="19" applyNumberFormat="0" applyBorder="0">
      <alignment horizontal="left" vertical="center"/>
    </xf>
    <xf numFmtId="2" fontId="28" fillId="26" borderId="7" applyNumberFormat="0" applyBorder="0">
      <alignment horizontal="left" vertical="center"/>
    </xf>
    <xf numFmtId="0" fontId="32" fillId="21" borderId="20" applyNumberFormat="0" applyAlignment="0" applyProtection="0"/>
    <xf numFmtId="19" fontId="27" fillId="35" borderId="21" applyNumberFormat="0" applyBorder="0">
      <alignment horizontal="left" vertical="center" indent="1"/>
    </xf>
    <xf numFmtId="0" fontId="27" fillId="35" borderId="0">
      <alignment horizontal="right" vertical="center"/>
    </xf>
    <xf numFmtId="19" fontId="27" fillId="35" borderId="14" applyNumberFormat="0" applyBorder="0">
      <alignment horizontal="right" vertical="center"/>
    </xf>
    <xf numFmtId="2" fontId="33" fillId="36" borderId="9" applyBorder="0">
      <alignment horizontal="left" vertical="center" indent="1"/>
    </xf>
    <xf numFmtId="2" fontId="33" fillId="36" borderId="0">
      <alignment horizontal="center" vertical="center"/>
    </xf>
    <xf numFmtId="2" fontId="33" fillId="36" borderId="22">
      <alignment horizontal="left" vertical="center"/>
    </xf>
    <xf numFmtId="0" fontId="34" fillId="37" borderId="12">
      <alignment horizontal="center"/>
    </xf>
    <xf numFmtId="9" fontId="1" fillId="0" borderId="0" applyFont="0" applyFill="0" applyBorder="0" applyAlignment="0" applyProtection="0"/>
    <xf numFmtId="165" fontId="35" fillId="38" borderId="0" applyNumberFormat="0" applyBorder="0">
      <alignment horizontal="right" vertical="center"/>
    </xf>
    <xf numFmtId="165" fontId="35" fillId="38" borderId="0" applyNumberFormat="0" applyBorder="0">
      <alignment horizontal="right" vertical="center"/>
    </xf>
    <xf numFmtId="0" fontId="36" fillId="39" borderId="12" applyNumberFormat="0">
      <alignment horizontal="center" vertical="center"/>
    </xf>
    <xf numFmtId="0" fontId="36" fillId="39" borderId="0" applyNumberFormat="0" applyBorder="0">
      <alignment horizontal="left" vertical="center" indent="1"/>
    </xf>
    <xf numFmtId="169" fontId="37" fillId="40" borderId="0">
      <alignment horizontal="center" vertical="center"/>
    </xf>
    <xf numFmtId="170" fontId="38" fillId="41" borderId="0">
      <alignment horizontal="center" vertical="center"/>
      <protection locked="0"/>
    </xf>
    <xf numFmtId="0" fontId="1" fillId="0" borderId="0">
      <alignment horizontal="left" wrapText="1"/>
    </xf>
    <xf numFmtId="2" fontId="39" fillId="42" borderId="18" applyNumberFormat="0" applyFill="0" applyBorder="0" applyAlignment="0">
      <alignment horizontal="center"/>
      <protection locked="0"/>
    </xf>
    <xf numFmtId="2" fontId="27" fillId="43" borderId="7" applyNumberFormat="0" applyBorder="0">
      <alignment horizontal="right" vertical="center"/>
    </xf>
    <xf numFmtId="2" fontId="27" fillId="43" borderId="0">
      <alignment horizontal="right" vertical="center"/>
    </xf>
    <xf numFmtId="2" fontId="28" fillId="44" borderId="12">
      <alignment horizontal="center" vertical="center"/>
    </xf>
    <xf numFmtId="2" fontId="28" fillId="44" borderId="0" applyNumberFormat="0" applyBorder="0">
      <alignment horizontal="left" vertical="center"/>
    </xf>
    <xf numFmtId="2" fontId="28" fillId="44" borderId="12">
      <alignment horizontal="center" vertical="center"/>
    </xf>
    <xf numFmtId="0" fontId="40" fillId="0" borderId="0" applyNumberFormat="0" applyFill="0" applyBorder="0" applyAlignment="0" applyProtection="0"/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3" fillId="0" borderId="0"/>
  </cellStyleXfs>
  <cellXfs count="125">
    <xf numFmtId="0" fontId="0" fillId="0" borderId="0" xfId="0"/>
    <xf numFmtId="0" fontId="3" fillId="31" borderId="7" xfId="0" applyFont="1" applyFill="1" applyBorder="1" applyAlignment="1">
      <alignment horizontal="center"/>
    </xf>
    <xf numFmtId="0" fontId="3" fillId="31" borderId="12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2" fontId="6" fillId="0" borderId="24" xfId="87" applyNumberFormat="1" applyFont="1" applyBorder="1" applyAlignment="1">
      <alignment horizontal="center"/>
    </xf>
    <xf numFmtId="0" fontId="10" fillId="45" borderId="24" xfId="0" applyFont="1" applyFill="1" applyBorder="1" applyAlignment="1">
      <alignment horizontal="center"/>
    </xf>
    <xf numFmtId="0" fontId="2" fillId="45" borderId="25" xfId="0" applyFont="1" applyFill="1" applyBorder="1" applyAlignment="1">
      <alignment horizontal="center"/>
    </xf>
    <xf numFmtId="0" fontId="2" fillId="45" borderId="26" xfId="0" applyFont="1" applyFill="1" applyBorder="1" applyAlignment="1">
      <alignment horizontal="center"/>
    </xf>
    <xf numFmtId="0" fontId="2" fillId="45" borderId="27" xfId="0" applyFont="1" applyFill="1" applyBorder="1" applyAlignment="1">
      <alignment horizontal="center"/>
    </xf>
    <xf numFmtId="0" fontId="2" fillId="45" borderId="21" xfId="0" applyFont="1" applyFill="1" applyBorder="1" applyAlignment="1">
      <alignment horizontal="center"/>
    </xf>
    <xf numFmtId="0" fontId="2" fillId="43" borderId="21" xfId="0" applyFont="1" applyFill="1" applyBorder="1" applyAlignment="1">
      <alignment horizontal="center"/>
    </xf>
    <xf numFmtId="0" fontId="2" fillId="45" borderId="28" xfId="0" applyFont="1" applyFill="1" applyBorder="1" applyAlignment="1">
      <alignment horizontal="center"/>
    </xf>
    <xf numFmtId="0" fontId="5" fillId="0" borderId="24" xfId="0" applyFont="1" applyBorder="1" applyAlignment="1">
      <alignment horizontal="right"/>
    </xf>
    <xf numFmtId="0" fontId="0" fillId="45" borderId="24" xfId="0" applyFill="1" applyBorder="1" applyAlignment="1">
      <alignment horizontal="center"/>
    </xf>
    <xf numFmtId="0" fontId="6" fillId="0" borderId="24" xfId="0" applyFont="1" applyBorder="1" applyAlignment="1">
      <alignment horizontal="right"/>
    </xf>
    <xf numFmtId="166" fontId="6" fillId="0" borderId="24" xfId="87" applyNumberFormat="1" applyFont="1" applyBorder="1" applyAlignment="1">
      <alignment horizontal="center"/>
    </xf>
    <xf numFmtId="0" fontId="0" fillId="0" borderId="0" xfId="0" applyFill="1"/>
    <xf numFmtId="2" fontId="6" fillId="0" borderId="24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0" fontId="10" fillId="45" borderId="8" xfId="0" applyFont="1" applyFill="1" applyBorder="1" applyAlignment="1">
      <alignment horizontal="center"/>
    </xf>
    <xf numFmtId="0" fontId="3" fillId="31" borderId="19" xfId="0" applyFont="1" applyFill="1" applyBorder="1" applyAlignment="1">
      <alignment horizontal="center"/>
    </xf>
    <xf numFmtId="0" fontId="3" fillId="31" borderId="30" xfId="0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1" fillId="46" borderId="24" xfId="70" applyFont="1" applyFill="1" applyBorder="1"/>
    <xf numFmtId="0" fontId="44" fillId="0" borderId="0" xfId="71" applyFont="1" applyFill="1" applyBorder="1"/>
    <xf numFmtId="0" fontId="45" fillId="46" borderId="24" xfId="71" applyFont="1" applyFill="1" applyBorder="1" applyAlignment="1">
      <alignment horizontal="center"/>
    </xf>
    <xf numFmtId="0" fontId="6" fillId="46" borderId="24" xfId="70" applyFont="1" applyFill="1" applyBorder="1" applyAlignment="1">
      <alignment horizontal="right"/>
    </xf>
    <xf numFmtId="2" fontId="6" fillId="45" borderId="24" xfId="0" applyNumberFormat="1" applyFont="1" applyFill="1" applyBorder="1" applyAlignment="1">
      <alignment horizontal="center"/>
    </xf>
    <xf numFmtId="0" fontId="45" fillId="46" borderId="28" xfId="71" applyFont="1" applyFill="1" applyBorder="1" applyAlignment="1">
      <alignment horizontal="center"/>
    </xf>
    <xf numFmtId="0" fontId="3" fillId="31" borderId="12" xfId="7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171" fontId="6" fillId="0" borderId="28" xfId="0" applyNumberFormat="1" applyFont="1" applyBorder="1" applyAlignment="1">
      <alignment horizontal="center"/>
    </xf>
    <xf numFmtId="0" fontId="3" fillId="31" borderId="30" xfId="0" applyFont="1" applyFill="1" applyBorder="1" applyAlignment="1">
      <alignment horizontal="center" wrapText="1"/>
    </xf>
    <xf numFmtId="0" fontId="3" fillId="31" borderId="31" xfId="0" applyFont="1" applyFill="1" applyBorder="1" applyAlignment="1">
      <alignment horizontal="center" wrapText="1"/>
    </xf>
    <xf numFmtId="0" fontId="3" fillId="31" borderId="22" xfId="0" applyFont="1" applyFill="1" applyBorder="1" applyAlignment="1">
      <alignment horizontal="center"/>
    </xf>
    <xf numFmtId="0" fontId="3" fillId="31" borderId="3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5" fillId="46" borderId="24" xfId="70" applyFont="1" applyFill="1" applyBorder="1" applyAlignment="1">
      <alignment horizontal="right"/>
    </xf>
    <xf numFmtId="2" fontId="5" fillId="46" borderId="24" xfId="70" applyNumberFormat="1" applyFont="1" applyFill="1" applyBorder="1" applyAlignment="1">
      <alignment horizontal="right"/>
    </xf>
    <xf numFmtId="0" fontId="46" fillId="46" borderId="24" xfId="70" applyFont="1" applyFill="1" applyBorder="1" applyAlignment="1">
      <alignment horizontal="right"/>
    </xf>
    <xf numFmtId="0" fontId="47" fillId="46" borderId="24" xfId="70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24" xfId="0" applyFont="1" applyFill="1" applyBorder="1" applyAlignment="1">
      <alignment horizontal="left"/>
    </xf>
    <xf numFmtId="0" fontId="3" fillId="47" borderId="1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2" fontId="6" fillId="45" borderId="28" xfId="0" applyNumberFormat="1" applyFont="1" applyFill="1" applyBorder="1" applyAlignment="1">
      <alignment horizontal="center"/>
    </xf>
    <xf numFmtId="166" fontId="6" fillId="0" borderId="28" xfId="87" applyNumberFormat="1" applyFont="1" applyBorder="1" applyAlignment="1">
      <alignment horizontal="center"/>
    </xf>
    <xf numFmtId="2" fontId="6" fillId="0" borderId="28" xfId="87" applyNumberFormat="1" applyFont="1" applyBorder="1" applyAlignment="1">
      <alignment horizontal="center"/>
    </xf>
    <xf numFmtId="0" fontId="0" fillId="0" borderId="24" xfId="0" applyBorder="1"/>
    <xf numFmtId="0" fontId="44" fillId="32" borderId="0" xfId="73" applyFont="1" applyFill="1"/>
    <xf numFmtId="0" fontId="48" fillId="48" borderId="33" xfId="69" applyFont="1" applyFill="1" applyBorder="1"/>
    <xf numFmtId="0" fontId="49" fillId="48" borderId="4" xfId="72" applyFont="1" applyFill="1" applyBorder="1" applyAlignment="1">
      <alignment vertical="center"/>
    </xf>
    <xf numFmtId="0" fontId="44" fillId="43" borderId="0" xfId="73" applyFont="1" applyFill="1"/>
    <xf numFmtId="0" fontId="44" fillId="0" borderId="34" xfId="73" applyFont="1" applyFill="1" applyBorder="1"/>
    <xf numFmtId="0" fontId="50" fillId="0" borderId="34" xfId="68" applyFont="1" applyFill="1" applyBorder="1" applyAlignment="1">
      <alignment horizontal="right"/>
    </xf>
    <xf numFmtId="0" fontId="44" fillId="0" borderId="0" xfId="73" applyFont="1" applyFill="1" applyBorder="1"/>
    <xf numFmtId="0" fontId="51" fillId="0" borderId="0" xfId="73" applyFont="1" applyFill="1" applyBorder="1" applyAlignment="1">
      <alignment horizontal="center"/>
    </xf>
    <xf numFmtId="0" fontId="52" fillId="0" borderId="0" xfId="73" applyFont="1" applyFill="1" applyBorder="1"/>
    <xf numFmtId="0" fontId="53" fillId="0" borderId="0" xfId="73" applyFont="1" applyFill="1" applyBorder="1"/>
    <xf numFmtId="0" fontId="54" fillId="0" borderId="0" xfId="40" applyFont="1" applyFill="1" applyBorder="1" applyAlignment="1" applyProtection="1"/>
    <xf numFmtId="0" fontId="55" fillId="0" borderId="0" xfId="73" applyFont="1" applyFill="1" applyBorder="1"/>
    <xf numFmtId="0" fontId="4" fillId="0" borderId="0" xfId="40" applyFill="1" applyBorder="1" applyAlignment="1" applyProtection="1"/>
    <xf numFmtId="0" fontId="56" fillId="0" borderId="0" xfId="40" applyFont="1" applyFill="1" applyBorder="1" applyAlignment="1" applyProtection="1"/>
    <xf numFmtId="0" fontId="57" fillId="0" borderId="0" xfId="73" applyFont="1" applyFill="1" applyBorder="1"/>
    <xf numFmtId="0" fontId="57" fillId="0" borderId="0" xfId="73" applyFont="1" applyFill="1" applyBorder="1" applyAlignment="1">
      <alignment horizontal="right"/>
    </xf>
    <xf numFmtId="0" fontId="4" fillId="0" borderId="0" xfId="40" applyAlignment="1" applyProtection="1"/>
    <xf numFmtId="10" fontId="5" fillId="0" borderId="24" xfId="87" applyNumberFormat="1" applyFont="1" applyBorder="1" applyAlignment="1">
      <alignment horizontal="right"/>
    </xf>
    <xf numFmtId="0" fontId="1" fillId="0" borderId="0" xfId="70" applyFont="1" applyFill="1" applyBorder="1"/>
    <xf numFmtId="0" fontId="0" fillId="0" borderId="8" xfId="0" applyBorder="1"/>
    <xf numFmtId="0" fontId="0" fillId="0" borderId="21" xfId="0" applyBorder="1"/>
    <xf numFmtId="0" fontId="0" fillId="0" borderId="28" xfId="0" applyBorder="1"/>
    <xf numFmtId="0" fontId="6" fillId="0" borderId="8" xfId="0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166" fontId="6" fillId="0" borderId="24" xfId="87" applyNumberFormat="1" applyFont="1" applyBorder="1"/>
    <xf numFmtId="2" fontId="6" fillId="0" borderId="24" xfId="0" applyNumberFormat="1" applyFont="1" applyBorder="1"/>
    <xf numFmtId="166" fontId="6" fillId="0" borderId="28" xfId="87" applyNumberFormat="1" applyFont="1" applyBorder="1"/>
    <xf numFmtId="0" fontId="3" fillId="31" borderId="31" xfId="0" applyFont="1" applyFill="1" applyBorder="1" applyAlignment="1">
      <alignment horizontal="center"/>
    </xf>
    <xf numFmtId="0" fontId="59" fillId="31" borderId="12" xfId="0" applyFont="1" applyFill="1" applyBorder="1" applyAlignment="1">
      <alignment horizontal="center"/>
    </xf>
    <xf numFmtId="0" fontId="3" fillId="0" borderId="0" xfId="0" applyFont="1" applyBorder="1" applyAlignment="1"/>
    <xf numFmtId="172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74" fontId="0" fillId="0" borderId="0" xfId="0" applyNumberFormat="1"/>
    <xf numFmtId="173" fontId="6" fillId="0" borderId="24" xfId="0" applyNumberFormat="1" applyFont="1" applyBorder="1" applyAlignment="1">
      <alignment horizontal="center"/>
    </xf>
    <xf numFmtId="10" fontId="8" fillId="46" borderId="24" xfId="87" applyNumberFormat="1" applyFont="1" applyFill="1" applyBorder="1" applyAlignment="1">
      <alignment horizontal="center"/>
    </xf>
    <xf numFmtId="10" fontId="8" fillId="0" borderId="24" xfId="87" applyNumberFormat="1" applyFont="1" applyFill="1" applyBorder="1" applyAlignment="1">
      <alignment horizontal="center"/>
    </xf>
    <xf numFmtId="10" fontId="6" fillId="0" borderId="35" xfId="87" applyNumberFormat="1" applyFont="1" applyBorder="1" applyAlignment="1">
      <alignment horizontal="center"/>
    </xf>
    <xf numFmtId="10" fontId="6" fillId="0" borderId="27" xfId="87" applyNumberFormat="1" applyFont="1" applyBorder="1" applyAlignment="1">
      <alignment horizontal="center"/>
    </xf>
    <xf numFmtId="10" fontId="6" fillId="0" borderId="27" xfId="87" applyNumberFormat="1" applyFont="1" applyFill="1" applyBorder="1" applyAlignment="1">
      <alignment horizontal="center"/>
    </xf>
    <xf numFmtId="10" fontId="0" fillId="0" borderId="28" xfId="87" applyNumberFormat="1" applyFont="1" applyBorder="1" applyAlignment="1">
      <alignment horizontal="center"/>
    </xf>
    <xf numFmtId="10" fontId="0" fillId="0" borderId="24" xfId="87" applyNumberFormat="1" applyFont="1" applyBorder="1" applyAlignment="1">
      <alignment horizontal="center"/>
    </xf>
    <xf numFmtId="10" fontId="0" fillId="45" borderId="24" xfId="87" applyNumberFormat="1" applyFont="1" applyFill="1" applyBorder="1" applyAlignment="1">
      <alignment horizontal="center"/>
    </xf>
    <xf numFmtId="10" fontId="6" fillId="0" borderId="28" xfId="87" applyNumberFormat="1" applyFont="1" applyBorder="1" applyAlignment="1">
      <alignment horizontal="center"/>
    </xf>
    <xf numFmtId="10" fontId="6" fillId="45" borderId="28" xfId="87" applyNumberFormat="1" applyFont="1" applyFill="1" applyBorder="1" applyAlignment="1">
      <alignment horizontal="center"/>
    </xf>
    <xf numFmtId="10" fontId="5" fillId="0" borderId="24" xfId="87" applyNumberFormat="1" applyFont="1" applyBorder="1" applyAlignment="1">
      <alignment horizontal="center"/>
    </xf>
    <xf numFmtId="10" fontId="6" fillId="0" borderId="24" xfId="87" applyNumberFormat="1" applyFont="1" applyBorder="1" applyAlignment="1">
      <alignment horizontal="center"/>
    </xf>
    <xf numFmtId="10" fontId="6" fillId="45" borderId="24" xfId="87" applyNumberFormat="1" applyFont="1" applyFill="1" applyBorder="1" applyAlignment="1">
      <alignment horizontal="center"/>
    </xf>
    <xf numFmtId="1" fontId="0" fillId="0" borderId="28" xfId="87" applyNumberFormat="1" applyFont="1" applyBorder="1" applyAlignment="1">
      <alignment horizontal="center"/>
    </xf>
    <xf numFmtId="1" fontId="0" fillId="0" borderId="24" xfId="87" applyNumberFormat="1" applyFont="1" applyBorder="1" applyAlignment="1">
      <alignment horizontal="center"/>
    </xf>
    <xf numFmtId="1" fontId="0" fillId="45" borderId="24" xfId="87" applyNumberFormat="1" applyFont="1" applyFill="1" applyBorder="1" applyAlignment="1">
      <alignment horizontal="center"/>
    </xf>
    <xf numFmtId="10" fontId="6" fillId="0" borderId="35" xfId="87" applyNumberFormat="1" applyFont="1" applyFill="1" applyBorder="1" applyAlignment="1">
      <alignment horizontal="center"/>
    </xf>
    <xf numFmtId="10" fontId="0" fillId="0" borderId="0" xfId="87" applyNumberFormat="1" applyFont="1"/>
    <xf numFmtId="10" fontId="3" fillId="31" borderId="12" xfId="87" applyNumberFormat="1" applyFont="1" applyFill="1" applyBorder="1" applyAlignment="1">
      <alignment horizontal="center"/>
    </xf>
    <xf numFmtId="175" fontId="2" fillId="45" borderId="29" xfId="87" applyNumberFormat="1" applyFont="1" applyFill="1" applyBorder="1" applyAlignment="1">
      <alignment horizontal="center"/>
    </xf>
    <xf numFmtId="2" fontId="8" fillId="46" borderId="24" xfId="87" applyNumberFormat="1" applyFont="1" applyFill="1" applyBorder="1" applyAlignment="1">
      <alignment horizontal="center"/>
    </xf>
    <xf numFmtId="2" fontId="5" fillId="0" borderId="24" xfId="87" applyNumberFormat="1" applyFont="1" applyBorder="1" applyAlignment="1">
      <alignment horizontal="right"/>
    </xf>
    <xf numFmtId="2" fontId="5" fillId="0" borderId="24" xfId="87" applyNumberFormat="1" applyFont="1" applyBorder="1" applyAlignment="1">
      <alignment horizontal="center"/>
    </xf>
    <xf numFmtId="0" fontId="9" fillId="46" borderId="25" xfId="0" applyFont="1" applyFill="1" applyBorder="1" applyAlignment="1">
      <alignment horizontal="center"/>
    </xf>
    <xf numFmtId="0" fontId="9" fillId="46" borderId="26" xfId="0" applyFont="1" applyFill="1" applyBorder="1" applyAlignment="1">
      <alignment horizontal="center"/>
    </xf>
    <xf numFmtId="0" fontId="1" fillId="46" borderId="26" xfId="0" applyFont="1" applyFill="1" applyBorder="1" applyAlignment="1">
      <alignment horizontal="center"/>
    </xf>
    <xf numFmtId="0" fontId="1" fillId="46" borderId="27" xfId="0" applyFont="1" applyFill="1" applyBorder="1" applyAlignment="1">
      <alignment horizontal="center"/>
    </xf>
    <xf numFmtId="0" fontId="58" fillId="0" borderId="19" xfId="0" applyFont="1" applyBorder="1" applyAlignment="1">
      <alignment horizontal="center"/>
    </xf>
    <xf numFmtId="0" fontId="58" fillId="0" borderId="30" xfId="0" applyFont="1" applyBorder="1" applyAlignment="1">
      <alignment horizontal="center"/>
    </xf>
    <xf numFmtId="0" fontId="58" fillId="0" borderId="3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106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Calibrating IR Curves" xfId="68" xr:uid="{00000000-0005-0000-0000-000044000000}"/>
    <cellStyle name="Normal_CDS Pricer" xfId="69" xr:uid="{00000000-0005-0000-0000-000045000000}"/>
    <cellStyle name="Normal_Full AUD Swaption Calibration" xfId="70" xr:uid="{00000000-0005-0000-0000-000046000000}"/>
    <cellStyle name="Normal_Market Calibrations" xfId="71" xr:uid="{00000000-0005-0000-0000-000047000000}"/>
    <cellStyle name="Normal_Models" xfId="72" xr:uid="{00000000-0005-0000-0000-000048000000}"/>
    <cellStyle name="Normal_SABR Model Examples Old" xfId="73" xr:uid="{00000000-0005-0000-0000-000049000000}"/>
    <cellStyle name="Note" xfId="74" builtinId="10" customBuiltin="1"/>
    <cellStyle name="ObjectDataColumn" xfId="75" xr:uid="{00000000-0005-0000-0000-00004B000000}"/>
    <cellStyle name="ObjectDataRow" xfId="76" xr:uid="{00000000-0005-0000-0000-00004C000000}"/>
    <cellStyle name="ObjectLabelColumn" xfId="77" xr:uid="{00000000-0005-0000-0000-00004D000000}"/>
    <cellStyle name="ObjectLabelRow" xfId="78" xr:uid="{00000000-0005-0000-0000-00004E000000}"/>
    <cellStyle name="Output" xfId="79" builtinId="21" customBuiltin="1"/>
    <cellStyle name="OutputData" xfId="80" xr:uid="{00000000-0005-0000-0000-000050000000}"/>
    <cellStyle name="OutputDataColumn" xfId="81" xr:uid="{00000000-0005-0000-0000-000051000000}"/>
    <cellStyle name="OutputDataRow" xfId="82" xr:uid="{00000000-0005-0000-0000-000052000000}"/>
    <cellStyle name="OutputLabel" xfId="83" xr:uid="{00000000-0005-0000-0000-000053000000}"/>
    <cellStyle name="OutputLabelColumn" xfId="84" xr:uid="{00000000-0005-0000-0000-000054000000}"/>
    <cellStyle name="OutputLabelRow" xfId="85" xr:uid="{00000000-0005-0000-0000-000055000000}"/>
    <cellStyle name="PanelLabel" xfId="86" xr:uid="{00000000-0005-0000-0000-000056000000}"/>
    <cellStyle name="Percent" xfId="87" builtinId="5"/>
    <cellStyle name="PersonalDataColumn" xfId="88" xr:uid="{00000000-0005-0000-0000-000058000000}"/>
    <cellStyle name="PersonalDataRow" xfId="89" xr:uid="{00000000-0005-0000-0000-000059000000}"/>
    <cellStyle name="PersonalLabelColumn" xfId="90" xr:uid="{00000000-0005-0000-0000-00005A000000}"/>
    <cellStyle name="PersonalLabelRow" xfId="91" xr:uid="{00000000-0005-0000-0000-00005B000000}"/>
    <cellStyle name="result" xfId="92" xr:uid="{00000000-0005-0000-0000-00005C000000}"/>
    <cellStyle name="spreads" xfId="93" xr:uid="{00000000-0005-0000-0000-00005D000000}"/>
    <cellStyle name="Style 1" xfId="94" xr:uid="{00000000-0005-0000-0000-00005E000000}"/>
    <cellStyle name="swaptn" xfId="95" xr:uid="{00000000-0005-0000-0000-00005F000000}"/>
    <cellStyle name="TableDataColumn" xfId="96" xr:uid="{00000000-0005-0000-0000-000060000000}"/>
    <cellStyle name="TableDataRow" xfId="97" xr:uid="{00000000-0005-0000-0000-000061000000}"/>
    <cellStyle name="TableLabelColumn" xfId="98" xr:uid="{00000000-0005-0000-0000-000062000000}"/>
    <cellStyle name="TableLabelRow" xfId="99" xr:uid="{00000000-0005-0000-0000-000063000000}"/>
    <cellStyle name="TableLabelTop" xfId="100" xr:uid="{00000000-0005-0000-0000-000064000000}"/>
    <cellStyle name="Title" xfId="101" builtinId="15" customBuiltin="1"/>
    <cellStyle name="Total" xfId="102" builtinId="25" customBuiltin="1"/>
    <cellStyle name="Warning Text" xfId="103" builtinId="11" customBuiltin="1"/>
    <cellStyle name="桁区切り_NewDemo" xfId="104" xr:uid="{00000000-0005-0000-0000-000068000000}"/>
    <cellStyle name="標準_NewDemo" xfId="105" xr:uid="{00000000-0005-0000-0000-000069000000}"/>
  </cellStyles>
  <dxfs count="2"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7055898518349"/>
          <c:y val="6.398104265402843E-2"/>
          <c:w val="0.82518637903121861"/>
          <c:h val="0.6990521327014215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Calibration'!$E$44:$E$52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Calibration'!$F$44:$F$52</c:f>
              <c:numCache>
                <c:formatCode>0.00%</c:formatCode>
                <c:ptCount val="9"/>
                <c:pt idx="0">
                  <c:v>0.1075</c:v>
                </c:pt>
                <c:pt idx="1">
                  <c:v>0.1051</c:v>
                </c:pt>
                <c:pt idx="2">
                  <c:v>0.1027</c:v>
                </c:pt>
                <c:pt idx="3">
                  <c:v>0.1007</c:v>
                </c:pt>
                <c:pt idx="4">
                  <c:v>9.9499999999999991E-2</c:v>
                </c:pt>
                <c:pt idx="5">
                  <c:v>9.8400000000000001E-2</c:v>
                </c:pt>
                <c:pt idx="6">
                  <c:v>9.7699999999999995E-2</c:v>
                </c:pt>
                <c:pt idx="7">
                  <c:v>9.7799999999999998E-2</c:v>
                </c:pt>
                <c:pt idx="8">
                  <c:v>9.8400000000000001E-2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D-41E5-A72C-D1019F7A744A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Calibration'!$E$44:$E$52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Calibration'!$G$44:$G$52</c:f>
              <c:numCache>
                <c:formatCode>0.0000%</c:formatCode>
                <c:ptCount val="9"/>
                <c:pt idx="0">
                  <c:v>0.10059065888489054</c:v>
                </c:pt>
                <c:pt idx="1">
                  <c:v>0.10028366917299347</c:v>
                </c:pt>
                <c:pt idx="2">
                  <c:v>0.10000091660725628</c:v>
                </c:pt>
                <c:pt idx="3">
                  <c:v>9.9740312035541817E-2</c:v>
                </c:pt>
                <c:pt idx="4">
                  <c:v>9.9499999999242555E-2</c:v>
                </c:pt>
                <c:pt idx="5">
                  <c:v>9.9278325611051738E-2</c:v>
                </c:pt>
                <c:pt idx="6">
                  <c:v>9.9073807133034861E-2</c:v>
                </c:pt>
                <c:pt idx="7">
                  <c:v>9.8885113109864531E-2</c:v>
                </c:pt>
                <c:pt idx="8">
                  <c:v>9.8711043172614352E-2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41E5-A72C-D1019F7A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2400"/>
        <c:axId val="113083904"/>
      </c:scatterChart>
      <c:valAx>
        <c:axId val="10954240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00062772422553"/>
              <c:y val="0.83886255924170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83904"/>
        <c:crosses val="autoZero"/>
        <c:crossBetween val="midCat"/>
      </c:valAx>
      <c:valAx>
        <c:axId val="11308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70365139335158E-2"/>
              <c:y val="0.22274881516587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42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12406576980685"/>
          <c:y val="0.92417061611374518"/>
          <c:w val="0.29745889387145069"/>
          <c:h val="5.9241706161137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3123425692699"/>
          <c:y val="6.1503485264233874E-2"/>
          <c:w val="0.8513853904282116"/>
          <c:h val="0.71070694083114649"/>
        </c:manualLayout>
      </c:layout>
      <c:scatterChart>
        <c:scatterStyle val="lineMarker"/>
        <c:varyColors val="0"/>
        <c:ser>
          <c:idx val="0"/>
          <c:order val="0"/>
          <c:tx>
            <c:v>SABR Interpolated 9M3Y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'Interpolated SABR Calibration'!$K$44:$K$52</c:f>
              <c:numCache>
                <c:formatCode>0.00</c:formatCode>
                <c:ptCount val="9"/>
                <c:pt idx="0">
                  <c:v>0.85401459854014594</c:v>
                </c:pt>
                <c:pt idx="1">
                  <c:v>0.89051094890510951</c:v>
                </c:pt>
                <c:pt idx="2">
                  <c:v>0.92700729927007286</c:v>
                </c:pt>
                <c:pt idx="3">
                  <c:v>0.96350364963503654</c:v>
                </c:pt>
                <c:pt idx="4">
                  <c:v>1</c:v>
                </c:pt>
                <c:pt idx="5">
                  <c:v>1.0364963503649636</c:v>
                </c:pt>
                <c:pt idx="6">
                  <c:v>1.0729927007299271</c:v>
                </c:pt>
                <c:pt idx="7">
                  <c:v>1.1094890510948907</c:v>
                </c:pt>
                <c:pt idx="8">
                  <c:v>1.1459854014598538</c:v>
                </c:pt>
              </c:numCache>
            </c:numRef>
          </c:xVal>
          <c:yVal>
            <c:numRef>
              <c:f>'Interpolated SABR Calibration'!$L$44:$L$52</c:f>
              <c:numCache>
                <c:formatCode>0.00%</c:formatCode>
                <c:ptCount val="9"/>
                <c:pt idx="0">
                  <c:v>0.10149823374939142</c:v>
                </c:pt>
                <c:pt idx="1">
                  <c:v>0.10126395845194909</c:v>
                </c:pt>
                <c:pt idx="2">
                  <c:v>0.10105427850098077</c:v>
                </c:pt>
                <c:pt idx="3">
                  <c:v>0.10086695516525694</c:v>
                </c:pt>
                <c:pt idx="4">
                  <c:v>0.10069999999912983</c:v>
                </c:pt>
                <c:pt idx="5">
                  <c:v>0.10055164007315372</c:v>
                </c:pt>
                <c:pt idx="6">
                  <c:v>0.1004202890697858</c:v>
                </c:pt>
                <c:pt idx="7">
                  <c:v>0.1003045230817476</c:v>
                </c:pt>
                <c:pt idx="8">
                  <c:v>0.10020306021292141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3-42DA-8C64-D59178717915}"/>
            </c:ext>
          </c:extLst>
        </c:ser>
        <c:ser>
          <c:idx val="1"/>
          <c:order val="1"/>
          <c:tx>
            <c:v>Markit 6M3Y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'Interpolated SABR Calibration'!$K$58:$K$66</c:f>
              <c:numCache>
                <c:formatCode>0.00</c:formatCode>
                <c:ptCount val="9"/>
                <c:pt idx="0">
                  <c:v>0.84671532846715336</c:v>
                </c:pt>
                <c:pt idx="1">
                  <c:v>0.88321167883211682</c:v>
                </c:pt>
                <c:pt idx="2">
                  <c:v>0.91970802919708017</c:v>
                </c:pt>
                <c:pt idx="3">
                  <c:v>0.95620437956204385</c:v>
                </c:pt>
                <c:pt idx="4">
                  <c:v>0.99270072992700731</c:v>
                </c:pt>
                <c:pt idx="5">
                  <c:v>1.0291970802919708</c:v>
                </c:pt>
                <c:pt idx="6">
                  <c:v>1.0656934306569343</c:v>
                </c:pt>
                <c:pt idx="7">
                  <c:v>1.1021897810218979</c:v>
                </c:pt>
                <c:pt idx="8">
                  <c:v>1.1386861313868613</c:v>
                </c:pt>
              </c:numCache>
            </c:numRef>
          </c:xVal>
          <c:yVal>
            <c:numRef>
              <c:f>'Interpolated SABR Calibration'!$L$58:$L$66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3-42DA-8C64-D59178717915}"/>
            </c:ext>
          </c:extLst>
        </c:ser>
        <c:ser>
          <c:idx val="2"/>
          <c:order val="2"/>
          <c:tx>
            <c:v>Markit 1Y3Y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'Interpolated SABR Calibration'!$K$72:$K$80</c:f>
              <c:numCache>
                <c:formatCode>0.00</c:formatCode>
                <c:ptCount val="9"/>
                <c:pt idx="0">
                  <c:v>0.86131386861313863</c:v>
                </c:pt>
                <c:pt idx="1">
                  <c:v>0.8978102189781022</c:v>
                </c:pt>
                <c:pt idx="2">
                  <c:v>0.93430656934306566</c:v>
                </c:pt>
                <c:pt idx="3">
                  <c:v>0.97080291970802912</c:v>
                </c:pt>
                <c:pt idx="4">
                  <c:v>1.0072992700729926</c:v>
                </c:pt>
                <c:pt idx="5">
                  <c:v>1.0437956204379562</c:v>
                </c:pt>
                <c:pt idx="6">
                  <c:v>1.0802919708029197</c:v>
                </c:pt>
                <c:pt idx="7">
                  <c:v>1.1167883211678833</c:v>
                </c:pt>
                <c:pt idx="8">
                  <c:v>1.1532846715328466</c:v>
                </c:pt>
              </c:numCache>
            </c:numRef>
          </c:xVal>
          <c:yVal>
            <c:numRef>
              <c:f>'Interpolated SABR Calibration'!$L$72:$L$80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3-42DA-8C64-D5917871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1584"/>
        <c:axId val="206074624"/>
      </c:scatterChart>
      <c:valAx>
        <c:axId val="206051584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36272040302268"/>
              <c:y val="0.84510346229500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4624"/>
        <c:crosses val="autoZero"/>
        <c:crossBetween val="midCat"/>
      </c:valAx>
      <c:valAx>
        <c:axId val="2060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0151133501259452E-2"/>
              <c:y val="0.234624384935937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1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826196473551639"/>
          <c:y val="0.92710706150341682"/>
          <c:w val="0.53778337531486153"/>
          <c:h val="5.694760820045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842372777497"/>
          <c:y val="6.3829934595556762E-2"/>
          <c:w val="0.84412207684145679"/>
          <c:h val="0.69976520889943694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Calibration'!$P$44:$P$52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Calibration'!$Q$44:$Q$52</c:f>
              <c:numCache>
                <c:formatCode>0.00%</c:formatCode>
                <c:ptCount val="9"/>
                <c:pt idx="0">
                  <c:v>0.1075</c:v>
                </c:pt>
                <c:pt idx="1">
                  <c:v>0.1051</c:v>
                </c:pt>
                <c:pt idx="2">
                  <c:v>0.1027</c:v>
                </c:pt>
                <c:pt idx="3">
                  <c:v>0.1007</c:v>
                </c:pt>
                <c:pt idx="4">
                  <c:v>9.9499999999999991E-2</c:v>
                </c:pt>
                <c:pt idx="5">
                  <c:v>9.8400000000000001E-2</c:v>
                </c:pt>
                <c:pt idx="6">
                  <c:v>9.7699999999999995E-2</c:v>
                </c:pt>
                <c:pt idx="7">
                  <c:v>9.7799999999999998E-2</c:v>
                </c:pt>
                <c:pt idx="8">
                  <c:v>9.8400000000000001E-2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7-4103-B539-3D38BFA248C3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Calibration'!$P$44:$P$52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Calibration'!$R$44:$R$52</c:f>
              <c:numCache>
                <c:formatCode>0.0000%</c:formatCode>
                <c:ptCount val="9"/>
                <c:pt idx="0">
                  <c:v>0.10059058470804381</c:v>
                </c:pt>
                <c:pt idx="1">
                  <c:v>0.10028361683340319</c:v>
                </c:pt>
                <c:pt idx="2">
                  <c:v>0.10000088378686525</c:v>
                </c:pt>
                <c:pt idx="3">
                  <c:v>9.9740296603548426E-2</c:v>
                </c:pt>
                <c:pt idx="4">
                  <c:v>9.9499999993937646E-2</c:v>
                </c:pt>
                <c:pt idx="5">
                  <c:v>9.9278339223943204E-2</c:v>
                </c:pt>
                <c:pt idx="6">
                  <c:v>9.9073832694883027E-2</c:v>
                </c:pt>
                <c:pt idx="7">
                  <c:v>9.888514907834578E-2</c:v>
                </c:pt>
                <c:pt idx="8">
                  <c:v>9.8711088121349738E-2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7-4103-B539-3D38BFA2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5680"/>
        <c:axId val="214240256"/>
      </c:scatterChart>
      <c:valAx>
        <c:axId val="20605568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216672387550014"/>
              <c:y val="0.839245484385374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40256"/>
        <c:crosses val="autoZero"/>
        <c:crossBetween val="midCat"/>
      </c:valAx>
      <c:valAx>
        <c:axId val="21424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1136063408190232E-2"/>
              <c:y val="0.224586784807927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5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554821664465041"/>
          <c:y val="0.92434988179669031"/>
          <c:w val="0.26552179656538971"/>
          <c:h val="5.9101654846335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2946242544423"/>
          <c:y val="0.23607843137254905"/>
          <c:w val="0.82621561623798878"/>
          <c:h val="0.7011764705882356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Calibration'!$AA$44:$AA$52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Calibration'!$AB$44:$AB$52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A-4664-ACC5-C6D118805EC4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Calibration'!$AA$44:$AA$52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Calibration'!$AC$44:$AC$52</c:f>
              <c:numCache>
                <c:formatCode>0.0000%</c:formatCode>
                <c:ptCount val="9"/>
                <c:pt idx="0">
                  <c:v>0.10059886350669035</c:v>
                </c:pt>
                <c:pt idx="1">
                  <c:v>0.10036410857527571</c:v>
                </c:pt>
                <c:pt idx="2">
                  <c:v>0.10015418854759292</c:v>
                </c:pt>
                <c:pt idx="3">
                  <c:v>9.9966826010678023E-2</c:v>
                </c:pt>
                <c:pt idx="4">
                  <c:v>9.9799999984491114E-2</c:v>
                </c:pt>
                <c:pt idx="5">
                  <c:v>9.9651910049960657E-2</c:v>
                </c:pt>
                <c:pt idx="6">
                  <c:v>9.9520946569598881E-2</c:v>
                </c:pt>
                <c:pt idx="7">
                  <c:v>9.9405665785046504E-2</c:v>
                </c:pt>
                <c:pt idx="8">
                  <c:v>9.9304768852036415E-2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A-4664-ACC5-C6D11880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9440"/>
        <c:axId val="113100672"/>
      </c:scatterChart>
      <c:valAx>
        <c:axId val="11306944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11812956370142"/>
              <c:y val="0.840000000000000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00672"/>
        <c:crosses val="autoZero"/>
        <c:crossBetween val="midCat"/>
      </c:valAx>
      <c:valAx>
        <c:axId val="11310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564064801178172E-2"/>
              <c:y val="0.2258823529411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69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69808541973522"/>
          <c:y val="0.9247058823529416"/>
          <c:w val="0.29602356406480196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8522895125553"/>
          <c:y val="6.3231922423798881E-2"/>
          <c:w val="0.82570162481536191"/>
          <c:h val="0.70257691581998749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Calibration'!$AL$44:$AL$52</c:f>
              <c:numCache>
                <c:formatCode>0.00</c:formatCode>
                <c:ptCount val="9"/>
                <c:pt idx="0">
                  <c:v>0.85507246376811596</c:v>
                </c:pt>
                <c:pt idx="1">
                  <c:v>0.89130434782608692</c:v>
                </c:pt>
                <c:pt idx="2">
                  <c:v>0.92753623188405787</c:v>
                </c:pt>
                <c:pt idx="3">
                  <c:v>0.96376811594202894</c:v>
                </c:pt>
                <c:pt idx="4">
                  <c:v>1</c:v>
                </c:pt>
                <c:pt idx="5">
                  <c:v>1.036231884057971</c:v>
                </c:pt>
                <c:pt idx="6">
                  <c:v>1.0724637681159421</c:v>
                </c:pt>
                <c:pt idx="7">
                  <c:v>1.1086956521739131</c:v>
                </c:pt>
                <c:pt idx="8">
                  <c:v>1.144927536231884</c:v>
                </c:pt>
              </c:numCache>
            </c:numRef>
          </c:xVal>
          <c:yVal>
            <c:numRef>
              <c:f>'Full SABR Calibration'!$AM$44:$AM$52</c:f>
              <c:numCache>
                <c:formatCode>0.00%</c:formatCode>
                <c:ptCount val="9"/>
                <c:pt idx="0">
                  <c:v>0.1075</c:v>
                </c:pt>
                <c:pt idx="1">
                  <c:v>0.1051</c:v>
                </c:pt>
                <c:pt idx="2">
                  <c:v>0.1027</c:v>
                </c:pt>
                <c:pt idx="3">
                  <c:v>0.1007</c:v>
                </c:pt>
                <c:pt idx="4">
                  <c:v>9.9499999999999991E-2</c:v>
                </c:pt>
                <c:pt idx="5">
                  <c:v>9.8400000000000001E-2</c:v>
                </c:pt>
                <c:pt idx="6">
                  <c:v>9.7699999999999995E-2</c:v>
                </c:pt>
                <c:pt idx="7">
                  <c:v>9.7799999999999998E-2</c:v>
                </c:pt>
                <c:pt idx="8">
                  <c:v>9.8400000000000001E-2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8-4C82-B539-EAB1E2973568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Calibration'!$AL$44:$AL$52</c:f>
              <c:numCache>
                <c:formatCode>0.00</c:formatCode>
                <c:ptCount val="9"/>
                <c:pt idx="0">
                  <c:v>0.85507246376811596</c:v>
                </c:pt>
                <c:pt idx="1">
                  <c:v>0.89130434782608692</c:v>
                </c:pt>
                <c:pt idx="2">
                  <c:v>0.92753623188405787</c:v>
                </c:pt>
                <c:pt idx="3">
                  <c:v>0.96376811594202894</c:v>
                </c:pt>
                <c:pt idx="4">
                  <c:v>1</c:v>
                </c:pt>
                <c:pt idx="5">
                  <c:v>1.036231884057971</c:v>
                </c:pt>
                <c:pt idx="6">
                  <c:v>1.0724637681159421</c:v>
                </c:pt>
                <c:pt idx="7">
                  <c:v>1.1086956521739131</c:v>
                </c:pt>
                <c:pt idx="8">
                  <c:v>1.144927536231884</c:v>
                </c:pt>
              </c:numCache>
            </c:numRef>
          </c:xVal>
          <c:yVal>
            <c:numRef>
              <c:f>'Full SABR Calibration'!$AN$44:$AN$52</c:f>
              <c:numCache>
                <c:formatCode>0.0000%</c:formatCode>
                <c:ptCount val="9"/>
                <c:pt idx="0">
                  <c:v>0.10059655600667712</c:v>
                </c:pt>
                <c:pt idx="1">
                  <c:v>0.10028773273993946</c:v>
                </c:pt>
                <c:pt idx="2">
                  <c:v>0.10000337782832516</c:v>
                </c:pt>
                <c:pt idx="3">
                  <c:v>9.9741416085266182E-2</c:v>
                </c:pt>
                <c:pt idx="4">
                  <c:v>9.9499999826350008E-2</c:v>
                </c:pt>
                <c:pt idx="5">
                  <c:v>9.9277477220554744E-2</c:v>
                </c:pt>
                <c:pt idx="6">
                  <c:v>9.9072366002404891E-2</c:v>
                </c:pt>
                <c:pt idx="7">
                  <c:v>9.8883331482968476E-2</c:v>
                </c:pt>
                <c:pt idx="8">
                  <c:v>9.8709168036146044E-2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8-4C82-B539-EAB1E297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152"/>
        <c:axId val="113131904"/>
      </c:scatterChart>
      <c:valAx>
        <c:axId val="11312115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05908419497817"/>
              <c:y val="0.8407503980035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31904"/>
        <c:crosses val="autoZero"/>
        <c:crossBetween val="midCat"/>
      </c:valAx>
      <c:valAx>
        <c:axId val="11313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633677991137386E-2"/>
              <c:y val="0.227166522217509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21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38700147710543"/>
          <c:y val="0.92505854800936749"/>
          <c:w val="0.29689807976366384"/>
          <c:h val="5.8548009367681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5789576022132"/>
          <c:y val="6.3829934595556762E-2"/>
          <c:w val="0.82466627439684892"/>
          <c:h val="0.69976520889943694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Calibration'!$AW$44:$AW$52</c:f>
              <c:numCache>
                <c:formatCode>0.00</c:formatCode>
                <c:ptCount val="9"/>
                <c:pt idx="0">
                  <c:v>0.84375</c:v>
                </c:pt>
                <c:pt idx="1">
                  <c:v>0.8828125</c:v>
                </c:pt>
                <c:pt idx="2">
                  <c:v>0.921875</c:v>
                </c:pt>
                <c:pt idx="3">
                  <c:v>0.9609375</c:v>
                </c:pt>
                <c:pt idx="4">
                  <c:v>1</c:v>
                </c:pt>
                <c:pt idx="5">
                  <c:v>1.0390625</c:v>
                </c:pt>
                <c:pt idx="6">
                  <c:v>1.078125</c:v>
                </c:pt>
                <c:pt idx="7">
                  <c:v>1.1171875</c:v>
                </c:pt>
                <c:pt idx="8">
                  <c:v>1.15625</c:v>
                </c:pt>
              </c:numCache>
            </c:numRef>
          </c:xVal>
          <c:yVal>
            <c:numRef>
              <c:f>'Full SABR Calibration'!$AX$44:$AX$52</c:f>
              <c:numCache>
                <c:formatCode>0.00%</c:formatCode>
                <c:ptCount val="9"/>
                <c:pt idx="0">
                  <c:v>0.10949999999999999</c:v>
                </c:pt>
                <c:pt idx="1">
                  <c:v>0.1067</c:v>
                </c:pt>
                <c:pt idx="2">
                  <c:v>0.1048</c:v>
                </c:pt>
                <c:pt idx="3">
                  <c:v>0.10289999999999999</c:v>
                </c:pt>
                <c:pt idx="4">
                  <c:v>0.10150000000000001</c:v>
                </c:pt>
                <c:pt idx="5">
                  <c:v>0.10050000000000001</c:v>
                </c:pt>
                <c:pt idx="6">
                  <c:v>0.10009999999999999</c:v>
                </c:pt>
                <c:pt idx="7">
                  <c:v>0.1007</c:v>
                </c:pt>
                <c:pt idx="8">
                  <c:v>0.10189999999999999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F6D-AE8D-EA13E8BAAEEE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Calibration'!$AW$44:$AW$52</c:f>
              <c:numCache>
                <c:formatCode>0.00</c:formatCode>
                <c:ptCount val="9"/>
                <c:pt idx="0">
                  <c:v>0.84375</c:v>
                </c:pt>
                <c:pt idx="1">
                  <c:v>0.8828125</c:v>
                </c:pt>
                <c:pt idx="2">
                  <c:v>0.921875</c:v>
                </c:pt>
                <c:pt idx="3">
                  <c:v>0.9609375</c:v>
                </c:pt>
                <c:pt idx="4">
                  <c:v>1</c:v>
                </c:pt>
                <c:pt idx="5">
                  <c:v>1.0390625</c:v>
                </c:pt>
                <c:pt idx="6">
                  <c:v>1.078125</c:v>
                </c:pt>
                <c:pt idx="7">
                  <c:v>1.1171875</c:v>
                </c:pt>
                <c:pt idx="8">
                  <c:v>1.15625</c:v>
                </c:pt>
              </c:numCache>
            </c:numRef>
          </c:xVal>
          <c:yVal>
            <c:numRef>
              <c:f>'Full SABR Calibration'!$AY$44:$AY$52</c:f>
              <c:numCache>
                <c:formatCode>0.0000%</c:formatCode>
                <c:ptCount val="9"/>
                <c:pt idx="0">
                  <c:v>0.10239141729704124</c:v>
                </c:pt>
                <c:pt idx="1">
                  <c:v>0.10212682458730678</c:v>
                </c:pt>
                <c:pt idx="2">
                  <c:v>0.10189192764370619</c:v>
                </c:pt>
                <c:pt idx="3">
                  <c:v>0.10168383488902945</c:v>
                </c:pt>
                <c:pt idx="4">
                  <c:v>0.10149999971409841</c:v>
                </c:pt>
                <c:pt idx="5">
                  <c:v>0.10133816939915316</c:v>
                </c:pt>
                <c:pt idx="6">
                  <c:v>0.10119634321283233</c:v>
                </c:pt>
                <c:pt idx="7">
                  <c:v>0.10107273775325118</c:v>
                </c:pt>
                <c:pt idx="8">
                  <c:v>0.10096575805976067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2-4F6D-AE8D-EA13E8BA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2128"/>
        <c:axId val="113314432"/>
      </c:scatterChart>
      <c:valAx>
        <c:axId val="113312128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7994087663262053"/>
              <c:y val="0.839245484385374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14432"/>
        <c:crosses val="autoZero"/>
        <c:crossBetween val="midCat"/>
      </c:valAx>
      <c:valAx>
        <c:axId val="1133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774145616641925E-2"/>
              <c:y val="0.224586784807927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12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75928677563182"/>
          <c:y val="0.92434988179669031"/>
          <c:w val="0.29866270430906455"/>
          <c:h val="5.9101654846335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7760882142834"/>
          <c:y val="6.3529411764705876E-2"/>
          <c:w val="0.82544438320860269"/>
          <c:h val="0.7011764705882356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Calibration'!$BH$44:$BH$52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Calibration'!$BI$44:$BI$52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CE9-84D3-1E7AE5FDC0C9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Calibration'!$BH$44:$BH$52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Calibration'!$BJ$44:$BJ$52</c:f>
              <c:numCache>
                <c:formatCode>0.0000%</c:formatCode>
                <c:ptCount val="9"/>
                <c:pt idx="0">
                  <c:v>0.10050317681303651</c:v>
                </c:pt>
                <c:pt idx="1">
                  <c:v>0.10029574110975348</c:v>
                </c:pt>
                <c:pt idx="2">
                  <c:v>0.10011086886949395</c:v>
                </c:pt>
                <c:pt idx="3">
                  <c:v>9.9946284718518283E-2</c:v>
                </c:pt>
                <c:pt idx="4">
                  <c:v>9.9799999643518517E-2</c:v>
                </c:pt>
                <c:pt idx="5">
                  <c:v>9.9670266492403806E-2</c:v>
                </c:pt>
                <c:pt idx="6">
                  <c:v>9.9555543745410799E-2</c:v>
                </c:pt>
                <c:pt idx="7">
                  <c:v>9.9454465774895612E-2</c:v>
                </c:pt>
                <c:pt idx="8">
                  <c:v>9.9365818245573306E-2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D-4CE9-84D3-1E7AE5FD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4912"/>
        <c:axId val="113349760"/>
      </c:scatterChart>
      <c:valAx>
        <c:axId val="11333491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7695413812918"/>
              <c:y val="0.840000000000000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49760"/>
        <c:crosses val="autoZero"/>
        <c:crossBetween val="midCat"/>
      </c:valAx>
      <c:valAx>
        <c:axId val="11334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668639053254437E-2"/>
              <c:y val="0.2258823529411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34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49112426035532"/>
          <c:y val="0.9247058823529416"/>
          <c:w val="0.2973372781065089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0706752125425"/>
          <c:y val="6.3231922423798881E-2"/>
          <c:w val="0.82848896008085038"/>
          <c:h val="0.70257691581998749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Calibration'!$BS$44:$BS$52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Calibration'!$BT$44:$BT$52</c:f>
              <c:numCache>
                <c:formatCode>0.00%</c:formatCode>
                <c:ptCount val="9"/>
                <c:pt idx="0">
                  <c:v>0.1075</c:v>
                </c:pt>
                <c:pt idx="1">
                  <c:v>0.1047</c:v>
                </c:pt>
                <c:pt idx="2">
                  <c:v>0.10279999999999999</c:v>
                </c:pt>
                <c:pt idx="3">
                  <c:v>0.1013</c:v>
                </c:pt>
                <c:pt idx="4">
                  <c:v>0.10039999999999999</c:v>
                </c:pt>
                <c:pt idx="5">
                  <c:v>9.9600000000000008E-2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9.9600000000000008E-2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8-4CB5-8121-6231BE15DC37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Calibration'!$BS$44:$BS$52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Calibration'!$BU$44:$BU$52</c:f>
              <c:numCache>
                <c:formatCode>0.0000%</c:formatCode>
                <c:ptCount val="9"/>
                <c:pt idx="0">
                  <c:v>0.10124975759563679</c:v>
                </c:pt>
                <c:pt idx="1">
                  <c:v>0.10100763904312139</c:v>
                </c:pt>
                <c:pt idx="2">
                  <c:v>0.10078662686585231</c:v>
                </c:pt>
                <c:pt idx="3">
                  <c:v>0.10058467597367708</c:v>
                </c:pt>
                <c:pt idx="4">
                  <c:v>0.10039999774248372</c:v>
                </c:pt>
                <c:pt idx="5">
                  <c:v>0.10023101987704945</c:v>
                </c:pt>
                <c:pt idx="6">
                  <c:v>0.10007635379078912</c:v>
                </c:pt>
                <c:pt idx="7">
                  <c:v>9.9934767874482966E-2</c:v>
                </c:pt>
                <c:pt idx="8">
                  <c:v>9.9805165423298495E-2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8-4CB5-8121-6231BE1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3104"/>
        <c:axId val="113425408"/>
      </c:scatterChart>
      <c:valAx>
        <c:axId val="113423104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110494883791732"/>
              <c:y val="0.8407503980035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25408"/>
        <c:crosses val="autoZero"/>
        <c:crossBetween val="midCat"/>
      </c:valAx>
      <c:valAx>
        <c:axId val="11342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255810415002492E-2"/>
              <c:y val="0.227166522217509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23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20289855072482"/>
          <c:y val="0.92505854800936749"/>
          <c:w val="0.29130434782608727"/>
          <c:h val="5.8548009367681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8522895125553"/>
          <c:y val="6.398104265402843E-2"/>
          <c:w val="0.82570162481536191"/>
          <c:h val="0.6990521327014215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SABR Calibration'!$E$28:$E$36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'ATM SABR Calibration'!$F$28:$F$36</c:f>
              <c:numCache>
                <c:formatCode>0.00%</c:formatCode>
                <c:ptCount val="9"/>
                <c:pt idx="0">
                  <c:v>0.1094</c:v>
                </c:pt>
                <c:pt idx="1">
                  <c:v>0.1081</c:v>
                </c:pt>
                <c:pt idx="2">
                  <c:v>0.1056</c:v>
                </c:pt>
                <c:pt idx="3">
                  <c:v>0.1041</c:v>
                </c:pt>
                <c:pt idx="4">
                  <c:v>0.1031</c:v>
                </c:pt>
                <c:pt idx="5">
                  <c:v>0.10150000000000001</c:v>
                </c:pt>
                <c:pt idx="6">
                  <c:v>0.1012</c:v>
                </c:pt>
                <c:pt idx="7">
                  <c:v>0.1013</c:v>
                </c:pt>
                <c:pt idx="8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7E6-9E57-404E5EF21F9C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'ATM SABR Calibration'!$E$28:$E$36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'ATM SABR Calibration'!$G$28:$G$36</c:f>
              <c:numCache>
                <c:formatCode>0.00%</c:formatCode>
                <c:ptCount val="9"/>
                <c:pt idx="0">
                  <c:v>0.10933341556859111</c:v>
                </c:pt>
                <c:pt idx="1">
                  <c:v>0.10729969517034178</c:v>
                </c:pt>
                <c:pt idx="2">
                  <c:v>0.1055846627877501</c:v>
                </c:pt>
                <c:pt idx="3">
                  <c:v>0.10418677172061806</c:v>
                </c:pt>
                <c:pt idx="4">
                  <c:v>0.10310000000000036</c:v>
                </c:pt>
                <c:pt idx="5">
                  <c:v>0.10231305838393451</c:v>
                </c:pt>
                <c:pt idx="6">
                  <c:v>0.10180930541704025</c:v>
                </c:pt>
                <c:pt idx="7">
                  <c:v>0.10156738867063794</c:v>
                </c:pt>
                <c:pt idx="8">
                  <c:v>0.10156245576983333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7E6-9E57-404E5EF2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4464"/>
        <c:axId val="128247680"/>
      </c:scatterChart>
      <c:valAx>
        <c:axId val="113454464"/>
        <c:scaling>
          <c:orientation val="minMax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05914107898084"/>
              <c:y val="0.83886255924170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47680"/>
        <c:crosses val="autoZero"/>
        <c:crossBetween val="midCat"/>
      </c:valAx>
      <c:valAx>
        <c:axId val="1282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633661512834948E-2"/>
              <c:y val="0.22274881516587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5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46870451237326"/>
          <c:y val="0.92417061611374518"/>
          <c:w val="0.29548762736535733"/>
          <c:h val="5.9241706161137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9611650485447"/>
          <c:y val="6.1503485264233874E-2"/>
          <c:w val="0.85679611650485565"/>
          <c:h val="0.71070694083114649"/>
        </c:manualLayout>
      </c:layout>
      <c:scatterChart>
        <c:scatterStyle val="lineMarker"/>
        <c:varyColors val="0"/>
        <c:ser>
          <c:idx val="0"/>
          <c:order val="0"/>
          <c:tx>
            <c:v>SABR Interpolated 2Y5Y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'Interpolated SABR Calibration'!$E$44:$E$52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'Interpolated SABR Calibration'!$F$44:$F$52</c:f>
              <c:numCache>
                <c:formatCode>0.00%</c:formatCode>
                <c:ptCount val="9"/>
                <c:pt idx="0">
                  <c:v>0.1010300949878864</c:v>
                </c:pt>
                <c:pt idx="1">
                  <c:v>0.10076384287126018</c:v>
                </c:pt>
                <c:pt idx="2">
                  <c:v>0.10052147384599928</c:v>
                </c:pt>
                <c:pt idx="3">
                  <c:v>0.10030082968948041</c:v>
                </c:pt>
                <c:pt idx="4">
                  <c:v>0.10009999997281549</c:v>
                </c:pt>
                <c:pt idx="5">
                  <c:v>9.9917286383950102E-2</c:v>
                </c:pt>
                <c:pt idx="6">
                  <c:v>9.9751173266068818E-2</c:v>
                </c:pt>
                <c:pt idx="7">
                  <c:v>9.9600303107636873E-2</c:v>
                </c:pt>
                <c:pt idx="8">
                  <c:v>9.9463456011554194E-2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633-AE74-2D6F314796F7}"/>
            </c:ext>
          </c:extLst>
        </c:ser>
        <c:ser>
          <c:idx val="1"/>
          <c:order val="1"/>
          <c:tx>
            <c:v>Markit 1Y5Y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'Interpolated SABR Calibration'!$E$58:$E$66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'Interpolated SABR Calibration'!$F$58:$F$66</c:f>
              <c:numCache>
                <c:formatCode>0.00%</c:formatCode>
                <c:ptCount val="9"/>
                <c:pt idx="0">
                  <c:v>0.1075</c:v>
                </c:pt>
                <c:pt idx="1">
                  <c:v>0.1047</c:v>
                </c:pt>
                <c:pt idx="2">
                  <c:v>0.10279999999999999</c:v>
                </c:pt>
                <c:pt idx="3">
                  <c:v>0.1013</c:v>
                </c:pt>
                <c:pt idx="4">
                  <c:v>0.10039999999999999</c:v>
                </c:pt>
                <c:pt idx="5">
                  <c:v>9.9600000000000008E-2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9.9600000000000008E-2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633-AE74-2D6F314796F7}"/>
            </c:ext>
          </c:extLst>
        </c:ser>
        <c:ser>
          <c:idx val="2"/>
          <c:order val="2"/>
          <c:tx>
            <c:v>Markit 3Y5Y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'Interpolated SABR Calibration'!$E$72:$E$80</c:f>
              <c:numCache>
                <c:formatCode>0.00</c:formatCode>
                <c:ptCount val="9"/>
                <c:pt idx="0">
                  <c:v>0.82089552238805963</c:v>
                </c:pt>
                <c:pt idx="1">
                  <c:v>0.85820895522388052</c:v>
                </c:pt>
                <c:pt idx="2">
                  <c:v>0.89552238805970164</c:v>
                </c:pt>
                <c:pt idx="3">
                  <c:v>0.93283582089552242</c:v>
                </c:pt>
                <c:pt idx="4">
                  <c:v>0.97014925373134331</c:v>
                </c:pt>
                <c:pt idx="5">
                  <c:v>1.0074626865671641</c:v>
                </c:pt>
                <c:pt idx="6">
                  <c:v>1.0447761194029852</c:v>
                </c:pt>
                <c:pt idx="7">
                  <c:v>1.0820895522388061</c:v>
                </c:pt>
                <c:pt idx="8">
                  <c:v>1.1194029850746268</c:v>
                </c:pt>
              </c:numCache>
            </c:numRef>
          </c:xVal>
          <c:yVal>
            <c:numRef>
              <c:f>'Interpolated SABR Calibration'!$F$72:$F$80</c:f>
              <c:numCache>
                <c:formatCode>0.00%</c:formatCode>
                <c:ptCount val="9"/>
                <c:pt idx="0">
                  <c:v>0.1075</c:v>
                </c:pt>
                <c:pt idx="1">
                  <c:v>0.1047</c:v>
                </c:pt>
                <c:pt idx="2">
                  <c:v>0.10279999999999999</c:v>
                </c:pt>
                <c:pt idx="3">
                  <c:v>0.1013</c:v>
                </c:pt>
                <c:pt idx="4">
                  <c:v>0.10039999999999999</c:v>
                </c:pt>
                <c:pt idx="5">
                  <c:v>9.9600000000000008E-2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9.9600000000000008E-2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F-4633-AE74-2D6F3147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5808"/>
        <c:axId val="128398848"/>
      </c:scatterChart>
      <c:valAx>
        <c:axId val="128375808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422330097087424"/>
              <c:y val="0.84510346229500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98848"/>
        <c:crosses val="autoZero"/>
        <c:crossBetween val="midCat"/>
      </c:valAx>
      <c:valAx>
        <c:axId val="12839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1.9417475728155373E-2"/>
              <c:y val="0.234624384935937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75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912621359223333"/>
          <c:y val="0.92710706150341682"/>
          <c:w val="0.51334951456310784"/>
          <c:h val="5.694760820045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9525</xdr:rowOff>
    </xdr:from>
    <xdr:to>
      <xdr:col>8</xdr:col>
      <xdr:colOff>0</xdr:colOff>
      <xdr:row>78</xdr:row>
      <xdr:rowOff>142875</xdr:rowOff>
    </xdr:to>
    <xdr:graphicFrame macro="">
      <xdr:nvGraphicFramePr>
        <xdr:cNvPr id="91823" name="Chart 27">
          <a:extLst>
            <a:ext uri="{FF2B5EF4-FFF2-40B4-BE49-F238E27FC236}">
              <a16:creationId xmlns:a16="http://schemas.microsoft.com/office/drawing/2014/main" id="{00000000-0008-0000-0200-0000AF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19</xdr:col>
      <xdr:colOff>0</xdr:colOff>
      <xdr:row>78</xdr:row>
      <xdr:rowOff>142875</xdr:rowOff>
    </xdr:to>
    <xdr:graphicFrame macro="">
      <xdr:nvGraphicFramePr>
        <xdr:cNvPr id="91824" name="Chart 77">
          <a:extLst>
            <a:ext uri="{FF2B5EF4-FFF2-40B4-BE49-F238E27FC236}">
              <a16:creationId xmlns:a16="http://schemas.microsoft.com/office/drawing/2014/main" id="{00000000-0008-0000-0200-0000B0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190500</xdr:colOff>
      <xdr:row>54</xdr:row>
      <xdr:rowOff>0</xdr:rowOff>
    </xdr:from>
    <xdr:to>
      <xdr:col>30</xdr:col>
      <xdr:colOff>9525</xdr:colOff>
      <xdr:row>79</xdr:row>
      <xdr:rowOff>0</xdr:rowOff>
    </xdr:to>
    <xdr:graphicFrame macro="">
      <xdr:nvGraphicFramePr>
        <xdr:cNvPr id="91825" name="Chart 129">
          <a:extLst>
            <a:ext uri="{FF2B5EF4-FFF2-40B4-BE49-F238E27FC236}">
              <a16:creationId xmlns:a16="http://schemas.microsoft.com/office/drawing/2014/main" id="{00000000-0008-0000-0200-0000B1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53</xdr:row>
      <xdr:rowOff>152400</xdr:rowOff>
    </xdr:from>
    <xdr:to>
      <xdr:col>41</xdr:col>
      <xdr:colOff>9525</xdr:colOff>
      <xdr:row>79</xdr:row>
      <xdr:rowOff>9525</xdr:rowOff>
    </xdr:to>
    <xdr:graphicFrame macro="">
      <xdr:nvGraphicFramePr>
        <xdr:cNvPr id="91826" name="Chart 153">
          <a:extLst>
            <a:ext uri="{FF2B5EF4-FFF2-40B4-BE49-F238E27FC236}">
              <a16:creationId xmlns:a16="http://schemas.microsoft.com/office/drawing/2014/main" id="{00000000-0008-0000-0200-0000B2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9525</xdr:colOff>
      <xdr:row>54</xdr:row>
      <xdr:rowOff>0</xdr:rowOff>
    </xdr:from>
    <xdr:to>
      <xdr:col>51</xdr:col>
      <xdr:colOff>1000125</xdr:colOff>
      <xdr:row>78</xdr:row>
      <xdr:rowOff>142875</xdr:rowOff>
    </xdr:to>
    <xdr:graphicFrame macro="">
      <xdr:nvGraphicFramePr>
        <xdr:cNvPr id="91827" name="Chart 194">
          <a:extLst>
            <a:ext uri="{FF2B5EF4-FFF2-40B4-BE49-F238E27FC236}">
              <a16:creationId xmlns:a16="http://schemas.microsoft.com/office/drawing/2014/main" id="{00000000-0008-0000-0200-0000B3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9525</xdr:colOff>
      <xdr:row>54</xdr:row>
      <xdr:rowOff>0</xdr:rowOff>
    </xdr:from>
    <xdr:to>
      <xdr:col>63</xdr:col>
      <xdr:colOff>9525</xdr:colOff>
      <xdr:row>79</xdr:row>
      <xdr:rowOff>0</xdr:rowOff>
    </xdr:to>
    <xdr:graphicFrame macro="">
      <xdr:nvGraphicFramePr>
        <xdr:cNvPr id="91828" name="Chart 229">
          <a:extLst>
            <a:ext uri="{FF2B5EF4-FFF2-40B4-BE49-F238E27FC236}">
              <a16:creationId xmlns:a16="http://schemas.microsoft.com/office/drawing/2014/main" id="{00000000-0008-0000-0200-0000B4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0</xdr:colOff>
      <xdr:row>53</xdr:row>
      <xdr:rowOff>152400</xdr:rowOff>
    </xdr:from>
    <xdr:to>
      <xdr:col>74</xdr:col>
      <xdr:colOff>0</xdr:colOff>
      <xdr:row>79</xdr:row>
      <xdr:rowOff>9525</xdr:rowOff>
    </xdr:to>
    <xdr:graphicFrame macro="">
      <xdr:nvGraphicFramePr>
        <xdr:cNvPr id="91829" name="Chart 325">
          <a:extLst>
            <a:ext uri="{FF2B5EF4-FFF2-40B4-BE49-F238E27FC236}">
              <a16:creationId xmlns:a16="http://schemas.microsoft.com/office/drawing/2014/main" id="{00000000-0008-0000-0200-0000B5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38</xdr:row>
      <xdr:rowOff>9525</xdr:rowOff>
    </xdr:from>
    <xdr:to>
      <xdr:col>8</xdr:col>
      <xdr:colOff>9525</xdr:colOff>
      <xdr:row>62</xdr:row>
      <xdr:rowOff>142875</xdr:rowOff>
    </xdr:to>
    <xdr:graphicFrame macro="">
      <xdr:nvGraphicFramePr>
        <xdr:cNvPr id="26678" name="Chart 5">
          <a:extLst>
            <a:ext uri="{FF2B5EF4-FFF2-40B4-BE49-F238E27FC236}">
              <a16:creationId xmlns:a16="http://schemas.microsoft.com/office/drawing/2014/main" id="{00000000-0008-0000-0400-000036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82</xdr:row>
      <xdr:rowOff>19050</xdr:rowOff>
    </xdr:from>
    <xdr:to>
      <xdr:col>6</xdr:col>
      <xdr:colOff>0</xdr:colOff>
      <xdr:row>107</xdr:row>
      <xdr:rowOff>152400</xdr:rowOff>
    </xdr:to>
    <xdr:graphicFrame macro="">
      <xdr:nvGraphicFramePr>
        <xdr:cNvPr id="27744" name="Chart 1">
          <a:extLst>
            <a:ext uri="{FF2B5EF4-FFF2-40B4-BE49-F238E27FC236}">
              <a16:creationId xmlns:a16="http://schemas.microsoft.com/office/drawing/2014/main" id="{00000000-0008-0000-0500-000060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82</xdr:row>
      <xdr:rowOff>19050</xdr:rowOff>
    </xdr:from>
    <xdr:to>
      <xdr:col>11</xdr:col>
      <xdr:colOff>3333750</xdr:colOff>
      <xdr:row>107</xdr:row>
      <xdr:rowOff>152400</xdr:rowOff>
    </xdr:to>
    <xdr:graphicFrame macro="">
      <xdr:nvGraphicFramePr>
        <xdr:cNvPr id="27745" name="Chart 8">
          <a:extLst>
            <a:ext uri="{FF2B5EF4-FFF2-40B4-BE49-F238E27FC236}">
              <a16:creationId xmlns:a16="http://schemas.microsoft.com/office/drawing/2014/main" id="{00000000-0008-0000-0500-00006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zoomScale="80" workbookViewId="0">
      <selection activeCell="G4" sqref="G4:K4"/>
    </sheetView>
  </sheetViews>
  <sheetFormatPr defaultRowHeight="12.75"/>
  <cols>
    <col min="1" max="2" width="1.7109375" style="56" customWidth="1"/>
    <col min="3" max="3" width="53.28515625" style="56" customWidth="1"/>
    <col min="4" max="4" width="11.7109375" style="56" customWidth="1"/>
    <col min="5" max="5" width="10" style="56" customWidth="1"/>
    <col min="6" max="10" width="8.7109375" style="56" customWidth="1"/>
    <col min="11" max="11" width="9.140625" style="56"/>
    <col min="12" max="12" width="1" style="56" customWidth="1"/>
    <col min="13" max="13" width="1.140625" style="56" customWidth="1"/>
    <col min="14" max="16384" width="9.140625" style="56"/>
  </cols>
  <sheetData>
    <row r="1" spans="2:13" ht="6" customHeight="1"/>
    <row r="2" spans="2:13" ht="9.75" customHeight="1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3" ht="30" customHeight="1" thickBot="1">
      <c r="B3" s="58"/>
      <c r="C3" s="58" t="s">
        <v>81</v>
      </c>
      <c r="D3" s="58"/>
      <c r="E3" s="58"/>
      <c r="F3" s="58"/>
      <c r="G3" s="58"/>
      <c r="H3" s="58"/>
      <c r="I3" s="58"/>
      <c r="J3" s="58"/>
      <c r="K3" s="58"/>
      <c r="L3" s="58"/>
      <c r="M3" s="59"/>
    </row>
    <row r="4" spans="2:13" ht="13.5" thickTop="1">
      <c r="B4" s="60"/>
      <c r="C4" s="60"/>
      <c r="D4" s="60"/>
      <c r="E4" s="60"/>
      <c r="F4" s="60"/>
      <c r="G4" s="60"/>
      <c r="H4" s="60"/>
      <c r="I4" s="60"/>
      <c r="J4" s="60"/>
      <c r="K4" s="61"/>
      <c r="L4" s="60"/>
      <c r="M4" s="59"/>
    </row>
    <row r="5" spans="2:13" ht="22.5">
      <c r="B5" s="62"/>
      <c r="C5" s="63" t="s">
        <v>82</v>
      </c>
      <c r="D5" s="64"/>
      <c r="E5" s="64"/>
      <c r="F5" s="64"/>
      <c r="G5" s="64"/>
      <c r="H5" s="64"/>
      <c r="I5" s="62"/>
      <c r="J5" s="62"/>
      <c r="K5" s="62"/>
      <c r="L5" s="62"/>
      <c r="M5" s="59"/>
    </row>
    <row r="6" spans="2:13">
      <c r="B6" s="62"/>
      <c r="C6" s="62"/>
      <c r="D6" s="64"/>
      <c r="E6" s="64"/>
      <c r="F6" s="64"/>
      <c r="G6" s="64"/>
      <c r="H6" s="64"/>
      <c r="I6" s="62"/>
      <c r="J6" s="62"/>
      <c r="K6" s="62"/>
      <c r="L6" s="62"/>
      <c r="M6" s="59"/>
    </row>
    <row r="7" spans="2:13" ht="16.5">
      <c r="B7" s="62"/>
      <c r="C7" s="65" t="s">
        <v>83</v>
      </c>
      <c r="D7" s="62"/>
      <c r="E7" s="62"/>
      <c r="F7" s="62"/>
      <c r="G7" s="62"/>
      <c r="H7" s="62"/>
      <c r="I7" s="62"/>
      <c r="J7" s="62"/>
      <c r="K7" s="62"/>
      <c r="L7" s="62"/>
      <c r="M7" s="59"/>
    </row>
    <row r="8" spans="2:13">
      <c r="B8" s="62"/>
      <c r="C8" s="64"/>
      <c r="D8" s="62"/>
      <c r="E8" s="62"/>
      <c r="F8" s="62"/>
      <c r="G8" s="62"/>
      <c r="H8" s="62"/>
      <c r="I8" s="62"/>
      <c r="J8" s="62"/>
      <c r="K8" s="62"/>
      <c r="L8" s="62"/>
      <c r="M8" s="59"/>
    </row>
    <row r="9" spans="2:13">
      <c r="B9" s="62"/>
      <c r="C9" s="62"/>
      <c r="D9" s="66"/>
      <c r="E9" s="66"/>
      <c r="F9" s="66"/>
      <c r="G9" s="66"/>
      <c r="H9" s="66"/>
      <c r="I9" s="62"/>
      <c r="J9" s="62"/>
      <c r="K9" s="62"/>
      <c r="L9" s="62"/>
      <c r="M9" s="59"/>
    </row>
    <row r="10" spans="2:13" ht="15.75">
      <c r="B10" s="62"/>
      <c r="C10" s="67" t="s">
        <v>85</v>
      </c>
      <c r="D10" s="66"/>
      <c r="E10" s="66"/>
      <c r="F10" s="66"/>
      <c r="G10" s="66"/>
      <c r="H10" s="66"/>
      <c r="I10" s="62"/>
      <c r="J10" s="62"/>
      <c r="K10" s="62"/>
      <c r="L10" s="62"/>
      <c r="M10" s="59"/>
    </row>
    <row r="11" spans="2:13">
      <c r="B11" s="62"/>
      <c r="C11" s="68" t="s">
        <v>79</v>
      </c>
      <c r="D11" s="66"/>
      <c r="E11" s="66"/>
      <c r="F11" s="66"/>
      <c r="G11" s="66"/>
      <c r="H11" s="66"/>
      <c r="I11" s="62"/>
      <c r="J11" s="62"/>
      <c r="K11" s="62"/>
      <c r="L11" s="62"/>
      <c r="M11" s="59"/>
    </row>
    <row r="12" spans="2:13">
      <c r="B12" s="62"/>
      <c r="C12" s="72" t="s">
        <v>89</v>
      </c>
      <c r="D12" s="66"/>
      <c r="E12" s="66"/>
      <c r="F12" s="66"/>
      <c r="G12" s="66"/>
      <c r="H12" s="66"/>
      <c r="I12" s="62"/>
      <c r="J12" s="62"/>
      <c r="K12" s="62"/>
      <c r="L12" s="62"/>
      <c r="M12" s="59"/>
    </row>
    <row r="13" spans="2:13">
      <c r="B13" s="62"/>
      <c r="C13" s="72" t="s">
        <v>91</v>
      </c>
      <c r="D13" s="66"/>
      <c r="E13" s="66"/>
      <c r="F13" s="66"/>
      <c r="G13" s="66"/>
      <c r="H13" s="66"/>
      <c r="I13" s="62"/>
      <c r="J13" s="62"/>
      <c r="K13" s="62"/>
      <c r="L13" s="62"/>
      <c r="M13" s="59"/>
    </row>
    <row r="14" spans="2:13">
      <c r="B14" s="62"/>
      <c r="C14" s="72" t="s">
        <v>90</v>
      </c>
      <c r="D14" s="66"/>
      <c r="E14" s="66"/>
      <c r="F14" s="66"/>
      <c r="G14" s="66"/>
      <c r="H14" s="66"/>
      <c r="I14" s="62"/>
      <c r="J14" s="62"/>
      <c r="K14" s="62"/>
      <c r="L14" s="62"/>
      <c r="M14" s="59"/>
    </row>
    <row r="15" spans="2:13">
      <c r="B15" s="62"/>
      <c r="C15" s="72" t="s">
        <v>98</v>
      </c>
      <c r="D15" s="66"/>
      <c r="E15" s="66"/>
      <c r="F15" s="66"/>
      <c r="G15" s="66"/>
      <c r="H15" s="66"/>
      <c r="I15" s="62"/>
      <c r="J15" s="62"/>
      <c r="K15" s="62"/>
      <c r="L15" s="62"/>
      <c r="M15" s="59"/>
    </row>
    <row r="16" spans="2:13">
      <c r="B16" s="62"/>
      <c r="C16" s="66"/>
      <c r="D16" s="66"/>
      <c r="E16" s="66"/>
      <c r="F16" s="66"/>
      <c r="G16" s="66"/>
      <c r="H16" s="66"/>
      <c r="I16" s="62"/>
      <c r="J16" s="62"/>
      <c r="K16" s="62"/>
      <c r="L16" s="62"/>
      <c r="M16" s="59"/>
    </row>
    <row r="17" spans="2:13">
      <c r="B17" s="62"/>
      <c r="C17" s="68"/>
      <c r="D17" s="66"/>
      <c r="E17" s="66"/>
      <c r="F17" s="66"/>
      <c r="G17" s="66"/>
      <c r="H17" s="66"/>
      <c r="I17" s="62"/>
      <c r="J17" s="62"/>
      <c r="K17" s="62"/>
      <c r="L17" s="62"/>
      <c r="M17" s="59"/>
    </row>
    <row r="18" spans="2:13">
      <c r="B18" s="62"/>
      <c r="C18" s="69"/>
      <c r="D18" s="66"/>
      <c r="E18" s="66"/>
      <c r="F18" s="66"/>
      <c r="G18" s="66"/>
      <c r="H18" s="66"/>
      <c r="I18" s="62"/>
      <c r="J18" s="62"/>
      <c r="K18" s="62"/>
      <c r="L18" s="62"/>
      <c r="M18" s="59"/>
    </row>
    <row r="19" spans="2:13">
      <c r="B19" s="62"/>
      <c r="C19" s="69"/>
      <c r="D19" s="66"/>
      <c r="E19" s="66"/>
      <c r="F19" s="66"/>
      <c r="G19" s="66"/>
      <c r="H19" s="66"/>
      <c r="I19" s="62"/>
      <c r="J19" s="62"/>
      <c r="K19" s="62"/>
      <c r="L19" s="62"/>
      <c r="M19" s="59"/>
    </row>
    <row r="20" spans="2:13">
      <c r="B20" s="62"/>
      <c r="C20" s="69"/>
      <c r="D20" s="66"/>
      <c r="E20" s="66"/>
      <c r="F20" s="66"/>
      <c r="G20" s="66"/>
      <c r="H20" s="66"/>
      <c r="I20" s="62"/>
      <c r="J20" s="62"/>
      <c r="K20" s="62"/>
      <c r="L20" s="62"/>
      <c r="M20" s="59"/>
    </row>
    <row r="21" spans="2:13">
      <c r="B21" s="62"/>
      <c r="C21" s="69"/>
      <c r="D21" s="66"/>
      <c r="E21" s="66"/>
      <c r="F21" s="66"/>
      <c r="G21" s="66"/>
      <c r="H21" s="66"/>
      <c r="I21" s="62"/>
      <c r="J21" s="62"/>
      <c r="K21" s="62"/>
      <c r="L21" s="62"/>
      <c r="M21" s="59"/>
    </row>
    <row r="22" spans="2:13">
      <c r="B22" s="62"/>
      <c r="C22" s="69"/>
      <c r="D22" s="66"/>
      <c r="E22" s="66"/>
      <c r="F22" s="66"/>
      <c r="G22" s="66"/>
      <c r="H22" s="66"/>
      <c r="I22" s="62"/>
      <c r="J22" s="62"/>
      <c r="K22" s="62"/>
      <c r="L22" s="62"/>
      <c r="M22" s="59"/>
    </row>
    <row r="23" spans="2:13">
      <c r="B23" s="62"/>
      <c r="C23" s="69"/>
      <c r="D23" s="66"/>
      <c r="E23" s="66"/>
      <c r="F23" s="66"/>
      <c r="G23" s="66"/>
      <c r="H23" s="66"/>
      <c r="I23" s="62"/>
      <c r="J23" s="62"/>
      <c r="K23" s="62"/>
      <c r="L23" s="62"/>
      <c r="M23" s="59"/>
    </row>
    <row r="24" spans="2:13">
      <c r="B24" s="62"/>
      <c r="C24" s="69"/>
      <c r="D24" s="66"/>
      <c r="E24" s="66"/>
      <c r="F24" s="66"/>
      <c r="G24" s="66"/>
      <c r="H24" s="66"/>
      <c r="I24" s="62"/>
      <c r="J24" s="62"/>
      <c r="K24" s="62"/>
      <c r="L24" s="62"/>
      <c r="M24" s="59"/>
    </row>
    <row r="25" spans="2:13">
      <c r="B25" s="62"/>
      <c r="C25" s="69"/>
      <c r="D25" s="66"/>
      <c r="E25" s="66"/>
      <c r="F25" s="66"/>
      <c r="G25" s="66"/>
      <c r="H25" s="66"/>
      <c r="I25" s="62"/>
      <c r="J25" s="62"/>
      <c r="K25" s="62"/>
      <c r="L25" s="62"/>
      <c r="M25" s="59"/>
    </row>
    <row r="26" spans="2:13">
      <c r="B26" s="62"/>
      <c r="C26" s="69"/>
      <c r="D26" s="66"/>
      <c r="E26" s="66"/>
      <c r="F26" s="66"/>
      <c r="G26" s="66"/>
      <c r="H26" s="66"/>
      <c r="I26" s="62"/>
      <c r="J26" s="62"/>
      <c r="K26" s="62"/>
      <c r="L26" s="62"/>
      <c r="M26" s="59"/>
    </row>
    <row r="27" spans="2:13">
      <c r="B27" s="62"/>
      <c r="C27" s="69"/>
      <c r="D27" s="66"/>
      <c r="E27" s="66"/>
      <c r="F27" s="66"/>
      <c r="G27" s="66"/>
      <c r="H27" s="66"/>
      <c r="I27" s="62"/>
      <c r="J27" s="62"/>
      <c r="K27" s="62"/>
      <c r="L27" s="62"/>
      <c r="M27" s="59"/>
    </row>
    <row r="28" spans="2:13">
      <c r="B28" s="62"/>
      <c r="C28" s="69"/>
      <c r="D28" s="66"/>
      <c r="E28" s="66"/>
      <c r="F28" s="66"/>
      <c r="G28" s="66"/>
      <c r="H28" s="66"/>
      <c r="I28" s="62"/>
      <c r="J28" s="62"/>
      <c r="K28" s="62"/>
      <c r="L28" s="62"/>
      <c r="M28" s="59"/>
    </row>
    <row r="29" spans="2:13">
      <c r="B29" s="62"/>
      <c r="C29" s="69"/>
      <c r="D29" s="66"/>
      <c r="E29" s="66"/>
      <c r="F29" s="66"/>
      <c r="G29" s="66"/>
      <c r="H29" s="66"/>
      <c r="I29" s="62"/>
      <c r="J29" s="62"/>
      <c r="K29" s="62"/>
      <c r="L29" s="62"/>
      <c r="M29" s="59"/>
    </row>
    <row r="30" spans="2:13">
      <c r="B30" s="62"/>
      <c r="C30" s="69"/>
      <c r="D30" s="66"/>
      <c r="E30" s="66"/>
      <c r="F30" s="66"/>
      <c r="G30" s="66"/>
      <c r="H30" s="66"/>
      <c r="I30" s="62"/>
      <c r="J30" s="62"/>
      <c r="K30" s="62"/>
      <c r="L30" s="62"/>
      <c r="M30" s="59"/>
    </row>
    <row r="31" spans="2:13">
      <c r="B31" s="62"/>
      <c r="C31" s="69"/>
      <c r="D31" s="66"/>
      <c r="E31" s="66"/>
      <c r="F31" s="66"/>
      <c r="G31" s="66"/>
      <c r="H31" s="66"/>
      <c r="I31" s="62"/>
      <c r="J31" s="62"/>
      <c r="K31" s="62"/>
      <c r="L31" s="62"/>
      <c r="M31" s="59"/>
    </row>
    <row r="32" spans="2:13">
      <c r="B32" s="70" t="str">
        <f ca="1">"Last Update "&amp;TEXT(TODAY(),"dd-mmm-yy")</f>
        <v>Last Update 02-Jul-19</v>
      </c>
      <c r="C32" s="62"/>
      <c r="D32" s="62"/>
      <c r="E32" s="62"/>
      <c r="F32" s="62"/>
      <c r="G32" s="62"/>
      <c r="H32" s="62"/>
      <c r="I32" s="62"/>
      <c r="J32" s="62"/>
      <c r="K32" s="62"/>
      <c r="L32" s="71"/>
      <c r="M32" s="59"/>
    </row>
    <row r="33" spans="3:13" ht="6" customHeight="1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</row>
  </sheetData>
  <phoneticPr fontId="2" type="noConversion"/>
  <hyperlinks>
    <hyperlink ref="C11" location="'Markit Data'!A1" display="Markit Data" xr:uid="{00000000-0004-0000-0000-000000000000}"/>
    <hyperlink ref="C12" location="'Full SABR Calibration'!A1" display="Full SABR Calibration" xr:uid="{00000000-0004-0000-0000-000001000000}"/>
    <hyperlink ref="C13" location="'Full SABR Calibration Summary'!A1" display="Full SABR Calibration Summary" xr:uid="{00000000-0004-0000-0000-000002000000}"/>
    <hyperlink ref="C15" location="'Interpolated SABR Calibration'!A1" display="Interpolated SABR Calibration" xr:uid="{00000000-0004-0000-0000-000003000000}"/>
    <hyperlink ref="C14" location="'ATM SABR Calibration'!A1" display="ATM SABR Calibration" xr:uid="{00000000-0004-0000-0000-000004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C2:Z95"/>
  <sheetViews>
    <sheetView workbookViewId="0">
      <selection activeCell="E12" sqref="E12"/>
    </sheetView>
  </sheetViews>
  <sheetFormatPr defaultRowHeight="12.75"/>
  <cols>
    <col min="1" max="1" width="4" customWidth="1"/>
    <col min="2" max="2" width="5.28515625" customWidth="1"/>
    <col min="3" max="3" width="19" bestFit="1" customWidth="1"/>
    <col min="4" max="4" width="9" bestFit="1" customWidth="1"/>
    <col min="5" max="7" width="7.42578125" bestFit="1" customWidth="1"/>
    <col min="8" max="8" width="7" bestFit="1" customWidth="1"/>
    <col min="9" max="11" width="7.7109375" bestFit="1" customWidth="1"/>
    <col min="12" max="12" width="8.5703125" bestFit="1" customWidth="1"/>
    <col min="13" max="14" width="3.42578125" customWidth="1"/>
    <col min="15" max="15" width="6.7109375" customWidth="1"/>
    <col min="16" max="16" width="7" customWidth="1"/>
    <col min="18" max="18" width="10.140625" customWidth="1"/>
    <col min="19" max="19" width="9.5703125" customWidth="1"/>
    <col min="20" max="20" width="9.28515625" customWidth="1"/>
    <col min="21" max="21" width="9" customWidth="1"/>
    <col min="22" max="22" width="9.42578125" customWidth="1"/>
    <col min="23" max="23" width="8.42578125" customWidth="1"/>
  </cols>
  <sheetData>
    <row r="2" spans="3:24" ht="13.5" thickBot="1"/>
    <row r="3" spans="3:24" ht="13.5" thickBot="1">
      <c r="D3" s="119" t="s">
        <v>84</v>
      </c>
      <c r="E3" s="120"/>
      <c r="F3" s="120"/>
      <c r="G3" s="120"/>
      <c r="H3" s="120"/>
      <c r="I3" s="121"/>
    </row>
    <row r="6" spans="3:24">
      <c r="C6" s="115" t="s">
        <v>20</v>
      </c>
      <c r="D6" s="116"/>
      <c r="E6" s="117"/>
      <c r="F6" s="117"/>
      <c r="G6" s="117"/>
      <c r="H6" s="117"/>
      <c r="I6" s="117"/>
      <c r="J6" s="117"/>
      <c r="K6" s="118"/>
      <c r="Q6" s="7" t="s">
        <v>8</v>
      </c>
      <c r="R6" s="8">
        <v>1</v>
      </c>
      <c r="S6" s="9">
        <v>2</v>
      </c>
      <c r="T6" s="9">
        <v>3</v>
      </c>
      <c r="U6" s="9">
        <v>4</v>
      </c>
      <c r="V6" s="9">
        <v>5</v>
      </c>
      <c r="W6" s="9">
        <v>7</v>
      </c>
      <c r="X6" s="10">
        <v>10</v>
      </c>
    </row>
    <row r="7" spans="3:24">
      <c r="C7" s="7" t="s">
        <v>8</v>
      </c>
      <c r="D7" s="7" t="s">
        <v>6</v>
      </c>
      <c r="E7" s="8" t="s">
        <v>113</v>
      </c>
      <c r="F7" s="9" t="s">
        <v>114</v>
      </c>
      <c r="G7" s="9" t="s">
        <v>115</v>
      </c>
      <c r="H7" s="9" t="s">
        <v>116</v>
      </c>
      <c r="I7" s="9" t="s">
        <v>117</v>
      </c>
      <c r="J7" s="9" t="s">
        <v>118</v>
      </c>
      <c r="K7" s="10" t="s">
        <v>119</v>
      </c>
      <c r="Q7" s="11" t="s">
        <v>16</v>
      </c>
      <c r="R7" s="112">
        <f>E8*100</f>
        <v>6.8000000000000007</v>
      </c>
      <c r="S7" s="112">
        <f t="shared" ref="S7:X17" si="0">F8*100</f>
        <v>6.8000000000000007</v>
      </c>
      <c r="T7" s="112">
        <f t="shared" si="0"/>
        <v>6.8000000000000007</v>
      </c>
      <c r="U7" s="112">
        <f t="shared" si="0"/>
        <v>6.8000000000000007</v>
      </c>
      <c r="V7" s="112">
        <f t="shared" si="0"/>
        <v>6.8000000000000007</v>
      </c>
      <c r="W7" s="112">
        <f t="shared" si="0"/>
        <v>6.7</v>
      </c>
      <c r="X7" s="112">
        <f t="shared" si="0"/>
        <v>6.6000000000000005</v>
      </c>
    </row>
    <row r="8" spans="3:24">
      <c r="C8" s="11" t="s">
        <v>16</v>
      </c>
      <c r="D8" s="12"/>
      <c r="E8" s="92">
        <v>6.8000000000000005E-2</v>
      </c>
      <c r="F8" s="92">
        <v>6.8000000000000005E-2</v>
      </c>
      <c r="G8" s="92">
        <v>6.8000000000000005E-2</v>
      </c>
      <c r="H8" s="92">
        <v>6.8000000000000005E-2</v>
      </c>
      <c r="I8" s="92">
        <v>6.8000000000000005E-2</v>
      </c>
      <c r="J8" s="92">
        <v>6.7000000000000004E-2</v>
      </c>
      <c r="K8" s="92">
        <v>6.6000000000000003E-2</v>
      </c>
      <c r="L8" s="24"/>
      <c r="M8" s="24"/>
      <c r="N8" s="24"/>
      <c r="Q8" s="11" t="s">
        <v>17</v>
      </c>
      <c r="R8" s="112">
        <f t="shared" ref="R8:R17" si="1">E9*100</f>
        <v>6.8000000000000007</v>
      </c>
      <c r="S8" s="112">
        <f t="shared" si="0"/>
        <v>6.8000000000000007</v>
      </c>
      <c r="T8" s="112">
        <f t="shared" si="0"/>
        <v>6.8000000000000007</v>
      </c>
      <c r="U8" s="112">
        <f t="shared" si="0"/>
        <v>6.8000000000000007</v>
      </c>
      <c r="V8" s="112">
        <f t="shared" si="0"/>
        <v>6.8000000000000007</v>
      </c>
      <c r="W8" s="112">
        <f t="shared" si="0"/>
        <v>6.7</v>
      </c>
      <c r="X8" s="112">
        <f t="shared" si="0"/>
        <v>6.6000000000000005</v>
      </c>
    </row>
    <row r="9" spans="3:24">
      <c r="C9" s="11" t="s">
        <v>17</v>
      </c>
      <c r="D9" s="12"/>
      <c r="E9" s="92">
        <v>6.8000000000000005E-2</v>
      </c>
      <c r="F9" s="92">
        <v>6.8000000000000005E-2</v>
      </c>
      <c r="G9" s="92">
        <v>6.8000000000000005E-2</v>
      </c>
      <c r="H9" s="92">
        <v>6.8000000000000005E-2</v>
      </c>
      <c r="I9" s="92">
        <v>6.8000000000000005E-2</v>
      </c>
      <c r="J9" s="92">
        <v>6.7000000000000004E-2</v>
      </c>
      <c r="K9" s="92">
        <v>6.6000000000000003E-2</v>
      </c>
      <c r="L9" s="24"/>
      <c r="M9" s="24"/>
      <c r="N9" s="24"/>
      <c r="Q9" s="11" t="s">
        <v>18</v>
      </c>
      <c r="R9" s="112">
        <f t="shared" si="1"/>
        <v>6.8000000000000007</v>
      </c>
      <c r="S9" s="112">
        <f t="shared" si="0"/>
        <v>6.8000000000000007</v>
      </c>
      <c r="T9" s="112">
        <f t="shared" si="0"/>
        <v>6.8000000000000007</v>
      </c>
      <c r="U9" s="112">
        <f t="shared" si="0"/>
        <v>6.8000000000000007</v>
      </c>
      <c r="V9" s="112">
        <f t="shared" si="0"/>
        <v>6.8000000000000007</v>
      </c>
      <c r="W9" s="112">
        <f t="shared" si="0"/>
        <v>6.7</v>
      </c>
      <c r="X9" s="112">
        <f t="shared" si="0"/>
        <v>6.6000000000000005</v>
      </c>
    </row>
    <row r="10" spans="3:24">
      <c r="C10" s="11" t="s">
        <v>18</v>
      </c>
      <c r="D10" s="7" t="s">
        <v>9</v>
      </c>
      <c r="E10" s="92">
        <v>6.8000000000000005E-2</v>
      </c>
      <c r="F10" s="92">
        <v>6.8000000000000005E-2</v>
      </c>
      <c r="G10" s="92">
        <v>6.8000000000000005E-2</v>
      </c>
      <c r="H10" s="92">
        <v>6.8000000000000005E-2</v>
      </c>
      <c r="I10" s="92">
        <v>6.8000000000000005E-2</v>
      </c>
      <c r="J10" s="92">
        <v>6.7000000000000004E-2</v>
      </c>
      <c r="K10" s="92">
        <v>6.6000000000000003E-2</v>
      </c>
      <c r="L10" s="24"/>
      <c r="M10" s="24"/>
      <c r="N10" s="24"/>
      <c r="Q10" s="11" t="s">
        <v>19</v>
      </c>
      <c r="R10" s="112">
        <f t="shared" si="1"/>
        <v>6.8000000000000007</v>
      </c>
      <c r="S10" s="112">
        <f t="shared" si="0"/>
        <v>6.8000000000000007</v>
      </c>
      <c r="T10" s="112">
        <f t="shared" si="0"/>
        <v>6.8000000000000007</v>
      </c>
      <c r="U10" s="112">
        <f t="shared" si="0"/>
        <v>6.8000000000000007</v>
      </c>
      <c r="V10" s="112">
        <f t="shared" si="0"/>
        <v>6.8000000000000007</v>
      </c>
      <c r="W10" s="112">
        <f t="shared" si="0"/>
        <v>6.7</v>
      </c>
      <c r="X10" s="112">
        <f t="shared" si="0"/>
        <v>6.6000000000000005</v>
      </c>
    </row>
    <row r="11" spans="3:24">
      <c r="C11" s="11" t="s">
        <v>19</v>
      </c>
      <c r="D11" s="11">
        <v>0.5</v>
      </c>
      <c r="E11" s="92">
        <v>6.8000000000000005E-2</v>
      </c>
      <c r="F11" s="92">
        <v>6.8000000000000005E-2</v>
      </c>
      <c r="G11" s="92">
        <v>6.8000000000000005E-2</v>
      </c>
      <c r="H11" s="92">
        <v>6.8000000000000005E-2</v>
      </c>
      <c r="I11" s="92">
        <v>6.8000000000000005E-2</v>
      </c>
      <c r="J11" s="92">
        <v>6.7000000000000004E-2</v>
      </c>
      <c r="K11" s="92">
        <v>6.6000000000000003E-2</v>
      </c>
      <c r="L11" s="24"/>
      <c r="M11" s="24"/>
      <c r="N11" s="24"/>
      <c r="Q11" s="11" t="s">
        <v>10</v>
      </c>
      <c r="R11" s="112">
        <f t="shared" si="1"/>
        <v>6.8000000000000007</v>
      </c>
      <c r="S11" s="112">
        <f t="shared" si="0"/>
        <v>6.8000000000000007</v>
      </c>
      <c r="T11" s="112">
        <f t="shared" si="0"/>
        <v>6.9</v>
      </c>
      <c r="U11" s="112">
        <f t="shared" si="0"/>
        <v>6.9</v>
      </c>
      <c r="V11" s="112">
        <f t="shared" si="0"/>
        <v>6.8000000000000007</v>
      </c>
      <c r="W11" s="112">
        <f t="shared" si="0"/>
        <v>6.7</v>
      </c>
      <c r="X11" s="112">
        <f t="shared" si="0"/>
        <v>6.6000000000000005</v>
      </c>
    </row>
    <row r="12" spans="3:24">
      <c r="C12" s="11" t="s">
        <v>10</v>
      </c>
      <c r="D12" s="11">
        <v>1</v>
      </c>
      <c r="E12" s="93">
        <v>6.8000000000000005E-2</v>
      </c>
      <c r="F12" s="93">
        <v>6.8000000000000005E-2</v>
      </c>
      <c r="G12" s="93">
        <v>6.9000000000000006E-2</v>
      </c>
      <c r="H12" s="93">
        <v>6.9000000000000006E-2</v>
      </c>
      <c r="I12" s="93">
        <v>6.8000000000000005E-2</v>
      </c>
      <c r="J12" s="93">
        <v>6.7000000000000004E-2</v>
      </c>
      <c r="K12" s="93">
        <v>6.6000000000000003E-2</v>
      </c>
      <c r="L12" s="24"/>
      <c r="M12" s="24"/>
      <c r="N12" s="24"/>
      <c r="Q12" s="11" t="s">
        <v>11</v>
      </c>
      <c r="R12" s="112">
        <f t="shared" si="1"/>
        <v>6.8499999999999988</v>
      </c>
      <c r="S12" s="112">
        <f t="shared" si="0"/>
        <v>6.8000000000000007</v>
      </c>
      <c r="T12" s="112">
        <f t="shared" si="0"/>
        <v>6.8000000000000007</v>
      </c>
      <c r="U12" s="112">
        <f t="shared" si="0"/>
        <v>6.7750000000000004</v>
      </c>
      <c r="V12" s="112">
        <f t="shared" si="0"/>
        <v>6.7</v>
      </c>
      <c r="W12" s="112">
        <f t="shared" si="0"/>
        <v>6.6000000000000005</v>
      </c>
      <c r="X12" s="112">
        <f t="shared" si="0"/>
        <v>6.5500000000000007</v>
      </c>
    </row>
    <row r="13" spans="3:24">
      <c r="C13" s="11" t="s">
        <v>11</v>
      </c>
      <c r="D13" s="11">
        <v>2</v>
      </c>
      <c r="E13" s="93">
        <v>6.8499999999999991E-2</v>
      </c>
      <c r="F13" s="93">
        <v>6.8000000000000005E-2</v>
      </c>
      <c r="G13" s="93">
        <v>6.8000000000000005E-2</v>
      </c>
      <c r="H13" s="93">
        <v>6.7750000000000005E-2</v>
      </c>
      <c r="I13" s="93">
        <v>6.7000000000000004E-2</v>
      </c>
      <c r="J13" s="93">
        <v>6.6000000000000003E-2</v>
      </c>
      <c r="K13" s="93">
        <v>6.5500000000000003E-2</v>
      </c>
      <c r="L13" s="24"/>
      <c r="M13" s="24"/>
      <c r="N13" s="24"/>
      <c r="Q13" s="11" t="s">
        <v>7</v>
      </c>
      <c r="R13" s="112">
        <f t="shared" si="1"/>
        <v>6.9</v>
      </c>
      <c r="S13" s="112">
        <f t="shared" si="0"/>
        <v>6.8000000000000007</v>
      </c>
      <c r="T13" s="112">
        <f t="shared" si="0"/>
        <v>6.7</v>
      </c>
      <c r="U13" s="112">
        <f t="shared" si="0"/>
        <v>6.65</v>
      </c>
      <c r="V13" s="112">
        <f t="shared" si="0"/>
        <v>6.6000000000000005</v>
      </c>
      <c r="W13" s="112">
        <f t="shared" si="0"/>
        <v>6.5</v>
      </c>
      <c r="X13" s="112">
        <f t="shared" si="0"/>
        <v>6.5</v>
      </c>
    </row>
    <row r="14" spans="3:24">
      <c r="C14" s="11" t="s">
        <v>7</v>
      </c>
      <c r="D14" s="11">
        <v>3</v>
      </c>
      <c r="E14" s="93">
        <v>6.9000000000000006E-2</v>
      </c>
      <c r="F14" s="93">
        <v>6.8000000000000005E-2</v>
      </c>
      <c r="G14" s="93">
        <v>6.7000000000000004E-2</v>
      </c>
      <c r="H14" s="93">
        <v>6.6500000000000004E-2</v>
      </c>
      <c r="I14" s="93">
        <v>6.6000000000000003E-2</v>
      </c>
      <c r="J14" s="93">
        <v>6.5000000000000002E-2</v>
      </c>
      <c r="K14" s="93">
        <v>6.5000000000000002E-2</v>
      </c>
      <c r="L14" s="24"/>
      <c r="M14" s="24"/>
      <c r="N14" s="24"/>
      <c r="Q14" s="11" t="s">
        <v>15</v>
      </c>
      <c r="R14" s="112">
        <f t="shared" si="1"/>
        <v>6.7</v>
      </c>
      <c r="S14" s="112">
        <f t="shared" si="0"/>
        <v>6.6000000000000005</v>
      </c>
      <c r="T14" s="112">
        <f t="shared" si="0"/>
        <v>6.5500000000000007</v>
      </c>
      <c r="U14" s="112">
        <f t="shared" si="0"/>
        <v>6.5250000000000004</v>
      </c>
      <c r="V14" s="112">
        <f t="shared" si="0"/>
        <v>6.5</v>
      </c>
      <c r="W14" s="112">
        <f t="shared" si="0"/>
        <v>6.45</v>
      </c>
      <c r="X14" s="112">
        <f t="shared" si="0"/>
        <v>6.4</v>
      </c>
    </row>
    <row r="15" spans="3:24">
      <c r="C15" s="11" t="s">
        <v>15</v>
      </c>
      <c r="D15" s="11">
        <v>4</v>
      </c>
      <c r="E15" s="92">
        <v>6.7000000000000004E-2</v>
      </c>
      <c r="F15" s="92">
        <v>6.6000000000000003E-2</v>
      </c>
      <c r="G15" s="92">
        <v>6.5500000000000003E-2</v>
      </c>
      <c r="H15" s="92">
        <v>6.5250000000000002E-2</v>
      </c>
      <c r="I15" s="92">
        <v>6.5000000000000002E-2</v>
      </c>
      <c r="J15" s="92">
        <v>6.4500000000000002E-2</v>
      </c>
      <c r="K15" s="92">
        <v>6.4000000000000001E-2</v>
      </c>
      <c r="L15" s="24"/>
      <c r="M15" s="24"/>
      <c r="N15" s="24"/>
      <c r="Q15" s="11" t="s">
        <v>12</v>
      </c>
      <c r="R15" s="112">
        <f t="shared" si="1"/>
        <v>6.4</v>
      </c>
      <c r="S15" s="112">
        <f t="shared" si="0"/>
        <v>6.4</v>
      </c>
      <c r="T15" s="112">
        <f t="shared" si="0"/>
        <v>6.4</v>
      </c>
      <c r="U15" s="112">
        <f t="shared" si="0"/>
        <v>6.4</v>
      </c>
      <c r="V15" s="112">
        <f t="shared" si="0"/>
        <v>6.4</v>
      </c>
      <c r="W15" s="112">
        <f t="shared" si="0"/>
        <v>6.4</v>
      </c>
      <c r="X15" s="112">
        <f t="shared" si="0"/>
        <v>6.3</v>
      </c>
    </row>
    <row r="16" spans="3:24">
      <c r="C16" s="11" t="s">
        <v>12</v>
      </c>
      <c r="D16" s="11">
        <v>5</v>
      </c>
      <c r="E16" s="93">
        <v>6.4000000000000001E-2</v>
      </c>
      <c r="F16" s="93">
        <v>6.4000000000000001E-2</v>
      </c>
      <c r="G16" s="93">
        <v>6.4000000000000001E-2</v>
      </c>
      <c r="H16" s="93">
        <v>6.4000000000000001E-2</v>
      </c>
      <c r="I16" s="93">
        <v>6.4000000000000001E-2</v>
      </c>
      <c r="J16" s="93">
        <v>6.4000000000000001E-2</v>
      </c>
      <c r="K16" s="93">
        <v>6.3E-2</v>
      </c>
      <c r="L16" s="24"/>
      <c r="M16" s="24"/>
      <c r="N16" s="24"/>
      <c r="Q16" s="11" t="s">
        <v>13</v>
      </c>
      <c r="R16" s="112">
        <f t="shared" si="1"/>
        <v>6.4</v>
      </c>
      <c r="S16" s="112">
        <f t="shared" si="0"/>
        <v>6.4</v>
      </c>
      <c r="T16" s="112">
        <f t="shared" si="0"/>
        <v>6.3</v>
      </c>
      <c r="U16" s="112">
        <f t="shared" si="0"/>
        <v>6.4</v>
      </c>
      <c r="V16" s="112">
        <f t="shared" si="0"/>
        <v>6.35</v>
      </c>
      <c r="W16" s="112">
        <f t="shared" si="0"/>
        <v>6.4</v>
      </c>
      <c r="X16" s="112">
        <f t="shared" si="0"/>
        <v>6.2</v>
      </c>
    </row>
    <row r="17" spans="3:26">
      <c r="C17" s="11" t="s">
        <v>13</v>
      </c>
      <c r="D17" s="11">
        <v>7</v>
      </c>
      <c r="E17" s="93">
        <v>6.4000000000000001E-2</v>
      </c>
      <c r="F17" s="93">
        <v>6.4000000000000001E-2</v>
      </c>
      <c r="G17" s="93">
        <v>6.3E-2</v>
      </c>
      <c r="H17" s="93">
        <v>6.4000000000000001E-2</v>
      </c>
      <c r="I17" s="93">
        <v>6.3500000000000001E-2</v>
      </c>
      <c r="J17" s="93">
        <v>6.4000000000000001E-2</v>
      </c>
      <c r="K17" s="93">
        <v>6.2E-2</v>
      </c>
      <c r="L17" s="24"/>
      <c r="M17" s="24"/>
      <c r="N17" s="24"/>
      <c r="Q17" s="13" t="s">
        <v>14</v>
      </c>
      <c r="R17" s="112">
        <f t="shared" si="1"/>
        <v>6.4</v>
      </c>
      <c r="S17" s="112">
        <f t="shared" si="0"/>
        <v>6.4</v>
      </c>
      <c r="T17" s="112">
        <f t="shared" si="0"/>
        <v>6.3</v>
      </c>
      <c r="U17" s="112">
        <f t="shared" si="0"/>
        <v>6.4</v>
      </c>
      <c r="V17" s="112">
        <f t="shared" si="0"/>
        <v>6.3</v>
      </c>
      <c r="W17" s="112">
        <f t="shared" si="0"/>
        <v>6.4</v>
      </c>
      <c r="X17" s="112">
        <f t="shared" si="0"/>
        <v>6.1</v>
      </c>
    </row>
    <row r="18" spans="3:26">
      <c r="C18" s="13" t="s">
        <v>14</v>
      </c>
      <c r="D18" s="13">
        <v>10</v>
      </c>
      <c r="E18" s="93">
        <v>6.4000000000000001E-2</v>
      </c>
      <c r="F18" s="93">
        <v>6.4000000000000001E-2</v>
      </c>
      <c r="G18" s="93">
        <v>6.3E-2</v>
      </c>
      <c r="H18" s="93">
        <v>6.4000000000000001E-2</v>
      </c>
      <c r="I18" s="93">
        <v>6.3E-2</v>
      </c>
      <c r="J18" s="93">
        <v>6.4000000000000001E-2</v>
      </c>
      <c r="K18" s="93">
        <v>6.0999999999999999E-2</v>
      </c>
      <c r="L18" s="24"/>
      <c r="M18" s="24"/>
      <c r="N18" s="24"/>
    </row>
    <row r="21" spans="3:26">
      <c r="C21" s="4" t="s">
        <v>31</v>
      </c>
      <c r="Q21" s="4" t="s">
        <v>31</v>
      </c>
    </row>
    <row r="22" spans="3:26">
      <c r="C22" s="21" t="s">
        <v>6</v>
      </c>
      <c r="D22" s="111" t="s">
        <v>121</v>
      </c>
      <c r="E22" s="111" t="s">
        <v>122</v>
      </c>
      <c r="F22" s="111" t="s">
        <v>123</v>
      </c>
      <c r="G22" s="111" t="s">
        <v>124</v>
      </c>
      <c r="H22" s="111" t="s">
        <v>120</v>
      </c>
      <c r="I22" s="111" t="s">
        <v>125</v>
      </c>
      <c r="J22" s="111" t="s">
        <v>126</v>
      </c>
      <c r="K22" s="111" t="s">
        <v>127</v>
      </c>
      <c r="L22" s="111" t="s">
        <v>128</v>
      </c>
      <c r="Q22" s="21" t="s">
        <v>6</v>
      </c>
      <c r="R22" s="111" t="s">
        <v>121</v>
      </c>
      <c r="S22" s="111" t="s">
        <v>122</v>
      </c>
      <c r="T22" s="111" t="s">
        <v>123</v>
      </c>
      <c r="U22" s="111" t="s">
        <v>124</v>
      </c>
      <c r="V22" s="111" t="s">
        <v>120</v>
      </c>
      <c r="W22" s="111" t="s">
        <v>125</v>
      </c>
      <c r="X22" s="111" t="s">
        <v>126</v>
      </c>
      <c r="Y22" s="111" t="s">
        <v>127</v>
      </c>
      <c r="Z22" s="111" t="s">
        <v>128</v>
      </c>
    </row>
    <row r="23" spans="3:26">
      <c r="C23" s="11" t="s">
        <v>10</v>
      </c>
      <c r="D23" s="112">
        <f>R23*100</f>
        <v>10.75</v>
      </c>
      <c r="E23" s="112">
        <f t="shared" ref="E23:L29" si="2">S23*100</f>
        <v>10.51</v>
      </c>
      <c r="F23" s="112">
        <f t="shared" si="2"/>
        <v>10.27</v>
      </c>
      <c r="G23" s="112">
        <f t="shared" si="2"/>
        <v>10.07</v>
      </c>
      <c r="H23" s="112">
        <f t="shared" si="2"/>
        <v>9.9499999999999993</v>
      </c>
      <c r="I23" s="112">
        <f t="shared" si="2"/>
        <v>9.84</v>
      </c>
      <c r="J23" s="112">
        <f t="shared" si="2"/>
        <v>9.77</v>
      </c>
      <c r="K23" s="112">
        <f t="shared" si="2"/>
        <v>9.7799999999999994</v>
      </c>
      <c r="L23" s="112">
        <f t="shared" si="2"/>
        <v>9.84</v>
      </c>
      <c r="M23" s="27"/>
      <c r="N23" s="27"/>
      <c r="Q23" s="11" t="s">
        <v>10</v>
      </c>
      <c r="R23" s="92">
        <v>0.1075</v>
      </c>
      <c r="S23" s="92">
        <v>0.1051</v>
      </c>
      <c r="T23" s="92">
        <v>0.1027</v>
      </c>
      <c r="U23" s="92">
        <v>0.1007</v>
      </c>
      <c r="V23" s="92">
        <v>9.9499999999999991E-2</v>
      </c>
      <c r="W23" s="92">
        <v>9.8400000000000001E-2</v>
      </c>
      <c r="X23" s="92">
        <v>9.7699999999999995E-2</v>
      </c>
      <c r="Y23" s="92">
        <v>9.7799999999999998E-2</v>
      </c>
      <c r="Z23" s="92">
        <v>9.8400000000000001E-2</v>
      </c>
    </row>
    <row r="24" spans="3:26">
      <c r="C24" s="11" t="s">
        <v>11</v>
      </c>
      <c r="D24" s="112">
        <f t="shared" ref="D24:D29" si="3">R24*100</f>
        <v>10.73</v>
      </c>
      <c r="E24" s="112">
        <f t="shared" si="2"/>
        <v>10.46</v>
      </c>
      <c r="F24" s="112">
        <f t="shared" si="2"/>
        <v>10.24</v>
      </c>
      <c r="G24" s="112">
        <f t="shared" si="2"/>
        <v>10.1</v>
      </c>
      <c r="H24" s="112">
        <f t="shared" si="2"/>
        <v>10</v>
      </c>
      <c r="I24" s="112">
        <f t="shared" si="2"/>
        <v>9.91</v>
      </c>
      <c r="J24" s="112">
        <f t="shared" si="2"/>
        <v>9.86</v>
      </c>
      <c r="K24" s="112">
        <f t="shared" si="2"/>
        <v>9.86</v>
      </c>
      <c r="L24" s="112">
        <f t="shared" si="2"/>
        <v>9.91</v>
      </c>
      <c r="M24" s="27"/>
      <c r="N24" s="27"/>
      <c r="Q24" s="11" t="s">
        <v>11</v>
      </c>
      <c r="R24" s="92">
        <v>0.10730000000000001</v>
      </c>
      <c r="S24" s="92">
        <v>0.10460000000000001</v>
      </c>
      <c r="T24" s="92">
        <v>0.1024</v>
      </c>
      <c r="U24" s="92">
        <v>0.10099999999999999</v>
      </c>
      <c r="V24" s="92">
        <v>0.1</v>
      </c>
      <c r="W24" s="92">
        <v>9.9100000000000008E-2</v>
      </c>
      <c r="X24" s="92">
        <v>9.8599999999999993E-2</v>
      </c>
      <c r="Y24" s="92">
        <v>9.8599999999999993E-2</v>
      </c>
      <c r="Z24" s="92">
        <v>9.9100000000000008E-2</v>
      </c>
    </row>
    <row r="25" spans="3:26">
      <c r="C25" s="11" t="s">
        <v>7</v>
      </c>
      <c r="D25" s="112">
        <f t="shared" si="3"/>
        <v>10.63</v>
      </c>
      <c r="E25" s="112">
        <f t="shared" si="2"/>
        <v>10.4</v>
      </c>
      <c r="F25" s="112">
        <f t="shared" si="2"/>
        <v>10.199999999999999</v>
      </c>
      <c r="G25" s="112">
        <f t="shared" si="2"/>
        <v>10.06</v>
      </c>
      <c r="H25" s="112">
        <f t="shared" si="2"/>
        <v>9.98</v>
      </c>
      <c r="I25" s="112">
        <f t="shared" si="2"/>
        <v>9.93</v>
      </c>
      <c r="J25" s="112">
        <f t="shared" si="2"/>
        <v>9.92</v>
      </c>
      <c r="K25" s="112">
        <f t="shared" si="2"/>
        <v>9.92</v>
      </c>
      <c r="L25" s="112">
        <f t="shared" si="2"/>
        <v>9.9499999999999993</v>
      </c>
      <c r="M25" s="27"/>
      <c r="N25" s="27"/>
      <c r="Q25" s="11" t="s">
        <v>7</v>
      </c>
      <c r="R25" s="92">
        <v>0.10630000000000001</v>
      </c>
      <c r="S25" s="92">
        <v>0.10400000000000001</v>
      </c>
      <c r="T25" s="92">
        <v>0.10199999999999999</v>
      </c>
      <c r="U25" s="92">
        <v>0.10060000000000001</v>
      </c>
      <c r="V25" s="92">
        <v>9.98E-2</v>
      </c>
      <c r="W25" s="92">
        <v>9.9299999999999999E-2</v>
      </c>
      <c r="X25" s="92">
        <v>9.9199999999999997E-2</v>
      </c>
      <c r="Y25" s="92">
        <v>9.9199999999999997E-2</v>
      </c>
      <c r="Z25" s="92">
        <v>9.9499999999999991E-2</v>
      </c>
    </row>
    <row r="26" spans="3:26">
      <c r="C26" s="11" t="s">
        <v>15</v>
      </c>
      <c r="D26" s="112">
        <f t="shared" si="3"/>
        <v>10.62</v>
      </c>
      <c r="E26" s="112">
        <f t="shared" si="2"/>
        <v>10.4</v>
      </c>
      <c r="F26" s="112">
        <f t="shared" si="2"/>
        <v>10.210000000000001</v>
      </c>
      <c r="G26" s="112">
        <f t="shared" si="2"/>
        <v>10.06</v>
      </c>
      <c r="H26" s="112">
        <f t="shared" si="2"/>
        <v>9.9600000000000009</v>
      </c>
      <c r="I26" s="112">
        <f t="shared" si="2"/>
        <v>9.9</v>
      </c>
      <c r="J26" s="112">
        <f t="shared" si="2"/>
        <v>9.85</v>
      </c>
      <c r="K26" s="112">
        <f t="shared" si="2"/>
        <v>9.84</v>
      </c>
      <c r="L26" s="112">
        <f t="shared" si="2"/>
        <v>9.8800000000000008</v>
      </c>
      <c r="M26" s="27"/>
      <c r="N26" s="27"/>
      <c r="Q26" s="11" t="s">
        <v>15</v>
      </c>
      <c r="R26" s="92">
        <v>0.10619999999999999</v>
      </c>
      <c r="S26" s="92">
        <v>0.10400000000000001</v>
      </c>
      <c r="T26" s="92">
        <v>0.10210000000000001</v>
      </c>
      <c r="U26" s="92">
        <v>0.10060000000000001</v>
      </c>
      <c r="V26" s="92">
        <v>9.9600000000000008E-2</v>
      </c>
      <c r="W26" s="92">
        <v>9.9000000000000005E-2</v>
      </c>
      <c r="X26" s="92">
        <v>9.849999999999999E-2</v>
      </c>
      <c r="Y26" s="92">
        <v>9.8400000000000001E-2</v>
      </c>
      <c r="Z26" s="92">
        <v>9.8800000000000013E-2</v>
      </c>
    </row>
    <row r="27" spans="3:26">
      <c r="C27" s="11" t="s">
        <v>12</v>
      </c>
      <c r="D27" s="112">
        <f t="shared" si="3"/>
        <v>10.75</v>
      </c>
      <c r="E27" s="112">
        <f t="shared" si="2"/>
        <v>10.47</v>
      </c>
      <c r="F27" s="112">
        <f t="shared" si="2"/>
        <v>10.28</v>
      </c>
      <c r="G27" s="112">
        <f t="shared" si="2"/>
        <v>10.130000000000001</v>
      </c>
      <c r="H27" s="112">
        <f t="shared" si="2"/>
        <v>10.039999999999999</v>
      </c>
      <c r="I27" s="112">
        <f t="shared" si="2"/>
        <v>9.9600000000000009</v>
      </c>
      <c r="J27" s="112">
        <f t="shared" si="2"/>
        <v>9.92</v>
      </c>
      <c r="K27" s="112">
        <f t="shared" si="2"/>
        <v>9.92</v>
      </c>
      <c r="L27" s="112">
        <f t="shared" si="2"/>
        <v>9.9600000000000009</v>
      </c>
      <c r="M27" s="27"/>
      <c r="N27" s="27"/>
      <c r="Q27" s="11" t="s">
        <v>12</v>
      </c>
      <c r="R27" s="92">
        <v>0.1075</v>
      </c>
      <c r="S27" s="92">
        <v>0.1047</v>
      </c>
      <c r="T27" s="92">
        <v>0.10279999999999999</v>
      </c>
      <c r="U27" s="92">
        <v>0.1013</v>
      </c>
      <c r="V27" s="92">
        <v>0.10039999999999999</v>
      </c>
      <c r="W27" s="92">
        <v>9.9600000000000008E-2</v>
      </c>
      <c r="X27" s="92">
        <v>9.9199999999999997E-2</v>
      </c>
      <c r="Y27" s="92">
        <v>9.9199999999999997E-2</v>
      </c>
      <c r="Z27" s="92">
        <v>9.9600000000000008E-2</v>
      </c>
    </row>
    <row r="28" spans="3:26">
      <c r="C28" s="11" t="s">
        <v>13</v>
      </c>
      <c r="D28" s="112">
        <f t="shared" si="3"/>
        <v>10.79</v>
      </c>
      <c r="E28" s="112">
        <f t="shared" si="2"/>
        <v>10.56</v>
      </c>
      <c r="F28" s="112">
        <f t="shared" si="2"/>
        <v>10.39</v>
      </c>
      <c r="G28" s="112">
        <f t="shared" si="2"/>
        <v>10.24</v>
      </c>
      <c r="H28" s="112">
        <f t="shared" si="2"/>
        <v>10.14</v>
      </c>
      <c r="I28" s="112">
        <f t="shared" si="2"/>
        <v>10.050000000000001</v>
      </c>
      <c r="J28" s="112">
        <f t="shared" si="2"/>
        <v>10.02</v>
      </c>
      <c r="K28" s="112">
        <f t="shared" si="2"/>
        <v>10</v>
      </c>
      <c r="L28" s="112">
        <f t="shared" si="2"/>
        <v>10.029999999999999</v>
      </c>
      <c r="M28" s="27"/>
      <c r="N28" s="27"/>
      <c r="Q28" s="11" t="s">
        <v>13</v>
      </c>
      <c r="R28" s="92">
        <v>0.1079</v>
      </c>
      <c r="S28" s="92">
        <v>0.1056</v>
      </c>
      <c r="T28" s="92">
        <v>0.10390000000000001</v>
      </c>
      <c r="U28" s="92">
        <v>0.1024</v>
      </c>
      <c r="V28" s="92">
        <v>0.1014</v>
      </c>
      <c r="W28" s="92">
        <v>0.10050000000000001</v>
      </c>
      <c r="X28" s="92">
        <v>0.1002</v>
      </c>
      <c r="Y28" s="92">
        <v>0.1</v>
      </c>
      <c r="Z28" s="92">
        <v>0.1003</v>
      </c>
    </row>
    <row r="29" spans="3:26">
      <c r="C29" s="13" t="s">
        <v>14</v>
      </c>
      <c r="D29" s="112">
        <f t="shared" si="3"/>
        <v>10.98</v>
      </c>
      <c r="E29" s="112">
        <f t="shared" si="2"/>
        <v>10.72</v>
      </c>
      <c r="F29" s="112">
        <f t="shared" si="2"/>
        <v>10.51</v>
      </c>
      <c r="G29" s="112">
        <f t="shared" si="2"/>
        <v>10.36</v>
      </c>
      <c r="H29" s="112">
        <f t="shared" si="2"/>
        <v>10.24</v>
      </c>
      <c r="I29" s="112">
        <f t="shared" si="2"/>
        <v>10.07</v>
      </c>
      <c r="J29" s="112">
        <f t="shared" si="2"/>
        <v>10.039999999999999</v>
      </c>
      <c r="K29" s="112">
        <f t="shared" si="2"/>
        <v>10.050000000000001</v>
      </c>
      <c r="L29" s="112">
        <f t="shared" si="2"/>
        <v>10.1</v>
      </c>
      <c r="M29" s="27"/>
      <c r="N29" s="27"/>
      <c r="Q29" s="13" t="s">
        <v>14</v>
      </c>
      <c r="R29" s="92">
        <v>0.10980000000000001</v>
      </c>
      <c r="S29" s="92">
        <v>0.1072</v>
      </c>
      <c r="T29" s="92">
        <v>0.1051</v>
      </c>
      <c r="U29" s="92">
        <v>0.1036</v>
      </c>
      <c r="V29" s="92">
        <v>0.1024</v>
      </c>
      <c r="W29" s="92">
        <v>0.1007</v>
      </c>
      <c r="X29" s="92">
        <v>0.10039999999999999</v>
      </c>
      <c r="Y29" s="92">
        <v>0.10050000000000001</v>
      </c>
      <c r="Z29" s="92">
        <v>0.10099999999999999</v>
      </c>
    </row>
    <row r="30" spans="3:26">
      <c r="M30" s="27"/>
      <c r="N30" s="27"/>
    </row>
    <row r="31" spans="3:26">
      <c r="M31" s="27"/>
      <c r="N31" s="27"/>
    </row>
    <row r="32" spans="3:26">
      <c r="C32" s="4" t="s">
        <v>29</v>
      </c>
      <c r="M32" s="27"/>
      <c r="N32" s="27"/>
      <c r="Q32" s="4" t="s">
        <v>29</v>
      </c>
    </row>
    <row r="33" spans="3:26">
      <c r="C33" s="21" t="s">
        <v>6</v>
      </c>
      <c r="D33" s="111" t="s">
        <v>121</v>
      </c>
      <c r="E33" s="111" t="s">
        <v>122</v>
      </c>
      <c r="F33" s="111" t="s">
        <v>123</v>
      </c>
      <c r="G33" s="111" t="s">
        <v>124</v>
      </c>
      <c r="H33" s="111" t="s">
        <v>120</v>
      </c>
      <c r="I33" s="111" t="s">
        <v>125</v>
      </c>
      <c r="J33" s="111" t="s">
        <v>126</v>
      </c>
      <c r="K33" s="111" t="s">
        <v>127</v>
      </c>
      <c r="L33" s="111" t="s">
        <v>128</v>
      </c>
      <c r="M33" s="27"/>
      <c r="N33" s="27"/>
      <c r="Q33" s="21" t="s">
        <v>6</v>
      </c>
      <c r="R33" s="111" t="s">
        <v>121</v>
      </c>
      <c r="S33" s="111" t="s">
        <v>122</v>
      </c>
      <c r="T33" s="111" t="s">
        <v>123</v>
      </c>
      <c r="U33" s="111" t="s">
        <v>124</v>
      </c>
      <c r="V33" s="111" t="s">
        <v>120</v>
      </c>
      <c r="W33" s="111" t="s">
        <v>125</v>
      </c>
      <c r="X33" s="111" t="s">
        <v>126</v>
      </c>
      <c r="Y33" s="111" t="s">
        <v>127</v>
      </c>
      <c r="Z33" s="111" t="s">
        <v>128</v>
      </c>
    </row>
    <row r="34" spans="3:26">
      <c r="C34" s="11" t="s">
        <v>10</v>
      </c>
      <c r="D34" s="112">
        <f>R34*100</f>
        <v>10.75</v>
      </c>
      <c r="E34" s="112">
        <f t="shared" ref="E34:E40" si="4">S34*100</f>
        <v>10.51</v>
      </c>
      <c r="F34" s="112">
        <f t="shared" ref="F34:F40" si="5">T34*100</f>
        <v>10.27</v>
      </c>
      <c r="G34" s="112">
        <f t="shared" ref="G34:G40" si="6">U34*100</f>
        <v>10.07</v>
      </c>
      <c r="H34" s="112">
        <f t="shared" ref="H34:H40" si="7">V34*100</f>
        <v>9.9499999999999993</v>
      </c>
      <c r="I34" s="112">
        <f t="shared" ref="I34:I40" si="8">W34*100</f>
        <v>9.84</v>
      </c>
      <c r="J34" s="112">
        <f t="shared" ref="J34:J40" si="9">X34*100</f>
        <v>9.77</v>
      </c>
      <c r="K34" s="112">
        <f t="shared" ref="K34:K40" si="10">Y34*100</f>
        <v>9.7799999999999994</v>
      </c>
      <c r="L34" s="112">
        <f t="shared" ref="L34:L40" si="11">Z34*100</f>
        <v>9.84</v>
      </c>
      <c r="M34" s="27"/>
      <c r="N34" s="27"/>
      <c r="Q34" s="11" t="s">
        <v>10</v>
      </c>
      <c r="R34" s="92">
        <v>0.1075</v>
      </c>
      <c r="S34" s="92">
        <v>0.1051</v>
      </c>
      <c r="T34" s="92">
        <v>0.1027</v>
      </c>
      <c r="U34" s="92">
        <v>0.1007</v>
      </c>
      <c r="V34" s="92">
        <v>9.9499999999999991E-2</v>
      </c>
      <c r="W34" s="92">
        <v>9.8400000000000001E-2</v>
      </c>
      <c r="X34" s="92">
        <v>9.7699999999999995E-2</v>
      </c>
      <c r="Y34" s="92">
        <v>9.7799999999999998E-2</v>
      </c>
      <c r="Z34" s="92">
        <v>9.8400000000000001E-2</v>
      </c>
    </row>
    <row r="35" spans="3:26">
      <c r="C35" s="11" t="s">
        <v>11</v>
      </c>
      <c r="D35" s="112">
        <f t="shared" ref="D35:D40" si="12">R35*100</f>
        <v>10.73</v>
      </c>
      <c r="E35" s="112">
        <f t="shared" si="4"/>
        <v>10.46</v>
      </c>
      <c r="F35" s="112">
        <f t="shared" si="5"/>
        <v>10.24</v>
      </c>
      <c r="G35" s="112">
        <f t="shared" si="6"/>
        <v>10.1</v>
      </c>
      <c r="H35" s="112">
        <f t="shared" si="7"/>
        <v>10</v>
      </c>
      <c r="I35" s="112">
        <f t="shared" si="8"/>
        <v>9.91</v>
      </c>
      <c r="J35" s="112">
        <f t="shared" si="9"/>
        <v>9.86</v>
      </c>
      <c r="K35" s="112">
        <f t="shared" si="10"/>
        <v>9.86</v>
      </c>
      <c r="L35" s="112">
        <f t="shared" si="11"/>
        <v>9.91</v>
      </c>
      <c r="M35" s="27"/>
      <c r="N35" s="27"/>
      <c r="Q35" s="11" t="s">
        <v>11</v>
      </c>
      <c r="R35" s="92">
        <v>0.10730000000000001</v>
      </c>
      <c r="S35" s="92">
        <v>0.10460000000000001</v>
      </c>
      <c r="T35" s="92">
        <v>0.1024</v>
      </c>
      <c r="U35" s="92">
        <v>0.10099999999999999</v>
      </c>
      <c r="V35" s="92">
        <v>0.1</v>
      </c>
      <c r="W35" s="92">
        <v>9.9100000000000008E-2</v>
      </c>
      <c r="X35" s="92">
        <v>9.8599999999999993E-2</v>
      </c>
      <c r="Y35" s="92">
        <v>9.8599999999999993E-2</v>
      </c>
      <c r="Z35" s="92">
        <v>9.9100000000000008E-2</v>
      </c>
    </row>
    <row r="36" spans="3:26">
      <c r="C36" s="11" t="s">
        <v>7</v>
      </c>
      <c r="D36" s="112">
        <f t="shared" si="12"/>
        <v>10.63</v>
      </c>
      <c r="E36" s="112">
        <f t="shared" si="4"/>
        <v>10.4</v>
      </c>
      <c r="F36" s="112">
        <f t="shared" si="5"/>
        <v>10.199999999999999</v>
      </c>
      <c r="G36" s="112">
        <f t="shared" si="6"/>
        <v>10.06</v>
      </c>
      <c r="H36" s="112">
        <f t="shared" si="7"/>
        <v>9.98</v>
      </c>
      <c r="I36" s="112">
        <f t="shared" si="8"/>
        <v>9.93</v>
      </c>
      <c r="J36" s="112">
        <f t="shared" si="9"/>
        <v>9.92</v>
      </c>
      <c r="K36" s="112">
        <f t="shared" si="10"/>
        <v>9.92</v>
      </c>
      <c r="L36" s="112">
        <f t="shared" si="11"/>
        <v>9.9499999999999993</v>
      </c>
      <c r="M36" s="27"/>
      <c r="N36" s="27"/>
      <c r="Q36" s="11" t="s">
        <v>7</v>
      </c>
      <c r="R36" s="92">
        <v>0.10630000000000001</v>
      </c>
      <c r="S36" s="92">
        <v>0.10400000000000001</v>
      </c>
      <c r="T36" s="92">
        <v>0.10199999999999999</v>
      </c>
      <c r="U36" s="92">
        <v>0.10060000000000001</v>
      </c>
      <c r="V36" s="92">
        <v>9.98E-2</v>
      </c>
      <c r="W36" s="92">
        <v>9.9299999999999999E-2</v>
      </c>
      <c r="X36" s="92">
        <v>9.9199999999999997E-2</v>
      </c>
      <c r="Y36" s="92">
        <v>9.9199999999999997E-2</v>
      </c>
      <c r="Z36" s="92">
        <v>9.9499999999999991E-2</v>
      </c>
    </row>
    <row r="37" spans="3:26">
      <c r="C37" s="11" t="s">
        <v>15</v>
      </c>
      <c r="D37" s="112">
        <f t="shared" si="12"/>
        <v>10.62</v>
      </c>
      <c r="E37" s="112">
        <f t="shared" si="4"/>
        <v>10.4</v>
      </c>
      <c r="F37" s="112">
        <f t="shared" si="5"/>
        <v>10.210000000000001</v>
      </c>
      <c r="G37" s="112">
        <f t="shared" si="6"/>
        <v>10.06</v>
      </c>
      <c r="H37" s="112">
        <f t="shared" si="7"/>
        <v>9.9600000000000009</v>
      </c>
      <c r="I37" s="112">
        <f t="shared" si="8"/>
        <v>9.9</v>
      </c>
      <c r="J37" s="112">
        <f t="shared" si="9"/>
        <v>9.85</v>
      </c>
      <c r="K37" s="112">
        <f t="shared" si="10"/>
        <v>9.84</v>
      </c>
      <c r="L37" s="112">
        <f t="shared" si="11"/>
        <v>9.8800000000000008</v>
      </c>
      <c r="M37" s="27"/>
      <c r="N37" s="27"/>
      <c r="Q37" s="11" t="s">
        <v>15</v>
      </c>
      <c r="R37" s="92">
        <v>0.10619999999999999</v>
      </c>
      <c r="S37" s="92">
        <v>0.10400000000000001</v>
      </c>
      <c r="T37" s="92">
        <v>0.10210000000000001</v>
      </c>
      <c r="U37" s="92">
        <v>0.10060000000000001</v>
      </c>
      <c r="V37" s="92">
        <v>9.9600000000000008E-2</v>
      </c>
      <c r="W37" s="92">
        <v>9.9000000000000005E-2</v>
      </c>
      <c r="X37" s="92">
        <v>9.849999999999999E-2</v>
      </c>
      <c r="Y37" s="92">
        <v>9.8400000000000001E-2</v>
      </c>
      <c r="Z37" s="92">
        <v>9.8800000000000013E-2</v>
      </c>
    </row>
    <row r="38" spans="3:26">
      <c r="C38" s="11" t="s">
        <v>12</v>
      </c>
      <c r="D38" s="112">
        <f t="shared" si="12"/>
        <v>10.75</v>
      </c>
      <c r="E38" s="112">
        <f t="shared" si="4"/>
        <v>10.47</v>
      </c>
      <c r="F38" s="112">
        <f t="shared" si="5"/>
        <v>10.28</v>
      </c>
      <c r="G38" s="112">
        <f t="shared" si="6"/>
        <v>10.130000000000001</v>
      </c>
      <c r="H38" s="112">
        <f t="shared" si="7"/>
        <v>10.039999999999999</v>
      </c>
      <c r="I38" s="112">
        <f t="shared" si="8"/>
        <v>9.9600000000000009</v>
      </c>
      <c r="J38" s="112">
        <f t="shared" si="9"/>
        <v>9.92</v>
      </c>
      <c r="K38" s="112">
        <f t="shared" si="10"/>
        <v>9.92</v>
      </c>
      <c r="L38" s="112">
        <f t="shared" si="11"/>
        <v>9.9600000000000009</v>
      </c>
      <c r="M38" s="27"/>
      <c r="N38" s="27"/>
      <c r="Q38" s="11" t="s">
        <v>12</v>
      </c>
      <c r="R38" s="92">
        <v>0.1075</v>
      </c>
      <c r="S38" s="92">
        <v>0.1047</v>
      </c>
      <c r="T38" s="92">
        <v>0.10279999999999999</v>
      </c>
      <c r="U38" s="92">
        <v>0.1013</v>
      </c>
      <c r="V38" s="92">
        <v>0.10039999999999999</v>
      </c>
      <c r="W38" s="92">
        <v>9.9600000000000008E-2</v>
      </c>
      <c r="X38" s="92">
        <v>9.9199999999999997E-2</v>
      </c>
      <c r="Y38" s="92">
        <v>9.9199999999999997E-2</v>
      </c>
      <c r="Z38" s="92">
        <v>9.9600000000000008E-2</v>
      </c>
    </row>
    <row r="39" spans="3:26">
      <c r="C39" s="11" t="s">
        <v>13</v>
      </c>
      <c r="D39" s="112">
        <f t="shared" si="12"/>
        <v>10.79</v>
      </c>
      <c r="E39" s="112">
        <f t="shared" si="4"/>
        <v>10.56</v>
      </c>
      <c r="F39" s="112">
        <f t="shared" si="5"/>
        <v>10.39</v>
      </c>
      <c r="G39" s="112">
        <f t="shared" si="6"/>
        <v>10.24</v>
      </c>
      <c r="H39" s="112">
        <f t="shared" si="7"/>
        <v>10.14</v>
      </c>
      <c r="I39" s="112">
        <f t="shared" si="8"/>
        <v>10.050000000000001</v>
      </c>
      <c r="J39" s="112">
        <f t="shared" si="9"/>
        <v>10.02</v>
      </c>
      <c r="K39" s="112">
        <f t="shared" si="10"/>
        <v>10</v>
      </c>
      <c r="L39" s="112">
        <f t="shared" si="11"/>
        <v>10.029999999999999</v>
      </c>
      <c r="M39" s="27"/>
      <c r="N39" s="27"/>
      <c r="Q39" s="11" t="s">
        <v>13</v>
      </c>
      <c r="R39" s="92">
        <v>0.1079</v>
      </c>
      <c r="S39" s="92">
        <v>0.1056</v>
      </c>
      <c r="T39" s="92">
        <v>0.10390000000000001</v>
      </c>
      <c r="U39" s="92">
        <v>0.1024</v>
      </c>
      <c r="V39" s="92">
        <v>0.1014</v>
      </c>
      <c r="W39" s="92">
        <v>0.10050000000000001</v>
      </c>
      <c r="X39" s="92">
        <v>0.1002</v>
      </c>
      <c r="Y39" s="92">
        <v>0.1</v>
      </c>
      <c r="Z39" s="92">
        <v>0.1003</v>
      </c>
    </row>
    <row r="40" spans="3:26">
      <c r="C40" s="13" t="s">
        <v>14</v>
      </c>
      <c r="D40" s="112">
        <f t="shared" si="12"/>
        <v>10.98</v>
      </c>
      <c r="E40" s="112">
        <f t="shared" si="4"/>
        <v>10.72</v>
      </c>
      <c r="F40" s="112">
        <f t="shared" si="5"/>
        <v>10.51</v>
      </c>
      <c r="G40" s="112">
        <f t="shared" si="6"/>
        <v>10.36</v>
      </c>
      <c r="H40" s="112">
        <f t="shared" si="7"/>
        <v>10.24</v>
      </c>
      <c r="I40" s="112">
        <f t="shared" si="8"/>
        <v>10.07</v>
      </c>
      <c r="J40" s="112">
        <f t="shared" si="9"/>
        <v>10.039999999999999</v>
      </c>
      <c r="K40" s="112">
        <f t="shared" si="10"/>
        <v>10.050000000000001</v>
      </c>
      <c r="L40" s="112">
        <f t="shared" si="11"/>
        <v>10.1</v>
      </c>
      <c r="M40" s="27"/>
      <c r="N40" s="27"/>
      <c r="Q40" s="13" t="s">
        <v>14</v>
      </c>
      <c r="R40" s="92">
        <v>0.10980000000000001</v>
      </c>
      <c r="S40" s="92">
        <v>0.1072</v>
      </c>
      <c r="T40" s="92">
        <v>0.1051</v>
      </c>
      <c r="U40" s="92">
        <v>0.1036</v>
      </c>
      <c r="V40" s="92">
        <v>0.1024</v>
      </c>
      <c r="W40" s="92">
        <v>0.1007</v>
      </c>
      <c r="X40" s="92">
        <v>0.10039999999999999</v>
      </c>
      <c r="Y40" s="92">
        <v>0.10050000000000001</v>
      </c>
      <c r="Z40" s="92">
        <v>0.10099999999999999</v>
      </c>
    </row>
    <row r="41" spans="3:26">
      <c r="M41" s="27"/>
      <c r="N41" s="27"/>
      <c r="O41" s="27"/>
      <c r="P41" s="27"/>
    </row>
    <row r="42" spans="3:26">
      <c r="M42" s="27"/>
      <c r="N42" s="27"/>
      <c r="O42" s="27"/>
      <c r="P42" s="27"/>
    </row>
    <row r="43" spans="3:26">
      <c r="C43" s="4" t="s">
        <v>32</v>
      </c>
      <c r="M43" s="27"/>
      <c r="N43" s="27"/>
      <c r="O43" s="27"/>
      <c r="P43" s="27"/>
      <c r="Q43" s="4" t="s">
        <v>32</v>
      </c>
    </row>
    <row r="44" spans="3:26">
      <c r="C44" s="21" t="s">
        <v>6</v>
      </c>
      <c r="D44" s="111" t="s">
        <v>121</v>
      </c>
      <c r="E44" s="111" t="s">
        <v>122</v>
      </c>
      <c r="F44" s="111" t="s">
        <v>123</v>
      </c>
      <c r="G44" s="111" t="s">
        <v>124</v>
      </c>
      <c r="H44" s="111" t="s">
        <v>120</v>
      </c>
      <c r="I44" s="111" t="s">
        <v>125</v>
      </c>
      <c r="J44" s="111" t="s">
        <v>126</v>
      </c>
      <c r="K44" s="111" t="s">
        <v>127</v>
      </c>
      <c r="L44" s="111" t="s">
        <v>128</v>
      </c>
      <c r="M44" s="27"/>
      <c r="N44" s="27"/>
      <c r="O44" s="27"/>
      <c r="P44" s="27"/>
      <c r="Q44" s="21" t="s">
        <v>6</v>
      </c>
      <c r="R44" s="111" t="s">
        <v>121</v>
      </c>
      <c r="S44" s="111" t="s">
        <v>122</v>
      </c>
      <c r="T44" s="111" t="s">
        <v>123</v>
      </c>
      <c r="U44" s="111" t="s">
        <v>124</v>
      </c>
      <c r="V44" s="111" t="s">
        <v>120</v>
      </c>
      <c r="W44" s="111" t="s">
        <v>125</v>
      </c>
      <c r="X44" s="111" t="s">
        <v>126</v>
      </c>
      <c r="Y44" s="111" t="s">
        <v>127</v>
      </c>
      <c r="Z44" s="111" t="s">
        <v>128</v>
      </c>
    </row>
    <row r="45" spans="3:26">
      <c r="C45" s="11" t="s">
        <v>10</v>
      </c>
      <c r="D45" s="112">
        <f>R45*100</f>
        <v>10.75</v>
      </c>
      <c r="E45" s="112">
        <f t="shared" ref="E45:E51" si="13">S45*100</f>
        <v>10.51</v>
      </c>
      <c r="F45" s="112">
        <f t="shared" ref="F45:F51" si="14">T45*100</f>
        <v>10.27</v>
      </c>
      <c r="G45" s="112">
        <f t="shared" ref="G45:G51" si="15">U45*100</f>
        <v>10.07</v>
      </c>
      <c r="H45" s="112">
        <f t="shared" ref="H45:H51" si="16">V45*100</f>
        <v>9.9499999999999993</v>
      </c>
      <c r="I45" s="112">
        <f t="shared" ref="I45:I51" si="17">W45*100</f>
        <v>9.84</v>
      </c>
      <c r="J45" s="112">
        <f t="shared" ref="J45:J51" si="18">X45*100</f>
        <v>9.77</v>
      </c>
      <c r="K45" s="112">
        <f t="shared" ref="K45:K51" si="19">Y45*100</f>
        <v>9.7799999999999994</v>
      </c>
      <c r="L45" s="112">
        <f t="shared" ref="L45:L51" si="20">Z45*100</f>
        <v>9.84</v>
      </c>
      <c r="M45" s="27"/>
      <c r="N45" s="27"/>
      <c r="Q45" s="11" t="s">
        <v>10</v>
      </c>
      <c r="R45" s="92">
        <v>0.1075</v>
      </c>
      <c r="S45" s="92">
        <v>0.1051</v>
      </c>
      <c r="T45" s="92">
        <v>0.1027</v>
      </c>
      <c r="U45" s="92">
        <v>0.1007</v>
      </c>
      <c r="V45" s="92">
        <v>9.9499999999999991E-2</v>
      </c>
      <c r="W45" s="92">
        <v>9.8400000000000001E-2</v>
      </c>
      <c r="X45" s="92">
        <v>9.7699999999999995E-2</v>
      </c>
      <c r="Y45" s="92">
        <v>9.7799999999999998E-2</v>
      </c>
      <c r="Z45" s="92">
        <v>9.8400000000000001E-2</v>
      </c>
    </row>
    <row r="46" spans="3:26">
      <c r="C46" s="11" t="s">
        <v>11</v>
      </c>
      <c r="D46" s="112">
        <f t="shared" ref="D46:D51" si="21">R46*100</f>
        <v>10.73</v>
      </c>
      <c r="E46" s="112">
        <f t="shared" si="13"/>
        <v>10.46</v>
      </c>
      <c r="F46" s="112">
        <f t="shared" si="14"/>
        <v>10.24</v>
      </c>
      <c r="G46" s="112">
        <f t="shared" si="15"/>
        <v>10.1</v>
      </c>
      <c r="H46" s="112">
        <f t="shared" si="16"/>
        <v>10</v>
      </c>
      <c r="I46" s="112">
        <f t="shared" si="17"/>
        <v>9.91</v>
      </c>
      <c r="J46" s="112">
        <f t="shared" si="18"/>
        <v>9.86</v>
      </c>
      <c r="K46" s="112">
        <f t="shared" si="19"/>
        <v>9.86</v>
      </c>
      <c r="L46" s="112">
        <f t="shared" si="20"/>
        <v>9.91</v>
      </c>
      <c r="M46" s="27"/>
      <c r="N46" s="27"/>
      <c r="Q46" s="11" t="s">
        <v>11</v>
      </c>
      <c r="R46" s="92">
        <v>0.10730000000000001</v>
      </c>
      <c r="S46" s="92">
        <v>0.10460000000000001</v>
      </c>
      <c r="T46" s="92">
        <v>0.1024</v>
      </c>
      <c r="U46" s="92">
        <v>0.10099999999999999</v>
      </c>
      <c r="V46" s="92">
        <v>0.1</v>
      </c>
      <c r="W46" s="92">
        <v>9.9100000000000008E-2</v>
      </c>
      <c r="X46" s="92">
        <v>9.8599999999999993E-2</v>
      </c>
      <c r="Y46" s="92">
        <v>9.8599999999999993E-2</v>
      </c>
      <c r="Z46" s="92">
        <v>9.9100000000000008E-2</v>
      </c>
    </row>
    <row r="47" spans="3:26">
      <c r="C47" s="11" t="s">
        <v>7</v>
      </c>
      <c r="D47" s="112">
        <f t="shared" si="21"/>
        <v>10.63</v>
      </c>
      <c r="E47" s="112">
        <f t="shared" si="13"/>
        <v>10.4</v>
      </c>
      <c r="F47" s="112">
        <f t="shared" si="14"/>
        <v>10.199999999999999</v>
      </c>
      <c r="G47" s="112">
        <f t="shared" si="15"/>
        <v>10.06</v>
      </c>
      <c r="H47" s="112">
        <f t="shared" si="16"/>
        <v>9.98</v>
      </c>
      <c r="I47" s="112">
        <f t="shared" si="17"/>
        <v>9.93</v>
      </c>
      <c r="J47" s="112">
        <f t="shared" si="18"/>
        <v>9.92</v>
      </c>
      <c r="K47" s="112">
        <f t="shared" si="19"/>
        <v>9.92</v>
      </c>
      <c r="L47" s="112">
        <f t="shared" si="20"/>
        <v>9.9499999999999993</v>
      </c>
      <c r="M47" s="27"/>
      <c r="N47" s="27"/>
      <c r="Q47" s="11" t="s">
        <v>7</v>
      </c>
      <c r="R47" s="92">
        <v>0.10630000000000001</v>
      </c>
      <c r="S47" s="92">
        <v>0.10400000000000001</v>
      </c>
      <c r="T47" s="92">
        <v>0.10199999999999999</v>
      </c>
      <c r="U47" s="92">
        <v>0.10060000000000001</v>
      </c>
      <c r="V47" s="92">
        <v>9.98E-2</v>
      </c>
      <c r="W47" s="92">
        <v>9.9299999999999999E-2</v>
      </c>
      <c r="X47" s="92">
        <v>9.9199999999999997E-2</v>
      </c>
      <c r="Y47" s="92">
        <v>9.9199999999999997E-2</v>
      </c>
      <c r="Z47" s="92">
        <v>9.9499999999999991E-2</v>
      </c>
    </row>
    <row r="48" spans="3:26">
      <c r="C48" s="11" t="s">
        <v>15</v>
      </c>
      <c r="D48" s="112">
        <f t="shared" si="21"/>
        <v>10.62</v>
      </c>
      <c r="E48" s="112">
        <f t="shared" si="13"/>
        <v>10.4</v>
      </c>
      <c r="F48" s="112">
        <f t="shared" si="14"/>
        <v>10.210000000000001</v>
      </c>
      <c r="G48" s="112">
        <f t="shared" si="15"/>
        <v>10.06</v>
      </c>
      <c r="H48" s="112">
        <f t="shared" si="16"/>
        <v>9.9600000000000009</v>
      </c>
      <c r="I48" s="112">
        <f t="shared" si="17"/>
        <v>9.9</v>
      </c>
      <c r="J48" s="112">
        <f t="shared" si="18"/>
        <v>9.85</v>
      </c>
      <c r="K48" s="112">
        <f t="shared" si="19"/>
        <v>9.84</v>
      </c>
      <c r="L48" s="112">
        <f t="shared" si="20"/>
        <v>9.8800000000000008</v>
      </c>
      <c r="M48" s="27"/>
      <c r="N48" s="27"/>
      <c r="Q48" s="11" t="s">
        <v>15</v>
      </c>
      <c r="R48" s="92">
        <v>0.10619999999999999</v>
      </c>
      <c r="S48" s="92">
        <v>0.10400000000000001</v>
      </c>
      <c r="T48" s="92">
        <v>0.10210000000000001</v>
      </c>
      <c r="U48" s="92">
        <v>0.10060000000000001</v>
      </c>
      <c r="V48" s="92">
        <v>9.9600000000000008E-2</v>
      </c>
      <c r="W48" s="92">
        <v>9.9000000000000005E-2</v>
      </c>
      <c r="X48" s="92">
        <v>9.849999999999999E-2</v>
      </c>
      <c r="Y48" s="92">
        <v>9.8400000000000001E-2</v>
      </c>
      <c r="Z48" s="92">
        <v>9.8800000000000013E-2</v>
      </c>
    </row>
    <row r="49" spans="3:26">
      <c r="C49" s="11" t="s">
        <v>12</v>
      </c>
      <c r="D49" s="112">
        <f t="shared" si="21"/>
        <v>10.75</v>
      </c>
      <c r="E49" s="112">
        <f t="shared" si="13"/>
        <v>10.47</v>
      </c>
      <c r="F49" s="112">
        <f t="shared" si="14"/>
        <v>10.28</v>
      </c>
      <c r="G49" s="112">
        <f t="shared" si="15"/>
        <v>10.130000000000001</v>
      </c>
      <c r="H49" s="112">
        <f t="shared" si="16"/>
        <v>10.039999999999999</v>
      </c>
      <c r="I49" s="112">
        <f t="shared" si="17"/>
        <v>9.9600000000000009</v>
      </c>
      <c r="J49" s="112">
        <f t="shared" si="18"/>
        <v>9.92</v>
      </c>
      <c r="K49" s="112">
        <f t="shared" si="19"/>
        <v>9.92</v>
      </c>
      <c r="L49" s="112">
        <f t="shared" si="20"/>
        <v>9.9600000000000009</v>
      </c>
      <c r="M49" s="27"/>
      <c r="N49" s="27"/>
      <c r="Q49" s="11" t="s">
        <v>12</v>
      </c>
      <c r="R49" s="92">
        <v>0.1075</v>
      </c>
      <c r="S49" s="92">
        <v>0.1047</v>
      </c>
      <c r="T49" s="92">
        <v>0.10279999999999999</v>
      </c>
      <c r="U49" s="92">
        <v>0.1013</v>
      </c>
      <c r="V49" s="92">
        <v>0.10039999999999999</v>
      </c>
      <c r="W49" s="92">
        <v>9.9600000000000008E-2</v>
      </c>
      <c r="X49" s="92">
        <v>9.9199999999999997E-2</v>
      </c>
      <c r="Y49" s="92">
        <v>9.9199999999999997E-2</v>
      </c>
      <c r="Z49" s="92">
        <v>9.9600000000000008E-2</v>
      </c>
    </row>
    <row r="50" spans="3:26">
      <c r="C50" s="11" t="s">
        <v>13</v>
      </c>
      <c r="D50" s="112">
        <f t="shared" si="21"/>
        <v>10.79</v>
      </c>
      <c r="E50" s="112">
        <f t="shared" si="13"/>
        <v>10.56</v>
      </c>
      <c r="F50" s="112">
        <f t="shared" si="14"/>
        <v>10.39</v>
      </c>
      <c r="G50" s="112">
        <f t="shared" si="15"/>
        <v>10.24</v>
      </c>
      <c r="H50" s="112">
        <f t="shared" si="16"/>
        <v>10.14</v>
      </c>
      <c r="I50" s="112">
        <f t="shared" si="17"/>
        <v>10.050000000000001</v>
      </c>
      <c r="J50" s="112">
        <f t="shared" si="18"/>
        <v>10.02</v>
      </c>
      <c r="K50" s="112">
        <f t="shared" si="19"/>
        <v>10</v>
      </c>
      <c r="L50" s="112">
        <f t="shared" si="20"/>
        <v>10.029999999999999</v>
      </c>
      <c r="M50" s="27"/>
      <c r="N50" s="27"/>
      <c r="Q50" s="11" t="s">
        <v>13</v>
      </c>
      <c r="R50" s="92">
        <v>0.1079</v>
      </c>
      <c r="S50" s="92">
        <v>0.1056</v>
      </c>
      <c r="T50" s="92">
        <v>0.10390000000000001</v>
      </c>
      <c r="U50" s="92">
        <v>0.1024</v>
      </c>
      <c r="V50" s="92">
        <v>0.1014</v>
      </c>
      <c r="W50" s="92">
        <v>0.10050000000000001</v>
      </c>
      <c r="X50" s="92">
        <v>0.1002</v>
      </c>
      <c r="Y50" s="92">
        <v>0.1</v>
      </c>
      <c r="Z50" s="92">
        <v>0.1003</v>
      </c>
    </row>
    <row r="51" spans="3:26">
      <c r="C51" s="13" t="s">
        <v>14</v>
      </c>
      <c r="D51" s="112">
        <f t="shared" si="21"/>
        <v>10.98</v>
      </c>
      <c r="E51" s="112">
        <f t="shared" si="13"/>
        <v>10.72</v>
      </c>
      <c r="F51" s="112">
        <f t="shared" si="14"/>
        <v>10.51</v>
      </c>
      <c r="G51" s="112">
        <f t="shared" si="15"/>
        <v>10.36</v>
      </c>
      <c r="H51" s="112">
        <f t="shared" si="16"/>
        <v>10.24</v>
      </c>
      <c r="I51" s="112">
        <f t="shared" si="17"/>
        <v>10.07</v>
      </c>
      <c r="J51" s="112">
        <f t="shared" si="18"/>
        <v>10.039999999999999</v>
      </c>
      <c r="K51" s="112">
        <f t="shared" si="19"/>
        <v>10.050000000000001</v>
      </c>
      <c r="L51" s="112">
        <f t="shared" si="20"/>
        <v>10.1</v>
      </c>
      <c r="M51" s="27"/>
      <c r="N51" s="27"/>
      <c r="Q51" s="13" t="s">
        <v>14</v>
      </c>
      <c r="R51" s="92">
        <v>0.10980000000000001</v>
      </c>
      <c r="S51" s="92">
        <v>0.1072</v>
      </c>
      <c r="T51" s="92">
        <v>0.1051</v>
      </c>
      <c r="U51" s="92">
        <v>0.1036</v>
      </c>
      <c r="V51" s="92">
        <v>0.1024</v>
      </c>
      <c r="W51" s="92">
        <v>0.1007</v>
      </c>
      <c r="X51" s="92">
        <v>0.10039999999999999</v>
      </c>
      <c r="Y51" s="92">
        <v>0.10050000000000001</v>
      </c>
      <c r="Z51" s="92">
        <v>0.10099999999999999</v>
      </c>
    </row>
    <row r="52" spans="3:26"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7"/>
      <c r="N52" s="27"/>
      <c r="O52" s="27"/>
      <c r="P52" s="27"/>
      <c r="Q52" s="25"/>
      <c r="R52" s="26"/>
      <c r="S52" s="26"/>
      <c r="T52" s="26"/>
      <c r="U52" s="26"/>
      <c r="V52" s="26"/>
      <c r="W52" s="26"/>
      <c r="X52" s="26"/>
      <c r="Y52" s="26"/>
      <c r="Z52" s="26"/>
    </row>
    <row r="53" spans="3:26"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7"/>
      <c r="N53" s="27"/>
      <c r="O53" s="27"/>
      <c r="P53" s="27"/>
      <c r="Q53" s="25"/>
      <c r="R53" s="26"/>
      <c r="S53" s="26"/>
      <c r="T53" s="26"/>
      <c r="U53" s="26"/>
      <c r="V53" s="26"/>
      <c r="W53" s="26"/>
      <c r="X53" s="26"/>
      <c r="Y53" s="26"/>
      <c r="Z53" s="26"/>
    </row>
    <row r="54" spans="3:26">
      <c r="C54" s="51" t="s">
        <v>30</v>
      </c>
      <c r="M54" s="27"/>
      <c r="N54" s="27"/>
      <c r="O54" s="27"/>
      <c r="P54" s="27"/>
      <c r="Q54" s="51" t="s">
        <v>30</v>
      </c>
    </row>
    <row r="55" spans="3:26">
      <c r="C55" s="21" t="s">
        <v>6</v>
      </c>
      <c r="D55" s="111" t="s">
        <v>121</v>
      </c>
      <c r="E55" s="111" t="s">
        <v>122</v>
      </c>
      <c r="F55" s="111" t="s">
        <v>123</v>
      </c>
      <c r="G55" s="111" t="s">
        <v>124</v>
      </c>
      <c r="H55" s="111" t="s">
        <v>120</v>
      </c>
      <c r="I55" s="111" t="s">
        <v>125</v>
      </c>
      <c r="J55" s="111" t="s">
        <v>126</v>
      </c>
      <c r="K55" s="111" t="s">
        <v>127</v>
      </c>
      <c r="L55" s="111" t="s">
        <v>128</v>
      </c>
      <c r="M55" s="27"/>
      <c r="N55" s="27"/>
      <c r="O55" s="27"/>
      <c r="P55" s="27"/>
      <c r="Q55" s="21" t="s">
        <v>6</v>
      </c>
      <c r="R55" s="111" t="s">
        <v>121</v>
      </c>
      <c r="S55" s="111" t="s">
        <v>122</v>
      </c>
      <c r="T55" s="111" t="s">
        <v>123</v>
      </c>
      <c r="U55" s="111" t="s">
        <v>124</v>
      </c>
      <c r="V55" s="111" t="s">
        <v>120</v>
      </c>
      <c r="W55" s="111" t="s">
        <v>125</v>
      </c>
      <c r="X55" s="111" t="s">
        <v>126</v>
      </c>
      <c r="Y55" s="111" t="s">
        <v>127</v>
      </c>
      <c r="Z55" s="111" t="s">
        <v>128</v>
      </c>
    </row>
    <row r="56" spans="3:26">
      <c r="C56" s="11" t="s">
        <v>10</v>
      </c>
      <c r="D56" s="112">
        <f>R56*100</f>
        <v>10.75</v>
      </c>
      <c r="E56" s="112">
        <f t="shared" ref="E56:E62" si="22">S56*100</f>
        <v>10.51</v>
      </c>
      <c r="F56" s="112">
        <f t="shared" ref="F56:F62" si="23">T56*100</f>
        <v>10.27</v>
      </c>
      <c r="G56" s="112">
        <f t="shared" ref="G56:G62" si="24">U56*100</f>
        <v>10.07</v>
      </c>
      <c r="H56" s="112">
        <f t="shared" ref="H56:H62" si="25">V56*100</f>
        <v>9.9499999999999993</v>
      </c>
      <c r="I56" s="112">
        <f t="shared" ref="I56:I62" si="26">W56*100</f>
        <v>9.84</v>
      </c>
      <c r="J56" s="112">
        <f t="shared" ref="J56:J62" si="27">X56*100</f>
        <v>9.77</v>
      </c>
      <c r="K56" s="112">
        <f t="shared" ref="K56:K62" si="28">Y56*100</f>
        <v>9.7799999999999994</v>
      </c>
      <c r="L56" s="112">
        <f t="shared" ref="L56:L62" si="29">Z56*100</f>
        <v>9.84</v>
      </c>
      <c r="M56" s="27"/>
      <c r="N56" s="27"/>
      <c r="Q56" s="11" t="s">
        <v>10</v>
      </c>
      <c r="R56" s="92">
        <v>0.1075</v>
      </c>
      <c r="S56" s="92">
        <v>0.1051</v>
      </c>
      <c r="T56" s="92">
        <v>0.1027</v>
      </c>
      <c r="U56" s="92">
        <v>0.1007</v>
      </c>
      <c r="V56" s="92">
        <v>9.9499999999999991E-2</v>
      </c>
      <c r="W56" s="92">
        <v>9.8400000000000001E-2</v>
      </c>
      <c r="X56" s="92">
        <v>9.7699999999999995E-2</v>
      </c>
      <c r="Y56" s="92">
        <v>9.7799999999999998E-2</v>
      </c>
      <c r="Z56" s="92">
        <v>9.8400000000000001E-2</v>
      </c>
    </row>
    <row r="57" spans="3:26">
      <c r="C57" s="11" t="s">
        <v>11</v>
      </c>
      <c r="D57" s="112">
        <f t="shared" ref="D57:D62" si="30">R57*100</f>
        <v>10.73</v>
      </c>
      <c r="E57" s="112">
        <f t="shared" si="22"/>
        <v>10.46</v>
      </c>
      <c r="F57" s="112">
        <f t="shared" si="23"/>
        <v>10.24</v>
      </c>
      <c r="G57" s="112">
        <f t="shared" si="24"/>
        <v>10.1</v>
      </c>
      <c r="H57" s="112">
        <f t="shared" si="25"/>
        <v>10</v>
      </c>
      <c r="I57" s="112">
        <f t="shared" si="26"/>
        <v>9.91</v>
      </c>
      <c r="J57" s="112">
        <f t="shared" si="27"/>
        <v>9.86</v>
      </c>
      <c r="K57" s="112">
        <f t="shared" si="28"/>
        <v>9.86</v>
      </c>
      <c r="L57" s="112">
        <f t="shared" si="29"/>
        <v>9.91</v>
      </c>
      <c r="M57" s="27"/>
      <c r="N57" s="27"/>
      <c r="Q57" s="11" t="s">
        <v>11</v>
      </c>
      <c r="R57" s="92">
        <v>0.10730000000000001</v>
      </c>
      <c r="S57" s="92">
        <v>0.10460000000000001</v>
      </c>
      <c r="T57" s="92">
        <v>0.1024</v>
      </c>
      <c r="U57" s="92">
        <v>0.10099999999999999</v>
      </c>
      <c r="V57" s="92">
        <v>0.1</v>
      </c>
      <c r="W57" s="92">
        <v>9.9100000000000008E-2</v>
      </c>
      <c r="X57" s="92">
        <v>9.8599999999999993E-2</v>
      </c>
      <c r="Y57" s="92">
        <v>9.8599999999999993E-2</v>
      </c>
      <c r="Z57" s="92">
        <v>9.9100000000000008E-2</v>
      </c>
    </row>
    <row r="58" spans="3:26">
      <c r="C58" s="11" t="s">
        <v>7</v>
      </c>
      <c r="D58" s="112">
        <f t="shared" si="30"/>
        <v>10.63</v>
      </c>
      <c r="E58" s="112">
        <f t="shared" si="22"/>
        <v>10.4</v>
      </c>
      <c r="F58" s="112">
        <f t="shared" si="23"/>
        <v>10.199999999999999</v>
      </c>
      <c r="G58" s="112">
        <f t="shared" si="24"/>
        <v>10.06</v>
      </c>
      <c r="H58" s="112">
        <f t="shared" si="25"/>
        <v>9.98</v>
      </c>
      <c r="I58" s="112">
        <f t="shared" si="26"/>
        <v>9.93</v>
      </c>
      <c r="J58" s="112">
        <f t="shared" si="27"/>
        <v>9.92</v>
      </c>
      <c r="K58" s="112">
        <f t="shared" si="28"/>
        <v>9.92</v>
      </c>
      <c r="L58" s="112">
        <f t="shared" si="29"/>
        <v>9.9499999999999993</v>
      </c>
      <c r="M58" s="27"/>
      <c r="N58" s="27"/>
      <c r="Q58" s="11" t="s">
        <v>7</v>
      </c>
      <c r="R58" s="92">
        <v>0.10630000000000001</v>
      </c>
      <c r="S58" s="92">
        <v>0.10400000000000001</v>
      </c>
      <c r="T58" s="92">
        <v>0.10199999999999999</v>
      </c>
      <c r="U58" s="92">
        <v>0.10060000000000001</v>
      </c>
      <c r="V58" s="92">
        <v>9.98E-2</v>
      </c>
      <c r="W58" s="92">
        <v>9.9299999999999999E-2</v>
      </c>
      <c r="X58" s="92">
        <v>9.9199999999999997E-2</v>
      </c>
      <c r="Y58" s="92">
        <v>9.9199999999999997E-2</v>
      </c>
      <c r="Z58" s="92">
        <v>9.9499999999999991E-2</v>
      </c>
    </row>
    <row r="59" spans="3:26">
      <c r="C59" s="11" t="s">
        <v>15</v>
      </c>
      <c r="D59" s="112">
        <f t="shared" si="30"/>
        <v>10.62</v>
      </c>
      <c r="E59" s="112">
        <f t="shared" si="22"/>
        <v>10.4</v>
      </c>
      <c r="F59" s="112">
        <f t="shared" si="23"/>
        <v>10.210000000000001</v>
      </c>
      <c r="G59" s="112">
        <f t="shared" si="24"/>
        <v>10.06</v>
      </c>
      <c r="H59" s="112">
        <f t="shared" si="25"/>
        <v>9.9600000000000009</v>
      </c>
      <c r="I59" s="112">
        <f t="shared" si="26"/>
        <v>9.9</v>
      </c>
      <c r="J59" s="112">
        <f t="shared" si="27"/>
        <v>9.85</v>
      </c>
      <c r="K59" s="112">
        <f t="shared" si="28"/>
        <v>9.84</v>
      </c>
      <c r="L59" s="112">
        <f t="shared" si="29"/>
        <v>9.8800000000000008</v>
      </c>
      <c r="M59" s="27"/>
      <c r="N59" s="27"/>
      <c r="Q59" s="11" t="s">
        <v>15</v>
      </c>
      <c r="R59" s="92">
        <v>0.10619999999999999</v>
      </c>
      <c r="S59" s="92">
        <v>0.10400000000000001</v>
      </c>
      <c r="T59" s="92">
        <v>0.10210000000000001</v>
      </c>
      <c r="U59" s="92">
        <v>0.10060000000000001</v>
      </c>
      <c r="V59" s="92">
        <v>9.9600000000000008E-2</v>
      </c>
      <c r="W59" s="92">
        <v>9.9000000000000005E-2</v>
      </c>
      <c r="X59" s="92">
        <v>9.849999999999999E-2</v>
      </c>
      <c r="Y59" s="92">
        <v>9.8400000000000001E-2</v>
      </c>
      <c r="Z59" s="92">
        <v>9.8800000000000013E-2</v>
      </c>
    </row>
    <row r="60" spans="3:26">
      <c r="C60" s="11" t="s">
        <v>12</v>
      </c>
      <c r="D60" s="112">
        <f t="shared" si="30"/>
        <v>10.75</v>
      </c>
      <c r="E60" s="112">
        <f t="shared" si="22"/>
        <v>10.47</v>
      </c>
      <c r="F60" s="112">
        <f t="shared" si="23"/>
        <v>10.28</v>
      </c>
      <c r="G60" s="112">
        <f t="shared" si="24"/>
        <v>10.130000000000001</v>
      </c>
      <c r="H60" s="112">
        <f t="shared" si="25"/>
        <v>10.039999999999999</v>
      </c>
      <c r="I60" s="112">
        <f t="shared" si="26"/>
        <v>9.9600000000000009</v>
      </c>
      <c r="J60" s="112">
        <f t="shared" si="27"/>
        <v>9.92</v>
      </c>
      <c r="K60" s="112">
        <f t="shared" si="28"/>
        <v>9.92</v>
      </c>
      <c r="L60" s="112">
        <f t="shared" si="29"/>
        <v>9.9600000000000009</v>
      </c>
      <c r="M60" s="27"/>
      <c r="N60" s="27"/>
      <c r="Q60" s="11" t="s">
        <v>12</v>
      </c>
      <c r="R60" s="92">
        <v>0.1075</v>
      </c>
      <c r="S60" s="92">
        <v>0.1047</v>
      </c>
      <c r="T60" s="92">
        <v>0.10279999999999999</v>
      </c>
      <c r="U60" s="92">
        <v>0.1013</v>
      </c>
      <c r="V60" s="92">
        <v>0.10039999999999999</v>
      </c>
      <c r="W60" s="92">
        <v>9.9600000000000008E-2</v>
      </c>
      <c r="X60" s="92">
        <v>9.9199999999999997E-2</v>
      </c>
      <c r="Y60" s="92">
        <v>9.9199999999999997E-2</v>
      </c>
      <c r="Z60" s="92">
        <v>9.9600000000000008E-2</v>
      </c>
    </row>
    <row r="61" spans="3:26">
      <c r="C61" s="11" t="s">
        <v>13</v>
      </c>
      <c r="D61" s="112">
        <f t="shared" si="30"/>
        <v>10.79</v>
      </c>
      <c r="E61" s="112">
        <f t="shared" si="22"/>
        <v>10.56</v>
      </c>
      <c r="F61" s="112">
        <f t="shared" si="23"/>
        <v>10.39</v>
      </c>
      <c r="G61" s="112">
        <f t="shared" si="24"/>
        <v>10.24</v>
      </c>
      <c r="H61" s="112">
        <f t="shared" si="25"/>
        <v>10.14</v>
      </c>
      <c r="I61" s="112">
        <f t="shared" si="26"/>
        <v>10.050000000000001</v>
      </c>
      <c r="J61" s="112">
        <f t="shared" si="27"/>
        <v>10.02</v>
      </c>
      <c r="K61" s="112">
        <f t="shared" si="28"/>
        <v>10</v>
      </c>
      <c r="L61" s="112">
        <f t="shared" si="29"/>
        <v>10.029999999999999</v>
      </c>
      <c r="M61" s="27"/>
      <c r="N61" s="27"/>
      <c r="Q61" s="11" t="s">
        <v>13</v>
      </c>
      <c r="R61" s="92">
        <v>0.1079</v>
      </c>
      <c r="S61" s="92">
        <v>0.1056</v>
      </c>
      <c r="T61" s="92">
        <v>0.10390000000000001</v>
      </c>
      <c r="U61" s="92">
        <v>0.1024</v>
      </c>
      <c r="V61" s="92">
        <v>0.1014</v>
      </c>
      <c r="W61" s="92">
        <v>0.10050000000000001</v>
      </c>
      <c r="X61" s="92">
        <v>0.1002</v>
      </c>
      <c r="Y61" s="92">
        <v>0.1</v>
      </c>
      <c r="Z61" s="92">
        <v>0.1003</v>
      </c>
    </row>
    <row r="62" spans="3:26">
      <c r="C62" s="13" t="s">
        <v>14</v>
      </c>
      <c r="D62" s="112">
        <f t="shared" si="30"/>
        <v>10.98</v>
      </c>
      <c r="E62" s="112">
        <f t="shared" si="22"/>
        <v>10.72</v>
      </c>
      <c r="F62" s="112">
        <f t="shared" si="23"/>
        <v>10.51</v>
      </c>
      <c r="G62" s="112">
        <f t="shared" si="24"/>
        <v>10.36</v>
      </c>
      <c r="H62" s="112">
        <f t="shared" si="25"/>
        <v>10.24</v>
      </c>
      <c r="I62" s="112">
        <f t="shared" si="26"/>
        <v>10.07</v>
      </c>
      <c r="J62" s="112">
        <f t="shared" si="27"/>
        <v>10.039999999999999</v>
      </c>
      <c r="K62" s="112">
        <f t="shared" si="28"/>
        <v>10.050000000000001</v>
      </c>
      <c r="L62" s="112">
        <f t="shared" si="29"/>
        <v>10.1</v>
      </c>
      <c r="M62" s="27"/>
      <c r="N62" s="27"/>
      <c r="Q62" s="13" t="s">
        <v>14</v>
      </c>
      <c r="R62" s="92">
        <v>0.10980000000000001</v>
      </c>
      <c r="S62" s="92">
        <v>0.1072</v>
      </c>
      <c r="T62" s="92">
        <v>0.1051</v>
      </c>
      <c r="U62" s="92">
        <v>0.1036</v>
      </c>
      <c r="V62" s="92">
        <v>0.1024</v>
      </c>
      <c r="W62" s="92">
        <v>0.1007</v>
      </c>
      <c r="X62" s="92">
        <v>0.10039999999999999</v>
      </c>
      <c r="Y62" s="92">
        <v>0.10050000000000001</v>
      </c>
      <c r="Z62" s="92">
        <v>0.10099999999999999</v>
      </c>
    </row>
    <row r="63" spans="3:26">
      <c r="E63" s="24"/>
      <c r="F63" s="24"/>
      <c r="G63" s="24"/>
      <c r="H63" s="24"/>
      <c r="I63" s="24"/>
      <c r="J63" s="24"/>
      <c r="K63" s="24"/>
      <c r="M63" s="27"/>
      <c r="N63" s="27"/>
      <c r="O63" s="27"/>
      <c r="P63" s="27"/>
      <c r="S63" s="24"/>
      <c r="T63" s="24"/>
      <c r="U63" s="24"/>
      <c r="V63" s="24"/>
      <c r="W63" s="24"/>
      <c r="X63" s="24"/>
      <c r="Y63" s="24"/>
    </row>
    <row r="64" spans="3:26">
      <c r="E64" s="24"/>
      <c r="F64" s="24"/>
      <c r="G64" s="24"/>
      <c r="H64" s="24"/>
      <c r="I64" s="24"/>
      <c r="J64" s="24"/>
      <c r="K64" s="24"/>
      <c r="M64" s="27"/>
      <c r="N64" s="27"/>
      <c r="O64" s="27"/>
      <c r="P64" s="27"/>
      <c r="S64" s="24"/>
      <c r="T64" s="24"/>
      <c r="U64" s="24"/>
      <c r="V64" s="24"/>
      <c r="W64" s="24"/>
      <c r="X64" s="24"/>
      <c r="Y64" s="24"/>
    </row>
    <row r="65" spans="3:26">
      <c r="C65" s="51" t="s">
        <v>33</v>
      </c>
      <c r="M65" s="27"/>
      <c r="N65" s="27"/>
      <c r="O65" s="27"/>
      <c r="P65" s="27"/>
      <c r="Q65" s="51" t="s">
        <v>33</v>
      </c>
    </row>
    <row r="66" spans="3:26">
      <c r="C66" s="21" t="s">
        <v>6</v>
      </c>
      <c r="D66" s="111" t="s">
        <v>121</v>
      </c>
      <c r="E66" s="111" t="s">
        <v>122</v>
      </c>
      <c r="F66" s="111" t="s">
        <v>123</v>
      </c>
      <c r="G66" s="111" t="s">
        <v>124</v>
      </c>
      <c r="H66" s="111" t="s">
        <v>120</v>
      </c>
      <c r="I66" s="111" t="s">
        <v>125</v>
      </c>
      <c r="J66" s="111" t="s">
        <v>126</v>
      </c>
      <c r="K66" s="111" t="s">
        <v>127</v>
      </c>
      <c r="L66" s="111" t="s">
        <v>128</v>
      </c>
      <c r="M66" s="27"/>
      <c r="N66" s="27"/>
      <c r="O66" s="27"/>
      <c r="P66" s="27"/>
      <c r="Q66" s="21" t="s">
        <v>6</v>
      </c>
      <c r="R66" s="111" t="s">
        <v>121</v>
      </c>
      <c r="S66" s="111" t="s">
        <v>122</v>
      </c>
      <c r="T66" s="111" t="s">
        <v>123</v>
      </c>
      <c r="U66" s="111" t="s">
        <v>124</v>
      </c>
      <c r="V66" s="111" t="s">
        <v>120</v>
      </c>
      <c r="W66" s="111" t="s">
        <v>125</v>
      </c>
      <c r="X66" s="111" t="s">
        <v>126</v>
      </c>
      <c r="Y66" s="111" t="s">
        <v>127</v>
      </c>
      <c r="Z66" s="111" t="s">
        <v>128</v>
      </c>
    </row>
    <row r="67" spans="3:26">
      <c r="C67" s="11" t="s">
        <v>10</v>
      </c>
      <c r="D67" s="112">
        <f>R67*100</f>
        <v>10.95</v>
      </c>
      <c r="E67" s="112">
        <f t="shared" ref="E67:E73" si="31">S67*100</f>
        <v>10.67</v>
      </c>
      <c r="F67" s="112">
        <f t="shared" ref="F67:F73" si="32">T67*100</f>
        <v>10.48</v>
      </c>
      <c r="G67" s="112">
        <f t="shared" ref="G67:G73" si="33">U67*100</f>
        <v>10.29</v>
      </c>
      <c r="H67" s="112">
        <f t="shared" ref="H67:H73" si="34">V67*100</f>
        <v>10.15</v>
      </c>
      <c r="I67" s="112">
        <f t="shared" ref="I67:I73" si="35">W67*100</f>
        <v>10.050000000000001</v>
      </c>
      <c r="J67" s="112">
        <f t="shared" ref="J67:J73" si="36">X67*100</f>
        <v>10.01</v>
      </c>
      <c r="K67" s="112">
        <f t="shared" ref="K67:K73" si="37">Y67*100</f>
        <v>10.07</v>
      </c>
      <c r="L67" s="112">
        <f t="shared" ref="L67:L73" si="38">Z67*100</f>
        <v>10.19</v>
      </c>
      <c r="M67" s="27"/>
      <c r="N67" s="27"/>
      <c r="Q67" s="11" t="s">
        <v>10</v>
      </c>
      <c r="R67" s="92">
        <v>0.10949999999999999</v>
      </c>
      <c r="S67" s="92">
        <v>0.1067</v>
      </c>
      <c r="T67" s="92">
        <v>0.1048</v>
      </c>
      <c r="U67" s="92">
        <v>0.10289999999999999</v>
      </c>
      <c r="V67" s="92">
        <v>0.10150000000000001</v>
      </c>
      <c r="W67" s="92">
        <v>0.10050000000000001</v>
      </c>
      <c r="X67" s="92">
        <v>0.10009999999999999</v>
      </c>
      <c r="Y67" s="92">
        <v>0.1007</v>
      </c>
      <c r="Z67" s="92">
        <v>0.10189999999999999</v>
      </c>
    </row>
    <row r="68" spans="3:26">
      <c r="C68" s="11" t="s">
        <v>11</v>
      </c>
      <c r="D68" s="112">
        <f t="shared" ref="D68:D73" si="39">R68*100</f>
        <v>10.82</v>
      </c>
      <c r="E68" s="112">
        <f t="shared" si="31"/>
        <v>10.56</v>
      </c>
      <c r="F68" s="112">
        <f t="shared" si="32"/>
        <v>10.34</v>
      </c>
      <c r="G68" s="112">
        <f t="shared" si="33"/>
        <v>10.17</v>
      </c>
      <c r="H68" s="112">
        <f t="shared" si="34"/>
        <v>10.039999999999999</v>
      </c>
      <c r="I68" s="112">
        <f t="shared" si="35"/>
        <v>9.9499999999999993</v>
      </c>
      <c r="J68" s="112">
        <f t="shared" si="36"/>
        <v>9.92</v>
      </c>
      <c r="K68" s="112">
        <f t="shared" si="37"/>
        <v>9.9499999999999993</v>
      </c>
      <c r="L68" s="112">
        <f t="shared" si="38"/>
        <v>10.1</v>
      </c>
      <c r="M68" s="27"/>
      <c r="N68" s="27"/>
      <c r="Q68" s="11" t="s">
        <v>11</v>
      </c>
      <c r="R68" s="92">
        <v>0.1082</v>
      </c>
      <c r="S68" s="92">
        <v>0.1056</v>
      </c>
      <c r="T68" s="92">
        <v>0.10339999999999999</v>
      </c>
      <c r="U68" s="92">
        <v>0.1017</v>
      </c>
      <c r="V68" s="92">
        <v>0.10039999999999999</v>
      </c>
      <c r="W68" s="92">
        <v>9.9499999999999991E-2</v>
      </c>
      <c r="X68" s="92">
        <v>9.9199999999999997E-2</v>
      </c>
      <c r="Y68" s="92">
        <v>9.9499999999999991E-2</v>
      </c>
      <c r="Z68" s="92">
        <v>0.10099999999999999</v>
      </c>
    </row>
    <row r="69" spans="3:26">
      <c r="C69" s="11" t="s">
        <v>7</v>
      </c>
      <c r="D69" s="112">
        <f t="shared" si="39"/>
        <v>10.92</v>
      </c>
      <c r="E69" s="112">
        <f t="shared" si="31"/>
        <v>10.61</v>
      </c>
      <c r="F69" s="112">
        <f t="shared" si="32"/>
        <v>10.37</v>
      </c>
      <c r="G69" s="112">
        <f t="shared" si="33"/>
        <v>10.199999999999999</v>
      </c>
      <c r="H69" s="112">
        <f t="shared" si="34"/>
        <v>10.1</v>
      </c>
      <c r="I69" s="112">
        <f t="shared" si="35"/>
        <v>9.99</v>
      </c>
      <c r="J69" s="112">
        <f t="shared" si="36"/>
        <v>9.9499999999999993</v>
      </c>
      <c r="K69" s="112">
        <f t="shared" si="37"/>
        <v>9.9600000000000009</v>
      </c>
      <c r="L69" s="112">
        <f t="shared" si="38"/>
        <v>10.1</v>
      </c>
      <c r="M69" s="27"/>
      <c r="N69" s="27"/>
      <c r="Q69" s="11" t="s">
        <v>7</v>
      </c>
      <c r="R69" s="92">
        <v>0.10920000000000001</v>
      </c>
      <c r="S69" s="92">
        <v>0.1061</v>
      </c>
      <c r="T69" s="92">
        <v>0.10369999999999999</v>
      </c>
      <c r="U69" s="92">
        <v>0.10199999999999999</v>
      </c>
      <c r="V69" s="92">
        <v>0.10099999999999999</v>
      </c>
      <c r="W69" s="92">
        <v>9.9900000000000003E-2</v>
      </c>
      <c r="X69" s="92">
        <v>9.9499999999999991E-2</v>
      </c>
      <c r="Y69" s="92">
        <v>9.9600000000000008E-2</v>
      </c>
      <c r="Z69" s="92">
        <v>0.10099999999999999</v>
      </c>
    </row>
    <row r="70" spans="3:26">
      <c r="C70" s="11" t="s">
        <v>15</v>
      </c>
      <c r="D70" s="112">
        <f t="shared" si="39"/>
        <v>10.78</v>
      </c>
      <c r="E70" s="112">
        <f t="shared" si="31"/>
        <v>10.53</v>
      </c>
      <c r="F70" s="112">
        <f t="shared" si="32"/>
        <v>10.29</v>
      </c>
      <c r="G70" s="112">
        <f t="shared" si="33"/>
        <v>10.119999999999999</v>
      </c>
      <c r="H70" s="112">
        <f t="shared" si="34"/>
        <v>10</v>
      </c>
      <c r="I70" s="112">
        <f t="shared" si="35"/>
        <v>9.89</v>
      </c>
      <c r="J70" s="112">
        <f t="shared" si="36"/>
        <v>9.84</v>
      </c>
      <c r="K70" s="112">
        <f t="shared" si="37"/>
        <v>9.8699999999999992</v>
      </c>
      <c r="L70" s="112">
        <f t="shared" si="38"/>
        <v>9.99</v>
      </c>
      <c r="M70" s="27"/>
      <c r="N70" s="27"/>
      <c r="Q70" s="11" t="s">
        <v>15</v>
      </c>
      <c r="R70" s="92">
        <v>0.10779999999999999</v>
      </c>
      <c r="S70" s="92">
        <v>0.10529999999999999</v>
      </c>
      <c r="T70" s="92">
        <v>0.10289999999999999</v>
      </c>
      <c r="U70" s="92">
        <v>0.1012</v>
      </c>
      <c r="V70" s="92">
        <v>0.1</v>
      </c>
      <c r="W70" s="92">
        <v>9.8900000000000002E-2</v>
      </c>
      <c r="X70" s="92">
        <v>9.8400000000000001E-2</v>
      </c>
      <c r="Y70" s="92">
        <v>9.8699999999999996E-2</v>
      </c>
      <c r="Z70" s="92">
        <v>9.9900000000000003E-2</v>
      </c>
    </row>
    <row r="71" spans="3:26">
      <c r="C71" s="11" t="s">
        <v>12</v>
      </c>
      <c r="D71" s="112">
        <f t="shared" si="39"/>
        <v>10.78</v>
      </c>
      <c r="E71" s="112">
        <f t="shared" si="31"/>
        <v>10.51</v>
      </c>
      <c r="F71" s="112">
        <f t="shared" si="32"/>
        <v>10.3</v>
      </c>
      <c r="G71" s="112">
        <f t="shared" si="33"/>
        <v>10.119999999999999</v>
      </c>
      <c r="H71" s="112">
        <f t="shared" si="34"/>
        <v>9.99</v>
      </c>
      <c r="I71" s="112">
        <f t="shared" si="35"/>
        <v>9.89</v>
      </c>
      <c r="J71" s="112">
        <f t="shared" si="36"/>
        <v>9.84</v>
      </c>
      <c r="K71" s="112">
        <f t="shared" si="37"/>
        <v>9.86</v>
      </c>
      <c r="L71" s="112">
        <f t="shared" si="38"/>
        <v>9.9600000000000009</v>
      </c>
      <c r="M71" s="27"/>
      <c r="N71" s="27"/>
      <c r="Q71" s="11" t="s">
        <v>12</v>
      </c>
      <c r="R71" s="92">
        <v>0.10779999999999999</v>
      </c>
      <c r="S71" s="92">
        <v>0.1051</v>
      </c>
      <c r="T71" s="92">
        <v>0.10300000000000001</v>
      </c>
      <c r="U71" s="92">
        <v>0.1012</v>
      </c>
      <c r="V71" s="92">
        <v>9.9900000000000003E-2</v>
      </c>
      <c r="W71" s="92">
        <v>9.8900000000000002E-2</v>
      </c>
      <c r="X71" s="92">
        <v>9.8400000000000001E-2</v>
      </c>
      <c r="Y71" s="92">
        <v>9.8599999999999993E-2</v>
      </c>
      <c r="Z71" s="92">
        <v>9.9600000000000008E-2</v>
      </c>
    </row>
    <row r="72" spans="3:26">
      <c r="C72" s="11" t="s">
        <v>13</v>
      </c>
      <c r="D72" s="112">
        <f t="shared" si="39"/>
        <v>10.72</v>
      </c>
      <c r="E72" s="112">
        <f t="shared" si="31"/>
        <v>10.46</v>
      </c>
      <c r="F72" s="112">
        <f t="shared" si="32"/>
        <v>10.26</v>
      </c>
      <c r="G72" s="112">
        <f t="shared" si="33"/>
        <v>10.08</v>
      </c>
      <c r="H72" s="112">
        <f t="shared" si="34"/>
        <v>9.9700000000000006</v>
      </c>
      <c r="I72" s="112">
        <f t="shared" si="35"/>
        <v>9.86</v>
      </c>
      <c r="J72" s="112">
        <f t="shared" si="36"/>
        <v>9.8000000000000007</v>
      </c>
      <c r="K72" s="112">
        <f t="shared" si="37"/>
        <v>9.81</v>
      </c>
      <c r="L72" s="112">
        <f t="shared" si="38"/>
        <v>9.93</v>
      </c>
      <c r="M72" s="27"/>
      <c r="N72" s="27"/>
      <c r="Q72" s="11" t="s">
        <v>13</v>
      </c>
      <c r="R72" s="92">
        <v>0.1072</v>
      </c>
      <c r="S72" s="92">
        <v>0.10460000000000001</v>
      </c>
      <c r="T72" s="92">
        <v>0.1026</v>
      </c>
      <c r="U72" s="92">
        <v>0.1008</v>
      </c>
      <c r="V72" s="92">
        <v>9.9700000000000011E-2</v>
      </c>
      <c r="W72" s="92">
        <v>9.8599999999999993E-2</v>
      </c>
      <c r="X72" s="92">
        <v>9.8000000000000004E-2</v>
      </c>
      <c r="Y72" s="92">
        <v>9.8100000000000007E-2</v>
      </c>
      <c r="Z72" s="92">
        <v>9.9299999999999999E-2</v>
      </c>
    </row>
    <row r="73" spans="3:26">
      <c r="C73" s="13" t="s">
        <v>14</v>
      </c>
      <c r="D73" s="112">
        <f t="shared" si="39"/>
        <v>10.76</v>
      </c>
      <c r="E73" s="112">
        <f t="shared" si="31"/>
        <v>10.52</v>
      </c>
      <c r="F73" s="112">
        <f t="shared" si="32"/>
        <v>10.25</v>
      </c>
      <c r="G73" s="112">
        <f t="shared" si="33"/>
        <v>10.07</v>
      </c>
      <c r="H73" s="112">
        <f t="shared" si="34"/>
        <v>9.94</v>
      </c>
      <c r="I73" s="112">
        <f t="shared" si="35"/>
        <v>9.82</v>
      </c>
      <c r="J73" s="112">
        <f t="shared" si="36"/>
        <v>9.76</v>
      </c>
      <c r="K73" s="112">
        <f t="shared" si="37"/>
        <v>9.76</v>
      </c>
      <c r="L73" s="112">
        <f t="shared" si="38"/>
        <v>9.86</v>
      </c>
      <c r="M73" s="27"/>
      <c r="N73" s="27"/>
      <c r="Q73" s="13" t="s">
        <v>14</v>
      </c>
      <c r="R73" s="92">
        <v>0.1076</v>
      </c>
      <c r="S73" s="92">
        <v>0.1052</v>
      </c>
      <c r="T73" s="92">
        <v>0.10249999999999999</v>
      </c>
      <c r="U73" s="92">
        <v>0.1007</v>
      </c>
      <c r="V73" s="92">
        <v>9.9399999999999988E-2</v>
      </c>
      <c r="W73" s="92">
        <v>9.820000000000001E-2</v>
      </c>
      <c r="X73" s="92">
        <v>9.7599999999999992E-2</v>
      </c>
      <c r="Y73" s="92">
        <v>9.7599999999999992E-2</v>
      </c>
      <c r="Z73" s="92">
        <v>9.8599999999999993E-2</v>
      </c>
    </row>
    <row r="74" spans="3:26">
      <c r="E74" s="24"/>
      <c r="F74" s="24"/>
      <c r="G74" s="24"/>
      <c r="H74" s="24"/>
      <c r="I74" s="24"/>
      <c r="J74" s="24"/>
      <c r="K74" s="24"/>
      <c r="M74" s="27"/>
      <c r="N74" s="27"/>
      <c r="O74" s="27"/>
      <c r="P74" s="27"/>
      <c r="S74" s="24"/>
      <c r="T74" s="24"/>
      <c r="U74" s="24"/>
      <c r="V74" s="24"/>
      <c r="W74" s="24"/>
      <c r="X74" s="24"/>
      <c r="Y74" s="24"/>
    </row>
    <row r="75" spans="3:26">
      <c r="E75" s="24"/>
      <c r="F75" s="24"/>
      <c r="G75" s="24"/>
      <c r="H75" s="24"/>
      <c r="I75" s="24"/>
      <c r="J75" s="24"/>
      <c r="K75" s="24"/>
      <c r="M75" s="27"/>
      <c r="N75" s="27"/>
      <c r="O75" s="27"/>
      <c r="P75" s="27"/>
      <c r="S75" s="24"/>
      <c r="T75" s="24"/>
      <c r="U75" s="24"/>
      <c r="V75" s="24"/>
      <c r="W75" s="24"/>
      <c r="X75" s="24"/>
      <c r="Y75" s="24"/>
    </row>
    <row r="76" spans="3:26">
      <c r="C76" s="51" t="s">
        <v>34</v>
      </c>
      <c r="M76" s="27"/>
      <c r="N76" s="27"/>
      <c r="O76" s="27"/>
      <c r="P76" s="27"/>
      <c r="Q76" s="51" t="s">
        <v>34</v>
      </c>
    </row>
    <row r="77" spans="3:26">
      <c r="C77" s="21" t="s">
        <v>6</v>
      </c>
      <c r="D77" s="111" t="s">
        <v>121</v>
      </c>
      <c r="E77" s="111" t="s">
        <v>122</v>
      </c>
      <c r="F77" s="111" t="s">
        <v>123</v>
      </c>
      <c r="G77" s="111" t="s">
        <v>124</v>
      </c>
      <c r="H77" s="111" t="s">
        <v>120</v>
      </c>
      <c r="I77" s="111" t="s">
        <v>125</v>
      </c>
      <c r="J77" s="111" t="s">
        <v>126</v>
      </c>
      <c r="K77" s="111" t="s">
        <v>127</v>
      </c>
      <c r="L77" s="111" t="s">
        <v>128</v>
      </c>
      <c r="M77" s="27"/>
      <c r="N77" s="27"/>
      <c r="O77" s="27"/>
      <c r="P77" s="27"/>
      <c r="Q77" s="21" t="s">
        <v>6</v>
      </c>
      <c r="R77" s="111" t="s">
        <v>121</v>
      </c>
      <c r="S77" s="111" t="s">
        <v>122</v>
      </c>
      <c r="T77" s="111" t="s">
        <v>123</v>
      </c>
      <c r="U77" s="111" t="s">
        <v>124</v>
      </c>
      <c r="V77" s="111" t="s">
        <v>120</v>
      </c>
      <c r="W77" s="111" t="s">
        <v>125</v>
      </c>
      <c r="X77" s="111" t="s">
        <v>126</v>
      </c>
      <c r="Y77" s="111" t="s">
        <v>127</v>
      </c>
      <c r="Z77" s="111" t="s">
        <v>128</v>
      </c>
    </row>
    <row r="78" spans="3:26">
      <c r="C78" s="11" t="s">
        <v>10</v>
      </c>
      <c r="D78" s="112">
        <f>R78*100</f>
        <v>10.75</v>
      </c>
      <c r="E78" s="112">
        <f t="shared" ref="E78:E84" si="40">S78*100</f>
        <v>10.51</v>
      </c>
      <c r="F78" s="112">
        <f t="shared" ref="F78:F84" si="41">T78*100</f>
        <v>10.27</v>
      </c>
      <c r="G78" s="112">
        <f t="shared" ref="G78:G84" si="42">U78*100</f>
        <v>10.07</v>
      </c>
      <c r="H78" s="112">
        <f t="shared" ref="H78:H84" si="43">V78*100</f>
        <v>9.9499999999999993</v>
      </c>
      <c r="I78" s="112">
        <f t="shared" ref="I78:I84" si="44">W78*100</f>
        <v>9.84</v>
      </c>
      <c r="J78" s="112">
        <f t="shared" ref="J78:J84" si="45">X78*100</f>
        <v>9.77</v>
      </c>
      <c r="K78" s="112">
        <f t="shared" ref="K78:K84" si="46">Y78*100</f>
        <v>9.7799999999999994</v>
      </c>
      <c r="L78" s="112">
        <f t="shared" ref="L78:L84" si="47">Z78*100</f>
        <v>9.84</v>
      </c>
      <c r="M78" s="27"/>
      <c r="N78" s="27"/>
      <c r="Q78" s="11" t="s">
        <v>10</v>
      </c>
      <c r="R78" s="92">
        <v>0.1075</v>
      </c>
      <c r="S78" s="92">
        <v>0.1051</v>
      </c>
      <c r="T78" s="92">
        <v>0.1027</v>
      </c>
      <c r="U78" s="92">
        <v>0.1007</v>
      </c>
      <c r="V78" s="92">
        <v>9.9499999999999991E-2</v>
      </c>
      <c r="W78" s="92">
        <v>9.8400000000000001E-2</v>
      </c>
      <c r="X78" s="92">
        <v>9.7699999999999995E-2</v>
      </c>
      <c r="Y78" s="92">
        <v>9.7799999999999998E-2</v>
      </c>
      <c r="Z78" s="92">
        <v>9.8400000000000001E-2</v>
      </c>
    </row>
    <row r="79" spans="3:26">
      <c r="C79" s="11" t="s">
        <v>11</v>
      </c>
      <c r="D79" s="112">
        <f t="shared" ref="D79:D84" si="48">R79*100</f>
        <v>10.73</v>
      </c>
      <c r="E79" s="112">
        <f t="shared" si="40"/>
        <v>10.46</v>
      </c>
      <c r="F79" s="112">
        <f t="shared" si="41"/>
        <v>10.24</v>
      </c>
      <c r="G79" s="112">
        <f t="shared" si="42"/>
        <v>10.1</v>
      </c>
      <c r="H79" s="112">
        <f t="shared" si="43"/>
        <v>10</v>
      </c>
      <c r="I79" s="112">
        <f t="shared" si="44"/>
        <v>9.91</v>
      </c>
      <c r="J79" s="112">
        <f t="shared" si="45"/>
        <v>9.86</v>
      </c>
      <c r="K79" s="112">
        <f t="shared" si="46"/>
        <v>9.86</v>
      </c>
      <c r="L79" s="112">
        <f t="shared" si="47"/>
        <v>9.91</v>
      </c>
      <c r="M79" s="27"/>
      <c r="N79" s="27"/>
      <c r="Q79" s="11" t="s">
        <v>11</v>
      </c>
      <c r="R79" s="92">
        <v>0.10730000000000001</v>
      </c>
      <c r="S79" s="92">
        <v>0.10460000000000001</v>
      </c>
      <c r="T79" s="92">
        <v>0.1024</v>
      </c>
      <c r="U79" s="92">
        <v>0.10099999999999999</v>
      </c>
      <c r="V79" s="92">
        <v>0.1</v>
      </c>
      <c r="W79" s="92">
        <v>9.9100000000000008E-2</v>
      </c>
      <c r="X79" s="92">
        <v>9.8599999999999993E-2</v>
      </c>
      <c r="Y79" s="92">
        <v>9.8599999999999993E-2</v>
      </c>
      <c r="Z79" s="92">
        <v>9.9100000000000008E-2</v>
      </c>
    </row>
    <row r="80" spans="3:26">
      <c r="C80" s="11" t="s">
        <v>7</v>
      </c>
      <c r="D80" s="112">
        <f t="shared" si="48"/>
        <v>10.63</v>
      </c>
      <c r="E80" s="112">
        <f t="shared" si="40"/>
        <v>10.4</v>
      </c>
      <c r="F80" s="112">
        <f t="shared" si="41"/>
        <v>10.199999999999999</v>
      </c>
      <c r="G80" s="112">
        <f t="shared" si="42"/>
        <v>10.06</v>
      </c>
      <c r="H80" s="112">
        <f t="shared" si="43"/>
        <v>9.98</v>
      </c>
      <c r="I80" s="112">
        <f t="shared" si="44"/>
        <v>9.93</v>
      </c>
      <c r="J80" s="112">
        <f t="shared" si="45"/>
        <v>9.92</v>
      </c>
      <c r="K80" s="112">
        <f t="shared" si="46"/>
        <v>9.92</v>
      </c>
      <c r="L80" s="112">
        <f t="shared" si="47"/>
        <v>9.9499999999999993</v>
      </c>
      <c r="M80" s="27"/>
      <c r="N80" s="27"/>
      <c r="Q80" s="11" t="s">
        <v>7</v>
      </c>
      <c r="R80" s="92">
        <v>0.10630000000000001</v>
      </c>
      <c r="S80" s="92">
        <v>0.10400000000000001</v>
      </c>
      <c r="T80" s="92">
        <v>0.10199999999999999</v>
      </c>
      <c r="U80" s="92">
        <v>0.10060000000000001</v>
      </c>
      <c r="V80" s="92">
        <v>9.98E-2</v>
      </c>
      <c r="W80" s="92">
        <v>9.9299999999999999E-2</v>
      </c>
      <c r="X80" s="92">
        <v>9.9199999999999997E-2</v>
      </c>
      <c r="Y80" s="92">
        <v>9.9199999999999997E-2</v>
      </c>
      <c r="Z80" s="92">
        <v>9.9499999999999991E-2</v>
      </c>
    </row>
    <row r="81" spans="3:26">
      <c r="C81" s="11" t="s">
        <v>15</v>
      </c>
      <c r="D81" s="112">
        <f t="shared" si="48"/>
        <v>10.62</v>
      </c>
      <c r="E81" s="112">
        <f t="shared" si="40"/>
        <v>10.4</v>
      </c>
      <c r="F81" s="112">
        <f t="shared" si="41"/>
        <v>10.210000000000001</v>
      </c>
      <c r="G81" s="112">
        <f t="shared" si="42"/>
        <v>10.06</v>
      </c>
      <c r="H81" s="112">
        <f t="shared" si="43"/>
        <v>9.9600000000000009</v>
      </c>
      <c r="I81" s="112">
        <f t="shared" si="44"/>
        <v>9.9</v>
      </c>
      <c r="J81" s="112">
        <f t="shared" si="45"/>
        <v>9.85</v>
      </c>
      <c r="K81" s="112">
        <f t="shared" si="46"/>
        <v>9.84</v>
      </c>
      <c r="L81" s="112">
        <f t="shared" si="47"/>
        <v>9.8800000000000008</v>
      </c>
      <c r="M81" s="27"/>
      <c r="N81" s="27"/>
      <c r="Q81" s="11" t="s">
        <v>15</v>
      </c>
      <c r="R81" s="92">
        <v>0.10619999999999999</v>
      </c>
      <c r="S81" s="92">
        <v>0.10400000000000001</v>
      </c>
      <c r="T81" s="92">
        <v>0.10210000000000001</v>
      </c>
      <c r="U81" s="92">
        <v>0.10060000000000001</v>
      </c>
      <c r="V81" s="92">
        <v>9.9600000000000008E-2</v>
      </c>
      <c r="W81" s="92">
        <v>9.9000000000000005E-2</v>
      </c>
      <c r="X81" s="92">
        <v>9.849999999999999E-2</v>
      </c>
      <c r="Y81" s="92">
        <v>9.8400000000000001E-2</v>
      </c>
      <c r="Z81" s="92">
        <v>9.8800000000000013E-2</v>
      </c>
    </row>
    <row r="82" spans="3:26">
      <c r="C82" s="11" t="s">
        <v>12</v>
      </c>
      <c r="D82" s="112">
        <f t="shared" si="48"/>
        <v>10.75</v>
      </c>
      <c r="E82" s="112">
        <f t="shared" si="40"/>
        <v>10.47</v>
      </c>
      <c r="F82" s="112">
        <f t="shared" si="41"/>
        <v>10.28</v>
      </c>
      <c r="G82" s="112">
        <f t="shared" si="42"/>
        <v>10.130000000000001</v>
      </c>
      <c r="H82" s="112">
        <f t="shared" si="43"/>
        <v>10.039999999999999</v>
      </c>
      <c r="I82" s="112">
        <f t="shared" si="44"/>
        <v>9.9600000000000009</v>
      </c>
      <c r="J82" s="112">
        <f t="shared" si="45"/>
        <v>9.92</v>
      </c>
      <c r="K82" s="112">
        <f t="shared" si="46"/>
        <v>9.92</v>
      </c>
      <c r="L82" s="112">
        <f t="shared" si="47"/>
        <v>9.9600000000000009</v>
      </c>
      <c r="M82" s="27"/>
      <c r="N82" s="27"/>
      <c r="Q82" s="11" t="s">
        <v>12</v>
      </c>
      <c r="R82" s="92">
        <v>0.1075</v>
      </c>
      <c r="S82" s="92">
        <v>0.1047</v>
      </c>
      <c r="T82" s="92">
        <v>0.10279999999999999</v>
      </c>
      <c r="U82" s="92">
        <v>0.1013</v>
      </c>
      <c r="V82" s="92">
        <v>0.10039999999999999</v>
      </c>
      <c r="W82" s="92">
        <v>9.9600000000000008E-2</v>
      </c>
      <c r="X82" s="92">
        <v>9.9199999999999997E-2</v>
      </c>
      <c r="Y82" s="92">
        <v>9.9199999999999997E-2</v>
      </c>
      <c r="Z82" s="92">
        <v>9.9600000000000008E-2</v>
      </c>
    </row>
    <row r="83" spans="3:26">
      <c r="C83" s="11" t="s">
        <v>13</v>
      </c>
      <c r="D83" s="112">
        <f t="shared" si="48"/>
        <v>10.79</v>
      </c>
      <c r="E83" s="112">
        <f t="shared" si="40"/>
        <v>10.56</v>
      </c>
      <c r="F83" s="112">
        <f t="shared" si="41"/>
        <v>10.39</v>
      </c>
      <c r="G83" s="112">
        <f t="shared" si="42"/>
        <v>10.24</v>
      </c>
      <c r="H83" s="112">
        <f t="shared" si="43"/>
        <v>10.14</v>
      </c>
      <c r="I83" s="112">
        <f t="shared" si="44"/>
        <v>10.050000000000001</v>
      </c>
      <c r="J83" s="112">
        <f t="shared" si="45"/>
        <v>10.02</v>
      </c>
      <c r="K83" s="112">
        <f t="shared" si="46"/>
        <v>10</v>
      </c>
      <c r="L83" s="112">
        <f t="shared" si="47"/>
        <v>10.029999999999999</v>
      </c>
      <c r="M83" s="27"/>
      <c r="N83" s="27"/>
      <c r="Q83" s="11" t="s">
        <v>13</v>
      </c>
      <c r="R83" s="92">
        <v>0.1079</v>
      </c>
      <c r="S83" s="92">
        <v>0.1056</v>
      </c>
      <c r="T83" s="92">
        <v>0.10390000000000001</v>
      </c>
      <c r="U83" s="92">
        <v>0.1024</v>
      </c>
      <c r="V83" s="92">
        <v>0.1014</v>
      </c>
      <c r="W83" s="92">
        <v>0.10050000000000001</v>
      </c>
      <c r="X83" s="92">
        <v>0.1002</v>
      </c>
      <c r="Y83" s="92">
        <v>0.1</v>
      </c>
      <c r="Z83" s="92">
        <v>0.1003</v>
      </c>
    </row>
    <row r="84" spans="3:26">
      <c r="C84" s="13" t="s">
        <v>14</v>
      </c>
      <c r="D84" s="112">
        <f t="shared" si="48"/>
        <v>10.98</v>
      </c>
      <c r="E84" s="112">
        <f t="shared" si="40"/>
        <v>10.72</v>
      </c>
      <c r="F84" s="112">
        <f t="shared" si="41"/>
        <v>10.51</v>
      </c>
      <c r="G84" s="112">
        <f t="shared" si="42"/>
        <v>10.36</v>
      </c>
      <c r="H84" s="112">
        <f t="shared" si="43"/>
        <v>10.24</v>
      </c>
      <c r="I84" s="112">
        <f t="shared" si="44"/>
        <v>10.07</v>
      </c>
      <c r="J84" s="112">
        <f t="shared" si="45"/>
        <v>10.039999999999999</v>
      </c>
      <c r="K84" s="112">
        <f t="shared" si="46"/>
        <v>10.050000000000001</v>
      </c>
      <c r="L84" s="112">
        <f t="shared" si="47"/>
        <v>10.1</v>
      </c>
      <c r="M84" s="27"/>
      <c r="N84" s="27"/>
      <c r="Q84" s="13" t="s">
        <v>14</v>
      </c>
      <c r="R84" s="92">
        <v>0.10980000000000001</v>
      </c>
      <c r="S84" s="92">
        <v>0.1072</v>
      </c>
      <c r="T84" s="92">
        <v>0.1051</v>
      </c>
      <c r="U84" s="92">
        <v>0.1036</v>
      </c>
      <c r="V84" s="92">
        <v>0.1024</v>
      </c>
      <c r="W84" s="92">
        <v>0.1007</v>
      </c>
      <c r="X84" s="92">
        <v>0.10039999999999999</v>
      </c>
      <c r="Y84" s="92">
        <v>0.10050000000000001</v>
      </c>
      <c r="Z84" s="92">
        <v>0.10099999999999999</v>
      </c>
    </row>
    <row r="85" spans="3:26">
      <c r="E85" s="24"/>
      <c r="F85" s="24"/>
      <c r="G85" s="24"/>
      <c r="H85" s="24"/>
      <c r="I85" s="24"/>
      <c r="J85" s="24"/>
      <c r="K85" s="24"/>
      <c r="M85" s="27"/>
      <c r="N85" s="27"/>
      <c r="O85" s="27"/>
      <c r="P85" s="27"/>
      <c r="S85" s="24"/>
      <c r="T85" s="24"/>
      <c r="U85" s="24"/>
      <c r="V85" s="24"/>
      <c r="W85" s="24"/>
      <c r="X85" s="24"/>
      <c r="Y85" s="24"/>
    </row>
    <row r="86" spans="3:26">
      <c r="E86" s="24"/>
      <c r="F86" s="24"/>
      <c r="G86" s="24"/>
      <c r="H86" s="24"/>
      <c r="I86" s="24"/>
      <c r="J86" s="24"/>
      <c r="K86" s="24"/>
      <c r="M86" s="27"/>
      <c r="N86" s="27"/>
      <c r="O86" s="27"/>
      <c r="P86" s="27"/>
      <c r="S86" s="24"/>
      <c r="T86" s="24"/>
      <c r="U86" s="24"/>
      <c r="V86" s="24"/>
      <c r="W86" s="24"/>
      <c r="X86" s="24"/>
      <c r="Y86" s="24"/>
    </row>
    <row r="87" spans="3:26">
      <c r="C87" s="51" t="s">
        <v>35</v>
      </c>
      <c r="M87" s="27"/>
      <c r="N87" s="27"/>
      <c r="O87" s="27"/>
      <c r="P87" s="27"/>
      <c r="Q87" s="51" t="s">
        <v>35</v>
      </c>
    </row>
    <row r="88" spans="3:26">
      <c r="C88" s="21" t="s">
        <v>6</v>
      </c>
      <c r="D88" s="111" t="s">
        <v>121</v>
      </c>
      <c r="E88" s="111" t="s">
        <v>122</v>
      </c>
      <c r="F88" s="111" t="s">
        <v>123</v>
      </c>
      <c r="G88" s="111" t="s">
        <v>124</v>
      </c>
      <c r="H88" s="111" t="s">
        <v>120</v>
      </c>
      <c r="I88" s="111" t="s">
        <v>125</v>
      </c>
      <c r="J88" s="111" t="s">
        <v>126</v>
      </c>
      <c r="K88" s="111" t="s">
        <v>127</v>
      </c>
      <c r="L88" s="111" t="s">
        <v>128</v>
      </c>
      <c r="M88" s="27"/>
      <c r="N88" s="27"/>
      <c r="O88" s="27"/>
      <c r="P88" s="27"/>
      <c r="Q88" s="21" t="s">
        <v>6</v>
      </c>
      <c r="R88" s="111" t="s">
        <v>121</v>
      </c>
      <c r="S88" s="111" t="s">
        <v>122</v>
      </c>
      <c r="T88" s="111" t="s">
        <v>123</v>
      </c>
      <c r="U88" s="111" t="s">
        <v>124</v>
      </c>
      <c r="V88" s="111" t="s">
        <v>120</v>
      </c>
      <c r="W88" s="111" t="s">
        <v>125</v>
      </c>
      <c r="X88" s="111" t="s">
        <v>126</v>
      </c>
      <c r="Y88" s="111" t="s">
        <v>127</v>
      </c>
      <c r="Z88" s="111" t="s">
        <v>128</v>
      </c>
    </row>
    <row r="89" spans="3:26">
      <c r="C89" s="11" t="s">
        <v>10</v>
      </c>
      <c r="D89" s="112">
        <f>R89*100</f>
        <v>10.75</v>
      </c>
      <c r="E89" s="112">
        <f t="shared" ref="E89:E95" si="49">S89*100</f>
        <v>10.51</v>
      </c>
      <c r="F89" s="112">
        <f t="shared" ref="F89:F95" si="50">T89*100</f>
        <v>10.27</v>
      </c>
      <c r="G89" s="112">
        <f t="shared" ref="G89:G95" si="51">U89*100</f>
        <v>10.07</v>
      </c>
      <c r="H89" s="112">
        <f t="shared" ref="H89:H95" si="52">V89*100</f>
        <v>9.9499999999999993</v>
      </c>
      <c r="I89" s="112">
        <f t="shared" ref="I89:I95" si="53">W89*100</f>
        <v>9.84</v>
      </c>
      <c r="J89" s="112">
        <f t="shared" ref="J89:J95" si="54">X89*100</f>
        <v>9.77</v>
      </c>
      <c r="K89" s="112">
        <f t="shared" ref="K89:K95" si="55">Y89*100</f>
        <v>9.7799999999999994</v>
      </c>
      <c r="L89" s="112">
        <f t="shared" ref="L89:L95" si="56">Z89*100</f>
        <v>9.84</v>
      </c>
      <c r="M89" s="27"/>
      <c r="N89" s="27"/>
      <c r="Q89" s="11" t="s">
        <v>10</v>
      </c>
      <c r="R89" s="92">
        <v>0.1075</v>
      </c>
      <c r="S89" s="92">
        <v>0.1051</v>
      </c>
      <c r="T89" s="92">
        <v>0.1027</v>
      </c>
      <c r="U89" s="92">
        <v>0.1007</v>
      </c>
      <c r="V89" s="92">
        <v>9.9499999999999991E-2</v>
      </c>
      <c r="W89" s="92">
        <v>9.8400000000000001E-2</v>
      </c>
      <c r="X89" s="92">
        <v>9.7699999999999995E-2</v>
      </c>
      <c r="Y89" s="92">
        <v>9.7799999999999998E-2</v>
      </c>
      <c r="Z89" s="92">
        <v>9.8400000000000001E-2</v>
      </c>
    </row>
    <row r="90" spans="3:26">
      <c r="C90" s="11" t="s">
        <v>11</v>
      </c>
      <c r="D90" s="112">
        <f t="shared" ref="D90:D95" si="57">R90*100</f>
        <v>10.73</v>
      </c>
      <c r="E90" s="112">
        <f t="shared" si="49"/>
        <v>10.46</v>
      </c>
      <c r="F90" s="112">
        <f t="shared" si="50"/>
        <v>10.24</v>
      </c>
      <c r="G90" s="112">
        <f t="shared" si="51"/>
        <v>10.1</v>
      </c>
      <c r="H90" s="112">
        <f t="shared" si="52"/>
        <v>10</v>
      </c>
      <c r="I90" s="112">
        <f t="shared" si="53"/>
        <v>9.91</v>
      </c>
      <c r="J90" s="112">
        <f t="shared" si="54"/>
        <v>9.86</v>
      </c>
      <c r="K90" s="112">
        <f t="shared" si="55"/>
        <v>9.86</v>
      </c>
      <c r="L90" s="112">
        <f t="shared" si="56"/>
        <v>9.91</v>
      </c>
      <c r="M90" s="27"/>
      <c r="N90" s="27"/>
      <c r="Q90" s="11" t="s">
        <v>11</v>
      </c>
      <c r="R90" s="92">
        <v>0.10730000000000001</v>
      </c>
      <c r="S90" s="92">
        <v>0.10460000000000001</v>
      </c>
      <c r="T90" s="92">
        <v>0.1024</v>
      </c>
      <c r="U90" s="92">
        <v>0.10099999999999999</v>
      </c>
      <c r="V90" s="92">
        <v>0.1</v>
      </c>
      <c r="W90" s="92">
        <v>9.9100000000000008E-2</v>
      </c>
      <c r="X90" s="92">
        <v>9.8599999999999993E-2</v>
      </c>
      <c r="Y90" s="92">
        <v>9.8599999999999993E-2</v>
      </c>
      <c r="Z90" s="92">
        <v>9.9100000000000008E-2</v>
      </c>
    </row>
    <row r="91" spans="3:26">
      <c r="C91" s="11" t="s">
        <v>7</v>
      </c>
      <c r="D91" s="112">
        <f t="shared" si="57"/>
        <v>10.63</v>
      </c>
      <c r="E91" s="112">
        <f t="shared" si="49"/>
        <v>10.4</v>
      </c>
      <c r="F91" s="112">
        <f t="shared" si="50"/>
        <v>10.199999999999999</v>
      </c>
      <c r="G91" s="112">
        <f t="shared" si="51"/>
        <v>10.06</v>
      </c>
      <c r="H91" s="112">
        <f t="shared" si="52"/>
        <v>9.98</v>
      </c>
      <c r="I91" s="112">
        <f t="shared" si="53"/>
        <v>9.93</v>
      </c>
      <c r="J91" s="112">
        <f t="shared" si="54"/>
        <v>9.92</v>
      </c>
      <c r="K91" s="112">
        <f t="shared" si="55"/>
        <v>9.92</v>
      </c>
      <c r="L91" s="112">
        <f t="shared" si="56"/>
        <v>9.9499999999999993</v>
      </c>
      <c r="M91" s="27"/>
      <c r="N91" s="27"/>
      <c r="Q91" s="11" t="s">
        <v>7</v>
      </c>
      <c r="R91" s="92">
        <v>0.10630000000000001</v>
      </c>
      <c r="S91" s="92">
        <v>0.10400000000000001</v>
      </c>
      <c r="T91" s="92">
        <v>0.10199999999999999</v>
      </c>
      <c r="U91" s="92">
        <v>0.10060000000000001</v>
      </c>
      <c r="V91" s="92">
        <v>9.98E-2</v>
      </c>
      <c r="W91" s="92">
        <v>9.9299999999999999E-2</v>
      </c>
      <c r="X91" s="92">
        <v>9.9199999999999997E-2</v>
      </c>
      <c r="Y91" s="92">
        <v>9.9199999999999997E-2</v>
      </c>
      <c r="Z91" s="92">
        <v>9.9499999999999991E-2</v>
      </c>
    </row>
    <row r="92" spans="3:26">
      <c r="C92" s="11" t="s">
        <v>15</v>
      </c>
      <c r="D92" s="112">
        <f t="shared" si="57"/>
        <v>10.62</v>
      </c>
      <c r="E92" s="112">
        <f t="shared" si="49"/>
        <v>10.4</v>
      </c>
      <c r="F92" s="112">
        <f t="shared" si="50"/>
        <v>10.210000000000001</v>
      </c>
      <c r="G92" s="112">
        <f t="shared" si="51"/>
        <v>10.06</v>
      </c>
      <c r="H92" s="112">
        <f t="shared" si="52"/>
        <v>9.9600000000000009</v>
      </c>
      <c r="I92" s="112">
        <f t="shared" si="53"/>
        <v>9.9</v>
      </c>
      <c r="J92" s="112">
        <f t="shared" si="54"/>
        <v>9.85</v>
      </c>
      <c r="K92" s="112">
        <f t="shared" si="55"/>
        <v>9.84</v>
      </c>
      <c r="L92" s="112">
        <f t="shared" si="56"/>
        <v>9.8800000000000008</v>
      </c>
      <c r="M92" s="27"/>
      <c r="N92" s="27"/>
      <c r="Q92" s="11" t="s">
        <v>15</v>
      </c>
      <c r="R92" s="92">
        <v>0.10619999999999999</v>
      </c>
      <c r="S92" s="92">
        <v>0.10400000000000001</v>
      </c>
      <c r="T92" s="92">
        <v>0.10210000000000001</v>
      </c>
      <c r="U92" s="92">
        <v>0.10060000000000001</v>
      </c>
      <c r="V92" s="92">
        <v>9.9600000000000008E-2</v>
      </c>
      <c r="W92" s="92">
        <v>9.9000000000000005E-2</v>
      </c>
      <c r="X92" s="92">
        <v>9.849999999999999E-2</v>
      </c>
      <c r="Y92" s="92">
        <v>9.8400000000000001E-2</v>
      </c>
      <c r="Z92" s="92">
        <v>9.8800000000000013E-2</v>
      </c>
    </row>
    <row r="93" spans="3:26">
      <c r="C93" s="11" t="s">
        <v>12</v>
      </c>
      <c r="D93" s="112">
        <f t="shared" si="57"/>
        <v>10.75</v>
      </c>
      <c r="E93" s="112">
        <f t="shared" si="49"/>
        <v>10.47</v>
      </c>
      <c r="F93" s="112">
        <f t="shared" si="50"/>
        <v>10.28</v>
      </c>
      <c r="G93" s="112">
        <f t="shared" si="51"/>
        <v>10.130000000000001</v>
      </c>
      <c r="H93" s="112">
        <f t="shared" si="52"/>
        <v>10.039999999999999</v>
      </c>
      <c r="I93" s="112">
        <f t="shared" si="53"/>
        <v>9.9600000000000009</v>
      </c>
      <c r="J93" s="112">
        <f t="shared" si="54"/>
        <v>9.92</v>
      </c>
      <c r="K93" s="112">
        <f t="shared" si="55"/>
        <v>9.92</v>
      </c>
      <c r="L93" s="112">
        <f t="shared" si="56"/>
        <v>9.9600000000000009</v>
      </c>
      <c r="M93" s="27"/>
      <c r="N93" s="27"/>
      <c r="Q93" s="11" t="s">
        <v>12</v>
      </c>
      <c r="R93" s="92">
        <v>0.1075</v>
      </c>
      <c r="S93" s="92">
        <v>0.1047</v>
      </c>
      <c r="T93" s="92">
        <v>0.10279999999999999</v>
      </c>
      <c r="U93" s="92">
        <v>0.1013</v>
      </c>
      <c r="V93" s="92">
        <v>0.10039999999999999</v>
      </c>
      <c r="W93" s="92">
        <v>9.9600000000000008E-2</v>
      </c>
      <c r="X93" s="92">
        <v>9.9199999999999997E-2</v>
      </c>
      <c r="Y93" s="92">
        <v>9.9199999999999997E-2</v>
      </c>
      <c r="Z93" s="92">
        <v>9.9600000000000008E-2</v>
      </c>
    </row>
    <row r="94" spans="3:26">
      <c r="C94" s="11" t="s">
        <v>13</v>
      </c>
      <c r="D94" s="112">
        <f t="shared" si="57"/>
        <v>10.79</v>
      </c>
      <c r="E94" s="112">
        <f t="shared" si="49"/>
        <v>10.56</v>
      </c>
      <c r="F94" s="112">
        <f t="shared" si="50"/>
        <v>10.39</v>
      </c>
      <c r="G94" s="112">
        <f t="shared" si="51"/>
        <v>10.24</v>
      </c>
      <c r="H94" s="112">
        <f t="shared" si="52"/>
        <v>10.14</v>
      </c>
      <c r="I94" s="112">
        <f t="shared" si="53"/>
        <v>10.050000000000001</v>
      </c>
      <c r="J94" s="112">
        <f t="shared" si="54"/>
        <v>10.02</v>
      </c>
      <c r="K94" s="112">
        <f t="shared" si="55"/>
        <v>10</v>
      </c>
      <c r="L94" s="112">
        <f t="shared" si="56"/>
        <v>10.029999999999999</v>
      </c>
      <c r="M94" s="27"/>
      <c r="N94" s="27"/>
      <c r="Q94" s="11" t="s">
        <v>13</v>
      </c>
      <c r="R94" s="92">
        <v>0.1079</v>
      </c>
      <c r="S94" s="92">
        <v>0.1056</v>
      </c>
      <c r="T94" s="92">
        <v>0.10390000000000001</v>
      </c>
      <c r="U94" s="92">
        <v>0.1024</v>
      </c>
      <c r="V94" s="92">
        <v>0.1014</v>
      </c>
      <c r="W94" s="92">
        <v>0.10050000000000001</v>
      </c>
      <c r="X94" s="92">
        <v>0.1002</v>
      </c>
      <c r="Y94" s="92">
        <v>0.1</v>
      </c>
      <c r="Z94" s="92">
        <v>0.1003</v>
      </c>
    </row>
    <row r="95" spans="3:26">
      <c r="C95" s="13" t="s">
        <v>14</v>
      </c>
      <c r="D95" s="112">
        <f t="shared" si="57"/>
        <v>10.98</v>
      </c>
      <c r="E95" s="112">
        <f t="shared" si="49"/>
        <v>10.72</v>
      </c>
      <c r="F95" s="112">
        <f t="shared" si="50"/>
        <v>10.51</v>
      </c>
      <c r="G95" s="112">
        <f t="shared" si="51"/>
        <v>10.36</v>
      </c>
      <c r="H95" s="112">
        <f t="shared" si="52"/>
        <v>10.24</v>
      </c>
      <c r="I95" s="112">
        <f t="shared" si="53"/>
        <v>10.07</v>
      </c>
      <c r="J95" s="112">
        <f t="shared" si="54"/>
        <v>10.039999999999999</v>
      </c>
      <c r="K95" s="112">
        <f t="shared" si="55"/>
        <v>10.050000000000001</v>
      </c>
      <c r="L95" s="112">
        <f t="shared" si="56"/>
        <v>10.1</v>
      </c>
      <c r="M95" s="27"/>
      <c r="N95" s="27"/>
      <c r="Q95" s="13" t="s">
        <v>14</v>
      </c>
      <c r="R95" s="92">
        <v>0.10980000000000001</v>
      </c>
      <c r="S95" s="92">
        <v>0.1072</v>
      </c>
      <c r="T95" s="92">
        <v>0.1051</v>
      </c>
      <c r="U95" s="92">
        <v>0.1036</v>
      </c>
      <c r="V95" s="92">
        <v>0.1024</v>
      </c>
      <c r="W95" s="92">
        <v>0.1007</v>
      </c>
      <c r="X95" s="92">
        <v>0.10039999999999999</v>
      </c>
      <c r="Y95" s="92">
        <v>0.10050000000000001</v>
      </c>
      <c r="Z95" s="92">
        <v>0.10099999999999999</v>
      </c>
    </row>
  </sheetData>
  <mergeCells count="2">
    <mergeCell ref="C6:K6"/>
    <mergeCell ref="D3:I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B1:CA52"/>
  <sheetViews>
    <sheetView tabSelected="1" topLeftCell="A37" workbookViewId="0">
      <selection activeCell="F30" sqref="F30"/>
    </sheetView>
  </sheetViews>
  <sheetFormatPr defaultRowHeight="12.75"/>
  <cols>
    <col min="1" max="1" width="2.85546875" customWidth="1"/>
    <col min="2" max="2" width="3.5703125" customWidth="1"/>
    <col min="3" max="3" width="19.140625" bestFit="1" customWidth="1"/>
    <col min="4" max="4" width="28.5703125" bestFit="1" customWidth="1"/>
    <col min="5" max="5" width="11" bestFit="1" customWidth="1"/>
    <col min="6" max="6" width="9.28515625" bestFit="1" customWidth="1"/>
    <col min="7" max="7" width="12.28515625" bestFit="1" customWidth="1"/>
    <col min="8" max="8" width="15.28515625" bestFit="1" customWidth="1"/>
    <col min="9" max="9" width="9.85546875" bestFit="1" customWidth="1"/>
    <col min="10" max="10" width="11" bestFit="1" customWidth="1"/>
    <col min="11" max="11" width="13.7109375" customWidth="1"/>
    <col min="12" max="12" width="4.42578125" customWidth="1"/>
    <col min="13" max="13" width="3.85546875" customWidth="1"/>
    <col min="14" max="14" width="19.140625" bestFit="1" customWidth="1"/>
    <col min="15" max="15" width="30.5703125" bestFit="1" customWidth="1"/>
    <col min="16" max="16" width="11" bestFit="1" customWidth="1"/>
    <col min="17" max="17" width="19.85546875" bestFit="1" customWidth="1"/>
    <col min="18" max="18" width="12.28515625" bestFit="1" customWidth="1"/>
    <col min="19" max="19" width="15.28515625" bestFit="1" customWidth="1"/>
    <col min="20" max="20" width="9.85546875" bestFit="1" customWidth="1"/>
    <col min="21" max="21" width="13.7109375" customWidth="1"/>
    <col min="22" max="22" width="11" bestFit="1" customWidth="1"/>
    <col min="23" max="23" width="3.5703125" customWidth="1"/>
    <col min="24" max="24" width="3.140625" customWidth="1"/>
    <col min="25" max="25" width="19.140625" bestFit="1" customWidth="1"/>
    <col min="26" max="26" width="30.5703125" bestFit="1" customWidth="1"/>
    <col min="27" max="27" width="11" bestFit="1" customWidth="1"/>
    <col min="28" max="28" width="8.28515625" bestFit="1" customWidth="1"/>
    <col min="29" max="29" width="12.28515625" bestFit="1" customWidth="1"/>
    <col min="30" max="30" width="15.28515625" bestFit="1" customWidth="1"/>
    <col min="31" max="31" width="9.85546875" bestFit="1" customWidth="1"/>
    <col min="32" max="33" width="11" bestFit="1" customWidth="1"/>
    <col min="34" max="34" width="4.5703125" customWidth="1"/>
    <col min="35" max="35" width="5" customWidth="1"/>
    <col min="36" max="36" width="19.140625" bestFit="1" customWidth="1"/>
    <col min="37" max="37" width="30.5703125" bestFit="1" customWidth="1"/>
    <col min="38" max="38" width="11" bestFit="1" customWidth="1"/>
    <col min="39" max="39" width="8.28515625" bestFit="1" customWidth="1"/>
    <col min="40" max="40" width="12.28515625" bestFit="1" customWidth="1"/>
    <col min="41" max="41" width="15.28515625" bestFit="1" customWidth="1"/>
    <col min="42" max="42" width="9.85546875" bestFit="1" customWidth="1"/>
    <col min="43" max="43" width="14.5703125" customWidth="1"/>
    <col min="44" max="44" width="14" customWidth="1"/>
    <col min="45" max="45" width="3.5703125" customWidth="1"/>
    <col min="46" max="46" width="3.28515625" customWidth="1"/>
    <col min="47" max="47" width="19.140625" bestFit="1" customWidth="1"/>
    <col min="48" max="48" width="30.5703125" bestFit="1" customWidth="1"/>
    <col min="49" max="49" width="11" bestFit="1" customWidth="1"/>
    <col min="50" max="50" width="8.28515625" bestFit="1" customWidth="1"/>
    <col min="51" max="51" width="12.28515625" bestFit="1" customWidth="1"/>
    <col min="52" max="52" width="15.28515625" bestFit="1" customWidth="1"/>
    <col min="53" max="53" width="9.85546875" bestFit="1" customWidth="1"/>
    <col min="54" max="54" width="14.85546875" customWidth="1"/>
    <col min="55" max="55" width="16.85546875" customWidth="1"/>
    <col min="56" max="56" width="2.85546875" customWidth="1"/>
    <col min="57" max="57" width="2.7109375" customWidth="1"/>
    <col min="58" max="58" width="19.140625" bestFit="1" customWidth="1"/>
    <col min="59" max="59" width="30.5703125" bestFit="1" customWidth="1"/>
    <col min="60" max="60" width="11" bestFit="1" customWidth="1"/>
    <col min="61" max="61" width="8.28515625" bestFit="1" customWidth="1"/>
    <col min="62" max="62" width="12.28515625" bestFit="1" customWidth="1"/>
    <col min="63" max="63" width="15.28515625" bestFit="1" customWidth="1"/>
    <col min="64" max="64" width="9.85546875" bestFit="1" customWidth="1"/>
    <col min="65" max="65" width="14.28515625" customWidth="1"/>
    <col min="66" max="66" width="16.5703125" customWidth="1"/>
    <col min="67" max="67" width="3.7109375" customWidth="1"/>
    <col min="68" max="68" width="3.42578125" customWidth="1"/>
    <col min="69" max="69" width="19.85546875" bestFit="1" customWidth="1"/>
    <col min="70" max="70" width="31.5703125" bestFit="1" customWidth="1"/>
    <col min="71" max="71" width="11" bestFit="1" customWidth="1"/>
    <col min="72" max="72" width="8.5703125" bestFit="1" customWidth="1"/>
    <col min="73" max="73" width="12.28515625" bestFit="1" customWidth="1"/>
    <col min="74" max="74" width="15.28515625" bestFit="1" customWidth="1"/>
    <col min="75" max="75" width="9.85546875" bestFit="1" customWidth="1"/>
    <col min="76" max="76" width="14.7109375" customWidth="1"/>
    <col min="77" max="77" width="17.28515625" customWidth="1"/>
  </cols>
  <sheetData>
    <row r="1" spans="3:70" ht="13.5" thickBot="1">
      <c r="E1" s="122" t="s">
        <v>80</v>
      </c>
      <c r="F1" s="123"/>
      <c r="G1" s="123"/>
      <c r="H1" s="123"/>
      <c r="I1" s="123"/>
      <c r="J1" s="124"/>
    </row>
    <row r="2" spans="3:70" ht="13.5" thickBot="1"/>
    <row r="3" spans="3:70" ht="13.5" thickBot="1">
      <c r="C3" s="50" t="s">
        <v>31</v>
      </c>
      <c r="N3" s="50" t="s">
        <v>29</v>
      </c>
      <c r="Y3" s="50" t="s">
        <v>32</v>
      </c>
      <c r="AJ3" s="50" t="s">
        <v>30</v>
      </c>
      <c r="AU3" s="50" t="s">
        <v>33</v>
      </c>
      <c r="BF3" s="50" t="s">
        <v>34</v>
      </c>
      <c r="BQ3" s="50" t="s">
        <v>35</v>
      </c>
    </row>
    <row r="5" spans="3:70">
      <c r="C5" s="18"/>
      <c r="N5" s="18"/>
      <c r="Y5" s="18"/>
      <c r="AJ5" s="18"/>
      <c r="AU5" s="18"/>
      <c r="BF5" s="18"/>
      <c r="BQ5" s="18"/>
    </row>
    <row r="6" spans="3:70">
      <c r="C6" s="28" t="s">
        <v>36</v>
      </c>
      <c r="D6" s="43" t="s">
        <v>45</v>
      </c>
      <c r="N6" s="28" t="s">
        <v>36</v>
      </c>
      <c r="O6" s="43" t="s">
        <v>59</v>
      </c>
      <c r="Y6" s="28" t="s">
        <v>36</v>
      </c>
      <c r="Z6" s="43" t="s">
        <v>61</v>
      </c>
      <c r="AJ6" s="28" t="s">
        <v>36</v>
      </c>
      <c r="AK6" s="43" t="s">
        <v>63</v>
      </c>
      <c r="AU6" s="28" t="s">
        <v>36</v>
      </c>
      <c r="AV6" s="43" t="s">
        <v>65</v>
      </c>
      <c r="BF6" s="28" t="s">
        <v>36</v>
      </c>
      <c r="BG6" s="43" t="s">
        <v>67</v>
      </c>
      <c r="BQ6" s="28" t="s">
        <v>36</v>
      </c>
      <c r="BR6" s="43" t="s">
        <v>69</v>
      </c>
    </row>
    <row r="7" spans="3:70">
      <c r="C7" s="28" t="s">
        <v>37</v>
      </c>
      <c r="D7" s="43" t="s">
        <v>23</v>
      </c>
      <c r="N7" s="28" t="s">
        <v>37</v>
      </c>
      <c r="O7" s="43" t="s">
        <v>23</v>
      </c>
      <c r="Y7" s="28" t="s">
        <v>37</v>
      </c>
      <c r="Z7" s="43" t="s">
        <v>23</v>
      </c>
      <c r="AJ7" s="28" t="s">
        <v>37</v>
      </c>
      <c r="AK7" s="43" t="s">
        <v>23</v>
      </c>
      <c r="AU7" s="28" t="s">
        <v>37</v>
      </c>
      <c r="AV7" s="43" t="s">
        <v>23</v>
      </c>
      <c r="BF7" s="28" t="s">
        <v>37</v>
      </c>
      <c r="BG7" s="43" t="s">
        <v>23</v>
      </c>
      <c r="BQ7" s="28" t="s">
        <v>37</v>
      </c>
      <c r="BR7" s="43" t="s">
        <v>23</v>
      </c>
    </row>
    <row r="8" spans="3:70">
      <c r="C8" s="28" t="s">
        <v>38</v>
      </c>
      <c r="D8" s="43" t="s">
        <v>24</v>
      </c>
      <c r="N8" s="28" t="s">
        <v>38</v>
      </c>
      <c r="O8" s="43" t="s">
        <v>24</v>
      </c>
      <c r="Y8" s="28" t="s">
        <v>38</v>
      </c>
      <c r="Z8" s="43" t="s">
        <v>24</v>
      </c>
      <c r="AJ8" s="28" t="s">
        <v>38</v>
      </c>
      <c r="AK8" s="43" t="s">
        <v>24</v>
      </c>
      <c r="AU8" s="28" t="s">
        <v>38</v>
      </c>
      <c r="AV8" s="43" t="s">
        <v>24</v>
      </c>
      <c r="BF8" s="28" t="s">
        <v>38</v>
      </c>
      <c r="BG8" s="43" t="s">
        <v>24</v>
      </c>
      <c r="BQ8" s="28" t="s">
        <v>38</v>
      </c>
      <c r="BR8" s="43" t="s">
        <v>24</v>
      </c>
    </row>
    <row r="9" spans="3:70">
      <c r="C9" s="28" t="s">
        <v>0</v>
      </c>
      <c r="D9" s="44">
        <v>1</v>
      </c>
      <c r="N9" s="28" t="s">
        <v>0</v>
      </c>
      <c r="O9" s="44">
        <v>1</v>
      </c>
      <c r="Y9" s="28" t="s">
        <v>0</v>
      </c>
      <c r="Z9" s="44">
        <v>1</v>
      </c>
      <c r="AJ9" s="28" t="s">
        <v>0</v>
      </c>
      <c r="AK9" s="44">
        <v>1</v>
      </c>
      <c r="AU9" s="28" t="s">
        <v>0</v>
      </c>
      <c r="AV9" s="44">
        <v>1</v>
      </c>
      <c r="BF9" s="28" t="s">
        <v>0</v>
      </c>
      <c r="BG9" s="44">
        <v>1</v>
      </c>
      <c r="BQ9" s="28" t="s">
        <v>0</v>
      </c>
      <c r="BR9" s="44">
        <v>1</v>
      </c>
    </row>
    <row r="10" spans="3:70" ht="13.5" thickBot="1">
      <c r="C10" s="29"/>
      <c r="D10" s="29"/>
      <c r="N10" s="29"/>
      <c r="O10" s="29"/>
      <c r="Y10" s="29"/>
      <c r="Z10" s="29"/>
      <c r="AJ10" s="29"/>
      <c r="AK10" s="29"/>
      <c r="AU10" s="29"/>
      <c r="AV10" s="29"/>
      <c r="BF10" s="29"/>
      <c r="BG10" s="29"/>
      <c r="BQ10" s="29"/>
      <c r="BR10" s="29"/>
    </row>
    <row r="11" spans="3:70" ht="13.5" thickBot="1">
      <c r="C11" s="29"/>
      <c r="D11" s="34" t="s">
        <v>25</v>
      </c>
      <c r="N11" s="29"/>
      <c r="O11" s="34" t="s">
        <v>25</v>
      </c>
      <c r="Y11" s="29"/>
      <c r="Z11" s="34" t="s">
        <v>25</v>
      </c>
      <c r="AJ11" s="29"/>
      <c r="AK11" s="34" t="s">
        <v>25</v>
      </c>
      <c r="AU11" s="29"/>
      <c r="AV11" s="34" t="s">
        <v>25</v>
      </c>
      <c r="BF11" s="29"/>
      <c r="BG11" s="34" t="s">
        <v>25</v>
      </c>
      <c r="BQ11" s="29"/>
      <c r="BR11" s="34" t="s">
        <v>25</v>
      </c>
    </row>
    <row r="12" spans="3:70">
      <c r="C12" s="29"/>
      <c r="D12" s="33" t="str">
        <f>_xll.HLV5r3.Financial.Cache.AddSabrCalibrationSettings(D6, D7, D8, D9)</f>
        <v>SABR Full 6M Settings</v>
      </c>
      <c r="N12" s="29"/>
      <c r="O12" s="33" t="str">
        <f>_xll.HLV5r3.Financial.Cache.AddSabrCalibrationSettings(O6, O7, O8, O9)</f>
        <v>SABR Full 1YR Settings</v>
      </c>
      <c r="Y12" s="29"/>
      <c r="Z12" s="33" t="str">
        <f>_xll.HLV5r3.Financial.Cache.AddSabrCalibrationSettings(Z6, Z7, Z8, Z9)</f>
        <v>SABR Full 2YR Settings</v>
      </c>
      <c r="AJ12" s="29"/>
      <c r="AK12" s="33" t="str">
        <f>_xll.HLV5r3.Financial.Cache.AddSabrCalibrationSettings(AK6, AK7, AK8, AK9)</f>
        <v>SABR Full 3YR Settings</v>
      </c>
      <c r="AU12" s="29"/>
      <c r="AV12" s="33" t="str">
        <f>_xll.HLV5r3.Financial.Cache.AddSabrCalibrationSettings(AV6, AV7, AV8, AV9)</f>
        <v>SABR Full 5YR Settings</v>
      </c>
      <c r="BF12" s="29"/>
      <c r="BG12" s="33" t="str">
        <f>_xll.HLV5r3.Financial.Cache.AddSabrCalibrationSettings(BG6, BG7, BG8, BG9)</f>
        <v>SABR Full 7YR Settings</v>
      </c>
      <c r="BQ12" s="29"/>
      <c r="BR12" s="33" t="str">
        <f>_xll.HLV5r3.Financial.Cache.AddSabrCalibrationSettings(BR6, BR7, BR8, BR9)</f>
        <v>SABR Full 10YR Settings</v>
      </c>
    </row>
    <row r="15" spans="3:70">
      <c r="C15" s="28" t="s">
        <v>39</v>
      </c>
      <c r="D15" s="43" t="s">
        <v>46</v>
      </c>
      <c r="N15" s="28" t="s">
        <v>39</v>
      </c>
      <c r="O15" s="43" t="s">
        <v>60</v>
      </c>
      <c r="Y15" s="28" t="s">
        <v>39</v>
      </c>
      <c r="Z15" s="43" t="s">
        <v>62</v>
      </c>
      <c r="AJ15" s="28" t="s">
        <v>39</v>
      </c>
      <c r="AK15" s="43" t="s">
        <v>64</v>
      </c>
      <c r="AU15" s="28" t="s">
        <v>39</v>
      </c>
      <c r="AV15" s="43" t="s">
        <v>66</v>
      </c>
      <c r="BF15" s="28" t="s">
        <v>39</v>
      </c>
      <c r="BG15" s="43" t="s">
        <v>68</v>
      </c>
      <c r="BQ15" s="28" t="s">
        <v>39</v>
      </c>
      <c r="BR15" s="43" t="s">
        <v>70</v>
      </c>
    </row>
    <row r="16" spans="3:70">
      <c r="C16" s="28" t="s">
        <v>40</v>
      </c>
      <c r="D16" s="31" t="str">
        <f>D12</f>
        <v>SABR Full 6M Settings</v>
      </c>
      <c r="N16" s="28" t="s">
        <v>40</v>
      </c>
      <c r="O16" s="31" t="str">
        <f>O12</f>
        <v>SABR Full 1YR Settings</v>
      </c>
      <c r="Y16" s="28" t="s">
        <v>40</v>
      </c>
      <c r="Z16" s="31" t="str">
        <f>Z12</f>
        <v>SABR Full 2YR Settings</v>
      </c>
      <c r="AJ16" s="28" t="s">
        <v>40</v>
      </c>
      <c r="AK16" s="31" t="str">
        <f>AK12</f>
        <v>SABR Full 3YR Settings</v>
      </c>
      <c r="AU16" s="28" t="s">
        <v>40</v>
      </c>
      <c r="AV16" s="31" t="str">
        <f>AV12</f>
        <v>SABR Full 5YR Settings</v>
      </c>
      <c r="BF16" s="28" t="s">
        <v>40</v>
      </c>
      <c r="BG16" s="31" t="str">
        <f>BG12</f>
        <v>SABR Full 7YR Settings</v>
      </c>
      <c r="BQ16" s="28" t="s">
        <v>40</v>
      </c>
      <c r="BR16" s="31" t="str">
        <f>BR12</f>
        <v>SABR Full 10YR Settings</v>
      </c>
    </row>
    <row r="17" spans="3:79">
      <c r="C17" s="28" t="s">
        <v>41</v>
      </c>
      <c r="D17" s="45" t="s">
        <v>44</v>
      </c>
      <c r="N17" s="28" t="s">
        <v>41</v>
      </c>
      <c r="O17" s="45" t="s">
        <v>44</v>
      </c>
      <c r="Y17" s="28" t="s">
        <v>41</v>
      </c>
      <c r="Z17" s="45" t="s">
        <v>44</v>
      </c>
      <c r="AJ17" s="28" t="s">
        <v>41</v>
      </c>
      <c r="AK17" s="45" t="s">
        <v>44</v>
      </c>
      <c r="AU17" s="28" t="s">
        <v>41</v>
      </c>
      <c r="AV17" s="45" t="s">
        <v>44</v>
      </c>
      <c r="BF17" s="28" t="s">
        <v>41</v>
      </c>
      <c r="BG17" s="45" t="s">
        <v>44</v>
      </c>
      <c r="BQ17" s="28" t="s">
        <v>41</v>
      </c>
      <c r="BR17" s="45" t="s">
        <v>44</v>
      </c>
    </row>
    <row r="18" spans="3:79">
      <c r="C18" s="28" t="s">
        <v>42</v>
      </c>
      <c r="D18" s="45" t="s">
        <v>44</v>
      </c>
      <c r="N18" s="28" t="s">
        <v>42</v>
      </c>
      <c r="O18" s="45" t="s">
        <v>44</v>
      </c>
      <c r="Y18" s="28" t="s">
        <v>42</v>
      </c>
      <c r="Z18" s="45" t="s">
        <v>44</v>
      </c>
      <c r="AJ18" s="28" t="s">
        <v>42</v>
      </c>
      <c r="AK18" s="45" t="s">
        <v>44</v>
      </c>
      <c r="AU18" s="28" t="s">
        <v>42</v>
      </c>
      <c r="AV18" s="45" t="s">
        <v>44</v>
      </c>
      <c r="BF18" s="28" t="s">
        <v>42</v>
      </c>
      <c r="BG18" s="45" t="s">
        <v>44</v>
      </c>
      <c r="BQ18" s="28" t="s">
        <v>42</v>
      </c>
      <c r="BR18" s="45" t="s">
        <v>44</v>
      </c>
    </row>
    <row r="19" spans="3:79">
      <c r="C19" s="28" t="s">
        <v>43</v>
      </c>
      <c r="D19" s="46" t="s">
        <v>19</v>
      </c>
      <c r="N19" s="28" t="s">
        <v>43</v>
      </c>
      <c r="O19" s="46" t="s">
        <v>10</v>
      </c>
      <c r="Y19" s="28" t="s">
        <v>43</v>
      </c>
      <c r="Z19" s="46" t="s">
        <v>11</v>
      </c>
      <c r="AJ19" s="28" t="s">
        <v>43</v>
      </c>
      <c r="AK19" s="46" t="s">
        <v>7</v>
      </c>
      <c r="AU19" s="28" t="s">
        <v>43</v>
      </c>
      <c r="AV19" s="46" t="s">
        <v>12</v>
      </c>
      <c r="BF19" s="28" t="s">
        <v>43</v>
      </c>
      <c r="BG19" s="46" t="s">
        <v>13</v>
      </c>
      <c r="BQ19" s="28" t="s">
        <v>43</v>
      </c>
      <c r="BR19" s="46" t="s">
        <v>14</v>
      </c>
    </row>
    <row r="20" spans="3:79" ht="13.5" thickBot="1">
      <c r="C20" s="29"/>
      <c r="D20" s="29"/>
      <c r="N20" s="29"/>
      <c r="O20" s="29"/>
      <c r="Y20" s="29"/>
      <c r="Z20" s="29"/>
      <c r="AJ20" s="29"/>
      <c r="AK20" s="29"/>
      <c r="AU20" s="29"/>
      <c r="AV20" s="29"/>
      <c r="BG20" s="29"/>
      <c r="BR20" s="29"/>
    </row>
    <row r="21" spans="3:79" ht="13.5" thickBot="1">
      <c r="C21" s="29"/>
      <c r="D21" s="34" t="s">
        <v>25</v>
      </c>
      <c r="N21" s="29"/>
      <c r="O21" s="34" t="s">
        <v>25</v>
      </c>
      <c r="Y21" s="29"/>
      <c r="Z21" s="34" t="s">
        <v>25</v>
      </c>
      <c r="AJ21" s="29"/>
      <c r="AK21" s="34" t="s">
        <v>25</v>
      </c>
      <c r="AU21" s="29"/>
      <c r="AV21" s="34" t="s">
        <v>25</v>
      </c>
      <c r="BG21" s="34" t="s">
        <v>25</v>
      </c>
      <c r="BR21" s="34" t="s">
        <v>25</v>
      </c>
    </row>
    <row r="22" spans="3:79">
      <c r="C22" s="29"/>
      <c r="D22" s="33" t="str">
        <f>_xll.HLV5r3.Financial.Cache.CalibrateSabrModel(D15, D16,Vols6M,AssetMatrix, D19)</f>
        <v>SABR Full Calibration 6M Expiry</v>
      </c>
      <c r="N22" s="29"/>
      <c r="O22" s="33" t="str">
        <f>_xll.HLV5r3.Financial.Cache.CalibrateSabrModel(O15, O16,Vols1Y,AssetMatrix, O19)</f>
        <v>SABR Full Calibration 1YR Expiry</v>
      </c>
      <c r="Y22" s="29"/>
      <c r="Z22" s="33" t="str">
        <f>_xll.HLV5r3.Financial.Cache.CalibrateSabrModel(Z15, Z16,Vols2Y,AssetMatrix, Z19)</f>
        <v>SABR Full Calibration 2YR Expiry</v>
      </c>
      <c r="AJ22" s="29"/>
      <c r="AK22" s="33" t="str">
        <f>_xll.HLV5r3.Financial.Cache.CalibrateSabrModel(AK15, AK16,Vols3Y,AssetMatrix, AK19)</f>
        <v>SABR Full Calibration 3YR Expiry</v>
      </c>
      <c r="AU22" s="29"/>
      <c r="AV22" s="33" t="str">
        <f>_xll.HLV5r3.Financial.Cache.CalibrateSabrModel(AV15, AV16,Vols5Y,AssetMatrix, AV19)</f>
        <v>SABR Full Calibration 5YR Expiry</v>
      </c>
      <c r="BG22" s="33" t="str">
        <f>_xll.HLV5r3.Financial.Cache.CalibrateSabrModel(BG15, BG16,Vols7Y,AssetMatrix, BG19)</f>
        <v>SABR Full Calibration 7YR Expiry</v>
      </c>
      <c r="BR22" s="33" t="str">
        <f>_xll.HLV5r3.Financial.Cache.CalibrateSabrModel(BR15, BR16,Vols10Y,AssetMatrix, BR19)</f>
        <v>SABR Full Calibration 10YR Expiry</v>
      </c>
    </row>
    <row r="25" spans="3:79">
      <c r="C25" s="28" t="s">
        <v>39</v>
      </c>
      <c r="D25" s="30" t="str">
        <f>D22</f>
        <v>SABR Full Calibration 6M Expiry</v>
      </c>
      <c r="N25" s="28" t="s">
        <v>39</v>
      </c>
      <c r="O25" s="30" t="str">
        <f>O22</f>
        <v>SABR Full Calibration 1YR Expiry</v>
      </c>
      <c r="Y25" s="28" t="s">
        <v>39</v>
      </c>
      <c r="Z25" s="30" t="str">
        <f>Z22</f>
        <v>SABR Full Calibration 2YR Expiry</v>
      </c>
      <c r="AJ25" s="28" t="s">
        <v>39</v>
      </c>
      <c r="AK25" s="30" t="str">
        <f>AK22</f>
        <v>SABR Full Calibration 3YR Expiry</v>
      </c>
      <c r="AU25" s="28" t="s">
        <v>39</v>
      </c>
      <c r="AV25" s="30" t="str">
        <f>AV22</f>
        <v>SABR Full Calibration 5YR Expiry</v>
      </c>
      <c r="BF25" s="28" t="s">
        <v>39</v>
      </c>
      <c r="BG25" s="30" t="str">
        <f>BG22</f>
        <v>SABR Full Calibration 7YR Expiry</v>
      </c>
      <c r="BQ25" s="28" t="s">
        <v>39</v>
      </c>
      <c r="BR25" s="30" t="str">
        <f>BR22</f>
        <v>SABR Full Calibration 10YR Expiry</v>
      </c>
    </row>
    <row r="26" spans="3:79">
      <c r="C26" s="28" t="s">
        <v>43</v>
      </c>
      <c r="D26" s="3" t="str">
        <f>D19</f>
        <v>6m</v>
      </c>
      <c r="N26" s="28" t="s">
        <v>43</v>
      </c>
      <c r="O26" s="3" t="str">
        <f>O19</f>
        <v>1yr</v>
      </c>
      <c r="Y26" s="28" t="s">
        <v>43</v>
      </c>
      <c r="Z26" s="3" t="str">
        <f>Z19</f>
        <v>2yr</v>
      </c>
      <c r="AJ26" s="28" t="s">
        <v>43</v>
      </c>
      <c r="AK26" s="3" t="str">
        <f>AK19</f>
        <v>3yr</v>
      </c>
      <c r="AU26" s="28" t="s">
        <v>43</v>
      </c>
      <c r="AV26" s="3" t="str">
        <f>AV19</f>
        <v>5yr</v>
      </c>
      <c r="BF26" s="28" t="s">
        <v>43</v>
      </c>
      <c r="BG26" s="3" t="str">
        <f>BG19</f>
        <v>7yr</v>
      </c>
      <c r="BQ26" s="28" t="s">
        <v>43</v>
      </c>
      <c r="BR26" s="3" t="str">
        <f>BR19</f>
        <v>10yr</v>
      </c>
    </row>
    <row r="28" spans="3:79" ht="13.5" thickBot="1"/>
    <row r="29" spans="3:79" ht="26.25" thickBot="1">
      <c r="C29" s="22" t="s">
        <v>51</v>
      </c>
      <c r="D29" s="23" t="s">
        <v>49</v>
      </c>
      <c r="E29" s="23" t="s">
        <v>50</v>
      </c>
      <c r="F29" s="23" t="s">
        <v>72</v>
      </c>
      <c r="G29" s="23" t="s">
        <v>26</v>
      </c>
      <c r="H29" s="23" t="s">
        <v>27</v>
      </c>
      <c r="I29" s="23" t="s">
        <v>28</v>
      </c>
      <c r="J29" s="37" t="s">
        <v>47</v>
      </c>
      <c r="K29" s="38" t="s">
        <v>48</v>
      </c>
      <c r="N29" s="22" t="s">
        <v>51</v>
      </c>
      <c r="O29" s="23" t="s">
        <v>49</v>
      </c>
      <c r="P29" s="23" t="s">
        <v>50</v>
      </c>
      <c r="Q29" s="23" t="s">
        <v>72</v>
      </c>
      <c r="R29" s="23" t="s">
        <v>26</v>
      </c>
      <c r="S29" s="23" t="s">
        <v>27</v>
      </c>
      <c r="T29" s="23" t="s">
        <v>28</v>
      </c>
      <c r="U29" s="37" t="s">
        <v>47</v>
      </c>
      <c r="V29" s="38" t="s">
        <v>48</v>
      </c>
      <c r="Y29" s="22" t="s">
        <v>51</v>
      </c>
      <c r="Z29" s="23" t="s">
        <v>49</v>
      </c>
      <c r="AA29" s="23" t="s">
        <v>50</v>
      </c>
      <c r="AB29" s="23" t="s">
        <v>72</v>
      </c>
      <c r="AC29" s="23" t="s">
        <v>26</v>
      </c>
      <c r="AD29" s="23" t="s">
        <v>27</v>
      </c>
      <c r="AE29" s="23" t="s">
        <v>28</v>
      </c>
      <c r="AF29" s="37" t="s">
        <v>47</v>
      </c>
      <c r="AG29" s="38" t="s">
        <v>48</v>
      </c>
      <c r="AJ29" s="22" t="s">
        <v>51</v>
      </c>
      <c r="AK29" s="23" t="s">
        <v>49</v>
      </c>
      <c r="AL29" s="23" t="s">
        <v>50</v>
      </c>
      <c r="AM29" s="23" t="s">
        <v>72</v>
      </c>
      <c r="AN29" s="23" t="s">
        <v>26</v>
      </c>
      <c r="AO29" s="23" t="s">
        <v>27</v>
      </c>
      <c r="AP29" s="23" t="s">
        <v>28</v>
      </c>
      <c r="AQ29" s="37" t="s">
        <v>47</v>
      </c>
      <c r="AR29" s="38" t="s">
        <v>48</v>
      </c>
      <c r="AU29" s="22" t="s">
        <v>51</v>
      </c>
      <c r="AV29" s="23" t="s">
        <v>49</v>
      </c>
      <c r="AW29" s="23" t="s">
        <v>50</v>
      </c>
      <c r="AX29" s="23" t="s">
        <v>72</v>
      </c>
      <c r="AY29" s="23" t="s">
        <v>26</v>
      </c>
      <c r="AZ29" s="23" t="s">
        <v>27</v>
      </c>
      <c r="BA29" s="23" t="s">
        <v>28</v>
      </c>
      <c r="BB29" s="37" t="s">
        <v>47</v>
      </c>
      <c r="BC29" s="38" t="s">
        <v>48</v>
      </c>
      <c r="BF29" s="22" t="s">
        <v>51</v>
      </c>
      <c r="BG29" s="23" t="s">
        <v>49</v>
      </c>
      <c r="BH29" s="23" t="s">
        <v>50</v>
      </c>
      <c r="BI29" s="23" t="s">
        <v>72</v>
      </c>
      <c r="BJ29" s="23" t="s">
        <v>26</v>
      </c>
      <c r="BK29" s="23" t="s">
        <v>27</v>
      </c>
      <c r="BL29" s="23" t="s">
        <v>28</v>
      </c>
      <c r="BM29" s="37" t="s">
        <v>47</v>
      </c>
      <c r="BN29" s="38" t="s">
        <v>48</v>
      </c>
      <c r="BQ29" s="22" t="s">
        <v>51</v>
      </c>
      <c r="BR29" s="23" t="s">
        <v>49</v>
      </c>
      <c r="BS29" s="23" t="s">
        <v>50</v>
      </c>
      <c r="BT29" s="23" t="s">
        <v>72</v>
      </c>
      <c r="BU29" s="23" t="s">
        <v>26</v>
      </c>
      <c r="BV29" s="23" t="s">
        <v>27</v>
      </c>
      <c r="BW29" s="23" t="s">
        <v>28</v>
      </c>
      <c r="BX29" s="37" t="s">
        <v>47</v>
      </c>
      <c r="BY29" s="38" t="s">
        <v>48</v>
      </c>
    </row>
    <row r="30" spans="3:79">
      <c r="C30" s="1" t="s">
        <v>10</v>
      </c>
      <c r="D30" s="94">
        <f>'Markit Data'!E11</f>
        <v>6.8000000000000005E-2</v>
      </c>
      <c r="E30" s="100">
        <f>IF('Markit Data'!H23 &gt; 0, 'Markit Data'!H23, "")/100</f>
        <v>9.9499999999999991E-2</v>
      </c>
      <c r="F30" s="20">
        <f>IF(E30 &lt;&gt; "", _xll.HLV5r3.Financial.Cache.GetSabrParameterAlpha(D$25, D$26, C30), "")</f>
        <v>9.9506250147182701E-2</v>
      </c>
      <c r="G30" s="20">
        <f>IF(E30 &lt;&gt; "", _xll.HLV5r3.Financial.Cache.GetSabrParameterBeta( D$25, D$26, C30), "")</f>
        <v>1</v>
      </c>
      <c r="H30" s="20">
        <f>IF(E30 &lt;&gt; "", _xll.HLV5r3.Financial.Cache.GetSabrParameterNu(D$25, D$26, C30), "")</f>
        <v>4.9760170599710003E-2</v>
      </c>
      <c r="I30" s="20">
        <f>IF(E30 &lt;&gt; "",_xll.HLV5r3.Financial.Cache.GetSabrParameterRho(D$25, D$26, C30), "")</f>
        <v>-0.25226290196120998</v>
      </c>
      <c r="J30" s="35" t="b">
        <f>IF(E30 &lt;&gt; "",_xll.HLV5r3.Financial.Cache.IsModelCalibrated(D$25, D$26, C30), "")</f>
        <v>1</v>
      </c>
      <c r="K30" s="36">
        <f>IF(E30 &lt;&gt; "", _xll.HLV5r3.Financial.Cache.CalibrationError( D$25, D$26, C30), "")</f>
        <v>1.0000000000000001E-5</v>
      </c>
      <c r="N30" s="1" t="s">
        <v>10</v>
      </c>
      <c r="O30" s="94">
        <f>'Markit Data'!E12</f>
        <v>6.8000000000000005E-2</v>
      </c>
      <c r="P30" s="100">
        <f>IF('Markit Data'!H34 &gt; 0, 'Markit Data'!H34, "")/100</f>
        <v>9.9499999999999991E-2</v>
      </c>
      <c r="Q30" s="20">
        <f>IF(P30 &lt;&gt; "", _xll.HLV5r3.Financial.Cache.GetSabrParameterAlpha(O$25, O$26, N30), "")</f>
        <v>9.9512503028013899E-2</v>
      </c>
      <c r="R30" s="20">
        <f>IF(P30 &lt;&gt; "", _xll.HLV5r3.Financial.Cache.GetSabrParameterBeta( O$25, O$26, N30), "")</f>
        <v>1</v>
      </c>
      <c r="S30" s="20">
        <f>IF(P30 &lt;&gt; "", _xll.HLV5r3.Financial.Cache.GetSabrParameterNu(O$25, O$26, N30), "")</f>
        <v>4.9760170599710003E-2</v>
      </c>
      <c r="T30" s="20">
        <f>IF(P30 &lt;&gt; "", _xll.HLV5r3.Financial.Cache.GetSabrParameterRho(O$25, O$26, N30), "")</f>
        <v>-0.25226290196120998</v>
      </c>
      <c r="U30" s="35" t="b">
        <f>IF(P30 &lt;&gt; "",_xll.HLV5r3.Financial.Cache.IsModelCalibrated(O$25, O$26, N30), "")</f>
        <v>1</v>
      </c>
      <c r="V30" s="36">
        <f>IF(P30 &lt;&gt; "", _xll.HLV5r3.Financial.Cache.CalibrationError( O$25, O$26, N30), "")</f>
        <v>1.0000000000000001E-5</v>
      </c>
      <c r="Y30" s="39" t="s">
        <v>10</v>
      </c>
      <c r="Z30" s="94">
        <f>'Markit Data'!E13</f>
        <v>6.8499999999999991E-2</v>
      </c>
      <c r="AA30" s="100">
        <f>IF('Markit Data'!$H45 &gt; 0, 'Markit Data'!$H45, "")/100</f>
        <v>9.9499999999999991E-2</v>
      </c>
      <c r="AB30" s="20">
        <f>IF(AA30 &lt;&gt; "", _xll.HLV5r3.Financial.Cache.GetSabrParameterAlpha(Z$25, Z$26, Y30), "")</f>
        <v>9.9524764635586904E-2</v>
      </c>
      <c r="AC30" s="20">
        <f>IF(AA30 &lt;&gt; "", _xll.HLV5r3.Financial.Cache.GetSabrParameterBeta( Z$25, Z$26, Y30), "")</f>
        <v>1</v>
      </c>
      <c r="AD30" s="20">
        <f>IF(AA30 &lt;&gt; "", _xll.HLV5r3.Financial.Cache.GetSabrParameterNu(Z$25, Z$26, Y30), "")</f>
        <v>5.0389816330082729E-2</v>
      </c>
      <c r="AE30" s="20">
        <f>IF(AA30 &lt;&gt; "", _xll.HLV5r3.Financial.Cache.GetSabrParameterRho(Z$25, Z$26, Y30), "")</f>
        <v>-0.25193374459551199</v>
      </c>
      <c r="AF30" s="35" t="b">
        <f>IF(AA30 &lt;&gt; "",_xll.HLV5r3.Financial.Cache.IsModelCalibrated(Z$25, Z$26, Y30), "")</f>
        <v>1</v>
      </c>
      <c r="AG30" s="36">
        <f>IF(AA30 &lt;&gt; "", _xll.HLV5r3.Financial.Cache.CalibrationError( Z$25, Z$26, Y30), "")</f>
        <v>1.0000000000000001E-5</v>
      </c>
      <c r="AJ30" s="1" t="s">
        <v>10</v>
      </c>
      <c r="AK30" s="94">
        <f>'Markit Data'!E14</f>
        <v>6.9000000000000006E-2</v>
      </c>
      <c r="AL30" s="100">
        <f>IF('Markit Data'!$H56 &gt; 0, 'Markit Data'!$H56, "")/100</f>
        <v>9.9499999999999991E-2</v>
      </c>
      <c r="AM30" s="20">
        <f>IF(AL30 &lt;&gt; "", _xll.HLV5r3.Financial.Cache.GetSabrParameterAlpha(AK$25, AK$26, AJ30), "")</f>
        <v>9.9535707421103306E-2</v>
      </c>
      <c r="AN30" s="20">
        <f>IF(AL30 &lt;&gt; "", _xll.HLV5r3.Financial.Cache.GetSabrParameterBeta( AK$25, AK$26, AJ30), "")</f>
        <v>1</v>
      </c>
      <c r="AO30" s="20">
        <f>IF(AL30 &lt;&gt; "", _xll.HLV5r3.Financial.Cache.GetSabrParameterNu(AK$25, AK$26, AJ30), "")</f>
        <v>5.12957729913242E-2</v>
      </c>
      <c r="AP30" s="20">
        <f>IF(AL30 &lt;&gt; "", _xll.HLV5r3.Financial.Cache.GetSabrParameterRho(AK$25, AK$26, AJ30), "")</f>
        <v>-0.24943439192195599</v>
      </c>
      <c r="AQ30" s="35" t="b">
        <f>IF(AL30 &lt;&gt; "",_xll.HLV5r3.Financial.Cache.IsModelCalibrated(AK$25, AK$26, AJ30), "")</f>
        <v>1</v>
      </c>
      <c r="AR30" s="36">
        <f>IF(AL30 &lt;&gt; "", _xll.HLV5r3.Financial.Cache.CalibrationError( AK$25, AK$26, AJ30), "")</f>
        <v>1.0000000000000001E-5</v>
      </c>
      <c r="AU30" s="1" t="s">
        <v>10</v>
      </c>
      <c r="AV30" s="94">
        <f>'Markit Data'!E16</f>
        <v>6.4000000000000001E-2</v>
      </c>
      <c r="AW30" s="100">
        <f>IF('Markit Data'!H67 &gt; 0, 'Markit Data'!H67, "")/100</f>
        <v>0.10150000000000001</v>
      </c>
      <c r="AX30" s="20">
        <f>IF(AW30 &lt;&gt; "", _xll.HLV5r3.Financial.Cache.GetSabrParameterAlpha(AV$25, AV$26, AU30), "")</f>
        <v>0.101485055620681</v>
      </c>
      <c r="AY30" s="20">
        <f>IF(AW30 &lt;&gt; "", _xll.HLV5r3.Financial.Cache.GetSabrParameterBeta( AV$25, AV$26, AU30), "")</f>
        <v>1</v>
      </c>
      <c r="AZ30" s="20">
        <f>IF(AW30 &lt;&gt; "", _xll.HLV5r3.Financial.Cache.GetSabrParameterNu(AV$25, AV$26, AU30), "")</f>
        <v>5.6201312652412273E-2</v>
      </c>
      <c r="BA30" s="20">
        <f>IF(AW30 &lt;&gt; "", _xll.HLV5r3.Financial.Cache.GetSabrParameterRho(AV$25, AV$26, AU30), "")</f>
        <v>-0.15710759381084399</v>
      </c>
      <c r="BB30" s="35" t="b">
        <f>IF(AW30 &lt;&gt; "",_xll.HLV5r3.Financial.Cache.IsModelCalibrated(AV$25, AV$26, AU30), "")</f>
        <v>1</v>
      </c>
      <c r="BC30" s="36">
        <f>IF(AW30 &lt;&gt; "", _xll.HLV5r3.Financial.Cache.CalibrationError( AV$25, AV$26, AU30), "")</f>
        <v>1.0000000000000001E-5</v>
      </c>
      <c r="BF30" s="39" t="s">
        <v>10</v>
      </c>
      <c r="BG30" s="94">
        <f>'Markit Data'!E17</f>
        <v>6.4000000000000001E-2</v>
      </c>
      <c r="BH30" s="100">
        <f>IF('Markit Data'!H78 &gt; 0, 'Markit Data'!H78, "")/100</f>
        <v>9.9499999999999991E-2</v>
      </c>
      <c r="BI30" s="20">
        <f>IF(BH30 &lt;&gt; "", _xll.HLV5r3.Financial.Cache.GetSabrParameterAlpha(BG$25, BG$26, BF30), "")</f>
        <v>9.9600180744808503E-2</v>
      </c>
      <c r="BJ30" s="20">
        <f>IF(BH30 &lt;&gt; "", _xll.HLV5r3.Financial.Cache.GetSabrParameterBeta( BG$25, BG$26, BF30), "")</f>
        <v>1</v>
      </c>
      <c r="BK30" s="20">
        <f>IF(BH30 &lt;&gt; "", _xll.HLV5r3.Financial.Cache.GetSabrParameterNu(BG$25, BG$26, BF30), "")</f>
        <v>4.7639571585654412E-2</v>
      </c>
      <c r="BL30" s="20">
        <f>IF(BH30 &lt;&gt; "", _xll.HLV5r3.Financial.Cache.GetSabrParameterRho(BG$25, BG$26, BF30), "")</f>
        <v>-0.26391322582883497</v>
      </c>
      <c r="BM30" s="35" t="b">
        <f>IF(BH30 &lt;&gt; "",_xll.HLV5r3.Financial.Cache.IsModelCalibrated(BG$25, BG$26, BF30), "")</f>
        <v>1</v>
      </c>
      <c r="BN30" s="36">
        <f>IF(BH30 &lt;&gt; "", _xll.HLV5r3.Financial.Cache.CalibrationError( BG$25, BG$26, BF30), "")</f>
        <v>1.0000000000000001E-5</v>
      </c>
      <c r="BQ30" s="1" t="s">
        <v>10</v>
      </c>
      <c r="BR30" s="108">
        <f>'Markit Data'!E18</f>
        <v>6.4000000000000001E-2</v>
      </c>
      <c r="BS30" s="100">
        <f>IF('Markit Data'!H89 &gt; 0, 'Markit Data'!H89, "")/100</f>
        <v>9.9499999999999991E-2</v>
      </c>
      <c r="BT30" s="20">
        <f>IF(BS30 &lt;&gt; "", _xll.HLV5r3.Financial.Cache.GetSabrParameterAlpha(BR$25, BR$26, BQ30), "")</f>
        <v>9.9636548362713295E-2</v>
      </c>
      <c r="BU30" s="20">
        <f>IF(BS30 &lt;&gt; "", _xll.HLV5r3.Financial.Cache.GetSabrParameterBeta( BR$25, BR$26, BQ30), "")</f>
        <v>1</v>
      </c>
      <c r="BV30" s="20">
        <f>IF(BS30 &lt;&gt; "", _xll.HLV5r3.Financial.Cache.GetSabrParameterNu(BR$25, BR$26, BQ30), "")</f>
        <v>4.8215720582627304E-2</v>
      </c>
      <c r="BW30" s="20">
        <f>IF(BS30 &lt;&gt; "", _xll.HLV5r3.Financial.Cache.GetSabrParameterRho(BR$25, BR$26, BQ30), "")</f>
        <v>-0.25916771415943901</v>
      </c>
      <c r="BX30" s="35" t="b">
        <f>IF(BS30 &lt;&gt; "",_xll.HLV5r3.Financial.Cache.IsModelCalibrated(BR$25, BR$26, BQ30), "")</f>
        <v>1</v>
      </c>
      <c r="BY30" s="36">
        <f>IF(BS30 &lt;&gt; "", _xll.HLV5r3.Financial.Cache.CalibrationError( BR$25, BR$26, BQ30), "")</f>
        <v>1.0000000000000001E-5</v>
      </c>
      <c r="CA30" s="24"/>
    </row>
    <row r="31" spans="3:79">
      <c r="C31" s="39" t="s">
        <v>11</v>
      </c>
      <c r="D31" s="95">
        <f>'Markit Data'!F11</f>
        <v>6.8000000000000005E-2</v>
      </c>
      <c r="E31" s="100">
        <f>IF('Markit Data'!H24 &gt; 0, 'Markit Data'!H24, "")/100</f>
        <v>0.1</v>
      </c>
      <c r="F31" s="20">
        <f>IF(E31 &lt;&gt; "", _xll.HLV5r3.Financial.Cache.GetSabrParameterAlpha(D$25, D$26, C31), "")</f>
        <v>0.100004063116064</v>
      </c>
      <c r="G31" s="20">
        <f>IF(E31 &lt;&gt; "", _xll.HLV5r3.Financial.Cache.GetSabrParameterBeta( D$25, D$26, C31), "")</f>
        <v>1</v>
      </c>
      <c r="H31" s="20">
        <f>IF(E31 &lt;&gt; "", _xll.HLV5r3.Financial.Cache.GetSabrParameterNu(D$25, D$26, C31), "")</f>
        <v>5.0812733486629409E-2</v>
      </c>
      <c r="I31" s="20">
        <f>IF(E31 &lt;&gt; "",_xll.HLV5r3.Financial.Cache.GetSabrParameterRho(D$25, D$26, C31), "")</f>
        <v>-0.220933049753435</v>
      </c>
      <c r="J31" s="35" t="b">
        <f>IF(E31 &lt;&gt; "",_xll.HLV5r3.Financial.Cache.IsModelCalibrated(D$25, D$26, C31), "")</f>
        <v>1</v>
      </c>
      <c r="K31" s="36">
        <f>IF(E31 &lt;&gt; "", _xll.HLV5r3.Financial.Cache.CalibrationError( D$25, D$26, C31), "")</f>
        <v>1.0000000000000001E-5</v>
      </c>
      <c r="N31" s="39" t="s">
        <v>11</v>
      </c>
      <c r="O31" s="95">
        <f>'Markit Data'!F12</f>
        <v>6.8000000000000005E-2</v>
      </c>
      <c r="P31" s="100">
        <f>IF('Markit Data'!H35 &gt; 0, 'Markit Data'!H35, "")/100</f>
        <v>0.1</v>
      </c>
      <c r="Q31" s="20">
        <f>IF(P31 &lt;&gt; "", _xll.HLV5r3.Financial.Cache.GetSabrParameterAlpha(O$25, O$26, N31), "")</f>
        <v>0.100008127699934</v>
      </c>
      <c r="R31" s="20">
        <f>IF(P31 &lt;&gt; "", _xll.HLV5r3.Financial.Cache.GetSabrParameterBeta( O$25, O$26, N31), "")</f>
        <v>1</v>
      </c>
      <c r="S31" s="20">
        <f>IF(P31 &lt;&gt; "", _xll.HLV5r3.Financial.Cache.GetSabrParameterNu(O$25, O$26, N31), "")</f>
        <v>5.0812733486629409E-2</v>
      </c>
      <c r="T31" s="20">
        <f>IF(P31 &lt;&gt; "", _xll.HLV5r3.Financial.Cache.GetSabrParameterRho(O$25, O$26, N31), "")</f>
        <v>-0.220933049753435</v>
      </c>
      <c r="U31" s="35" t="b">
        <f>IF(P31 &lt;&gt; "",_xll.HLV5r3.Financial.Cache.IsModelCalibrated(O$25, O$26, N31), "")</f>
        <v>1</v>
      </c>
      <c r="V31" s="36">
        <f>IF(P31 &lt;&gt; "", _xll.HLV5r3.Financial.Cache.CalibrationError( O$25, O$26, N31), "")</f>
        <v>1.0000000000000001E-5</v>
      </c>
      <c r="Y31" s="39" t="s">
        <v>11</v>
      </c>
      <c r="Z31" s="94">
        <f>'Markit Data'!F13</f>
        <v>6.8000000000000005E-2</v>
      </c>
      <c r="AA31" s="100">
        <f>IF('Markit Data'!$H46 &gt; 0, 'Markit Data'!$H46, "")/100</f>
        <v>0.1</v>
      </c>
      <c r="AB31" s="20">
        <f>IF(AA31 &lt;&gt; "", _xll.HLV5r3.Financial.Cache.GetSabrParameterAlpha(Z$25, Z$26, Y31), "")</f>
        <v>0.100016261261532</v>
      </c>
      <c r="AC31" s="20">
        <f>IF(AA31 &lt;&gt; "", _xll.HLV5r3.Financial.Cache.GetSabrParameterBeta( Z$25, Z$26, Y31), "")</f>
        <v>1</v>
      </c>
      <c r="AD31" s="20">
        <f>IF(AA31 &lt;&gt; "", _xll.HLV5r3.Financial.Cache.GetSabrParameterNu(Z$25, Z$26, Y31), "")</f>
        <v>5.0812733486629409E-2</v>
      </c>
      <c r="AE31" s="20">
        <f>IF(AA31 &lt;&gt; "", _xll.HLV5r3.Financial.Cache.GetSabrParameterRho(Z$25, Z$26, Y31), "")</f>
        <v>-0.220933049753435</v>
      </c>
      <c r="AF31" s="35" t="b">
        <f>IF(AA31 &lt;&gt; "",_xll.HLV5r3.Financial.Cache.IsModelCalibrated(Z$25, Z$26, Y31), "")</f>
        <v>1</v>
      </c>
      <c r="AG31" s="36">
        <f>IF(AA31 &lt;&gt; "", _xll.HLV5r3.Financial.Cache.CalibrationError( Z$25, Z$26, Y31), "")</f>
        <v>1.0000000000000001E-5</v>
      </c>
      <c r="AJ31" s="39" t="s">
        <v>11</v>
      </c>
      <c r="AK31" s="94">
        <f>'Markit Data'!F14</f>
        <v>6.8000000000000005E-2</v>
      </c>
      <c r="AL31" s="100">
        <f>IF('Markit Data'!$H57 &gt; 0, 'Markit Data'!$H57, "")/100</f>
        <v>0.1</v>
      </c>
      <c r="AM31" s="20">
        <f>IF(AL31 &lt;&gt; "", _xll.HLV5r3.Financial.Cache.GetSabrParameterAlpha(AK$25, AK$26, AJ31), "")</f>
        <v>0.100024400665619</v>
      </c>
      <c r="AN31" s="20">
        <f>IF(AL31 &lt;&gt; "", _xll.HLV5r3.Financial.Cache.GetSabrParameterBeta( AK$25, AK$26, AJ31), "")</f>
        <v>1</v>
      </c>
      <c r="AO31" s="20">
        <f>IF(AL31 &lt;&gt; "", _xll.HLV5r3.Financial.Cache.GetSabrParameterNu(AK$25, AK$26, AJ31), "")</f>
        <v>5.0812733486629409E-2</v>
      </c>
      <c r="AP31" s="20">
        <f>IF(AL31 &lt;&gt; "", _xll.HLV5r3.Financial.Cache.GetSabrParameterRho(AK$25, AK$26, AJ31), "")</f>
        <v>-0.220933049753435</v>
      </c>
      <c r="AQ31" s="35" t="b">
        <f>IF(AL31 &lt;&gt; "",_xll.HLV5r3.Financial.Cache.IsModelCalibrated(AK$25, AK$26, AJ31), "")</f>
        <v>1</v>
      </c>
      <c r="AR31" s="36">
        <f>IF(AL31 &lt;&gt; "", _xll.HLV5r3.Financial.Cache.CalibrationError( AK$25, AK$26, AJ31), "")</f>
        <v>1.0000000000000001E-5</v>
      </c>
      <c r="AU31" s="39" t="s">
        <v>11</v>
      </c>
      <c r="AV31" s="94">
        <f>'Markit Data'!F16</f>
        <v>6.4000000000000001E-2</v>
      </c>
      <c r="AW31" s="100">
        <f>IF('Markit Data'!H68 &gt; 0, 'Markit Data'!H68, "")/100</f>
        <v>0.10039999999999999</v>
      </c>
      <c r="AX31" s="20">
        <f>IF(AW31 &lt;&gt; "", _xll.HLV5r3.Financial.Cache.GetSabrParameterAlpha(AV$25, AV$26, AU31), "")</f>
        <v>0.100352353135488</v>
      </c>
      <c r="AY31" s="20">
        <f>IF(AW31 &lt;&gt; "", _xll.HLV5r3.Financial.Cache.GetSabrParameterBeta( AV$25, AV$26, AU31), "")</f>
        <v>1</v>
      </c>
      <c r="AZ31" s="20">
        <f>IF(AW31 &lt;&gt; "", _xll.HLV5r3.Financial.Cache.GetSabrParameterNu(AV$25, AV$26, AU31), "")</f>
        <v>5.9590469019910747E-2</v>
      </c>
      <c r="BA31" s="20">
        <f>IF(AW31 &lt;&gt; "", _xll.HLV5r3.Financial.Cache.GetSabrParameterRho(AV$25, AV$26, AU31), "")</f>
        <v>-0.12944535833086099</v>
      </c>
      <c r="BB31" s="35" t="b">
        <f>IF(AW31 &lt;&gt; "",_xll.HLV5r3.Financial.Cache.IsModelCalibrated(AV$25, AV$26, AU31), "")</f>
        <v>1</v>
      </c>
      <c r="BC31" s="36">
        <f>IF(AW31 &lt;&gt; "", _xll.HLV5r3.Financial.Cache.CalibrationError( AV$25, AV$26, AU31), "")</f>
        <v>1.0000000000000001E-5</v>
      </c>
      <c r="BF31" s="39" t="s">
        <v>11</v>
      </c>
      <c r="BG31" s="94">
        <f>'Markit Data'!F17</f>
        <v>6.4000000000000001E-2</v>
      </c>
      <c r="BH31" s="100">
        <f>IF('Markit Data'!H79 &gt; 0, 'Markit Data'!H79, "")/100</f>
        <v>0.1</v>
      </c>
      <c r="BI31" s="20">
        <f>IF(BH31 &lt;&gt; "", _xll.HLV5r3.Financial.Cache.GetSabrParameterAlpha(BG$25, BG$26, BF31), "")</f>
        <v>0.10006524212897799</v>
      </c>
      <c r="BJ31" s="20">
        <f>IF(BH31 &lt;&gt; "", _xll.HLV5r3.Financial.Cache.GetSabrParameterBeta( BG$25, BG$26, BF31), "")</f>
        <v>1</v>
      </c>
      <c r="BK31" s="20">
        <f>IF(BH31 &lt;&gt; "", _xll.HLV5r3.Financial.Cache.GetSabrParameterNu(BG$25, BG$26, BF31), "")</f>
        <v>4.3527923503812634E-2</v>
      </c>
      <c r="BL31" s="20">
        <f>IF(BH31 &lt;&gt; "", _xll.HLV5r3.Financial.Cache.GetSabrParameterRho(BG$25, BG$26, BF31), "")</f>
        <v>-0.220009259557533</v>
      </c>
      <c r="BM31" s="35" t="b">
        <f>IF(BH31 &lt;&gt; "",_xll.HLV5r3.Financial.Cache.IsModelCalibrated(BG$25, BG$26, BF31), "")</f>
        <v>1</v>
      </c>
      <c r="BN31" s="36">
        <f>IF(BH31 &lt;&gt; "", _xll.HLV5r3.Financial.Cache.CalibrationError( BG$25, BG$26, BF31), "")</f>
        <v>1.0000000000000001E-5</v>
      </c>
      <c r="BQ31" s="39" t="s">
        <v>11</v>
      </c>
      <c r="BR31" s="108">
        <f>'Markit Data'!F18</f>
        <v>6.4000000000000001E-2</v>
      </c>
      <c r="BS31" s="100">
        <f>IF('Markit Data'!H90 &gt; 0, 'Markit Data'!H90, "")/100</f>
        <v>0.1</v>
      </c>
      <c r="BT31" s="20">
        <f>IF(BS31 &lt;&gt; "", _xll.HLV5r3.Financial.Cache.GetSabrParameterAlpha(BR$25, BR$26, BQ31), "")</f>
        <v>0.100093294984331</v>
      </c>
      <c r="BU31" s="20">
        <f>IF(BS31 &lt;&gt; "", _xll.HLV5r3.Financial.Cache.GetSabrParameterBeta( BR$25, BR$26, BQ31), "")</f>
        <v>1</v>
      </c>
      <c r="BV31" s="20">
        <f>IF(BS31 &lt;&gt; "", _xll.HLV5r3.Financial.Cache.GetSabrParameterNu(BR$25, BR$26, BQ31), "")</f>
        <v>4.3527923503812634E-2</v>
      </c>
      <c r="BW31" s="20">
        <f>IF(BS31 &lt;&gt; "", _xll.HLV5r3.Financial.Cache.GetSabrParameterRho(BR$25, BR$26, BQ31), "")</f>
        <v>-0.220009259557533</v>
      </c>
      <c r="BX31" s="35" t="b">
        <f>IF(BS31 &lt;&gt; "",_xll.HLV5r3.Financial.Cache.IsModelCalibrated(BR$25, BR$26, BQ31), "")</f>
        <v>1</v>
      </c>
      <c r="BY31" s="36">
        <f>IF(BS31 &lt;&gt; "", _xll.HLV5r3.Financial.Cache.CalibrationError( BR$25, BR$26, BQ31), "")</f>
        <v>1.0000000000000001E-5</v>
      </c>
      <c r="CA31" s="24"/>
    </row>
    <row r="32" spans="3:79">
      <c r="C32" s="39" t="s">
        <v>7</v>
      </c>
      <c r="D32" s="95">
        <f>'Markit Data'!G11</f>
        <v>6.8000000000000005E-2</v>
      </c>
      <c r="E32" s="100">
        <f>IF('Markit Data'!H25 &gt; 0, 'Markit Data'!H25, "")/100</f>
        <v>9.98E-2</v>
      </c>
      <c r="F32" s="20">
        <f>IF(E32 &lt;&gt; "", _xll.HLV5r3.Financial.Cache.GetSabrParameterAlpha(D$25, D$26, C32), "")</f>
        <v>9.9798725008477501E-2</v>
      </c>
      <c r="G32" s="20">
        <f>IF(E32 &lt;&gt; "", _xll.HLV5r3.Financial.Cache.GetSabrParameterBeta( D$25, D$26, C32), "")</f>
        <v>1</v>
      </c>
      <c r="H32" s="20">
        <f>IF(E32 &lt;&gt; "", _xll.HLV5r3.Financial.Cache.GetSabrParameterNu(D$25, D$26, C32), "")</f>
        <v>5.4553303883404666E-2</v>
      </c>
      <c r="I32" s="20">
        <f>IF(E32 &lt;&gt; "",_xll.HLV5r3.Financial.Cache.GetSabrParameterRho(D$25, D$26, C32), "")</f>
        <v>-0.15672501401116501</v>
      </c>
      <c r="J32" s="35" t="b">
        <f>IF(E32 &lt;&gt; "",_xll.HLV5r3.Financial.Cache.IsModelCalibrated(D$25, D$26, C32), "")</f>
        <v>1</v>
      </c>
      <c r="K32" s="36">
        <f>IF(E32 &lt;&gt; "", _xll.HLV5r3.Financial.Cache.CalibrationError( D$25, D$26, C32), "")</f>
        <v>1.0000000000000001E-5</v>
      </c>
      <c r="N32" s="39" t="s">
        <v>7</v>
      </c>
      <c r="O32" s="95">
        <f>'Markit Data'!G12</f>
        <v>6.9000000000000006E-2</v>
      </c>
      <c r="P32" s="100">
        <f>IF('Markit Data'!H36 &gt; 0, 'Markit Data'!H36, "")/100</f>
        <v>9.98E-2</v>
      </c>
      <c r="Q32" s="20">
        <f>IF(P32 &lt;&gt; "", _xll.HLV5r3.Financial.Cache.GetSabrParameterAlpha(O$25, O$26, N32), "")</f>
        <v>9.9797073026631294E-2</v>
      </c>
      <c r="R32" s="20">
        <f>IF(P32 &lt;&gt; "", _xll.HLV5r3.Financial.Cache.GetSabrParameterBeta( O$25, O$26, N32), "")</f>
        <v>1</v>
      </c>
      <c r="S32" s="20">
        <f>IF(P32 &lt;&gt; "", _xll.HLV5r3.Financial.Cache.GetSabrParameterNu(O$25, O$26, N32), "")</f>
        <v>5.5405183749170604E-2</v>
      </c>
      <c r="T32" s="20">
        <f>IF(P32 &lt;&gt; "", _xll.HLV5r3.Financial.Cache.GetSabrParameterRho(O$25, O$26, N32), "")</f>
        <v>-0.15699978901273301</v>
      </c>
      <c r="U32" s="35" t="b">
        <f>IF(P32 &lt;&gt; "",_xll.HLV5r3.Financial.Cache.IsModelCalibrated(O$25, O$26, N32), "")</f>
        <v>1</v>
      </c>
      <c r="V32" s="36">
        <f>IF(P32 &lt;&gt; "", _xll.HLV5r3.Financial.Cache.CalibrationError( O$25, O$26, N32), "")</f>
        <v>1.0000000000000001E-5</v>
      </c>
      <c r="Y32" s="39" t="s">
        <v>7</v>
      </c>
      <c r="Z32" s="94">
        <f>'Markit Data'!G13</f>
        <v>6.8000000000000005E-2</v>
      </c>
      <c r="AA32" s="100">
        <f>IF('Markit Data'!$H47 &gt; 0, 'Markit Data'!$H47, "")/100</f>
        <v>9.98E-2</v>
      </c>
      <c r="AB32" s="20">
        <f>IF(AA32 &lt;&gt; "", _xll.HLV5r3.Financial.Cache.GetSabrParameterAlpha(Z$25, Z$26, Y32), "")</f>
        <v>9.9794898582492894E-2</v>
      </c>
      <c r="AC32" s="20">
        <f>IF(AA32 &lt;&gt; "", _xll.HLV5r3.Financial.Cache.GetSabrParameterBeta( Z$25, Z$26, Y32), "")</f>
        <v>1</v>
      </c>
      <c r="AD32" s="20">
        <f>IF(AA32 &lt;&gt; "", _xll.HLV5r3.Financial.Cache.GetSabrParameterNu(Z$25, Z$26, Y32), "")</f>
        <v>5.4553303883404666E-2</v>
      </c>
      <c r="AE32" s="20">
        <f>IF(AA32 &lt;&gt; "", _xll.HLV5r3.Financial.Cache.GetSabrParameterRho(Z$25, Z$26, Y32), "")</f>
        <v>-0.15672501401116501</v>
      </c>
      <c r="AF32" s="35" t="b">
        <f>IF(AA32 &lt;&gt; "",_xll.HLV5r3.Financial.Cache.IsModelCalibrated(Z$25, Z$26, Y32), "")</f>
        <v>1</v>
      </c>
      <c r="AG32" s="36">
        <f>IF(AA32 &lt;&gt; "", _xll.HLV5r3.Financial.Cache.CalibrationError( Z$25, Z$26, Y32), "")</f>
        <v>1.0000000000000001E-5</v>
      </c>
      <c r="AJ32" s="39" t="s">
        <v>7</v>
      </c>
      <c r="AK32" s="94">
        <f>'Markit Data'!G14</f>
        <v>6.7000000000000004E-2</v>
      </c>
      <c r="AL32" s="100">
        <f>IF('Markit Data'!$H58 &gt; 0, 'Markit Data'!$H58, "")/100</f>
        <v>9.98E-2</v>
      </c>
      <c r="AM32" s="20">
        <f>IF(AL32 &lt;&gt; "", _xll.HLV5r3.Financial.Cache.GetSabrParameterAlpha(AK$25, AK$26, AJ32), "")</f>
        <v>9.9794060190085895E-2</v>
      </c>
      <c r="AN32" s="20">
        <f>IF(AL32 &lt;&gt; "", _xll.HLV5r3.Financial.Cache.GetSabrParameterBeta( AK$25, AK$26, AJ32), "")</f>
        <v>1</v>
      </c>
      <c r="AO32" s="20">
        <f>IF(AL32 &lt;&gt; "", _xll.HLV5r3.Financial.Cache.GetSabrParameterNu(AK$25, AK$26, AJ32), "")</f>
        <v>5.3232570297820074E-2</v>
      </c>
      <c r="AP32" s="20">
        <f>IF(AL32 &lt;&gt; "", _xll.HLV5r3.Financial.Cache.GetSabrParameterRho(AK$25, AK$26, AJ32), "")</f>
        <v>-0.15634929426119901</v>
      </c>
      <c r="AQ32" s="35" t="b">
        <f>IF(AL32 &lt;&gt; "",_xll.HLV5r3.Financial.Cache.IsModelCalibrated(AK$25, AK$26, AJ32), "")</f>
        <v>1</v>
      </c>
      <c r="AR32" s="36">
        <f>IF(AL32 &lt;&gt; "", _xll.HLV5r3.Financial.Cache.CalibrationError( AK$25, AK$26, AJ32), "")</f>
        <v>1.0000000000000001E-5</v>
      </c>
      <c r="AU32" s="39" t="s">
        <v>7</v>
      </c>
      <c r="AV32" s="94">
        <f>'Markit Data'!G16</f>
        <v>6.4000000000000001E-2</v>
      </c>
      <c r="AW32" s="100">
        <f>IF('Markit Data'!H69 &gt; 0, 'Markit Data'!H69, "")/100</f>
        <v>0.10099999999999999</v>
      </c>
      <c r="AX32" s="20">
        <f>IF(AW32 &lt;&gt; "", _xll.HLV5r3.Financial.Cache.GetSabrParameterAlpha(AV$25, AV$26, AU32), "")</f>
        <v>0.101011801828489</v>
      </c>
      <c r="AY32" s="20">
        <f>IF(AW32 &lt;&gt; "", _xll.HLV5r3.Financial.Cache.GetSabrParameterBeta( AV$25, AV$26, AU32), "")</f>
        <v>1</v>
      </c>
      <c r="AZ32" s="20">
        <f>IF(AW32 &lt;&gt; "", _xll.HLV5r3.Financial.Cache.GetSabrParameterNu(AV$25, AV$26, AU32), "")</f>
        <v>5.2589030014455584E-2</v>
      </c>
      <c r="BA32" s="20">
        <f>IF(AW32 &lt;&gt; "", _xll.HLV5r3.Financial.Cache.GetSabrParameterRho(AV$25, AV$26, AU32), "")</f>
        <v>-0.182469726372782</v>
      </c>
      <c r="BB32" s="35" t="b">
        <f>IF(AW32 &lt;&gt; "",_xll.HLV5r3.Financial.Cache.IsModelCalibrated(AV$25, AV$26, AU32), "")</f>
        <v>1</v>
      </c>
      <c r="BC32" s="36">
        <f>IF(AW32 &lt;&gt; "", _xll.HLV5r3.Financial.Cache.CalibrationError( AV$25, AV$26, AU32), "")</f>
        <v>1.0000000000000001E-5</v>
      </c>
      <c r="BF32" s="39" t="s">
        <v>7</v>
      </c>
      <c r="BG32" s="94">
        <f>'Markit Data'!G17</f>
        <v>6.3E-2</v>
      </c>
      <c r="BH32" s="100">
        <f>IF('Markit Data'!H80 &gt; 0, 'Markit Data'!H80, "")/100</f>
        <v>9.98E-2</v>
      </c>
      <c r="BI32" s="20">
        <f>IF(BH32 &lt;&gt; "", _xll.HLV5r3.Financial.Cache.GetSabrParameterAlpha(BG$25, BG$26, BF32), "")</f>
        <v>9.9798475551742802E-2</v>
      </c>
      <c r="BJ32" s="20">
        <f>IF(BH32 &lt;&gt; "", _xll.HLV5r3.Financial.Cache.GetSabrParameterBeta( BG$25, BG$26, BF32), "")</f>
        <v>1</v>
      </c>
      <c r="BK32" s="20">
        <f>IF(BH32 &lt;&gt; "", _xll.HLV5r3.Financial.Cache.GetSabrParameterNu(BG$25, BG$26, BF32), "")</f>
        <v>4.6656240005246173E-2</v>
      </c>
      <c r="BL32" s="20">
        <f>IF(BH32 &lt;&gt; "", _xll.HLV5r3.Financial.Cache.GetSabrParameterRho(BG$25, BG$26, BF32), "")</f>
        <v>-0.14878600856281701</v>
      </c>
      <c r="BM32" s="35" t="b">
        <f>IF(BH32 &lt;&gt; "",_xll.HLV5r3.Financial.Cache.IsModelCalibrated(BG$25, BG$26, BF32), "")</f>
        <v>1</v>
      </c>
      <c r="BN32" s="36">
        <f>IF(BH32 &lt;&gt; "", _xll.HLV5r3.Financial.Cache.CalibrationError( BG$25, BG$26, BF32), "")</f>
        <v>1.0000000000000001E-5</v>
      </c>
      <c r="BQ32" s="39" t="s">
        <v>7</v>
      </c>
      <c r="BR32" s="108">
        <f>'Markit Data'!G18</f>
        <v>6.3E-2</v>
      </c>
      <c r="BS32" s="100">
        <f>IF('Markit Data'!H91 &gt; 0, 'Markit Data'!H91, "")/100</f>
        <v>9.98E-2</v>
      </c>
      <c r="BT32" s="20">
        <f>IF(BS32 &lt;&gt; "", _xll.HLV5r3.Financial.Cache.GetSabrParameterAlpha(BR$25, BR$26, BQ32), "")</f>
        <v>9.9807514308819303E-2</v>
      </c>
      <c r="BU32" s="20">
        <f>IF(BS32 &lt;&gt; "", _xll.HLV5r3.Financial.Cache.GetSabrParameterBeta( BR$25, BR$26, BQ32), "")</f>
        <v>1</v>
      </c>
      <c r="BV32" s="20">
        <f>IF(BS32 &lt;&gt; "", _xll.HLV5r3.Financial.Cache.GetSabrParameterNu(BR$25, BR$26, BQ32), "")</f>
        <v>4.7710608645652471E-2</v>
      </c>
      <c r="BW32" s="20">
        <f>IF(BS32 &lt;&gt; "", _xll.HLV5r3.Financial.Cache.GetSabrParameterRho(BR$25, BR$26, BQ32), "")</f>
        <v>-0.15958074648200499</v>
      </c>
      <c r="BX32" s="35" t="b">
        <f>IF(BS32 &lt;&gt; "",_xll.HLV5r3.Financial.Cache.IsModelCalibrated(BR$25, BR$26, BQ32), "")</f>
        <v>1</v>
      </c>
      <c r="BY32" s="36">
        <f>IF(BS32 &lt;&gt; "", _xll.HLV5r3.Financial.Cache.CalibrationError( BR$25, BR$26, BQ32), "")</f>
        <v>1.0000000000000001E-5</v>
      </c>
      <c r="CA32" s="24"/>
    </row>
    <row r="33" spans="2:79">
      <c r="C33" s="39" t="s">
        <v>15</v>
      </c>
      <c r="D33" s="96">
        <f>'Markit Data'!H11</f>
        <v>6.8000000000000005E-2</v>
      </c>
      <c r="E33" s="100">
        <f>IF('Markit Data'!H26 &gt; 0, 'Markit Data'!H26, "")/100</f>
        <v>9.9600000000000008E-2</v>
      </c>
      <c r="F33" s="20">
        <f>IF(E33 &lt;&gt; "", _xll.HLV5r3.Financial.Cache.GetSabrParameterAlpha(D$25, D$26, C33), "")</f>
        <v>9.9603589413927093E-2</v>
      </c>
      <c r="G33" s="20">
        <f>IF(E33 &lt;&gt; "", _xll.HLV5r3.Financial.Cache.GetSabrParameterBeta( D$25, D$26, C33), "")</f>
        <v>1</v>
      </c>
      <c r="H33" s="20">
        <f>IF(E33 &lt;&gt; "", _xll.HLV5r3.Financial.Cache.GetSabrParameterNu(D$25, D$26, C33), "")</f>
        <v>4.922732102376589E-2</v>
      </c>
      <c r="I33" s="20">
        <f>IF(E33 &lt;&gt; "",_xll.HLV5r3.Financial.Cache.GetSabrParameterRho(D$25, D$26, C33), "")</f>
        <v>-0.21239375096141699</v>
      </c>
      <c r="J33" s="35" t="b">
        <f>IF(E33 &lt;&gt; "",_xll.HLV5r3.Financial.Cache.IsModelCalibrated(D$25, D$26, C33), "")</f>
        <v>1</v>
      </c>
      <c r="K33" s="36">
        <f>IF(E33 &lt;&gt; "", _xll.HLV5r3.Financial.Cache.CalibrationError( D$25, D$26, C33), "")</f>
        <v>1.0000000000000001E-5</v>
      </c>
      <c r="N33" s="39" t="s">
        <v>15</v>
      </c>
      <c r="O33" s="96">
        <f>'Markit Data'!H12</f>
        <v>6.9000000000000006E-2</v>
      </c>
      <c r="P33" s="100">
        <f>IF('Markit Data'!H37 &gt; 0, 'Markit Data'!H37, "")/100</f>
        <v>9.9600000000000008E-2</v>
      </c>
      <c r="Q33" s="20">
        <f>IF(P33 &lt;&gt; "", _xll.HLV5r3.Financial.Cache.GetSabrParameterAlpha(O$25, O$26, N33), "")</f>
        <v>9.9607534155176702E-2</v>
      </c>
      <c r="R33" s="20">
        <f>IF(P33 &lt;&gt; "", _xll.HLV5r3.Financial.Cache.GetSabrParameterBeta( O$25, O$26, N33), "")</f>
        <v>1</v>
      </c>
      <c r="S33" s="20">
        <f>IF(P33 &lt;&gt; "", _xll.HLV5r3.Financial.Cache.GetSabrParameterNu(O$25, O$26, N33), "")</f>
        <v>4.9445590201020136E-2</v>
      </c>
      <c r="T33" s="20">
        <f>IF(P33 &lt;&gt; "", _xll.HLV5r3.Financial.Cache.GetSabrParameterRho(O$25, O$26, N33), "")</f>
        <v>-0.215384186175648</v>
      </c>
      <c r="U33" s="35" t="b">
        <f>IF(P33 &lt;&gt; "",_xll.HLV5r3.Financial.Cache.IsModelCalibrated(O$25, O$26, N33), "")</f>
        <v>1</v>
      </c>
      <c r="V33" s="36">
        <f>IF(P33 &lt;&gt; "", _xll.HLV5r3.Financial.Cache.CalibrationError( O$25, O$26, N33), "")</f>
        <v>1.0000000000000001E-5</v>
      </c>
      <c r="Y33" s="39" t="s">
        <v>15</v>
      </c>
      <c r="Z33" s="94">
        <f>'Markit Data'!H13</f>
        <v>6.7750000000000005E-2</v>
      </c>
      <c r="AA33" s="100">
        <f>IF('Markit Data'!$H48 &gt; 0, 'Markit Data'!$H48, "")/100</f>
        <v>9.9600000000000008E-2</v>
      </c>
      <c r="AB33" s="20">
        <f>IF(AA33 &lt;&gt; "", _xll.HLV5r3.Financial.Cache.GetSabrParameterAlpha(Z$25, Z$26, Y33), "")</f>
        <v>9.9615407581314999E-2</v>
      </c>
      <c r="AC33" s="20">
        <f>IF(AA33 &lt;&gt; "", _xll.HLV5r3.Financial.Cache.GetSabrParameterBeta( Z$25, Z$26, Y33), "")</f>
        <v>1</v>
      </c>
      <c r="AD33" s="20">
        <f>IF(AA33 &lt;&gt; "", _xll.HLV5r3.Financial.Cache.GetSabrParameterNu(Z$25, Z$26, Y33), "")</f>
        <v>4.8143923183139453E-2</v>
      </c>
      <c r="AE33" s="20">
        <f>IF(AA33 &lt;&gt; "", _xll.HLV5r3.Financial.Cache.GetSabrParameterRho(Z$25, Z$26, Y33), "")</f>
        <v>-0.21448425611383101</v>
      </c>
      <c r="AF33" s="35" t="b">
        <f>IF(AA33 &lt;&gt; "",_xll.HLV5r3.Financial.Cache.IsModelCalibrated(Z$25, Z$26, Y33), "")</f>
        <v>1</v>
      </c>
      <c r="AG33" s="36">
        <f>IF(AA33 &lt;&gt; "", _xll.HLV5r3.Financial.Cache.CalibrationError( Z$25, Z$26, Y33), "")</f>
        <v>1.0000000000000001E-5</v>
      </c>
      <c r="AJ33" s="39" t="s">
        <v>15</v>
      </c>
      <c r="AK33" s="94">
        <f>'Markit Data'!H14</f>
        <v>6.6500000000000004E-2</v>
      </c>
      <c r="AL33" s="100">
        <f>IF('Markit Data'!$H59 &gt; 0, 'Markit Data'!$H59, "")/100</f>
        <v>9.9600000000000008E-2</v>
      </c>
      <c r="AM33" s="20">
        <f>IF(AL33 &lt;&gt; "", _xll.HLV5r3.Financial.Cache.GetSabrParameterAlpha(AK$25, AK$26, AJ33), "")</f>
        <v>9.9621677803969105E-2</v>
      </c>
      <c r="AN33" s="20">
        <f>IF(AL33 &lt;&gt; "", _xll.HLV5r3.Financial.Cache.GetSabrParameterBeta( AK$25, AK$26, AJ33), "")</f>
        <v>1</v>
      </c>
      <c r="AO33" s="20">
        <f>IF(AL33 &lt;&gt; "", _xll.HLV5r3.Financial.Cache.GetSabrParameterNu(AK$25, AK$26, AJ33), "")</f>
        <v>4.5271819120375451E-2</v>
      </c>
      <c r="AP33" s="20">
        <f>IF(AL33 &lt;&gt; "", _xll.HLV5r3.Financial.Cache.GetSabrParameterRho(AK$25, AK$26, AJ33), "")</f>
        <v>-0.206153435241794</v>
      </c>
      <c r="AQ33" s="35" t="b">
        <f>IF(AL33 &lt;&gt; "",_xll.HLV5r3.Financial.Cache.IsModelCalibrated(AK$25, AK$26, AJ33), "")</f>
        <v>1</v>
      </c>
      <c r="AR33" s="36">
        <f>IF(AL33 &lt;&gt; "", _xll.HLV5r3.Financial.Cache.CalibrationError( AK$25, AK$26, AJ33), "")</f>
        <v>1.0000000000000001E-5</v>
      </c>
      <c r="AU33" s="39" t="s">
        <v>15</v>
      </c>
      <c r="AV33" s="94">
        <f>'Markit Data'!H16</f>
        <v>6.4000000000000001E-2</v>
      </c>
      <c r="AW33" s="100">
        <f>IF('Markit Data'!H70 &gt; 0, 'Markit Data'!H70, "")/100</f>
        <v>0.1</v>
      </c>
      <c r="AX33" s="20">
        <f>IF(AW33 &lt;&gt; "", _xll.HLV5r3.Financial.Cache.GetSabrParameterAlpha(AV$25, AV$26, AU33), "")</f>
        <v>9.9997887555384996E-2</v>
      </c>
      <c r="AY33" s="20">
        <f>IF(AW33 &lt;&gt; "", _xll.HLV5r3.Financial.Cache.GetSabrParameterBeta( AV$25, AV$26, AU33), "")</f>
        <v>1</v>
      </c>
      <c r="AZ33" s="20">
        <f>IF(AW33 &lt;&gt; "", _xll.HLV5r3.Financial.Cache.GetSabrParameterNu(AV$25, AV$26, AU33), "")</f>
        <v>5.4453485297530801E-2</v>
      </c>
      <c r="BA33" s="20">
        <f>IF(AW33 &lt;&gt; "", _xll.HLV5r3.Financial.Cache.GetSabrParameterRho(AV$25, AV$26, AU33), "")</f>
        <v>-0.170497480821549</v>
      </c>
      <c r="BB33" s="35" t="b">
        <f>IF(AW33 &lt;&gt; "",_xll.HLV5r3.Financial.Cache.IsModelCalibrated(AV$25, AV$26, AU33), "")</f>
        <v>1</v>
      </c>
      <c r="BC33" s="36">
        <f>IF(AW33 &lt;&gt; "", _xll.HLV5r3.Financial.Cache.CalibrationError( AV$25, AV$26, AU33), "")</f>
        <v>1.0000000000000001E-5</v>
      </c>
      <c r="BF33" s="39" t="s">
        <v>15</v>
      </c>
      <c r="BG33" s="94">
        <f>'Markit Data'!H17</f>
        <v>6.4000000000000001E-2</v>
      </c>
      <c r="BH33" s="100">
        <f>IF('Markit Data'!H81 &gt; 0, 'Markit Data'!H81, "")/100</f>
        <v>9.9600000000000008E-2</v>
      </c>
      <c r="BI33" s="20">
        <f>IF(BH33 &lt;&gt; "", _xll.HLV5r3.Financial.Cache.GetSabrParameterAlpha(BG$25, BG$26, BF33), "")</f>
        <v>9.9657719445861701E-2</v>
      </c>
      <c r="BJ33" s="20">
        <f>IF(BH33 &lt;&gt; "", _xll.HLV5r3.Financial.Cache.GetSabrParameterBeta( BG$25, BG$26, BF33), "")</f>
        <v>1</v>
      </c>
      <c r="BK33" s="20">
        <f>IF(BH33 &lt;&gt; "", _xll.HLV5r3.Financial.Cache.GetSabrParameterNu(BG$25, BG$26, BF33), "")</f>
        <v>4.1874479183352228E-2</v>
      </c>
      <c r="BL33" s="20">
        <f>IF(BH33 &lt;&gt; "", _xll.HLV5r3.Financial.Cache.GetSabrParameterRho(BG$25, BG$26, BF33), "")</f>
        <v>-0.210095737756267</v>
      </c>
      <c r="BM33" s="35" t="b">
        <f>IF(BH33 &lt;&gt; "",_xll.HLV5r3.Financial.Cache.IsModelCalibrated(BG$25, BG$26, BF33), "")</f>
        <v>1</v>
      </c>
      <c r="BN33" s="36">
        <f>IF(BH33 &lt;&gt; "", _xll.HLV5r3.Financial.Cache.CalibrationError( BG$25, BG$26, BF33), "")</f>
        <v>1.0000000000000001E-5</v>
      </c>
      <c r="BQ33" s="39" t="s">
        <v>15</v>
      </c>
      <c r="BR33" s="108">
        <f>'Markit Data'!H18</f>
        <v>6.4000000000000001E-2</v>
      </c>
      <c r="BS33" s="100">
        <f>IF('Markit Data'!H92 &gt; 0, 'Markit Data'!H92, "")/100</f>
        <v>9.9600000000000008E-2</v>
      </c>
      <c r="BT33" s="20">
        <f>IF(BS33 &lt;&gt; "", _xll.HLV5r3.Financial.Cache.GetSabrParameterAlpha(BR$25, BR$26, BQ33), "")</f>
        <v>9.9682530199523195E-2</v>
      </c>
      <c r="BU33" s="20">
        <f>IF(BS33 &lt;&gt; "", _xll.HLV5r3.Financial.Cache.GetSabrParameterBeta( BR$25, BR$26, BQ33), "")</f>
        <v>1</v>
      </c>
      <c r="BV33" s="20">
        <f>IF(BS33 &lt;&gt; "", _xll.HLV5r3.Financial.Cache.GetSabrParameterNu(BR$25, BR$26, BQ33), "")</f>
        <v>4.1874479183352228E-2</v>
      </c>
      <c r="BW33" s="20">
        <f>IF(BS33 &lt;&gt; "", _xll.HLV5r3.Financial.Cache.GetSabrParameterRho(BR$25, BR$26, BQ33), "")</f>
        <v>-0.210095737756267</v>
      </c>
      <c r="BX33" s="35" t="b">
        <f>IF(BS33 &lt;&gt; "",_xll.HLV5r3.Financial.Cache.IsModelCalibrated(BR$25, BR$26, BQ33), "")</f>
        <v>1</v>
      </c>
      <c r="BY33" s="36">
        <f>IF(BS33 &lt;&gt; "", _xll.HLV5r3.Financial.Cache.CalibrationError( BR$25, BR$26, BQ33), "")</f>
        <v>1.0000000000000001E-5</v>
      </c>
      <c r="CA33" s="24"/>
    </row>
    <row r="34" spans="2:79">
      <c r="C34" s="39" t="s">
        <v>12</v>
      </c>
      <c r="D34" s="95">
        <f>'Markit Data'!I11</f>
        <v>6.8000000000000005E-2</v>
      </c>
      <c r="E34" s="100">
        <f>IF('Markit Data'!H27 &gt; 0, 'Markit Data'!H27, "")/100</f>
        <v>0.10039999999999999</v>
      </c>
      <c r="F34" s="20">
        <f>IF(E34 &lt;&gt; "", _xll.HLV5r3.Financial.Cache.GetSabrParameterAlpha(D$25, D$26, C34), "")</f>
        <v>0.10040304407436899</v>
      </c>
      <c r="G34" s="20">
        <f>IF(E34 &lt;&gt; "", _xll.HLV5r3.Financial.Cache.GetSabrParameterBeta( D$25, D$26, C34), "")</f>
        <v>1</v>
      </c>
      <c r="H34" s="20">
        <f>IF(E34 &lt;&gt; "", _xll.HLV5r3.Financial.Cache.GetSabrParameterNu(D$25, D$26, C34), "")</f>
        <v>5.1002643219700952E-2</v>
      </c>
      <c r="I34" s="20">
        <f>IF(E34 &lt;&gt; "",_xll.HLV5r3.Financial.Cache.GetSabrParameterRho(D$25, D$26, C34), "")</f>
        <v>-0.20592141745902101</v>
      </c>
      <c r="J34" s="35" t="b">
        <f>IF(E34 &lt;&gt; "",_xll.HLV5r3.Financial.Cache.IsModelCalibrated(D$25, D$26, C34), "")</f>
        <v>1</v>
      </c>
      <c r="K34" s="36">
        <f>IF(E34 &lt;&gt; "", _xll.HLV5r3.Financial.Cache.CalibrationError( D$25, D$26, C34), "")</f>
        <v>1.0000000000000001E-5</v>
      </c>
      <c r="N34" s="39" t="s">
        <v>12</v>
      </c>
      <c r="O34" s="95">
        <f>'Markit Data'!I12</f>
        <v>6.8000000000000005E-2</v>
      </c>
      <c r="P34" s="100">
        <f>IF('Markit Data'!H38 &gt; 0, 'Markit Data'!H38, "")/100</f>
        <v>0.10039999999999999</v>
      </c>
      <c r="Q34" s="20">
        <f>IF(P34 &lt;&gt; "", _xll.HLV5r3.Financial.Cache.GetSabrParameterAlpha(O$25, O$26, N34), "")</f>
        <v>0.100406089133389</v>
      </c>
      <c r="R34" s="20">
        <f>IF(P34 &lt;&gt; "", _xll.HLV5r3.Financial.Cache.GetSabrParameterBeta( O$25, O$26, N34), "")</f>
        <v>1</v>
      </c>
      <c r="S34" s="20">
        <f>IF(P34 &lt;&gt; "", _xll.HLV5r3.Financial.Cache.GetSabrParameterNu(O$25, O$26, N34), "")</f>
        <v>5.1002643219700952E-2</v>
      </c>
      <c r="T34" s="20">
        <f>IF(P34 &lt;&gt; "", _xll.HLV5r3.Financial.Cache.GetSabrParameterRho(O$25, O$26, N34), "")</f>
        <v>-0.20592141745902101</v>
      </c>
      <c r="U34" s="35" t="b">
        <f>IF(P34 &lt;&gt; "",_xll.HLV5r3.Financial.Cache.IsModelCalibrated(O$25, O$26, N34), "")</f>
        <v>1</v>
      </c>
      <c r="V34" s="36">
        <f>IF(P34 &lt;&gt; "", _xll.HLV5r3.Financial.Cache.CalibrationError( O$25, O$26, N34), "")</f>
        <v>1.0000000000000001E-5</v>
      </c>
      <c r="Y34" s="39" t="s">
        <v>12</v>
      </c>
      <c r="Z34" s="94">
        <f>'Markit Data'!I13</f>
        <v>6.7000000000000004E-2</v>
      </c>
      <c r="AA34" s="100">
        <f>IF('Markit Data'!$H49 &gt; 0, 'Markit Data'!$H49, "")/100</f>
        <v>0.10039999999999999</v>
      </c>
      <c r="AB34" s="20">
        <f>IF(AA34 &lt;&gt; "", _xll.HLV5r3.Financial.Cache.GetSabrParameterAlpha(Z$25, Z$26, Y34), "")</f>
        <v>0.10041219972160501</v>
      </c>
      <c r="AC34" s="20">
        <f>IF(AA34 &lt;&gt; "", _xll.HLV5r3.Financial.Cache.GetSabrParameterBeta( Z$25, Z$26, Y34), "")</f>
        <v>1</v>
      </c>
      <c r="AD34" s="20">
        <f>IF(AA34 &lt;&gt; "", _xll.HLV5r3.Financial.Cache.GetSabrParameterNu(Z$25, Z$26, Y34), "")</f>
        <v>5.0215161927451679E-2</v>
      </c>
      <c r="AE34" s="20">
        <f>IF(AA34 &lt;&gt; "", _xll.HLV5r3.Financial.Cache.GetSabrParameterRho(Z$25, Z$26, Y34), "")</f>
        <v>-0.20443793692986501</v>
      </c>
      <c r="AF34" s="35" t="b">
        <f>IF(AA34 &lt;&gt; "",_xll.HLV5r3.Financial.Cache.IsModelCalibrated(Z$25, Z$26, Y34), "")</f>
        <v>1</v>
      </c>
      <c r="AG34" s="36">
        <f>IF(AA34 &lt;&gt; "", _xll.HLV5r3.Financial.Cache.CalibrationError( Z$25, Z$26, Y34), "")</f>
        <v>1.0000000000000001E-5</v>
      </c>
      <c r="AJ34" s="39" t="s">
        <v>12</v>
      </c>
      <c r="AK34" s="94">
        <f>'Markit Data'!I14</f>
        <v>6.6000000000000003E-2</v>
      </c>
      <c r="AL34" s="100">
        <f>IF('Markit Data'!$H60 &gt; 0, 'Markit Data'!$H60, "")/100</f>
        <v>0.10039999999999999</v>
      </c>
      <c r="AM34" s="20">
        <f>IF(AL34 &lt;&gt; "", _xll.HLV5r3.Financial.Cache.GetSabrParameterAlpha(AK$25, AK$26, AJ34), "")</f>
        <v>0.10041676495598199</v>
      </c>
      <c r="AN34" s="20">
        <f>IF(AL34 &lt;&gt; "", _xll.HLV5r3.Financial.Cache.GetSabrParameterBeta( AK$25, AK$26, AJ34), "")</f>
        <v>1</v>
      </c>
      <c r="AO34" s="20">
        <f>IF(AL34 &lt;&gt; "", _xll.HLV5r3.Financial.Cache.GetSabrParameterNu(AK$25, AK$26, AJ34), "")</f>
        <v>4.7720997549757456E-2</v>
      </c>
      <c r="AP34" s="20">
        <f>IF(AL34 &lt;&gt; "", _xll.HLV5r3.Financial.Cache.GetSabrParameterRho(AK$25, AK$26, AJ34), "")</f>
        <v>-0.19575789969439</v>
      </c>
      <c r="AQ34" s="35" t="b">
        <f>IF(AL34 &lt;&gt; "",_xll.HLV5r3.Financial.Cache.IsModelCalibrated(AK$25, AK$26, AJ34), "")</f>
        <v>1</v>
      </c>
      <c r="AR34" s="36">
        <f>IF(AL34 &lt;&gt; "", _xll.HLV5r3.Financial.Cache.CalibrationError( AK$25, AK$26, AJ34), "")</f>
        <v>1.0000000000000001E-5</v>
      </c>
      <c r="AU34" s="39" t="s">
        <v>12</v>
      </c>
      <c r="AV34" s="94">
        <f>'Markit Data'!I16</f>
        <v>6.4000000000000001E-2</v>
      </c>
      <c r="AW34" s="100">
        <f>IF('Markit Data'!H71 &gt; 0, 'Markit Data'!H71, "")/100</f>
        <v>9.9900000000000003E-2</v>
      </c>
      <c r="AX34" s="20">
        <f>IF(AW34 &lt;&gt; "", _xll.HLV5r3.Financial.Cache.GetSabrParameterAlpha(AV$25, AV$26, AU34), "")</f>
        <v>9.9903063901053898E-2</v>
      </c>
      <c r="AY34" s="20">
        <f>IF(AW34 &lt;&gt; "", _xll.HLV5r3.Financial.Cache.GetSabrParameterBeta( AV$25, AV$26, AU34), "")</f>
        <v>1</v>
      </c>
      <c r="AZ34" s="20">
        <f>IF(AW34 &lt;&gt; "", _xll.HLV5r3.Financial.Cache.GetSabrParameterNu(AV$25, AV$26, AU34), "")</f>
        <v>5.4063306189221692E-2</v>
      </c>
      <c r="BA34" s="20">
        <f>IF(AW34 &lt;&gt; "", _xll.HLV5r3.Financial.Cache.GetSabrParameterRho(AV$25, AV$26, AU34), "")</f>
        <v>-0.176499856732028</v>
      </c>
      <c r="BB34" s="35" t="b">
        <f>IF(AW34 &lt;&gt; "",_xll.HLV5r3.Financial.Cache.IsModelCalibrated(AV$25, AV$26, AU34), "")</f>
        <v>1</v>
      </c>
      <c r="BC34" s="36">
        <f>IF(AW34 &lt;&gt; "", _xll.HLV5r3.Financial.Cache.CalibrationError( AV$25, AV$26, AU34), "")</f>
        <v>1.0000000000000001E-5</v>
      </c>
      <c r="BF34" s="39" t="s">
        <v>12</v>
      </c>
      <c r="BG34" s="94">
        <f>'Markit Data'!I17</f>
        <v>6.3500000000000001E-2</v>
      </c>
      <c r="BH34" s="100">
        <f>IF('Markit Data'!H82 &gt; 0, 'Markit Data'!H82, "")/100</f>
        <v>0.10039999999999999</v>
      </c>
      <c r="BI34" s="20">
        <f>IF(BH34 &lt;&gt; "", _xll.HLV5r3.Financial.Cache.GetSabrParameterAlpha(BG$25, BG$26, BF34), "")</f>
        <v>0.10045633759890001</v>
      </c>
      <c r="BJ34" s="20">
        <f>IF(BH34 &lt;&gt; "", _xll.HLV5r3.Financial.Cache.GetSabrParameterBeta( BG$25, BG$26, BF34), "")</f>
        <v>1</v>
      </c>
      <c r="BK34" s="20">
        <f>IF(BH34 &lt;&gt; "", _xll.HLV5r3.Financial.Cache.GetSabrParameterNu(BG$25, BG$26, BF34), "")</f>
        <v>4.2803096015273788E-2</v>
      </c>
      <c r="BL34" s="20">
        <f>IF(BH34 &lt;&gt; "", _xll.HLV5r3.Financial.Cache.GetSabrParameterRho(BG$25, BG$26, BF34), "")</f>
        <v>-0.20739608738149201</v>
      </c>
      <c r="BM34" s="35" t="b">
        <f>IF(BH34 &lt;&gt; "",_xll.HLV5r3.Financial.Cache.IsModelCalibrated(BG$25, BG$26, BF34), "")</f>
        <v>1</v>
      </c>
      <c r="BN34" s="36">
        <f>IF(BH34 &lt;&gt; "", _xll.HLV5r3.Financial.Cache.CalibrationError( BG$25, BG$26, BF34), "")</f>
        <v>1.0000000000000001E-5</v>
      </c>
      <c r="BQ34" s="39" t="s">
        <v>12</v>
      </c>
      <c r="BR34" s="108">
        <f>'Markit Data'!I18</f>
        <v>6.3E-2</v>
      </c>
      <c r="BS34" s="100">
        <f>IF('Markit Data'!H93 &gt; 0, 'Markit Data'!H93, "")/100</f>
        <v>0.10039999999999999</v>
      </c>
      <c r="BT34" s="20">
        <f>IF(BS34 &lt;&gt; "", _xll.HLV5r3.Financial.Cache.GetSabrParameterAlpha(BR$25, BR$26, BQ34), "")</f>
        <v>0.100485619098718</v>
      </c>
      <c r="BU34" s="20">
        <f>IF(BS34 &lt;&gt; "", _xll.HLV5r3.Financial.Cache.GetSabrParameterBeta( BR$25, BR$26, BQ34), "")</f>
        <v>1</v>
      </c>
      <c r="BV34" s="20">
        <f>IF(BS34 &lt;&gt; "", _xll.HLV5r3.Financial.Cache.GetSabrParameterNu(BR$25, BR$26, BQ34), "")</f>
        <v>4.2210163897202779E-2</v>
      </c>
      <c r="BW34" s="20">
        <f>IF(BS34 &lt;&gt; "", _xll.HLV5r3.Financial.Cache.GetSabrParameterRho(BR$25, BR$26, BQ34), "")</f>
        <v>-0.21102351153020099</v>
      </c>
      <c r="BX34" s="35" t="b">
        <f>IF(BS34 &lt;&gt; "",_xll.HLV5r3.Financial.Cache.IsModelCalibrated(BR$25, BR$26, BQ34), "")</f>
        <v>1</v>
      </c>
      <c r="BY34" s="36">
        <f>IF(BS34 &lt;&gt; "", _xll.HLV5r3.Financial.Cache.CalibrationError( BR$25, BR$26, BQ34), "")</f>
        <v>1.0000000000000001E-5</v>
      </c>
      <c r="CA34" s="24"/>
    </row>
    <row r="35" spans="2:79">
      <c r="C35" s="39" t="s">
        <v>13</v>
      </c>
      <c r="D35" s="95">
        <f>'Markit Data'!J11</f>
        <v>6.7000000000000004E-2</v>
      </c>
      <c r="E35" s="100">
        <f>IF('Markit Data'!H28 &gt; 0, 'Markit Data'!H28, "")/100</f>
        <v>0.1014</v>
      </c>
      <c r="F35" s="20">
        <f>IF(E35 &lt;&gt; "", _xll.HLV5r3.Financial.Cache.GetSabrParameterAlpha(D$25, D$26, C35), "")</f>
        <v>0.101405781479409</v>
      </c>
      <c r="G35" s="20">
        <f>IF(E35 &lt;&gt; "", _xll.HLV5r3.Financial.Cache.GetSabrParameterBeta( D$25, D$26, C35), "")</f>
        <v>1</v>
      </c>
      <c r="H35" s="20">
        <f>IF(E35 &lt;&gt; "", _xll.HLV5r3.Financial.Cache.GetSabrParameterNu(D$25, D$26, C35), "")</f>
        <v>4.2107603965204417E-2</v>
      </c>
      <c r="I35" s="20">
        <f>IF(E35 &lt;&gt; "",_xll.HLV5r3.Financial.Cache.GetSabrParameterRho(D$25, D$26, C35), "")</f>
        <v>-0.233874352078103</v>
      </c>
      <c r="J35" s="35" t="b">
        <f>IF(E35 &lt;&gt; "",_xll.HLV5r3.Financial.Cache.IsModelCalibrated(D$25, D$26, C35), "")</f>
        <v>1</v>
      </c>
      <c r="K35" s="36">
        <f>IF(E35 &lt;&gt; "", _xll.HLV5r3.Financial.Cache.CalibrationError( D$25, D$26, C35), "")</f>
        <v>1.0000000000000001E-5</v>
      </c>
      <c r="N35" s="39" t="s">
        <v>13</v>
      </c>
      <c r="O35" s="95">
        <f>'Markit Data'!J12</f>
        <v>6.7000000000000004E-2</v>
      </c>
      <c r="P35" s="100">
        <f>IF('Markit Data'!H39 &gt; 0, 'Markit Data'!H39, "")/100</f>
        <v>0.1014</v>
      </c>
      <c r="Q35" s="20">
        <f>IF(P35 &lt;&gt; "", _xll.HLV5r3.Financial.Cache.GetSabrParameterAlpha(O$25, O$26, N35), "")</f>
        <v>0.101411565059932</v>
      </c>
      <c r="R35" s="20">
        <f>IF(P35 &lt;&gt; "", _xll.HLV5r3.Financial.Cache.GetSabrParameterBeta( O$25, O$26, N35), "")</f>
        <v>1</v>
      </c>
      <c r="S35" s="20">
        <f>IF(P35 &lt;&gt; "", _xll.HLV5r3.Financial.Cache.GetSabrParameterNu(O$25, O$26, N35), "")</f>
        <v>4.2107603965204417E-2</v>
      </c>
      <c r="T35" s="20">
        <f>IF(P35 &lt;&gt; "", _xll.HLV5r3.Financial.Cache.GetSabrParameterRho(O$25, O$26, N35), "")</f>
        <v>-0.233874352078103</v>
      </c>
      <c r="U35" s="35" t="b">
        <f>IF(P35 &lt;&gt; "",_xll.HLV5r3.Financial.Cache.IsModelCalibrated(O$25, O$26, N35), "")</f>
        <v>1</v>
      </c>
      <c r="V35" s="36">
        <f>IF(P35 &lt;&gt; "", _xll.HLV5r3.Financial.Cache.CalibrationError( O$25, O$26, N35), "")</f>
        <v>1.0000000000000001E-5</v>
      </c>
      <c r="Y35" s="39" t="s">
        <v>13</v>
      </c>
      <c r="Z35" s="94">
        <f>'Markit Data'!J13</f>
        <v>6.6000000000000003E-2</v>
      </c>
      <c r="AA35" s="100">
        <f>IF('Markit Data'!$H50 &gt; 0, 'Markit Data'!$H50, "")/100</f>
        <v>0.1014</v>
      </c>
      <c r="AB35" s="20">
        <f>IF(AA35 &lt;&gt; "", _xll.HLV5r3.Financial.Cache.GetSabrParameterAlpha(Z$25, Z$26, Y35), "")</f>
        <v>0.101423637596965</v>
      </c>
      <c r="AC35" s="20">
        <f>IF(AA35 &lt;&gt; "", _xll.HLV5r3.Financial.Cache.GetSabrParameterBeta( Z$25, Z$26, Y35), "")</f>
        <v>1</v>
      </c>
      <c r="AD35" s="20">
        <f>IF(AA35 &lt;&gt; "", _xll.HLV5r3.Financial.Cache.GetSabrParameterNu(Z$25, Z$26, Y35), "")</f>
        <v>4.0667813046472136E-2</v>
      </c>
      <c r="AE35" s="20">
        <f>IF(AA35 &lt;&gt; "", _xll.HLV5r3.Financial.Cache.GetSabrParameterRho(Z$25, Z$26, Y35), "")</f>
        <v>-0.235540610497462</v>
      </c>
      <c r="AF35" s="35" t="b">
        <f>IF(AA35 &lt;&gt; "",_xll.HLV5r3.Financial.Cache.IsModelCalibrated(Z$25, Z$26, Y35), "")</f>
        <v>1</v>
      </c>
      <c r="AG35" s="36">
        <f>IF(AA35 &lt;&gt; "", _xll.HLV5r3.Financial.Cache.CalibrationError( Z$25, Z$26, Y35), "")</f>
        <v>1.0000000000000001E-5</v>
      </c>
      <c r="AJ35" s="39" t="s">
        <v>13</v>
      </c>
      <c r="AK35" s="94">
        <f>'Markit Data'!J14</f>
        <v>6.5000000000000002E-2</v>
      </c>
      <c r="AL35" s="100">
        <f>IF('Markit Data'!$H61 &gt; 0, 'Markit Data'!$H61, "")/100</f>
        <v>0.1014</v>
      </c>
      <c r="AM35" s="20">
        <f>IF(AL35 &lt;&gt; "", _xll.HLV5r3.Financial.Cache.GetSabrParameterAlpha(AK$25, AK$26, AJ35), "")</f>
        <v>0.101436839328888</v>
      </c>
      <c r="AN35" s="20">
        <f>IF(AL35 &lt;&gt; "", _xll.HLV5r3.Financial.Cache.GetSabrParameterBeta( AK$25, AK$26, AJ35), "")</f>
        <v>1</v>
      </c>
      <c r="AO35" s="20">
        <f>IF(AL35 &lt;&gt; "", _xll.HLV5r3.Financial.Cache.GetSabrParameterNu(AK$25, AK$26, AJ35), "")</f>
        <v>3.925692890668811E-2</v>
      </c>
      <c r="AP35" s="20">
        <f>IF(AL35 &lt;&gt; "", _xll.HLV5r3.Financial.Cache.GetSabrParameterRho(AK$25, AK$26, AJ35), "")</f>
        <v>-0.23950568620856699</v>
      </c>
      <c r="AQ35" s="35" t="b">
        <f>IF(AL35 &lt;&gt; "",_xll.HLV5r3.Financial.Cache.IsModelCalibrated(AK$25, AK$26, AJ35), "")</f>
        <v>1</v>
      </c>
      <c r="AR35" s="36">
        <f>IF(AL35 &lt;&gt; "", _xll.HLV5r3.Financial.Cache.CalibrationError( AK$25, AK$26, AJ35), "")</f>
        <v>1.0000000000000001E-5</v>
      </c>
      <c r="AU35" s="39" t="s">
        <v>13</v>
      </c>
      <c r="AV35" s="94">
        <f>'Markit Data'!J16</f>
        <v>6.4000000000000001E-2</v>
      </c>
      <c r="AW35" s="100">
        <f>IF('Markit Data'!H72 &gt; 0, 'Markit Data'!H72, "")/100</f>
        <v>9.9700000000000011E-2</v>
      </c>
      <c r="AX35" s="20">
        <f>IF(AW35 &lt;&gt; "", _xll.HLV5r3.Financial.Cache.GetSabrParameterAlpha(AV$25, AV$26, AU35), "")</f>
        <v>9.9746442774036104E-2</v>
      </c>
      <c r="AY35" s="20">
        <f>IF(AW35 &lt;&gt; "", _xll.HLV5r3.Financial.Cache.GetSabrParameterBeta( AV$25, AV$26, AU35), "")</f>
        <v>1</v>
      </c>
      <c r="AZ35" s="20">
        <f>IF(AW35 &lt;&gt; "", _xll.HLV5r3.Financial.Cache.GetSabrParameterNu(AV$25, AV$26, AU35), "")</f>
        <v>4.4942037552700674E-2</v>
      </c>
      <c r="BA35" s="20">
        <f>IF(AW35 &lt;&gt; "", _xll.HLV5r3.Financial.Cache.GetSabrParameterRho(AV$25, AV$26, AU35), "")</f>
        <v>-0.222161608846558</v>
      </c>
      <c r="BB35" s="35" t="b">
        <f>IF(AW35 &lt;&gt; "",_xll.HLV5r3.Financial.Cache.IsModelCalibrated(AV$25, AV$26, AU35), "")</f>
        <v>1</v>
      </c>
      <c r="BC35" s="36">
        <f>IF(AW35 &lt;&gt; "", _xll.HLV5r3.Financial.Cache.CalibrationError( AV$25, AV$26, AU35), "")</f>
        <v>1.0000000000000001E-5</v>
      </c>
      <c r="BF35" s="39" t="s">
        <v>13</v>
      </c>
      <c r="BG35" s="94">
        <f>'Markit Data'!J17</f>
        <v>6.4000000000000001E-2</v>
      </c>
      <c r="BH35" s="100">
        <f>IF('Markit Data'!H83 &gt; 0, 'Markit Data'!H83, "")/100</f>
        <v>0.1014</v>
      </c>
      <c r="BI35" s="20">
        <f>IF(BH35 &lt;&gt; "", _xll.HLV5r3.Financial.Cache.GetSabrParameterAlpha(BG$25, BG$26, BF35), "")</f>
        <v>0.10148902672465999</v>
      </c>
      <c r="BJ35" s="20">
        <f>IF(BH35 &lt;&gt; "", _xll.HLV5r3.Financial.Cache.GetSabrParameterBeta( BG$25, BG$26, BF35), "")</f>
        <v>1</v>
      </c>
      <c r="BK35" s="20">
        <f>IF(BH35 &lt;&gt; "", _xll.HLV5r3.Financial.Cache.GetSabrParameterNu(BG$25, BG$26, BF35), "")</f>
        <v>4.1512779034665437E-2</v>
      </c>
      <c r="BL35" s="20">
        <f>IF(BH35 &lt;&gt; "", _xll.HLV5r3.Financial.Cache.GetSabrParameterRho(BG$25, BG$26, BF35), "")</f>
        <v>-0.24322509466183101</v>
      </c>
      <c r="BM35" s="35" t="b">
        <f>IF(BH35 &lt;&gt; "",_xll.HLV5r3.Financial.Cache.IsModelCalibrated(BG$25, BG$26, BF35), "")</f>
        <v>1</v>
      </c>
      <c r="BN35" s="36">
        <f>IF(BH35 &lt;&gt; "", _xll.HLV5r3.Financial.Cache.CalibrationError( BG$25, BG$26, BF35), "")</f>
        <v>1.0000000000000001E-5</v>
      </c>
      <c r="BQ35" s="39" t="s">
        <v>13</v>
      </c>
      <c r="BR35" s="108">
        <f>'Markit Data'!J18</f>
        <v>6.4000000000000001E-2</v>
      </c>
      <c r="BS35" s="100">
        <f>IF('Markit Data'!H94 &gt; 0, 'Markit Data'!H94, "")/100</f>
        <v>0.1014</v>
      </c>
      <c r="BT35" s="20">
        <f>IF(BS35 &lt;&gt; "", _xll.HLV5r3.Financial.Cache.GetSabrParameterAlpha(BR$25, BR$26, BQ35), "")</f>
        <v>0.10152684285402599</v>
      </c>
      <c r="BU35" s="20">
        <f>IF(BS35 &lt;&gt; "", _xll.HLV5r3.Financial.Cache.GetSabrParameterBeta( BR$25, BR$26, BQ35), "")</f>
        <v>1</v>
      </c>
      <c r="BV35" s="20">
        <f>IF(BS35 &lt;&gt; "", _xll.HLV5r3.Financial.Cache.GetSabrParameterNu(BR$25, BR$26, BQ35), "")</f>
        <v>4.1456100552406103E-2</v>
      </c>
      <c r="BW35" s="20">
        <f>IF(BS35 &lt;&gt; "", _xll.HLV5r3.Financial.Cache.GetSabrParameterRho(BR$25, BR$26, BQ35), "")</f>
        <v>-0.24280946166144801</v>
      </c>
      <c r="BX35" s="35" t="b">
        <f>IF(BS35 &lt;&gt; "",_xll.HLV5r3.Financial.Cache.IsModelCalibrated(BR$25, BR$26, BQ35), "")</f>
        <v>1</v>
      </c>
      <c r="BY35" s="36">
        <f>IF(BS35 &lt;&gt; "", _xll.HLV5r3.Financial.Cache.CalibrationError( BR$25, BR$26, BQ35), "")</f>
        <v>1.0000000000000001E-5</v>
      </c>
      <c r="CA35" s="24"/>
    </row>
    <row r="36" spans="2:79" ht="13.5" thickBot="1">
      <c r="C36" s="40" t="s">
        <v>14</v>
      </c>
      <c r="D36" s="95">
        <f>'Markit Data'!K11</f>
        <v>6.6000000000000003E-2</v>
      </c>
      <c r="E36" s="100">
        <f>IF('Markit Data'!H29 &gt; 0, 'Markit Data'!H29, "")/100</f>
        <v>0.1024</v>
      </c>
      <c r="F36" s="20">
        <f>IF(E36 &lt;&gt; "", _xll.HLV5r3.Financial.Cache.GetSabrParameterAlpha(D$25, D$26, C36), "")</f>
        <v>0.102410090256118</v>
      </c>
      <c r="G36" s="20">
        <f>IF(E36 &lt;&gt; "", _xll.HLV5r3.Financial.Cache.GetSabrParameterBeta( D$25, D$26, C36), "")</f>
        <v>1</v>
      </c>
      <c r="H36" s="20">
        <f>IF(E36 &lt;&gt; "", _xll.HLV5r3.Financial.Cache.GetSabrParameterNu(D$25, D$26, C36), "")</f>
        <v>4.2798632112803693E-2</v>
      </c>
      <c r="I36" s="20">
        <f>IF(E36 &lt;&gt; "",_xll.HLV5r3.Financial.Cache.GetSabrParameterRho(D$25, D$26, C36), "")</f>
        <v>-0.300297376712445</v>
      </c>
      <c r="J36" s="35" t="b">
        <f>IF(E36 &lt;&gt; "",_xll.HLV5r3.Financial.Cache.IsModelCalibrated(D$25, D$26, C36), "")</f>
        <v>1</v>
      </c>
      <c r="K36" s="36">
        <f>IF(E36 &lt;&gt; "", _xll.HLV5r3.Financial.Cache.CalibrationError( D$25, D$26, C36), "")</f>
        <v>1.0000000000000001E-5</v>
      </c>
      <c r="N36" s="40" t="s">
        <v>14</v>
      </c>
      <c r="O36" s="95">
        <f>'Markit Data'!K12</f>
        <v>6.6000000000000003E-2</v>
      </c>
      <c r="P36" s="100">
        <f>IF('Markit Data'!H40 &gt; 0, 'Markit Data'!H40, "")/100</f>
        <v>0.1024</v>
      </c>
      <c r="Q36" s="20">
        <f>IF(P36 &lt;&gt; "", _xll.HLV5r3.Financial.Cache.GetSabrParameterAlpha(O$25, O$26, N36), "")</f>
        <v>0.10242018581843999</v>
      </c>
      <c r="R36" s="20">
        <f>IF(P36 &lt;&gt; "", _xll.HLV5r3.Financial.Cache.GetSabrParameterBeta( O$25, O$26, N36), "")</f>
        <v>1</v>
      </c>
      <c r="S36" s="20">
        <f>IF(P36 &lt;&gt; "", _xll.HLV5r3.Financial.Cache.GetSabrParameterNu(O$25, O$26, N36), "")</f>
        <v>4.2798632112803693E-2</v>
      </c>
      <c r="T36" s="20">
        <f>IF(P36 &lt;&gt; "", _xll.HLV5r3.Financial.Cache.GetSabrParameterRho(O$25, O$26, N36), "")</f>
        <v>-0.300297376712445</v>
      </c>
      <c r="U36" s="35" t="b">
        <f>IF(P36 &lt;&gt; "",_xll.HLV5r3.Financial.Cache.IsModelCalibrated(O$25, O$26, N36), "")</f>
        <v>1</v>
      </c>
      <c r="V36" s="36">
        <f>IF(P36 &lt;&gt; "", _xll.HLV5r3.Financial.Cache.CalibrationError( O$25, O$26, N36), "")</f>
        <v>1.0000000000000001E-5</v>
      </c>
      <c r="Y36" s="40" t="s">
        <v>14</v>
      </c>
      <c r="Z36" s="94">
        <f>'Markit Data'!K13</f>
        <v>6.5500000000000003E-2</v>
      </c>
      <c r="AA36" s="100">
        <f>IF('Markit Data'!$H51 &gt; 0, 'Markit Data'!$H51, "")/100</f>
        <v>0.1024</v>
      </c>
      <c r="AB36" s="20">
        <f>IF(AA36 &lt;&gt; "", _xll.HLV5r3.Financial.Cache.GetSabrParameterAlpha(Z$25, Z$26, Y36), "")</f>
        <v>0.102438744522394</v>
      </c>
      <c r="AC36" s="20">
        <f>IF(AA36 &lt;&gt; "", _xll.HLV5r3.Financial.Cache.GetSabrParameterBeta( Z$25, Z$26, Y36), "")</f>
        <v>1</v>
      </c>
      <c r="AD36" s="20">
        <f>IF(AA36 &lt;&gt; "", _xll.HLV5r3.Financial.Cache.GetSabrParameterNu(Z$25, Z$26, Y36), "")</f>
        <v>4.3052763608837245E-2</v>
      </c>
      <c r="AE36" s="20">
        <f>IF(AA36 &lt;&gt; "", _xll.HLV5r3.Financial.Cache.GetSabrParameterRho(Z$25, Z$26, Y36), "")</f>
        <v>-0.29350848122430301</v>
      </c>
      <c r="AF36" s="35" t="b">
        <f>IF(AA36 &lt;&gt; "",_xll.HLV5r3.Financial.Cache.IsModelCalibrated(Z$25, Z$26, Y36), "")</f>
        <v>1</v>
      </c>
      <c r="AG36" s="36">
        <f>IF(AA36 &lt;&gt; "", _xll.HLV5r3.Financial.Cache.CalibrationError( Z$25, Z$26, Y36), "")</f>
        <v>1.0000000000000001E-5</v>
      </c>
      <c r="AJ36" s="40" t="s">
        <v>14</v>
      </c>
      <c r="AK36" s="94">
        <f>'Markit Data'!K14</f>
        <v>6.5000000000000002E-2</v>
      </c>
      <c r="AL36" s="100">
        <f>IF('Markit Data'!$H62 &gt; 0, 'Markit Data'!$H62, "")/100</f>
        <v>0.1024</v>
      </c>
      <c r="AM36" s="20">
        <f>IF(AL36 &lt;&gt; "", _xll.HLV5r3.Financial.Cache.GetSabrParameterAlpha(AK$25, AK$26, AJ36), "")</f>
        <v>0.10245792260912</v>
      </c>
      <c r="AN36" s="20">
        <f>IF(AL36 &lt;&gt; "", _xll.HLV5r3.Financial.Cache.GetSabrParameterBeta( AK$25, AK$26, AJ36), "")</f>
        <v>1</v>
      </c>
      <c r="AO36" s="20">
        <f>IF(AL36 &lt;&gt; "", _xll.HLV5r3.Financial.Cache.GetSabrParameterNu(AK$25, AK$26, AJ36), "")</f>
        <v>4.2681088751584613E-2</v>
      </c>
      <c r="AP36" s="20">
        <f>IF(AL36 &lt;&gt; "", _xll.HLV5r3.Financial.Cache.GetSabrParameterRho(AK$25, AK$26, AJ36), "")</f>
        <v>-0.29330846549891898</v>
      </c>
      <c r="AQ36" s="35" t="b">
        <f>IF(AL36 &lt;&gt; "",_xll.HLV5r3.Financial.Cache.IsModelCalibrated(AK$25, AK$26, AJ36), "")</f>
        <v>1</v>
      </c>
      <c r="AR36" s="36">
        <f>IF(AL36 &lt;&gt; "", _xll.HLV5r3.Financial.Cache.CalibrationError( AK$25, AK$26, AJ36), "")</f>
        <v>1.0000000000000001E-5</v>
      </c>
      <c r="AU36" s="40" t="s">
        <v>14</v>
      </c>
      <c r="AV36" s="94">
        <f>'Markit Data'!K16</f>
        <v>6.3E-2</v>
      </c>
      <c r="AW36" s="100">
        <f>IF('Markit Data'!H73 &gt; 0, 'Markit Data'!H73, "")/100</f>
        <v>9.9399999999999988E-2</v>
      </c>
      <c r="AX36" s="20">
        <f>IF(AW36 &lt;&gt; "", _xll.HLV5r3.Financial.Cache.GetSabrParameterAlpha(AV$25, AV$26, AU36), "")</f>
        <v>9.9457368120686798E-2</v>
      </c>
      <c r="AY36" s="20">
        <f>IF(AW36 &lt;&gt; "", _xll.HLV5r3.Financial.Cache.GetSabrParameterBeta( AV$25, AV$26, AU36), "")</f>
        <v>1</v>
      </c>
      <c r="AZ36" s="20">
        <f>IF(AW36 &lt;&gt; "", _xll.HLV5r3.Financial.Cache.GetSabrParameterNu(AV$25, AV$26, AU36), "")</f>
        <v>4.7139841154149882E-2</v>
      </c>
      <c r="BA36" s="20">
        <f>IF(AW36 &lt;&gt; "", _xll.HLV5r3.Financial.Cache.GetSabrParameterRho(AV$25, AV$26, AU36), "")</f>
        <v>-0.24248056157296899</v>
      </c>
      <c r="BB36" s="35" t="b">
        <f>IF(AW36 &lt;&gt; "",_xll.HLV5r3.Financial.Cache.IsModelCalibrated(AV$25, AV$26, AU36), "")</f>
        <v>1</v>
      </c>
      <c r="BC36" s="36">
        <f>IF(AW36 &lt;&gt; "", _xll.HLV5r3.Financial.Cache.CalibrationError( AV$25, AV$26, AU36), "")</f>
        <v>1.0000000000000001E-5</v>
      </c>
      <c r="BF36" s="40" t="s">
        <v>14</v>
      </c>
      <c r="BG36" s="94">
        <f>'Markit Data'!K17</f>
        <v>6.2E-2</v>
      </c>
      <c r="BH36" s="100">
        <f>IF('Markit Data'!H84 &gt; 0, 'Markit Data'!H84, "")/100</f>
        <v>0.1024</v>
      </c>
      <c r="BI36" s="20">
        <f>IF(BH36 &lt;&gt; "", _xll.HLV5r3.Financial.Cache.GetSabrParameterAlpha(BG$25, BG$26, BF36), "")</f>
        <v>0.102532625350625</v>
      </c>
      <c r="BJ36" s="20">
        <f>IF(BH36 &lt;&gt; "", _xll.HLV5r3.Financial.Cache.GetSabrParameterBeta( BG$25, BG$26, BF36), "")</f>
        <v>1</v>
      </c>
      <c r="BK36" s="20">
        <f>IF(BH36 &lt;&gt; "", _xll.HLV5r3.Financial.Cache.GetSabrParameterNu(BG$25, BG$26, BF36), "")</f>
        <v>3.6761203556322106E-2</v>
      </c>
      <c r="BL36" s="20">
        <f>IF(BH36 &lt;&gt; "", _xll.HLV5r3.Financial.Cache.GetSabrParameterRho(BG$25, BG$26, BF36), "")</f>
        <v>-0.29952834895972902</v>
      </c>
      <c r="BM36" s="35" t="b">
        <f>IF(BH36 &lt;&gt; "",_xll.HLV5r3.Financial.Cache.IsModelCalibrated(BG$25, BG$26, BF36), "")</f>
        <v>1</v>
      </c>
      <c r="BN36" s="36">
        <f>IF(BH36 &lt;&gt; "", _xll.HLV5r3.Financial.Cache.CalibrationError( BG$25, BG$26, BF36), "")</f>
        <v>1.0000000000000001E-5</v>
      </c>
      <c r="BQ36" s="40" t="s">
        <v>14</v>
      </c>
      <c r="BR36" s="108">
        <f>'Markit Data'!K18</f>
        <v>6.0999999999999999E-2</v>
      </c>
      <c r="BS36" s="100">
        <f>IF('Markit Data'!H95 &gt; 0, 'Markit Data'!H95, "")/100</f>
        <v>0.1024</v>
      </c>
      <c r="BT36" s="20">
        <f>IF(BS36 &lt;&gt; "", _xll.HLV5r3.Financial.Cache.GetSabrParameterAlpha(BR$25, BR$26, BQ36), "")</f>
        <v>0.102594243813452</v>
      </c>
      <c r="BU36" s="20">
        <f>IF(BS36 &lt;&gt; "", _xll.HLV5r3.Financial.Cache.GetSabrParameterBeta( BR$25, BR$26, BQ36), "")</f>
        <v>1</v>
      </c>
      <c r="BV36" s="20">
        <f>IF(BS36 &lt;&gt; "", _xll.HLV5r3.Financial.Cache.GetSabrParameterNu(BR$25, BR$26, BQ36), "")</f>
        <v>3.5135833579563409E-2</v>
      </c>
      <c r="BW36" s="20">
        <f>IF(BS36 &lt;&gt; "", _xll.HLV5r3.Financial.Cache.GetSabrParameterRho(BR$25, BR$26, BQ36), "")</f>
        <v>-0.308010074873933</v>
      </c>
      <c r="BX36" s="35" t="b">
        <f>IF(BS36 &lt;&gt; "",_xll.HLV5r3.Financial.Cache.IsModelCalibrated(BR$25, BR$26, BQ36), "")</f>
        <v>1</v>
      </c>
      <c r="BY36" s="36">
        <f>IF(BS36 &lt;&gt; "", _xll.HLV5r3.Financial.Cache.CalibrationError( BR$25, BR$26, BQ36), "")</f>
        <v>1.0000000000000001E-5</v>
      </c>
      <c r="CA36" s="24"/>
    </row>
    <row r="38" spans="2:79">
      <c r="P38" s="24"/>
    </row>
    <row r="39" spans="2:79">
      <c r="C39" s="49" t="s">
        <v>54</v>
      </c>
      <c r="D39" s="5" t="s">
        <v>10</v>
      </c>
      <c r="N39" s="49" t="s">
        <v>54</v>
      </c>
      <c r="O39" s="5" t="s">
        <v>10</v>
      </c>
      <c r="P39" s="24"/>
      <c r="Y39" s="49" t="s">
        <v>54</v>
      </c>
      <c r="Z39" s="5" t="s">
        <v>7</v>
      </c>
      <c r="AJ39" s="49" t="s">
        <v>54</v>
      </c>
      <c r="AK39" s="5" t="s">
        <v>10</v>
      </c>
      <c r="AU39" s="49" t="s">
        <v>54</v>
      </c>
      <c r="AV39" s="5" t="s">
        <v>10</v>
      </c>
      <c r="BF39" s="49" t="s">
        <v>54</v>
      </c>
      <c r="BG39" s="5" t="s">
        <v>7</v>
      </c>
      <c r="BQ39" s="49" t="s">
        <v>54</v>
      </c>
      <c r="BR39" s="5" t="s">
        <v>12</v>
      </c>
    </row>
    <row r="40" spans="2:79">
      <c r="C40" s="49" t="s">
        <v>55</v>
      </c>
      <c r="D40" s="102">
        <v>2.5000000000000001E-3</v>
      </c>
      <c r="N40" s="49" t="s">
        <v>55</v>
      </c>
      <c r="O40" s="102">
        <v>2.5000000000000001E-3</v>
      </c>
      <c r="P40" s="24"/>
      <c r="Y40" s="49" t="s">
        <v>55</v>
      </c>
      <c r="Z40" s="102">
        <v>2.5000000000000001E-3</v>
      </c>
      <c r="AJ40" s="49" t="s">
        <v>55</v>
      </c>
      <c r="AK40" s="102">
        <v>2.5000000000000001E-3</v>
      </c>
      <c r="AU40" s="49" t="s">
        <v>55</v>
      </c>
      <c r="AV40" s="102">
        <v>2.5000000000000001E-3</v>
      </c>
      <c r="BF40" s="49" t="s">
        <v>55</v>
      </c>
      <c r="BG40" s="102">
        <v>2.5000000000000001E-3</v>
      </c>
      <c r="BQ40" s="49" t="s">
        <v>55</v>
      </c>
      <c r="BR40" s="102">
        <v>2.5000000000000001E-3</v>
      </c>
    </row>
    <row r="41" spans="2:79">
      <c r="C41" s="41"/>
      <c r="D41" s="48"/>
      <c r="N41" s="41"/>
      <c r="O41" s="48"/>
      <c r="Y41" s="41"/>
      <c r="Z41" s="48"/>
      <c r="AJ41" s="41"/>
      <c r="AK41" s="48"/>
      <c r="AU41" s="41"/>
      <c r="AV41" s="48"/>
      <c r="BF41" s="41"/>
      <c r="BG41" s="48"/>
      <c r="BQ41" s="41"/>
      <c r="BR41" s="48"/>
    </row>
    <row r="42" spans="2:79" ht="13.5" thickBot="1"/>
    <row r="43" spans="2:79" ht="13.5" thickBot="1">
      <c r="C43" s="2" t="s">
        <v>52</v>
      </c>
      <c r="D43" s="2" t="s">
        <v>3</v>
      </c>
      <c r="E43" s="2" t="s">
        <v>4</v>
      </c>
      <c r="F43" s="2" t="s">
        <v>22</v>
      </c>
      <c r="G43" s="2" t="s">
        <v>5</v>
      </c>
      <c r="H43" s="2" t="s">
        <v>53</v>
      </c>
      <c r="N43" s="2" t="s">
        <v>52</v>
      </c>
      <c r="O43" s="2" t="s">
        <v>3</v>
      </c>
      <c r="P43" s="2" t="s">
        <v>4</v>
      </c>
      <c r="Q43" s="2" t="s">
        <v>22</v>
      </c>
      <c r="R43" s="2" t="s">
        <v>5</v>
      </c>
      <c r="S43" s="2" t="s">
        <v>53</v>
      </c>
      <c r="Y43" s="2" t="s">
        <v>52</v>
      </c>
      <c r="Z43" s="2" t="s">
        <v>3</v>
      </c>
      <c r="AA43" s="2" t="s">
        <v>4</v>
      </c>
      <c r="AB43" s="2" t="s">
        <v>22</v>
      </c>
      <c r="AC43" s="2" t="s">
        <v>5</v>
      </c>
      <c r="AD43" s="2" t="s">
        <v>53</v>
      </c>
      <c r="AJ43" s="2" t="s">
        <v>52</v>
      </c>
      <c r="AK43" s="2" t="s">
        <v>3</v>
      </c>
      <c r="AL43" s="2" t="s">
        <v>4</v>
      </c>
      <c r="AM43" s="2" t="s">
        <v>22</v>
      </c>
      <c r="AN43" s="2" t="s">
        <v>5</v>
      </c>
      <c r="AO43" s="2" t="s">
        <v>53</v>
      </c>
      <c r="AU43" s="2" t="s">
        <v>52</v>
      </c>
      <c r="AV43" s="2" t="s">
        <v>3</v>
      </c>
      <c r="AW43" s="2" t="s">
        <v>4</v>
      </c>
      <c r="AX43" s="2" t="s">
        <v>22</v>
      </c>
      <c r="AY43" s="2" t="s">
        <v>5</v>
      </c>
      <c r="AZ43" s="2" t="s">
        <v>53</v>
      </c>
      <c r="BF43" s="2" t="s">
        <v>52</v>
      </c>
      <c r="BG43" s="2" t="s">
        <v>3</v>
      </c>
      <c r="BH43" s="2" t="s">
        <v>4</v>
      </c>
      <c r="BI43" s="2" t="s">
        <v>22</v>
      </c>
      <c r="BJ43" s="2" t="s">
        <v>5</v>
      </c>
      <c r="BK43" s="2" t="s">
        <v>53</v>
      </c>
      <c r="BQ43" s="2" t="s">
        <v>52</v>
      </c>
      <c r="BR43" s="2" t="s">
        <v>3</v>
      </c>
      <c r="BS43" s="2" t="s">
        <v>4</v>
      </c>
      <c r="BT43" s="2" t="s">
        <v>22</v>
      </c>
      <c r="BU43" s="2" t="s">
        <v>5</v>
      </c>
      <c r="BV43" s="2" t="s">
        <v>53</v>
      </c>
    </row>
    <row r="44" spans="2:79">
      <c r="B44">
        <v>2</v>
      </c>
      <c r="C44" s="105">
        <v>-4</v>
      </c>
      <c r="D44" s="100">
        <f>VLOOKUP($D$39,$C$30:$D$36,2,FALSE) + C44*$D$40</f>
        <v>5.8000000000000003E-2</v>
      </c>
      <c r="E44" s="20">
        <f>D44/VLOOKUP($D$39,$C$30:$D$36,2,FALSE)</f>
        <v>0.8529411764705882</v>
      </c>
      <c r="F44" s="100">
        <f>VLOOKUP($D$39,'Markit Data'!$C$23:$L$29,$B44,FALSE)/100</f>
        <v>0.1075</v>
      </c>
      <c r="G44" s="53">
        <f>_xll.HLV5r3.Financial.Cache.SabrImpliedVolatility(D$22, D$19, D$39, D44*100)</f>
        <v>0.10059065888489054</v>
      </c>
      <c r="H44" s="19">
        <f t="shared" ref="H44:H52" si="0">(F44 - G44)*10000</f>
        <v>69.093411151094628</v>
      </c>
      <c r="J44" s="27"/>
      <c r="M44">
        <v>2</v>
      </c>
      <c r="N44" s="105">
        <v>-4</v>
      </c>
      <c r="O44" s="100">
        <f>VLOOKUP($O$39,$N$30:$O$36,2,FALSE) + N44*$O$40</f>
        <v>5.8000000000000003E-2</v>
      </c>
      <c r="P44" s="20">
        <f>O44/VLOOKUP($O$39,$N$30:$O$36,2,FALSE)</f>
        <v>0.8529411764705882</v>
      </c>
      <c r="Q44" s="100">
        <f>VLOOKUP($O$39,'Markit Data'!$C$34:$L$40,M44,FALSE)/100</f>
        <v>0.1075</v>
      </c>
      <c r="R44" s="53">
        <f>_xll.HLV5r3.Financial.Cache.SabrImpliedVolatility(O$22, O$19, O$39, O44*100)</f>
        <v>0.10059058470804381</v>
      </c>
      <c r="S44" s="20">
        <f>(Q44 - R44)*10000</f>
        <v>69.094152919561836</v>
      </c>
      <c r="U44" s="27"/>
      <c r="X44">
        <v>2</v>
      </c>
      <c r="Y44" s="105">
        <v>-4</v>
      </c>
      <c r="Z44" s="100">
        <f>VLOOKUP($Z$39,$Y$30:$Z$36,2,FALSE) + Y44*$Z$40</f>
        <v>5.8000000000000003E-2</v>
      </c>
      <c r="AA44" s="20">
        <f>Z44/VLOOKUP($Z$39,$Y$30:$Z$36,2,FALSE)</f>
        <v>0.8529411764705882</v>
      </c>
      <c r="AB44" s="100">
        <f>VLOOKUP($Z$39,'Markit Data'!$C$45:$L$51,X44,FALSE)/100</f>
        <v>0.10630000000000001</v>
      </c>
      <c r="AC44" s="53">
        <f>_xll.HLV5r3.Financial.Cache.SabrImpliedVolatility(Z$22, Z$19, Z$39, Z44*100)</f>
        <v>0.10059886350669035</v>
      </c>
      <c r="AD44" s="20">
        <f>(AB44 - AC44)*10000</f>
        <v>57.011364933096523</v>
      </c>
      <c r="AF44" s="27"/>
      <c r="AI44">
        <v>2</v>
      </c>
      <c r="AJ44" s="105">
        <v>-4</v>
      </c>
      <c r="AK44" s="100">
        <f>VLOOKUP($AK$39,$AJ$30:$AK$36,2,FALSE) + AJ44*$AK$40</f>
        <v>5.9000000000000004E-2</v>
      </c>
      <c r="AL44" s="20">
        <f>AK44/VLOOKUP($AK$39,$AJ$30:$AK$36,2,FALSE)</f>
        <v>0.85507246376811596</v>
      </c>
      <c r="AM44" s="100">
        <f>VLOOKUP($AK$39,'Markit Data'!$C$56:$L$62,AI44,FALSE)/100</f>
        <v>0.1075</v>
      </c>
      <c r="AN44" s="53">
        <f>_xll.HLV5r3.Financial.Cache.SabrImpliedVolatility(AK$22, AK$19, AK$39, AK44*100)</f>
        <v>0.10059655600667712</v>
      </c>
      <c r="AO44" s="20">
        <f>(AM44 - AN44)*10000</f>
        <v>69.034439933228782</v>
      </c>
      <c r="AQ44" s="27"/>
      <c r="AT44">
        <v>2</v>
      </c>
      <c r="AU44" s="105">
        <v>-4</v>
      </c>
      <c r="AV44" s="100">
        <f>VLOOKUP($AV$39,$AU$30:$AV$36,2,FALSE) + AU44*$AV$40</f>
        <v>5.3999999999999999E-2</v>
      </c>
      <c r="AW44" s="20">
        <f>AV44/VLOOKUP($AV$39,$AU$30:$AV$36,2,FALSE)</f>
        <v>0.84375</v>
      </c>
      <c r="AX44" s="100">
        <f>VLOOKUP($AV$39,'Markit Data'!$C$67:$L$73,AT44,FALSE)/100</f>
        <v>0.10949999999999999</v>
      </c>
      <c r="AY44" s="53">
        <f>_xll.HLV5r3.Financial.Cache.SabrImpliedVolatility(AV$22, AV$19, AV$39, AV44*100)</f>
        <v>0.10239141729704124</v>
      </c>
      <c r="AZ44" s="20">
        <f>(AX44 - AY44)*10000</f>
        <v>71.085827029587492</v>
      </c>
      <c r="BE44">
        <v>2</v>
      </c>
      <c r="BF44" s="105">
        <v>-4</v>
      </c>
      <c r="BG44" s="100">
        <f>VLOOKUP($BG$39,$BF$30:$BG$36,2,FALSE) + BF44*$BG$40</f>
        <v>5.2999999999999999E-2</v>
      </c>
      <c r="BH44" s="20">
        <f>BG44/VLOOKUP($BG$39,$BF$30:$BG$36,2,FALSE)</f>
        <v>0.84126984126984128</v>
      </c>
      <c r="BI44" s="100">
        <f>VLOOKUP($BG$39,'Markit Data'!$C$78:$L$84,BE44,FALSE)/100</f>
        <v>0.10630000000000001</v>
      </c>
      <c r="BJ44" s="53">
        <f>_xll.HLV5r3.Financial.Cache.SabrImpliedVolatility(BG$22, BG$19, BG$39, BG44*100)</f>
        <v>0.10050317681303651</v>
      </c>
      <c r="BK44" s="20">
        <f>(BI44 - BJ44)*10000</f>
        <v>57.968231869634927</v>
      </c>
      <c r="BM44" s="27"/>
      <c r="BP44">
        <v>2</v>
      </c>
      <c r="BQ44" s="105">
        <v>-4</v>
      </c>
      <c r="BR44" s="100">
        <f>VLOOKUP($BR$39,$BQ$30:$BR$36,2,FALSE) + BQ44*$BR$40</f>
        <v>5.2999999999999999E-2</v>
      </c>
      <c r="BS44" s="20">
        <f>BR44/VLOOKUP($BR$39,$BQ$30:$BR$36,2,FALSE)</f>
        <v>0.84126984126984128</v>
      </c>
      <c r="BT44" s="100">
        <f>VLOOKUP($BR$39,'Markit Data'!$C$89:$L$95,BP44,FALSE)/100</f>
        <v>0.1075</v>
      </c>
      <c r="BU44" s="53">
        <f>_xll.HLV5r3.Financial.Cache.SabrImpliedVolatility(BR$22, BR$19, BR$39, BR44*100)</f>
        <v>0.10124975759563679</v>
      </c>
      <c r="BV44" s="20">
        <f>(BT44 - BU44)*10000</f>
        <v>62.502424043632125</v>
      </c>
      <c r="BX44" s="27"/>
    </row>
    <row r="45" spans="2:79">
      <c r="B45">
        <v>3</v>
      </c>
      <c r="C45" s="106">
        <v>-3</v>
      </c>
      <c r="D45" s="100">
        <f t="shared" ref="D45:D52" si="1">VLOOKUP($D$39,$C$30:$D$36,2,FALSE) + C45*$D$40</f>
        <v>6.0500000000000005E-2</v>
      </c>
      <c r="E45" s="19">
        <f t="shared" ref="E45:E52" si="2">D45/VLOOKUP($D$39,$C$30:$D$36,2,FALSE)</f>
        <v>0.88970588235294124</v>
      </c>
      <c r="F45" s="100">
        <f>VLOOKUP($D$39,'Markit Data'!$C$23:$L$29,B45,FALSE)/100</f>
        <v>0.1051</v>
      </c>
      <c r="G45" s="53">
        <f>_xll.HLV5r3.Financial.Cache.SabrImpliedVolatility(D$22, D$19, D$39, D45*100)</f>
        <v>0.10028366917299347</v>
      </c>
      <c r="H45" s="19">
        <f t="shared" si="0"/>
        <v>48.163308270065265</v>
      </c>
      <c r="J45" s="27"/>
      <c r="M45">
        <v>3</v>
      </c>
      <c r="N45" s="106">
        <v>-3</v>
      </c>
      <c r="O45" s="100">
        <f t="shared" ref="O45:O52" si="3">VLOOKUP($O$39,$N$30:$O$36,2,FALSE) + N45*$O$40</f>
        <v>6.0500000000000005E-2</v>
      </c>
      <c r="P45" s="20">
        <f t="shared" ref="P45:P52" si="4">O45/VLOOKUP($O$39,$N$30:$O$36,2,FALSE)</f>
        <v>0.88970588235294124</v>
      </c>
      <c r="Q45" s="100">
        <f>VLOOKUP($O$39,'Markit Data'!$C$34:$L$40,M45,FALSE)/100</f>
        <v>0.1051</v>
      </c>
      <c r="R45" s="53">
        <f>_xll.HLV5r3.Financial.Cache.SabrImpliedVolatility(O$22, O$19, O$39, O45*100)</f>
        <v>0.10028361683340319</v>
      </c>
      <c r="S45" s="19">
        <f t="shared" ref="S45:S52" si="5">(Q45 - R45)*10000</f>
        <v>48.163831665968132</v>
      </c>
      <c r="U45" s="27"/>
      <c r="X45">
        <v>3</v>
      </c>
      <c r="Y45" s="106">
        <v>-3</v>
      </c>
      <c r="Z45" s="100">
        <f t="shared" ref="Z45:Z52" si="6">VLOOKUP($Z$39,$Y$30:$Z$36,2,FALSE) + Y45*$Z$40</f>
        <v>6.0500000000000005E-2</v>
      </c>
      <c r="AA45" s="20">
        <f t="shared" ref="AA45:AA52" si="7">Z45/VLOOKUP($Z$39,$Y$30:$Z$36,2,FALSE)</f>
        <v>0.88970588235294124</v>
      </c>
      <c r="AB45" s="100">
        <f>VLOOKUP($Z$39,'Markit Data'!$C$45:$L$51,X45,FALSE)/100</f>
        <v>0.10400000000000001</v>
      </c>
      <c r="AC45" s="53">
        <f>_xll.HLV5r3.Financial.Cache.SabrImpliedVolatility(Z$22, Z$19, Z$39, Z45*100)</f>
        <v>0.10036410857527571</v>
      </c>
      <c r="AD45" s="20">
        <f t="shared" ref="AD45:AD52" si="8">(AB45 - AC45)*10000</f>
        <v>36.358914247242993</v>
      </c>
      <c r="AF45" s="27"/>
      <c r="AI45">
        <v>3</v>
      </c>
      <c r="AJ45" s="106">
        <v>-3</v>
      </c>
      <c r="AK45" s="100">
        <f t="shared" ref="AK45:AK52" si="9">VLOOKUP($AK$39,$AJ$30:$AK$36,2,FALSE) + AJ45*$AK$40</f>
        <v>6.1500000000000006E-2</v>
      </c>
      <c r="AL45" s="20">
        <f t="shared" ref="AL45:AL52" si="10">AK45/VLOOKUP($AK$39,$AJ$30:$AK$36,2,FALSE)</f>
        <v>0.89130434782608692</v>
      </c>
      <c r="AM45" s="100">
        <f>VLOOKUP($AK$39,'Markit Data'!$C$56:$L$62,AI45,FALSE)/100</f>
        <v>0.1051</v>
      </c>
      <c r="AN45" s="53">
        <f>_xll.HLV5r3.Financial.Cache.SabrImpliedVolatility(AK$22, AK$19, AK$39, AK45*100)</f>
        <v>0.10028773273993946</v>
      </c>
      <c r="AO45" s="20">
        <f t="shared" ref="AO45:AO52" si="11">(AM45 - AN45)*10000</f>
        <v>48.122672600605377</v>
      </c>
      <c r="AQ45" s="27"/>
      <c r="AT45">
        <v>3</v>
      </c>
      <c r="AU45" s="106">
        <v>-3</v>
      </c>
      <c r="AV45" s="100">
        <f t="shared" ref="AV45:AV52" si="12">VLOOKUP($AV$39,$AU$30:$AV$36,2,FALSE) + AU45*$AV$40</f>
        <v>5.6500000000000002E-2</v>
      </c>
      <c r="AW45" s="20">
        <f t="shared" ref="AW45:AW52" si="13">AV45/VLOOKUP($AV$39,$AU$30:$AV$36,2,FALSE)</f>
        <v>0.8828125</v>
      </c>
      <c r="AX45" s="100">
        <f>VLOOKUP($AV$39,'Markit Data'!$C$67:$L$73,AT45,FALSE)/100</f>
        <v>0.1067</v>
      </c>
      <c r="AY45" s="53">
        <f>_xll.HLV5r3.Financial.Cache.SabrImpliedVolatility(AV$22, AV$19, AV$39, AV45*100)</f>
        <v>0.10212682458730678</v>
      </c>
      <c r="AZ45" s="20">
        <f t="shared" ref="AZ45:AZ52" si="14">(AX45 - AY45)*10000</f>
        <v>45.731754126932259</v>
      </c>
      <c r="BE45">
        <v>3</v>
      </c>
      <c r="BF45" s="106">
        <v>-3</v>
      </c>
      <c r="BG45" s="100">
        <f t="shared" ref="BG45:BG52" si="15">VLOOKUP($BG$39,$BF$30:$BG$36,2,FALSE) + BF45*$BG$40</f>
        <v>5.5500000000000001E-2</v>
      </c>
      <c r="BH45" s="20">
        <f t="shared" ref="BH45:BH52" si="16">BG45/VLOOKUP($BG$39,$BF$30:$BG$36,2,FALSE)</f>
        <v>0.88095238095238093</v>
      </c>
      <c r="BI45" s="100">
        <f>VLOOKUP($BG$39,'Markit Data'!$C$78:$L$84,BE45,FALSE)/100</f>
        <v>0.10400000000000001</v>
      </c>
      <c r="BJ45" s="53">
        <f>_xll.HLV5r3.Financial.Cache.SabrImpliedVolatility(BG$22, BG$19, BG$39, BG45*100)</f>
        <v>0.10029574110975348</v>
      </c>
      <c r="BK45" s="19">
        <f t="shared" ref="BK45:BK52" si="17">(BI45 - BJ45)*10000</f>
        <v>37.042588902465312</v>
      </c>
      <c r="BM45" s="27"/>
      <c r="BP45">
        <v>3</v>
      </c>
      <c r="BQ45" s="106">
        <v>-3</v>
      </c>
      <c r="BR45" s="100">
        <f t="shared" ref="BR45:BR52" si="18">VLOOKUP($BR$39,$BQ$30:$BR$36,2,FALSE) + BQ45*$BR$40</f>
        <v>5.5500000000000001E-2</v>
      </c>
      <c r="BS45" s="20">
        <f t="shared" ref="BS45:BS52" si="19">BR45/VLOOKUP($BR$39,$BQ$30:$BR$36,2,FALSE)</f>
        <v>0.88095238095238093</v>
      </c>
      <c r="BT45" s="100">
        <f>VLOOKUP($BR$39,'Markit Data'!$C$89:$L$95,BP45,FALSE)/100</f>
        <v>0.1047</v>
      </c>
      <c r="BU45" s="53">
        <f>_xll.HLV5r3.Financial.Cache.SabrImpliedVolatility(BR$22, BR$19, BR$39, BR45*100)</f>
        <v>0.10100763904312139</v>
      </c>
      <c r="BV45" s="19">
        <f t="shared" ref="BV45:BV52" si="20">(BT45 - BU45)*10000</f>
        <v>36.923609568786098</v>
      </c>
      <c r="BX45" s="27"/>
    </row>
    <row r="46" spans="2:79">
      <c r="B46">
        <v>4</v>
      </c>
      <c r="C46" s="106">
        <v>-2</v>
      </c>
      <c r="D46" s="100">
        <f t="shared" si="1"/>
        <v>6.3E-2</v>
      </c>
      <c r="E46" s="19">
        <f t="shared" si="2"/>
        <v>0.92647058823529405</v>
      </c>
      <c r="F46" s="100">
        <f>VLOOKUP($D$39,'Markit Data'!$C$23:$L$29,B46,FALSE)/100</f>
        <v>0.1027</v>
      </c>
      <c r="G46" s="53">
        <f>_xll.HLV5r3.Financial.Cache.SabrImpliedVolatility(D$22, D$19, D$39, D46*100)</f>
        <v>0.10000091660725628</v>
      </c>
      <c r="H46" s="19">
        <f t="shared" si="0"/>
        <v>26.990833927437173</v>
      </c>
      <c r="J46" s="27"/>
      <c r="M46">
        <v>4</v>
      </c>
      <c r="N46" s="106">
        <v>-2</v>
      </c>
      <c r="O46" s="100">
        <f t="shared" si="3"/>
        <v>6.3E-2</v>
      </c>
      <c r="P46" s="20">
        <f t="shared" si="4"/>
        <v>0.92647058823529405</v>
      </c>
      <c r="Q46" s="100">
        <f>VLOOKUP($O$39,'Markit Data'!$C$34:$L$40,M46,FALSE)/100</f>
        <v>0.1027</v>
      </c>
      <c r="R46" s="53">
        <f>_xll.HLV5r3.Financial.Cache.SabrImpliedVolatility(O$22, O$19, O$39, O46*100)</f>
        <v>0.10000088378686525</v>
      </c>
      <c r="S46" s="19">
        <f t="shared" si="5"/>
        <v>26.991162131347473</v>
      </c>
      <c r="U46" s="27"/>
      <c r="X46">
        <v>4</v>
      </c>
      <c r="Y46" s="106">
        <v>-2</v>
      </c>
      <c r="Z46" s="100">
        <f t="shared" si="6"/>
        <v>6.3E-2</v>
      </c>
      <c r="AA46" s="20">
        <f t="shared" si="7"/>
        <v>0.92647058823529405</v>
      </c>
      <c r="AB46" s="100">
        <f>VLOOKUP($Z$39,'Markit Data'!$C$45:$L$51,X46,FALSE)/100</f>
        <v>0.10199999999999999</v>
      </c>
      <c r="AC46" s="53">
        <f>_xll.HLV5r3.Financial.Cache.SabrImpliedVolatility(Z$22, Z$19, Z$39, Z46*100)</f>
        <v>0.10015418854759292</v>
      </c>
      <c r="AD46" s="20">
        <f t="shared" si="8"/>
        <v>18.45811452407073</v>
      </c>
      <c r="AF46" s="27"/>
      <c r="AI46">
        <v>4</v>
      </c>
      <c r="AJ46" s="106">
        <v>-2</v>
      </c>
      <c r="AK46" s="100">
        <f t="shared" si="9"/>
        <v>6.4000000000000001E-2</v>
      </c>
      <c r="AL46" s="20">
        <f t="shared" si="10"/>
        <v>0.92753623188405787</v>
      </c>
      <c r="AM46" s="100">
        <f>VLOOKUP($AK$39,'Markit Data'!$C$56:$L$62,AI46,FALSE)/100</f>
        <v>0.1027</v>
      </c>
      <c r="AN46" s="53">
        <f>_xll.HLV5r3.Financial.Cache.SabrImpliedVolatility(AK$22, AK$19, AK$39, AK46*100)</f>
        <v>0.10000337782832516</v>
      </c>
      <c r="AO46" s="20">
        <f t="shared" si="11"/>
        <v>26.966221716748368</v>
      </c>
      <c r="AQ46" s="27"/>
      <c r="AT46">
        <v>4</v>
      </c>
      <c r="AU46" s="106">
        <v>-2</v>
      </c>
      <c r="AV46" s="100">
        <f t="shared" si="12"/>
        <v>5.9000000000000004E-2</v>
      </c>
      <c r="AW46" s="20">
        <f t="shared" si="13"/>
        <v>0.921875</v>
      </c>
      <c r="AX46" s="100">
        <f>VLOOKUP($AV$39,'Markit Data'!$C$67:$L$73,AT46,FALSE)/100</f>
        <v>0.1048</v>
      </c>
      <c r="AY46" s="53">
        <f>_xll.HLV5r3.Financial.Cache.SabrImpliedVolatility(AV$22, AV$19, AV$39, AV46*100)</f>
        <v>0.10189192764370619</v>
      </c>
      <c r="AZ46" s="20">
        <f t="shared" si="14"/>
        <v>29.080723562938115</v>
      </c>
      <c r="BE46">
        <v>4</v>
      </c>
      <c r="BF46" s="106">
        <v>-2</v>
      </c>
      <c r="BG46" s="100">
        <f t="shared" si="15"/>
        <v>5.8000000000000003E-2</v>
      </c>
      <c r="BH46" s="20">
        <f t="shared" si="16"/>
        <v>0.92063492063492069</v>
      </c>
      <c r="BI46" s="100">
        <f>VLOOKUP($BG$39,'Markit Data'!$C$78:$L$84,BE46,FALSE)/100</f>
        <v>0.10199999999999999</v>
      </c>
      <c r="BJ46" s="53">
        <f>_xll.HLV5r3.Financial.Cache.SabrImpliedVolatility(BG$22, BG$19, BG$39, BG46*100)</f>
        <v>0.10011086886949395</v>
      </c>
      <c r="BK46" s="19">
        <f t="shared" si="17"/>
        <v>18.891311305060388</v>
      </c>
      <c r="BM46" s="27"/>
      <c r="BP46">
        <v>4</v>
      </c>
      <c r="BQ46" s="106">
        <v>-2</v>
      </c>
      <c r="BR46" s="100">
        <f t="shared" si="18"/>
        <v>5.8000000000000003E-2</v>
      </c>
      <c r="BS46" s="20">
        <f t="shared" si="19"/>
        <v>0.92063492063492069</v>
      </c>
      <c r="BT46" s="100">
        <f>VLOOKUP($BR$39,'Markit Data'!$C$89:$L$95,BP46,FALSE)/100</f>
        <v>0.10279999999999999</v>
      </c>
      <c r="BU46" s="53">
        <f>_xll.HLV5r3.Financial.Cache.SabrImpliedVolatility(BR$22, BR$19, BR$39, BR46*100)</f>
        <v>0.10078662686585231</v>
      </c>
      <c r="BV46" s="19">
        <f t="shared" si="20"/>
        <v>20.133731341476778</v>
      </c>
      <c r="BX46" s="27"/>
    </row>
    <row r="47" spans="2:79">
      <c r="B47">
        <v>5</v>
      </c>
      <c r="C47" s="106">
        <v>-1</v>
      </c>
      <c r="D47" s="100">
        <f t="shared" si="1"/>
        <v>6.5500000000000003E-2</v>
      </c>
      <c r="E47" s="19">
        <f t="shared" si="2"/>
        <v>0.96323529411764708</v>
      </c>
      <c r="F47" s="100">
        <f>VLOOKUP($D$39,'Markit Data'!$C$23:$L$29,B47,FALSE)/100</f>
        <v>0.1007</v>
      </c>
      <c r="G47" s="53">
        <f>_xll.HLV5r3.Financial.Cache.SabrImpliedVolatility(D$22, D$19, D$39, D47*100)</f>
        <v>9.9740312035541817E-2</v>
      </c>
      <c r="H47" s="19">
        <f t="shared" si="0"/>
        <v>9.5968796445818079</v>
      </c>
      <c r="J47" s="27"/>
      <c r="M47">
        <v>5</v>
      </c>
      <c r="N47" s="106">
        <v>-1</v>
      </c>
      <c r="O47" s="100">
        <f t="shared" si="3"/>
        <v>6.5500000000000003E-2</v>
      </c>
      <c r="P47" s="20">
        <f t="shared" si="4"/>
        <v>0.96323529411764708</v>
      </c>
      <c r="Q47" s="100">
        <f>VLOOKUP($O$39,'Markit Data'!$C$34:$L$40,M47,FALSE)/100</f>
        <v>0.1007</v>
      </c>
      <c r="R47" s="53">
        <f>_xll.HLV5r3.Financial.Cache.SabrImpliedVolatility(O$22, O$19, O$39, O47*100)</f>
        <v>9.9740296603548426E-2</v>
      </c>
      <c r="S47" s="19">
        <f t="shared" si="5"/>
        <v>9.5970339645157221</v>
      </c>
      <c r="U47" s="27"/>
      <c r="X47">
        <v>5</v>
      </c>
      <c r="Y47" s="106">
        <v>-1</v>
      </c>
      <c r="Z47" s="100">
        <f t="shared" si="6"/>
        <v>6.5500000000000003E-2</v>
      </c>
      <c r="AA47" s="20">
        <f t="shared" si="7"/>
        <v>0.96323529411764708</v>
      </c>
      <c r="AB47" s="100">
        <f>VLOOKUP($Z$39,'Markit Data'!$C$45:$L$51,X47,FALSE)/100</f>
        <v>0.10060000000000001</v>
      </c>
      <c r="AC47" s="53">
        <f>_xll.HLV5r3.Financial.Cache.SabrImpliedVolatility(Z$22, Z$19, Z$39, Z47*100)</f>
        <v>9.9966826010678023E-2</v>
      </c>
      <c r="AD47" s="20">
        <f t="shared" si="8"/>
        <v>6.3317398932198623</v>
      </c>
      <c r="AF47" s="27"/>
      <c r="AI47">
        <v>5</v>
      </c>
      <c r="AJ47" s="106">
        <v>-1</v>
      </c>
      <c r="AK47" s="100">
        <f t="shared" si="9"/>
        <v>6.6500000000000004E-2</v>
      </c>
      <c r="AL47" s="20">
        <f t="shared" si="10"/>
        <v>0.96376811594202894</v>
      </c>
      <c r="AM47" s="100">
        <f>VLOOKUP($AK$39,'Markit Data'!$C$56:$L$62,AI47,FALSE)/100</f>
        <v>0.1007</v>
      </c>
      <c r="AN47" s="53">
        <f>_xll.HLV5r3.Financial.Cache.SabrImpliedVolatility(AK$22, AK$19, AK$39, AK47*100)</f>
        <v>9.9741416085266182E-2</v>
      </c>
      <c r="AO47" s="20">
        <f t="shared" si="11"/>
        <v>9.5858391473381541</v>
      </c>
      <c r="AQ47" s="27"/>
      <c r="AT47">
        <v>5</v>
      </c>
      <c r="AU47" s="106">
        <v>-1</v>
      </c>
      <c r="AV47" s="100">
        <f t="shared" si="12"/>
        <v>6.1499999999999999E-2</v>
      </c>
      <c r="AW47" s="20">
        <f t="shared" si="13"/>
        <v>0.9609375</v>
      </c>
      <c r="AX47" s="100">
        <f>VLOOKUP($AV$39,'Markit Data'!$C$67:$L$73,AT47,FALSE)/100</f>
        <v>0.10289999999999999</v>
      </c>
      <c r="AY47" s="53">
        <f>_xll.HLV5r3.Financial.Cache.SabrImpliedVolatility(AV$22, AV$19, AV$39, AV47*100)</f>
        <v>0.10168383488902945</v>
      </c>
      <c r="AZ47" s="20">
        <f t="shared" si="14"/>
        <v>12.161651109705435</v>
      </c>
      <c r="BE47">
        <v>5</v>
      </c>
      <c r="BF47" s="106">
        <v>-1</v>
      </c>
      <c r="BG47" s="100">
        <f t="shared" si="15"/>
        <v>6.0499999999999998E-2</v>
      </c>
      <c r="BH47" s="20">
        <f t="shared" si="16"/>
        <v>0.96031746031746024</v>
      </c>
      <c r="BI47" s="100">
        <f>VLOOKUP($BG$39,'Markit Data'!$C$78:$L$84,BE47,FALSE)/100</f>
        <v>0.10060000000000001</v>
      </c>
      <c r="BJ47" s="53">
        <f>_xll.HLV5r3.Financial.Cache.SabrImpliedVolatility(BG$22, BG$19, BG$39, BG47*100)</f>
        <v>9.9946284718518283E-2</v>
      </c>
      <c r="BK47" s="19">
        <f t="shared" si="17"/>
        <v>6.5371528148172597</v>
      </c>
      <c r="BM47" s="27"/>
      <c r="BP47">
        <v>5</v>
      </c>
      <c r="BQ47" s="106">
        <v>-1</v>
      </c>
      <c r="BR47" s="100">
        <f t="shared" si="18"/>
        <v>6.0499999999999998E-2</v>
      </c>
      <c r="BS47" s="20">
        <f t="shared" si="19"/>
        <v>0.96031746031746024</v>
      </c>
      <c r="BT47" s="100">
        <f>VLOOKUP($BR$39,'Markit Data'!$C$89:$L$95,BP47,FALSE)/100</f>
        <v>0.1013</v>
      </c>
      <c r="BU47" s="53">
        <f>_xll.HLV5r3.Financial.Cache.SabrImpliedVolatility(BR$22, BR$19, BR$39, BR47*100)</f>
        <v>0.10058467597367708</v>
      </c>
      <c r="BV47" s="19">
        <f t="shared" si="20"/>
        <v>7.1532402632291934</v>
      </c>
      <c r="BX47" s="27"/>
    </row>
    <row r="48" spans="2:79">
      <c r="B48">
        <v>6</v>
      </c>
      <c r="C48" s="107">
        <v>0</v>
      </c>
      <c r="D48" s="101">
        <f t="shared" si="1"/>
        <v>6.8000000000000005E-2</v>
      </c>
      <c r="E48" s="32">
        <f t="shared" si="2"/>
        <v>1</v>
      </c>
      <c r="F48" s="104">
        <f>VLOOKUP($D$39,'Markit Data'!$C$23:$L$29,B48,FALSE)/100</f>
        <v>9.9499999999999991E-2</v>
      </c>
      <c r="G48" s="53">
        <f>_xll.HLV5r3.Financial.Cache.SabrImpliedVolatility(D$22, D$19, D$39, D48*100)</f>
        <v>9.9499999999242555E-2</v>
      </c>
      <c r="H48" s="32">
        <f t="shared" si="0"/>
        <v>7.5743578076270524E-9</v>
      </c>
      <c r="J48" s="27"/>
      <c r="M48">
        <v>6</v>
      </c>
      <c r="N48" s="107">
        <v>0</v>
      </c>
      <c r="O48" s="101">
        <f t="shared" si="3"/>
        <v>6.8000000000000005E-2</v>
      </c>
      <c r="P48" s="52">
        <f t="shared" si="4"/>
        <v>1</v>
      </c>
      <c r="Q48" s="101">
        <f>VLOOKUP($O$39,'Markit Data'!$C$34:$L$40,M48,FALSE)/100</f>
        <v>9.9499999999999991E-2</v>
      </c>
      <c r="R48" s="53">
        <f>_xll.HLV5r3.Financial.Cache.SabrImpliedVolatility(O$22, O$19, O$39, O48*100)</f>
        <v>9.9499999993937646E-2</v>
      </c>
      <c r="S48" s="32">
        <f t="shared" si="5"/>
        <v>6.0623450703900517E-8</v>
      </c>
      <c r="U48" s="27"/>
      <c r="X48">
        <v>6</v>
      </c>
      <c r="Y48" s="107">
        <v>0</v>
      </c>
      <c r="Z48" s="101">
        <f t="shared" si="6"/>
        <v>6.8000000000000005E-2</v>
      </c>
      <c r="AA48" s="52">
        <f t="shared" si="7"/>
        <v>1</v>
      </c>
      <c r="AB48" s="101">
        <f>VLOOKUP($Z$39,'Markit Data'!$C$45:$L$51,X48,FALSE)/100</f>
        <v>9.98E-2</v>
      </c>
      <c r="AC48" s="53">
        <f>_xll.HLV5r3.Financial.Cache.SabrImpliedVolatility(Z$22, Z$19, Z$39, Z48*100)</f>
        <v>9.9799999984491114E-2</v>
      </c>
      <c r="AD48" s="20">
        <f t="shared" si="8"/>
        <v>1.5508885842230313E-7</v>
      </c>
      <c r="AF48" s="27"/>
      <c r="AI48">
        <v>6</v>
      </c>
      <c r="AJ48" s="107">
        <v>0</v>
      </c>
      <c r="AK48" s="101">
        <f t="shared" si="9"/>
        <v>6.9000000000000006E-2</v>
      </c>
      <c r="AL48" s="52">
        <f t="shared" si="10"/>
        <v>1</v>
      </c>
      <c r="AM48" s="101">
        <f>VLOOKUP($AK$39,'Markit Data'!$C$56:$L$62,AI48,FALSE)/100</f>
        <v>9.9499999999999991E-2</v>
      </c>
      <c r="AN48" s="53">
        <f>_xll.HLV5r3.Financial.Cache.SabrImpliedVolatility(AK$22, AK$19, AK$39, AK48*100)</f>
        <v>9.9499999826350008E-2</v>
      </c>
      <c r="AO48" s="20">
        <f t="shared" si="11"/>
        <v>1.7364998328162073E-6</v>
      </c>
      <c r="AQ48" s="27"/>
      <c r="AT48">
        <v>6</v>
      </c>
      <c r="AU48" s="107">
        <v>0</v>
      </c>
      <c r="AV48" s="101">
        <f t="shared" si="12"/>
        <v>6.4000000000000001E-2</v>
      </c>
      <c r="AW48" s="52">
        <f t="shared" si="13"/>
        <v>1</v>
      </c>
      <c r="AX48" s="101">
        <f>VLOOKUP($AV$39,'Markit Data'!$C$67:$L$73,AT48,FALSE)/100</f>
        <v>0.10150000000000001</v>
      </c>
      <c r="AY48" s="53">
        <f>_xll.HLV5r3.Financial.Cache.SabrImpliedVolatility(AV$22, AV$19, AV$39, AV48*100)</f>
        <v>0.10149999971409841</v>
      </c>
      <c r="AZ48" s="20">
        <f t="shared" si="14"/>
        <v>2.859015940659404E-6</v>
      </c>
      <c r="BE48">
        <v>6</v>
      </c>
      <c r="BF48" s="107">
        <v>0</v>
      </c>
      <c r="BG48" s="101">
        <f t="shared" si="15"/>
        <v>6.3E-2</v>
      </c>
      <c r="BH48" s="52">
        <f t="shared" si="16"/>
        <v>1</v>
      </c>
      <c r="BI48" s="101">
        <f>VLOOKUP($BG$39,'Markit Data'!$C$78:$L$84,BE48,FALSE)/100</f>
        <v>9.98E-2</v>
      </c>
      <c r="BJ48" s="53">
        <f>_xll.HLV5r3.Financial.Cache.SabrImpliedVolatility(BG$22, BG$19, BG$39, BG48*100)</f>
        <v>9.9799999643518517E-2</v>
      </c>
      <c r="BK48" s="32">
        <f t="shared" si="17"/>
        <v>3.564814832213159E-6</v>
      </c>
      <c r="BM48" s="27"/>
      <c r="BP48">
        <v>6</v>
      </c>
      <c r="BQ48" s="107">
        <v>0</v>
      </c>
      <c r="BR48" s="101">
        <f t="shared" si="18"/>
        <v>6.3E-2</v>
      </c>
      <c r="BS48" s="52">
        <f t="shared" si="19"/>
        <v>1</v>
      </c>
      <c r="BT48" s="101">
        <f>VLOOKUP($BR$39,'Markit Data'!$C$89:$L$95,BP48,FALSE)/100</f>
        <v>0.10039999999999999</v>
      </c>
      <c r="BU48" s="53">
        <f>_xll.HLV5r3.Financial.Cache.SabrImpliedVolatility(BR$22, BR$19, BR$39, BR48*100)</f>
        <v>0.10039999774248372</v>
      </c>
      <c r="BV48" s="32">
        <f t="shared" si="20"/>
        <v>2.2575162711424568E-5</v>
      </c>
      <c r="BX48" s="27"/>
    </row>
    <row r="49" spans="2:76">
      <c r="B49">
        <v>7</v>
      </c>
      <c r="C49" s="106">
        <v>1</v>
      </c>
      <c r="D49" s="100">
        <f t="shared" si="1"/>
        <v>7.0500000000000007E-2</v>
      </c>
      <c r="E49" s="19">
        <f t="shared" si="2"/>
        <v>1.036764705882353</v>
      </c>
      <c r="F49" s="103">
        <f>VLOOKUP($D$39,'Markit Data'!$C$23:$L$29,B49,FALSE)/100</f>
        <v>9.8400000000000001E-2</v>
      </c>
      <c r="G49" s="53">
        <f>_xll.HLV5r3.Financial.Cache.SabrImpliedVolatility(D$22, D$19, D$39, D49*100)</f>
        <v>9.9278325611051738E-2</v>
      </c>
      <c r="H49" s="19">
        <f t="shared" si="0"/>
        <v>-8.7832561105173621</v>
      </c>
      <c r="J49" s="27"/>
      <c r="M49">
        <v>7</v>
      </c>
      <c r="N49" s="106">
        <v>1</v>
      </c>
      <c r="O49" s="100">
        <f t="shared" si="3"/>
        <v>7.0500000000000007E-2</v>
      </c>
      <c r="P49" s="20">
        <f t="shared" si="4"/>
        <v>1.036764705882353</v>
      </c>
      <c r="Q49" s="100">
        <f>VLOOKUP($O$39,'Markit Data'!$C$34:$L$40,M49,FALSE)/100</f>
        <v>9.8400000000000001E-2</v>
      </c>
      <c r="R49" s="53">
        <f>_xll.HLV5r3.Financial.Cache.SabrImpliedVolatility(O$22, O$19, O$39, O49*100)</f>
        <v>9.9278339223943204E-2</v>
      </c>
      <c r="S49" s="19">
        <f t="shared" si="5"/>
        <v>-8.7833922394320307</v>
      </c>
      <c r="U49" s="27"/>
      <c r="X49">
        <v>7</v>
      </c>
      <c r="Y49" s="106">
        <v>1</v>
      </c>
      <c r="Z49" s="100">
        <f t="shared" si="6"/>
        <v>7.0500000000000007E-2</v>
      </c>
      <c r="AA49" s="20">
        <f t="shared" si="7"/>
        <v>1.036764705882353</v>
      </c>
      <c r="AB49" s="100">
        <f>VLOOKUP($Z$39,'Markit Data'!$C$45:$L$51,X49,FALSE)/100</f>
        <v>9.9299999999999999E-2</v>
      </c>
      <c r="AC49" s="53">
        <f>_xll.HLV5r3.Financial.Cache.SabrImpliedVolatility(Z$22, Z$19, Z$39, Z49*100)</f>
        <v>9.9651910049960657E-2</v>
      </c>
      <c r="AD49" s="20">
        <f t="shared" si="8"/>
        <v>-3.5191004996065756</v>
      </c>
      <c r="AF49" s="27"/>
      <c r="AI49">
        <v>7</v>
      </c>
      <c r="AJ49" s="106">
        <v>1</v>
      </c>
      <c r="AK49" s="100">
        <f t="shared" si="9"/>
        <v>7.1500000000000008E-2</v>
      </c>
      <c r="AL49" s="20">
        <f t="shared" si="10"/>
        <v>1.036231884057971</v>
      </c>
      <c r="AM49" s="100">
        <f>VLOOKUP($AK$39,'Markit Data'!$C$56:$L$62,AI49,FALSE)/100</f>
        <v>9.8400000000000001E-2</v>
      </c>
      <c r="AN49" s="53">
        <f>_xll.HLV5r3.Financial.Cache.SabrImpliedVolatility(AK$22, AK$19, AK$39, AK49*100)</f>
        <v>9.9277477220554744E-2</v>
      </c>
      <c r="AO49" s="20">
        <f t="shared" si="11"/>
        <v>-8.7747722055474267</v>
      </c>
      <c r="AQ49" s="27"/>
      <c r="AT49">
        <v>7</v>
      </c>
      <c r="AU49" s="106">
        <v>1</v>
      </c>
      <c r="AV49" s="100">
        <f t="shared" si="12"/>
        <v>6.6500000000000004E-2</v>
      </c>
      <c r="AW49" s="20">
        <f t="shared" si="13"/>
        <v>1.0390625</v>
      </c>
      <c r="AX49" s="100">
        <f>VLOOKUP($AV$39,'Markit Data'!$C$67:$L$73,AT49,FALSE)/100</f>
        <v>0.10050000000000001</v>
      </c>
      <c r="AY49" s="53">
        <f>_xll.HLV5r3.Financial.Cache.SabrImpliedVolatility(AV$22, AV$19, AV$39, AV49*100)</f>
        <v>0.10133816939915316</v>
      </c>
      <c r="AZ49" s="20">
        <f t="shared" si="14"/>
        <v>-8.3816939915315469</v>
      </c>
      <c r="BE49">
        <v>7</v>
      </c>
      <c r="BF49" s="106">
        <v>1</v>
      </c>
      <c r="BG49" s="100">
        <f t="shared" si="15"/>
        <v>6.5500000000000003E-2</v>
      </c>
      <c r="BH49" s="20">
        <f t="shared" si="16"/>
        <v>1.0396825396825398</v>
      </c>
      <c r="BI49" s="100">
        <f>VLOOKUP($BG$39,'Markit Data'!$C$78:$L$84,BE49,FALSE)/100</f>
        <v>9.9299999999999999E-2</v>
      </c>
      <c r="BJ49" s="53">
        <f>_xll.HLV5r3.Financial.Cache.SabrImpliedVolatility(BG$22, BG$19, BG$39, BG49*100)</f>
        <v>9.9670266492403806E-2</v>
      </c>
      <c r="BK49" s="19">
        <f t="shared" si="17"/>
        <v>-3.7026649240380625</v>
      </c>
      <c r="BM49" s="27"/>
      <c r="BP49">
        <v>7</v>
      </c>
      <c r="BQ49" s="106">
        <v>1</v>
      </c>
      <c r="BR49" s="100">
        <f t="shared" si="18"/>
        <v>6.5500000000000003E-2</v>
      </c>
      <c r="BS49" s="20">
        <f t="shared" si="19"/>
        <v>1.0396825396825398</v>
      </c>
      <c r="BT49" s="100">
        <f>VLOOKUP($BR$39,'Markit Data'!$C$89:$L$95,BP49,FALSE)/100</f>
        <v>9.9600000000000008E-2</v>
      </c>
      <c r="BU49" s="53">
        <f>_xll.HLV5r3.Financial.Cache.SabrImpliedVolatility(BR$22, BR$19, BR$39, BR49*100)</f>
        <v>0.10023101987704945</v>
      </c>
      <c r="BV49" s="19">
        <f t="shared" si="20"/>
        <v>-6.3101987704944351</v>
      </c>
      <c r="BX49" s="27"/>
    </row>
    <row r="50" spans="2:76">
      <c r="B50">
        <v>8</v>
      </c>
      <c r="C50" s="106">
        <v>2</v>
      </c>
      <c r="D50" s="100">
        <f t="shared" si="1"/>
        <v>7.3000000000000009E-2</v>
      </c>
      <c r="E50" s="19">
        <f t="shared" si="2"/>
        <v>1.0735294117647058</v>
      </c>
      <c r="F50" s="103">
        <f>VLOOKUP($D$39,'Markit Data'!$C$23:$L$29,B50,FALSE)/100</f>
        <v>9.7699999999999995E-2</v>
      </c>
      <c r="G50" s="53">
        <f>_xll.HLV5r3.Financial.Cache.SabrImpliedVolatility(D$22, D$19, D$39, D50*100)</f>
        <v>9.9073807133034861E-2</v>
      </c>
      <c r="H50" s="19">
        <f t="shared" si="0"/>
        <v>-13.738071330348657</v>
      </c>
      <c r="J50" s="27"/>
      <c r="M50">
        <v>8</v>
      </c>
      <c r="N50" s="106">
        <v>2</v>
      </c>
      <c r="O50" s="100">
        <f t="shared" si="3"/>
        <v>7.3000000000000009E-2</v>
      </c>
      <c r="P50" s="20">
        <f t="shared" si="4"/>
        <v>1.0735294117647058</v>
      </c>
      <c r="Q50" s="100">
        <f>VLOOKUP($O$39,'Markit Data'!$C$34:$L$40,M50,FALSE)/100</f>
        <v>9.7699999999999995E-2</v>
      </c>
      <c r="R50" s="53">
        <f>_xll.HLV5r3.Financial.Cache.SabrImpliedVolatility(O$22, O$19, O$39, O50*100)</f>
        <v>9.9073832694883027E-2</v>
      </c>
      <c r="S50" s="19">
        <f t="shared" si="5"/>
        <v>-13.738326948830315</v>
      </c>
      <c r="U50" s="27"/>
      <c r="X50">
        <v>8</v>
      </c>
      <c r="Y50" s="106">
        <v>2</v>
      </c>
      <c r="Z50" s="100">
        <f t="shared" si="6"/>
        <v>7.3000000000000009E-2</v>
      </c>
      <c r="AA50" s="20">
        <f t="shared" si="7"/>
        <v>1.0735294117647058</v>
      </c>
      <c r="AB50" s="100">
        <f>VLOOKUP($Z$39,'Markit Data'!$C$45:$L$51,X50,FALSE)/100</f>
        <v>9.9199999999999997E-2</v>
      </c>
      <c r="AC50" s="53">
        <f>_xll.HLV5r3.Financial.Cache.SabrImpliedVolatility(Z$22, Z$19, Z$39, Z50*100)</f>
        <v>9.9520946569598881E-2</v>
      </c>
      <c r="AD50" s="20">
        <f t="shared" si="8"/>
        <v>-3.2094656959888446</v>
      </c>
      <c r="AF50" s="27"/>
      <c r="AI50">
        <v>8</v>
      </c>
      <c r="AJ50" s="106">
        <v>2</v>
      </c>
      <c r="AK50" s="100">
        <f t="shared" si="9"/>
        <v>7.400000000000001E-2</v>
      </c>
      <c r="AL50" s="20">
        <f t="shared" si="10"/>
        <v>1.0724637681159421</v>
      </c>
      <c r="AM50" s="100">
        <f>VLOOKUP($AK$39,'Markit Data'!$C$56:$L$62,AI50,FALSE)/100</f>
        <v>9.7699999999999995E-2</v>
      </c>
      <c r="AN50" s="53">
        <f>_xll.HLV5r3.Financial.Cache.SabrImpliedVolatility(AK$22, AK$19, AK$39, AK50*100)</f>
        <v>9.9072366002404891E-2</v>
      </c>
      <c r="AO50" s="20">
        <f t="shared" si="11"/>
        <v>-13.723660024048955</v>
      </c>
      <c r="AQ50" s="27"/>
      <c r="AT50">
        <v>8</v>
      </c>
      <c r="AU50" s="106">
        <v>2</v>
      </c>
      <c r="AV50" s="100">
        <f t="shared" si="12"/>
        <v>6.9000000000000006E-2</v>
      </c>
      <c r="AW50" s="20">
        <f t="shared" si="13"/>
        <v>1.078125</v>
      </c>
      <c r="AX50" s="100">
        <f>VLOOKUP($AV$39,'Markit Data'!$C$67:$L$73,AT50,FALSE)/100</f>
        <v>0.10009999999999999</v>
      </c>
      <c r="AY50" s="53">
        <f>_xll.HLV5r3.Financial.Cache.SabrImpliedVolatility(AV$22, AV$19, AV$39, AV50*100)</f>
        <v>0.10119634321283233</v>
      </c>
      <c r="AZ50" s="20">
        <f t="shared" si="14"/>
        <v>-10.963432128323348</v>
      </c>
      <c r="BE50">
        <v>8</v>
      </c>
      <c r="BF50" s="106">
        <v>2</v>
      </c>
      <c r="BG50" s="100">
        <f t="shared" si="15"/>
        <v>6.8000000000000005E-2</v>
      </c>
      <c r="BH50" s="20">
        <f t="shared" si="16"/>
        <v>1.0793650793650795</v>
      </c>
      <c r="BI50" s="100">
        <f>VLOOKUP($BG$39,'Markit Data'!$C$78:$L$84,BE50,FALSE)/100</f>
        <v>9.9199999999999997E-2</v>
      </c>
      <c r="BJ50" s="53">
        <f>_xll.HLV5r3.Financial.Cache.SabrImpliedVolatility(BG$22, BG$19, BG$39, BG50*100)</f>
        <v>9.9555543745410799E-2</v>
      </c>
      <c r="BK50" s="19">
        <f t="shared" si="17"/>
        <v>-3.5554374541080236</v>
      </c>
      <c r="BM50" s="27"/>
      <c r="BP50">
        <v>8</v>
      </c>
      <c r="BQ50" s="106">
        <v>2</v>
      </c>
      <c r="BR50" s="100">
        <f t="shared" si="18"/>
        <v>6.8000000000000005E-2</v>
      </c>
      <c r="BS50" s="20">
        <f t="shared" si="19"/>
        <v>1.0793650793650795</v>
      </c>
      <c r="BT50" s="100">
        <f>VLOOKUP($BR$39,'Markit Data'!$C$89:$L$95,BP50,FALSE)/100</f>
        <v>9.9199999999999997E-2</v>
      </c>
      <c r="BU50" s="53">
        <f>_xll.HLV5r3.Financial.Cache.SabrImpliedVolatility(BR$22, BR$19, BR$39, BR50*100)</f>
        <v>0.10007635379078912</v>
      </c>
      <c r="BV50" s="19">
        <f t="shared" si="20"/>
        <v>-8.7635379078912496</v>
      </c>
      <c r="BX50" s="27"/>
    </row>
    <row r="51" spans="2:76">
      <c r="B51">
        <v>9</v>
      </c>
      <c r="C51" s="106">
        <v>3</v>
      </c>
      <c r="D51" s="100">
        <f t="shared" si="1"/>
        <v>7.5500000000000012E-2</v>
      </c>
      <c r="E51" s="19">
        <f t="shared" si="2"/>
        <v>1.1102941176470589</v>
      </c>
      <c r="F51" s="103">
        <f>VLOOKUP($D$39,'Markit Data'!$C$23:$L$29,B51,FALSE)/100</f>
        <v>9.7799999999999998E-2</v>
      </c>
      <c r="G51" s="53">
        <f>_xll.HLV5r3.Financial.Cache.SabrImpliedVolatility(D$22, D$19, D$39, D51*100)</f>
        <v>9.8885113109864531E-2</v>
      </c>
      <c r="H51" s="19">
        <f t="shared" si="0"/>
        <v>-10.851131098645329</v>
      </c>
      <c r="J51" s="27"/>
      <c r="M51">
        <v>9</v>
      </c>
      <c r="N51" s="106">
        <v>3</v>
      </c>
      <c r="O51" s="100">
        <f t="shared" si="3"/>
        <v>7.5500000000000012E-2</v>
      </c>
      <c r="P51" s="20">
        <f t="shared" si="4"/>
        <v>1.1102941176470589</v>
      </c>
      <c r="Q51" s="100">
        <f>VLOOKUP($O$39,'Markit Data'!$C$34:$L$40,M51,FALSE)/100</f>
        <v>9.7799999999999998E-2</v>
      </c>
      <c r="R51" s="53">
        <f>_xll.HLV5r3.Financial.Cache.SabrImpliedVolatility(O$22, O$19, O$39, O51*100)</f>
        <v>9.888514907834578E-2</v>
      </c>
      <c r="S51" s="19">
        <f t="shared" si="5"/>
        <v>-10.851490783457818</v>
      </c>
      <c r="U51" s="27"/>
      <c r="X51">
        <v>9</v>
      </c>
      <c r="Y51" s="106">
        <v>3</v>
      </c>
      <c r="Z51" s="100">
        <f t="shared" si="6"/>
        <v>7.5500000000000012E-2</v>
      </c>
      <c r="AA51" s="20">
        <f t="shared" si="7"/>
        <v>1.1102941176470589</v>
      </c>
      <c r="AB51" s="100">
        <f>VLOOKUP($Z$39,'Markit Data'!$C$45:$L$51,X51,FALSE)/100</f>
        <v>9.9199999999999997E-2</v>
      </c>
      <c r="AC51" s="53">
        <f>_xll.HLV5r3.Financial.Cache.SabrImpliedVolatility(Z$22, Z$19, Z$39, Z51*100)</f>
        <v>9.9405665785046504E-2</v>
      </c>
      <c r="AD51" s="20">
        <f t="shared" si="8"/>
        <v>-2.0566578504650765</v>
      </c>
      <c r="AF51" s="27"/>
      <c r="AI51">
        <v>9</v>
      </c>
      <c r="AJ51" s="106">
        <v>3</v>
      </c>
      <c r="AK51" s="100">
        <f t="shared" si="9"/>
        <v>7.6500000000000012E-2</v>
      </c>
      <c r="AL51" s="20">
        <f t="shared" si="10"/>
        <v>1.1086956521739131</v>
      </c>
      <c r="AM51" s="100">
        <f>VLOOKUP($AK$39,'Markit Data'!$C$56:$L$62,AI51,FALSE)/100</f>
        <v>9.7799999999999998E-2</v>
      </c>
      <c r="AN51" s="53">
        <f>_xll.HLV5r3.Financial.Cache.SabrImpliedVolatility(AK$22, AK$19, AK$39, AK51*100)</f>
        <v>9.8883331482968476E-2</v>
      </c>
      <c r="AO51" s="20">
        <f t="shared" si="11"/>
        <v>-10.833314829684776</v>
      </c>
      <c r="AQ51" s="27"/>
      <c r="AT51">
        <v>9</v>
      </c>
      <c r="AU51" s="106">
        <v>3</v>
      </c>
      <c r="AV51" s="100">
        <f t="shared" si="12"/>
        <v>7.1500000000000008E-2</v>
      </c>
      <c r="AW51" s="20">
        <f t="shared" si="13"/>
        <v>1.1171875</v>
      </c>
      <c r="AX51" s="100">
        <f>VLOOKUP($AV$39,'Markit Data'!$C$67:$L$73,AT51,FALSE)/100</f>
        <v>0.1007</v>
      </c>
      <c r="AY51" s="53">
        <f>_xll.HLV5r3.Financial.Cache.SabrImpliedVolatility(AV$22, AV$19, AV$39, AV51*100)</f>
        <v>0.10107273775325118</v>
      </c>
      <c r="AZ51" s="20">
        <f t="shared" si="14"/>
        <v>-3.7273775325118166</v>
      </c>
      <c r="BE51">
        <v>9</v>
      </c>
      <c r="BF51" s="106">
        <v>3</v>
      </c>
      <c r="BG51" s="100">
        <f t="shared" si="15"/>
        <v>7.0500000000000007E-2</v>
      </c>
      <c r="BH51" s="20">
        <f t="shared" si="16"/>
        <v>1.1190476190476191</v>
      </c>
      <c r="BI51" s="100">
        <f>VLOOKUP($BG$39,'Markit Data'!$C$78:$L$84,BE51,FALSE)/100</f>
        <v>9.9199999999999997E-2</v>
      </c>
      <c r="BJ51" s="53">
        <f>_xll.HLV5r3.Financial.Cache.SabrImpliedVolatility(BG$22, BG$19, BG$39, BG51*100)</f>
        <v>9.9454465774895612E-2</v>
      </c>
      <c r="BK51" s="19">
        <f t="shared" si="17"/>
        <v>-2.544657748956153</v>
      </c>
      <c r="BM51" s="27"/>
      <c r="BP51">
        <v>9</v>
      </c>
      <c r="BQ51" s="106">
        <v>3</v>
      </c>
      <c r="BR51" s="100">
        <f t="shared" si="18"/>
        <v>7.0500000000000007E-2</v>
      </c>
      <c r="BS51" s="20">
        <f t="shared" si="19"/>
        <v>1.1190476190476191</v>
      </c>
      <c r="BT51" s="100">
        <f>VLOOKUP($BR$39,'Markit Data'!$C$89:$L$95,BP51,FALSE)/100</f>
        <v>9.9199999999999997E-2</v>
      </c>
      <c r="BU51" s="53">
        <f>_xll.HLV5r3.Financial.Cache.SabrImpliedVolatility(BR$22, BR$19, BR$39, BR51*100)</f>
        <v>9.9934767874482966E-2</v>
      </c>
      <c r="BV51" s="19">
        <f t="shared" si="20"/>
        <v>-7.3476787448296941</v>
      </c>
      <c r="BX51" s="27"/>
    </row>
    <row r="52" spans="2:76">
      <c r="B52">
        <v>10</v>
      </c>
      <c r="C52" s="106">
        <v>4</v>
      </c>
      <c r="D52" s="100">
        <f t="shared" si="1"/>
        <v>7.8E-2</v>
      </c>
      <c r="E52" s="19">
        <f t="shared" si="2"/>
        <v>1.1470588235294117</v>
      </c>
      <c r="F52" s="103">
        <f>VLOOKUP($D$39,'Markit Data'!$C$23:$L$29,B52,FALSE)/100</f>
        <v>9.8400000000000001E-2</v>
      </c>
      <c r="G52" s="53">
        <f>_xll.HLV5r3.Financial.Cache.SabrImpliedVolatility(D$22, D$19, D$39, D52*100)</f>
        <v>9.8711043172614352E-2</v>
      </c>
      <c r="H52" s="19">
        <f t="shared" si="0"/>
        <v>-3.1104317261435033</v>
      </c>
      <c r="J52" s="27"/>
      <c r="M52">
        <v>10</v>
      </c>
      <c r="N52" s="106">
        <v>4</v>
      </c>
      <c r="O52" s="100">
        <f t="shared" si="3"/>
        <v>7.8E-2</v>
      </c>
      <c r="P52" s="20">
        <f t="shared" si="4"/>
        <v>1.1470588235294117</v>
      </c>
      <c r="Q52" s="100">
        <f>VLOOKUP($O$39,'Markit Data'!$C$34:$L$40,M52,FALSE)/100</f>
        <v>9.8400000000000001E-2</v>
      </c>
      <c r="R52" s="53">
        <f>_xll.HLV5r3.Financial.Cache.SabrImpliedVolatility(O$22, O$19, O$39, O52*100)</f>
        <v>9.8711088121349738E-2</v>
      </c>
      <c r="S52" s="19">
        <f t="shared" si="5"/>
        <v>-3.1108812134973682</v>
      </c>
      <c r="U52" s="27"/>
      <c r="X52">
        <v>10</v>
      </c>
      <c r="Y52" s="106">
        <v>4</v>
      </c>
      <c r="Z52" s="100">
        <f t="shared" si="6"/>
        <v>7.8E-2</v>
      </c>
      <c r="AA52" s="20">
        <f t="shared" si="7"/>
        <v>1.1470588235294117</v>
      </c>
      <c r="AB52" s="100">
        <f>VLOOKUP($Z$39,'Markit Data'!$C$45:$L$51,X52,FALSE)/100</f>
        <v>9.9499999999999991E-2</v>
      </c>
      <c r="AC52" s="53">
        <f>_xll.HLV5r3.Financial.Cache.SabrImpliedVolatility(Z$22, Z$19, Z$39, Z52*100)</f>
        <v>9.9304768852036415E-2</v>
      </c>
      <c r="AD52" s="20">
        <f t="shared" si="8"/>
        <v>1.9523114796357599</v>
      </c>
      <c r="AF52" s="27"/>
      <c r="AI52">
        <v>10</v>
      </c>
      <c r="AJ52" s="106">
        <v>4</v>
      </c>
      <c r="AK52" s="100">
        <f t="shared" si="9"/>
        <v>7.9000000000000001E-2</v>
      </c>
      <c r="AL52" s="20">
        <f t="shared" si="10"/>
        <v>1.144927536231884</v>
      </c>
      <c r="AM52" s="100">
        <f>VLOOKUP($AK$39,'Markit Data'!$C$56:$L$62,AI52,FALSE)/100</f>
        <v>9.8400000000000001E-2</v>
      </c>
      <c r="AN52" s="53">
        <f>_xll.HLV5r3.Financial.Cache.SabrImpliedVolatility(AK$22, AK$19, AK$39, AK52*100)</f>
        <v>9.8709168036146044E-2</v>
      </c>
      <c r="AO52" s="20">
        <f t="shared" si="11"/>
        <v>-3.0916803614604307</v>
      </c>
      <c r="AQ52" s="27"/>
      <c r="AT52">
        <v>10</v>
      </c>
      <c r="AU52" s="106">
        <v>4</v>
      </c>
      <c r="AV52" s="100">
        <f t="shared" si="12"/>
        <v>7.3999999999999996E-2</v>
      </c>
      <c r="AW52" s="20">
        <f t="shared" si="13"/>
        <v>1.15625</v>
      </c>
      <c r="AX52" s="100">
        <f>VLOOKUP($AV$39,'Markit Data'!$C$67:$L$73,AT52,FALSE)/100</f>
        <v>0.10189999999999999</v>
      </c>
      <c r="AY52" s="53">
        <f>_xll.HLV5r3.Financial.Cache.SabrImpliedVolatility(AV$22, AV$19, AV$39, AV52*100)</f>
        <v>0.10096575805976067</v>
      </c>
      <c r="AZ52" s="20">
        <f t="shared" si="14"/>
        <v>9.3424194023931921</v>
      </c>
      <c r="BE52">
        <v>10</v>
      </c>
      <c r="BF52" s="106">
        <v>4</v>
      </c>
      <c r="BG52" s="100">
        <f t="shared" si="15"/>
        <v>7.2999999999999995E-2</v>
      </c>
      <c r="BH52" s="20">
        <f t="shared" si="16"/>
        <v>1.1587301587301586</v>
      </c>
      <c r="BI52" s="100">
        <f>VLOOKUP($BG$39,'Markit Data'!$C$78:$L$84,BE52,FALSE)/100</f>
        <v>9.9499999999999991E-2</v>
      </c>
      <c r="BJ52" s="53">
        <f>_xll.HLV5r3.Financial.Cache.SabrImpliedVolatility(BG$22, BG$19, BG$39, BG52*100)</f>
        <v>9.9365818245573306E-2</v>
      </c>
      <c r="BK52" s="19">
        <f t="shared" si="17"/>
        <v>1.341817544266849</v>
      </c>
      <c r="BM52" s="27"/>
      <c r="BP52">
        <v>10</v>
      </c>
      <c r="BQ52" s="106">
        <v>4</v>
      </c>
      <c r="BR52" s="100">
        <f t="shared" si="18"/>
        <v>7.2999999999999995E-2</v>
      </c>
      <c r="BS52" s="20">
        <f t="shared" si="19"/>
        <v>1.1587301587301586</v>
      </c>
      <c r="BT52" s="100">
        <f>VLOOKUP($BR$39,'Markit Data'!$C$89:$L$95,BP52,FALSE)/100</f>
        <v>9.9600000000000008E-2</v>
      </c>
      <c r="BU52" s="53">
        <f>_xll.HLV5r3.Financial.Cache.SabrImpliedVolatility(BR$22, BR$19, BR$39, BR52*100)</f>
        <v>9.9805165423298495E-2</v>
      </c>
      <c r="BV52" s="19">
        <f t="shared" si="20"/>
        <v>-2.0516542329848675</v>
      </c>
      <c r="BX52" s="27"/>
    </row>
  </sheetData>
  <mergeCells count="1">
    <mergeCell ref="E1:J1"/>
  </mergeCells>
  <phoneticPr fontId="2" type="noConversion"/>
  <conditionalFormatting sqref="J30:J36 U30:U36 AF30:AF36 AQ30:AQ36 BB30:BB36 BM30:BM36 BX30:BX36">
    <cfRule type="cellIs" dxfId="1" priority="1" stopIfTrue="1" operator="equal">
      <formula>FALSE</formula>
    </cfRule>
  </conditionalFormatting>
  <dataValidations disablePrompts="1" count="7">
    <dataValidation type="list" allowBlank="1" showInputMessage="1" showErrorMessage="1" sqref="D39" xr:uid="{00000000-0002-0000-0200-000000000000}">
      <formula1>$C$30:$C$36</formula1>
    </dataValidation>
    <dataValidation type="list" allowBlank="1" showInputMessage="1" showErrorMessage="1" sqref="O39" xr:uid="{00000000-0002-0000-0200-000001000000}">
      <formula1>$N$30:$N$36</formula1>
    </dataValidation>
    <dataValidation type="list" allowBlank="1" showInputMessage="1" showErrorMessage="1" sqref="Z39" xr:uid="{00000000-0002-0000-0200-000002000000}">
      <formula1>$Y$30:$Y$36</formula1>
    </dataValidation>
    <dataValidation type="list" allowBlank="1" showInputMessage="1" showErrorMessage="1" sqref="AK39" xr:uid="{00000000-0002-0000-0200-000003000000}">
      <formula1>$AJ$30:$AJ$36</formula1>
    </dataValidation>
    <dataValidation type="list" allowBlank="1" showInputMessage="1" showErrorMessage="1" sqref="AV39" xr:uid="{00000000-0002-0000-0200-000004000000}">
      <formula1>$AU$30:$AU$36</formula1>
    </dataValidation>
    <dataValidation type="list" allowBlank="1" showInputMessage="1" showErrorMessage="1" sqref="BG39" xr:uid="{00000000-0002-0000-0200-000005000000}">
      <formula1>$BF$30:$BF$36</formula1>
    </dataValidation>
    <dataValidation type="list" allowBlank="1" showInputMessage="1" showErrorMessage="1" sqref="BR39" xr:uid="{00000000-0002-0000-0200-000006000000}">
      <formula1>$BQ$30:$BQ$36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C2:I91"/>
  <sheetViews>
    <sheetView topLeftCell="A13" workbookViewId="0">
      <selection activeCell="D22" sqref="D22"/>
    </sheetView>
  </sheetViews>
  <sheetFormatPr defaultRowHeight="12.75"/>
  <cols>
    <col min="1" max="1" width="4.28515625" customWidth="1"/>
    <col min="2" max="2" width="4.85546875" customWidth="1"/>
    <col min="3" max="3" width="22.5703125" bestFit="1" customWidth="1"/>
    <col min="4" max="4" width="9.28515625" bestFit="1" customWidth="1"/>
    <col min="5" max="5" width="5.140625" bestFit="1" customWidth="1"/>
    <col min="6" max="7" width="10.28515625" bestFit="1" customWidth="1"/>
    <col min="8" max="9" width="11" bestFit="1" customWidth="1"/>
    <col min="10" max="10" width="3.85546875" customWidth="1"/>
    <col min="11" max="11" width="4.28515625" customWidth="1"/>
    <col min="12" max="12" width="21.5703125" bestFit="1" customWidth="1"/>
    <col min="14" max="14" width="10.28515625" bestFit="1" customWidth="1"/>
    <col min="16" max="16" width="9.85546875" bestFit="1" customWidth="1"/>
    <col min="17" max="17" width="13.28515625" customWidth="1"/>
    <col min="18" max="18" width="13.7109375" customWidth="1"/>
    <col min="19" max="19" width="3" customWidth="1"/>
    <col min="20" max="20" width="4.28515625" customWidth="1"/>
    <col min="21" max="21" width="21.7109375" bestFit="1" customWidth="1"/>
    <col min="22" max="22" width="9.28515625" bestFit="1" customWidth="1"/>
    <col min="23" max="24" width="10.28515625" bestFit="1" customWidth="1"/>
    <col min="25" max="25" width="11.28515625" bestFit="1" customWidth="1"/>
    <col min="26" max="26" width="13.85546875" customWidth="1"/>
    <col min="27" max="27" width="16.28515625" customWidth="1"/>
    <col min="28" max="28" width="3.7109375" customWidth="1"/>
    <col min="29" max="29" width="3.5703125" customWidth="1"/>
    <col min="30" max="30" width="21.5703125" bestFit="1" customWidth="1"/>
    <col min="31" max="31" width="8.28515625" bestFit="1" customWidth="1"/>
    <col min="32" max="33" width="10.28515625" bestFit="1" customWidth="1"/>
    <col min="34" max="34" width="11.28515625" bestFit="1" customWidth="1"/>
    <col min="35" max="35" width="15" customWidth="1"/>
    <col min="36" max="36" width="16.7109375" customWidth="1"/>
    <col min="37" max="37" width="3.140625" customWidth="1"/>
    <col min="38" max="38" width="3.85546875" customWidth="1"/>
    <col min="39" max="39" width="21.5703125" bestFit="1" customWidth="1"/>
    <col min="40" max="40" width="8.28515625" bestFit="1" customWidth="1"/>
    <col min="41" max="41" width="5.140625" bestFit="1" customWidth="1"/>
    <col min="42" max="42" width="9.28515625" bestFit="1" customWidth="1"/>
    <col min="43" max="43" width="9.85546875" bestFit="1" customWidth="1"/>
    <col min="44" max="44" width="11" bestFit="1" customWidth="1"/>
    <col min="45" max="45" width="13.85546875" customWidth="1"/>
    <col min="46" max="46" width="4.140625" customWidth="1"/>
    <col min="47" max="47" width="4.5703125" customWidth="1"/>
    <col min="48" max="48" width="21.5703125" bestFit="1" customWidth="1"/>
    <col min="49" max="49" width="9.28515625" bestFit="1" customWidth="1"/>
    <col min="50" max="50" width="10.28515625" bestFit="1" customWidth="1"/>
    <col min="51" max="51" width="9.28515625" bestFit="1" customWidth="1"/>
    <col min="52" max="52" width="9.85546875" bestFit="1" customWidth="1"/>
    <col min="53" max="53" width="15.85546875" customWidth="1"/>
    <col min="54" max="54" width="12.5703125" customWidth="1"/>
    <col min="55" max="55" width="3.7109375" customWidth="1"/>
    <col min="56" max="56" width="3.28515625" customWidth="1"/>
    <col min="57" max="57" width="22.5703125" bestFit="1" customWidth="1"/>
    <col min="58" max="58" width="9.28515625" bestFit="1" customWidth="1"/>
    <col min="59" max="59" width="10.28515625" bestFit="1" customWidth="1"/>
    <col min="60" max="60" width="11.140625" customWidth="1"/>
    <col min="61" max="61" width="9.7109375" customWidth="1"/>
    <col min="62" max="62" width="15" customWidth="1"/>
    <col min="63" max="63" width="15.42578125" customWidth="1"/>
  </cols>
  <sheetData>
    <row r="2" spans="3:9" ht="13.5" thickBot="1"/>
    <row r="3" spans="3:9" ht="13.5" thickBot="1">
      <c r="C3" s="50" t="s">
        <v>73</v>
      </c>
    </row>
    <row r="5" spans="3:9" ht="13.5" thickBot="1"/>
    <row r="6" spans="3:9" ht="26.25" thickBot="1">
      <c r="C6" s="22" t="s">
        <v>71</v>
      </c>
      <c r="D6" s="23" t="s">
        <v>72</v>
      </c>
      <c r="E6" s="23" t="s">
        <v>26</v>
      </c>
      <c r="F6" s="23" t="s">
        <v>27</v>
      </c>
      <c r="G6" s="23" t="s">
        <v>28</v>
      </c>
      <c r="H6" s="37" t="s">
        <v>47</v>
      </c>
      <c r="I6" s="38" t="s">
        <v>48</v>
      </c>
    </row>
    <row r="7" spans="3:9">
      <c r="C7" s="35" t="str">
        <f>'Full SABR Calibration'!$D$19</f>
        <v>6m</v>
      </c>
      <c r="D7" s="53">
        <f>'Full SABR Calibration'!F30</f>
        <v>9.9506250147182701E-2</v>
      </c>
      <c r="E7" s="54">
        <f>'Full SABR Calibration'!G30</f>
        <v>1</v>
      </c>
      <c r="F7" s="53">
        <f>'Full SABR Calibration'!H30</f>
        <v>4.9760170599710003E-2</v>
      </c>
      <c r="G7" s="53">
        <f>'Full SABR Calibration'!I30</f>
        <v>-0.25226290196120998</v>
      </c>
      <c r="H7" s="35" t="b">
        <f>'Full SABR Calibration'!J30</f>
        <v>1</v>
      </c>
      <c r="I7" s="36">
        <f>'Full SABR Calibration'!K30</f>
        <v>1.0000000000000001E-5</v>
      </c>
    </row>
    <row r="8" spans="3:9">
      <c r="C8" s="3" t="str">
        <f>'Full SABR Calibration'!$O$19</f>
        <v>1yr</v>
      </c>
      <c r="D8" s="17">
        <f>'Full SABR Calibration'!Q30</f>
        <v>9.9512503028013899E-2</v>
      </c>
      <c r="E8" s="6">
        <f>'Full SABR Calibration'!R30</f>
        <v>1</v>
      </c>
      <c r="F8" s="17">
        <f>'Full SABR Calibration'!S30</f>
        <v>4.9760170599710003E-2</v>
      </c>
      <c r="G8" s="17">
        <f>'Full SABR Calibration'!T30</f>
        <v>-0.25226290196120998</v>
      </c>
      <c r="H8" s="35" t="b">
        <f>'Full SABR Calibration'!U30</f>
        <v>1</v>
      </c>
      <c r="I8" s="36">
        <f>'Full SABR Calibration'!V30</f>
        <v>1.0000000000000001E-5</v>
      </c>
    </row>
    <row r="9" spans="3:9">
      <c r="C9" s="3" t="str">
        <f>'Full SABR Calibration'!$Z$19</f>
        <v>2yr</v>
      </c>
      <c r="D9" s="17">
        <f>'Full SABR Calibration'!AB30</f>
        <v>9.9524764635586904E-2</v>
      </c>
      <c r="E9" s="6">
        <f>'Full SABR Calibration'!AC30</f>
        <v>1</v>
      </c>
      <c r="F9" s="17">
        <f>'Full SABR Calibration'!AD30</f>
        <v>5.0389816330082729E-2</v>
      </c>
      <c r="G9" s="17">
        <f>'Full SABR Calibration'!AE30</f>
        <v>-0.25193374459551199</v>
      </c>
      <c r="H9" s="35" t="b">
        <f>'Full SABR Calibration'!AF30</f>
        <v>1</v>
      </c>
      <c r="I9" s="36">
        <f>'Full SABR Calibration'!AG30</f>
        <v>1.0000000000000001E-5</v>
      </c>
    </row>
    <row r="10" spans="3:9">
      <c r="C10" s="3" t="str">
        <f>'Full SABR Calibration'!$AK$19</f>
        <v>3yr</v>
      </c>
      <c r="D10" s="17">
        <f>'Full SABR Calibration'!AM30</f>
        <v>9.9535707421103306E-2</v>
      </c>
      <c r="E10" s="6">
        <f>'Full SABR Calibration'!AN30</f>
        <v>1</v>
      </c>
      <c r="F10" s="17">
        <f>'Full SABR Calibration'!AO30</f>
        <v>5.12957729913242E-2</v>
      </c>
      <c r="G10" s="17">
        <f>'Full SABR Calibration'!AP30</f>
        <v>-0.24943439192195599</v>
      </c>
      <c r="H10" s="35" t="b">
        <f>'Full SABR Calibration'!AQ30</f>
        <v>1</v>
      </c>
      <c r="I10" s="36">
        <f>'Full SABR Calibration'!AR30</f>
        <v>1.0000000000000001E-5</v>
      </c>
    </row>
    <row r="11" spans="3:9">
      <c r="C11" s="3" t="str">
        <f>'Full SABR Calibration'!$AV$19</f>
        <v>5yr</v>
      </c>
      <c r="D11" s="17">
        <f>'Full SABR Calibration'!AX30</f>
        <v>0.101485055620681</v>
      </c>
      <c r="E11" s="6">
        <f>'Full SABR Calibration'!AY30</f>
        <v>1</v>
      </c>
      <c r="F11" s="17">
        <f>'Full SABR Calibration'!AZ30</f>
        <v>5.6201312652412273E-2</v>
      </c>
      <c r="G11" s="17">
        <f>'Full SABR Calibration'!BA30</f>
        <v>-0.15710759381084399</v>
      </c>
      <c r="H11" s="35" t="b">
        <f>'Full SABR Calibration'!BB30</f>
        <v>1</v>
      </c>
      <c r="I11" s="36">
        <f>'Full SABR Calibration'!BC30</f>
        <v>1.0000000000000001E-5</v>
      </c>
    </row>
    <row r="12" spans="3:9">
      <c r="C12" s="3" t="str">
        <f>'Full SABR Calibration'!$BG$19</f>
        <v>7yr</v>
      </c>
      <c r="D12" s="17">
        <f>'Full SABR Calibration'!BI30</f>
        <v>9.9600180744808503E-2</v>
      </c>
      <c r="E12" s="6">
        <f>'Full SABR Calibration'!BJ30</f>
        <v>1</v>
      </c>
      <c r="F12" s="17">
        <f>'Full SABR Calibration'!BK30</f>
        <v>4.7639571585654412E-2</v>
      </c>
      <c r="G12" s="17">
        <f>'Full SABR Calibration'!BL30</f>
        <v>-0.26391322582883497</v>
      </c>
      <c r="H12" s="35" t="b">
        <f>'Full SABR Calibration'!BM30</f>
        <v>1</v>
      </c>
      <c r="I12" s="36">
        <f>'Full SABR Calibration'!BN30</f>
        <v>1.0000000000000001E-5</v>
      </c>
    </row>
    <row r="13" spans="3:9">
      <c r="C13" s="3" t="str">
        <f>'Full SABR Calibration'!$BR$19</f>
        <v>10yr</v>
      </c>
      <c r="D13" s="17">
        <f>'Full SABR Calibration'!BT30</f>
        <v>9.9636548362713295E-2</v>
      </c>
      <c r="E13" s="6">
        <f>'Full SABR Calibration'!BU30</f>
        <v>1</v>
      </c>
      <c r="F13" s="17">
        <f>'Full SABR Calibration'!BV30</f>
        <v>4.8215720582627304E-2</v>
      </c>
      <c r="G13" s="17">
        <f>'Full SABR Calibration'!BW30</f>
        <v>-0.25916771415943901</v>
      </c>
      <c r="H13" s="35" t="b">
        <f>'Full SABR Calibration'!BX30</f>
        <v>1</v>
      </c>
      <c r="I13" s="36">
        <f>'Full SABR Calibration'!BY30</f>
        <v>1.0000000000000001E-5</v>
      </c>
    </row>
    <row r="15" spans="3:9" ht="13.5" thickBot="1"/>
    <row r="16" spans="3:9" ht="13.5" thickBot="1">
      <c r="C16" s="50" t="s">
        <v>74</v>
      </c>
    </row>
    <row r="18" spans="3:9" ht="13.5" thickBot="1"/>
    <row r="19" spans="3:9" ht="26.25" thickBot="1">
      <c r="C19" s="22" t="s">
        <v>71</v>
      </c>
      <c r="D19" s="23" t="s">
        <v>72</v>
      </c>
      <c r="E19" s="23" t="s">
        <v>26</v>
      </c>
      <c r="F19" s="23" t="s">
        <v>27</v>
      </c>
      <c r="G19" s="23" t="s">
        <v>28</v>
      </c>
      <c r="H19" s="37" t="s">
        <v>47</v>
      </c>
      <c r="I19" s="38" t="s">
        <v>48</v>
      </c>
    </row>
    <row r="20" spans="3:9">
      <c r="C20" s="35" t="str">
        <f>'Full SABR Calibration'!$D$19</f>
        <v>6m</v>
      </c>
      <c r="D20" s="53">
        <f>'Full SABR Calibration'!F31</f>
        <v>0.100004063116064</v>
      </c>
      <c r="E20" s="54">
        <f>'Full SABR Calibration'!G31</f>
        <v>1</v>
      </c>
      <c r="F20" s="53">
        <f>'Full SABR Calibration'!H31</f>
        <v>5.0812733486629409E-2</v>
      </c>
      <c r="G20" s="53">
        <f>'Full SABR Calibration'!I31</f>
        <v>-0.220933049753435</v>
      </c>
      <c r="H20" s="35" t="b">
        <f>'Full SABR Calibration'!J31</f>
        <v>1</v>
      </c>
      <c r="I20" s="36">
        <f>'Full SABR Calibration'!K31</f>
        <v>1.0000000000000001E-5</v>
      </c>
    </row>
    <row r="21" spans="3:9">
      <c r="C21" s="3" t="str">
        <f>'Full SABR Calibration'!$O$19</f>
        <v>1yr</v>
      </c>
      <c r="D21" s="17">
        <f>'Full SABR Calibration'!Q31</f>
        <v>0.100008127699934</v>
      </c>
      <c r="E21" s="6">
        <f>'Full SABR Calibration'!R31</f>
        <v>1</v>
      </c>
      <c r="F21" s="17">
        <f>'Full SABR Calibration'!S31</f>
        <v>5.0812733486629409E-2</v>
      </c>
      <c r="G21" s="17">
        <f>'Full SABR Calibration'!T31</f>
        <v>-0.220933049753435</v>
      </c>
      <c r="H21" s="35" t="b">
        <f>'Full SABR Calibration'!U31</f>
        <v>1</v>
      </c>
      <c r="I21" s="36">
        <f>'Full SABR Calibration'!V31</f>
        <v>1.0000000000000001E-5</v>
      </c>
    </row>
    <row r="22" spans="3:9">
      <c r="C22" s="3" t="str">
        <f>'Full SABR Calibration'!$Z$19</f>
        <v>2yr</v>
      </c>
      <c r="D22" s="17">
        <f>'Full SABR Calibration'!AB31</f>
        <v>0.100016261261532</v>
      </c>
      <c r="E22" s="6">
        <f>'Full SABR Calibration'!AC31</f>
        <v>1</v>
      </c>
      <c r="F22" s="17">
        <f>'Full SABR Calibration'!AD31</f>
        <v>5.0812733486629409E-2</v>
      </c>
      <c r="G22" s="17">
        <f>'Full SABR Calibration'!AE31</f>
        <v>-0.220933049753435</v>
      </c>
      <c r="H22" s="35" t="b">
        <f>'Full SABR Calibration'!AF31</f>
        <v>1</v>
      </c>
      <c r="I22" s="36">
        <f>'Full SABR Calibration'!AG31</f>
        <v>1.0000000000000001E-5</v>
      </c>
    </row>
    <row r="23" spans="3:9">
      <c r="C23" s="3" t="str">
        <f>'Full SABR Calibration'!$AK$19</f>
        <v>3yr</v>
      </c>
      <c r="D23" s="17">
        <f>'Full SABR Calibration'!AM31</f>
        <v>0.100024400665619</v>
      </c>
      <c r="E23" s="6">
        <f>'Full SABR Calibration'!AN31</f>
        <v>1</v>
      </c>
      <c r="F23" s="17">
        <f>'Full SABR Calibration'!AO31</f>
        <v>5.0812733486629409E-2</v>
      </c>
      <c r="G23" s="17">
        <f>'Full SABR Calibration'!AP31</f>
        <v>-0.220933049753435</v>
      </c>
      <c r="H23" s="35" t="b">
        <f>'Full SABR Calibration'!AQ31</f>
        <v>1</v>
      </c>
      <c r="I23" s="36">
        <f>'Full SABR Calibration'!AR31</f>
        <v>1.0000000000000001E-5</v>
      </c>
    </row>
    <row r="24" spans="3:9">
      <c r="C24" s="3" t="str">
        <f>'Full SABR Calibration'!$AV$19</f>
        <v>5yr</v>
      </c>
      <c r="D24" s="17">
        <f>'Full SABR Calibration'!AX31</f>
        <v>0.100352353135488</v>
      </c>
      <c r="E24" s="6">
        <f>'Full SABR Calibration'!AY31</f>
        <v>1</v>
      </c>
      <c r="F24" s="17">
        <f>'Full SABR Calibration'!AZ31</f>
        <v>5.9590469019910747E-2</v>
      </c>
      <c r="G24" s="17">
        <f>'Full SABR Calibration'!BA31</f>
        <v>-0.12944535833086099</v>
      </c>
      <c r="H24" s="35" t="b">
        <f>'Full SABR Calibration'!BB31</f>
        <v>1</v>
      </c>
      <c r="I24" s="36">
        <f>'Full SABR Calibration'!BC31</f>
        <v>1.0000000000000001E-5</v>
      </c>
    </row>
    <row r="25" spans="3:9">
      <c r="C25" s="3" t="str">
        <f>'Full SABR Calibration'!$BG$19</f>
        <v>7yr</v>
      </c>
      <c r="D25" s="17">
        <f>'Full SABR Calibration'!BI31</f>
        <v>0.10006524212897799</v>
      </c>
      <c r="E25" s="6">
        <f>'Full SABR Calibration'!BJ31</f>
        <v>1</v>
      </c>
      <c r="F25" s="17">
        <f>'Full SABR Calibration'!BK31</f>
        <v>4.3527923503812634E-2</v>
      </c>
      <c r="G25" s="17">
        <f>'Full SABR Calibration'!BL31</f>
        <v>-0.220009259557533</v>
      </c>
      <c r="H25" s="35" t="b">
        <f>'Full SABR Calibration'!BM31</f>
        <v>1</v>
      </c>
      <c r="I25" s="36">
        <f>'Full SABR Calibration'!BN31</f>
        <v>1.0000000000000001E-5</v>
      </c>
    </row>
    <row r="26" spans="3:9">
      <c r="C26" s="3" t="str">
        <f>'Full SABR Calibration'!$BR$19</f>
        <v>10yr</v>
      </c>
      <c r="D26" s="17">
        <f>'Full SABR Calibration'!BT31</f>
        <v>0.100093294984331</v>
      </c>
      <c r="E26" s="6">
        <f>'Full SABR Calibration'!BU31</f>
        <v>1</v>
      </c>
      <c r="F26" s="17">
        <f>'Full SABR Calibration'!BV31</f>
        <v>4.3527923503812634E-2</v>
      </c>
      <c r="G26" s="17">
        <f>'Full SABR Calibration'!BW31</f>
        <v>-0.220009259557533</v>
      </c>
      <c r="H26" s="35" t="b">
        <f>'Full SABR Calibration'!BX31</f>
        <v>1</v>
      </c>
      <c r="I26" s="36">
        <f>'Full SABR Calibration'!BY31</f>
        <v>1.0000000000000001E-5</v>
      </c>
    </row>
    <row r="28" spans="3:9" ht="13.5" thickBot="1"/>
    <row r="29" spans="3:9" ht="13.5" thickBot="1">
      <c r="C29" s="50" t="s">
        <v>88</v>
      </c>
    </row>
    <row r="31" spans="3:9" ht="13.5" thickBot="1"/>
    <row r="32" spans="3:9" ht="26.25" thickBot="1">
      <c r="C32" s="22" t="s">
        <v>71</v>
      </c>
      <c r="D32" s="23" t="s">
        <v>72</v>
      </c>
      <c r="E32" s="23" t="s">
        <v>26</v>
      </c>
      <c r="F32" s="23" t="s">
        <v>27</v>
      </c>
      <c r="G32" s="23" t="s">
        <v>28</v>
      </c>
      <c r="H32" s="37" t="s">
        <v>47</v>
      </c>
      <c r="I32" s="38" t="s">
        <v>48</v>
      </c>
    </row>
    <row r="33" spans="3:9">
      <c r="C33" s="35" t="str">
        <f>'Full SABR Calibration'!$D$19</f>
        <v>6m</v>
      </c>
      <c r="D33" s="53">
        <f>'Full SABR Calibration'!F32</f>
        <v>9.9798725008477501E-2</v>
      </c>
      <c r="E33" s="54">
        <f>'Full SABR Calibration'!G32</f>
        <v>1</v>
      </c>
      <c r="F33" s="53">
        <f>'Full SABR Calibration'!H32</f>
        <v>5.4553303883404666E-2</v>
      </c>
      <c r="G33" s="53">
        <f>'Full SABR Calibration'!I32</f>
        <v>-0.15672501401116501</v>
      </c>
      <c r="H33" s="35" t="b">
        <f>'Full SABR Calibration'!J32</f>
        <v>1</v>
      </c>
      <c r="I33" s="36">
        <f>'Full SABR Calibration'!K32</f>
        <v>1.0000000000000001E-5</v>
      </c>
    </row>
    <row r="34" spans="3:9">
      <c r="C34" s="3" t="str">
        <f>'Full SABR Calibration'!$O$19</f>
        <v>1yr</v>
      </c>
      <c r="D34" s="53">
        <f>'Full SABR Calibration'!Q32</f>
        <v>9.9797073026631294E-2</v>
      </c>
      <c r="E34" s="54">
        <f>'Full SABR Calibration'!R32</f>
        <v>1</v>
      </c>
      <c r="F34" s="53">
        <f>'Full SABR Calibration'!S32</f>
        <v>5.5405183749170604E-2</v>
      </c>
      <c r="G34" s="53">
        <f>'Full SABR Calibration'!T32</f>
        <v>-0.15699978901273301</v>
      </c>
      <c r="H34" s="35" t="b">
        <f>'Full SABR Calibration'!U32</f>
        <v>1</v>
      </c>
      <c r="I34" s="36">
        <f>'Full SABR Calibration'!V32</f>
        <v>1.0000000000000001E-5</v>
      </c>
    </row>
    <row r="35" spans="3:9">
      <c r="C35" s="3" t="str">
        <f>'Full SABR Calibration'!$Z$19</f>
        <v>2yr</v>
      </c>
      <c r="D35" s="53">
        <f>'Full SABR Calibration'!AB32</f>
        <v>9.9794898582492894E-2</v>
      </c>
      <c r="E35" s="54">
        <f>'Full SABR Calibration'!AC32</f>
        <v>1</v>
      </c>
      <c r="F35" s="53">
        <f>'Full SABR Calibration'!AD32</f>
        <v>5.4553303883404666E-2</v>
      </c>
      <c r="G35" s="53">
        <f>'Full SABR Calibration'!AE32</f>
        <v>-0.15672501401116501</v>
      </c>
      <c r="H35" s="35" t="b">
        <f>'Full SABR Calibration'!AF32</f>
        <v>1</v>
      </c>
      <c r="I35" s="36">
        <f>'Full SABR Calibration'!AG32</f>
        <v>1.0000000000000001E-5</v>
      </c>
    </row>
    <row r="36" spans="3:9">
      <c r="C36" s="3" t="str">
        <f>'Full SABR Calibration'!$AK$19</f>
        <v>3yr</v>
      </c>
      <c r="D36" s="53">
        <f>'Full SABR Calibration'!AM32</f>
        <v>9.9794060190085895E-2</v>
      </c>
      <c r="E36" s="54">
        <f>'Full SABR Calibration'!AN32</f>
        <v>1</v>
      </c>
      <c r="F36" s="53">
        <f>'Full SABR Calibration'!AO32</f>
        <v>5.3232570297820074E-2</v>
      </c>
      <c r="G36" s="53">
        <f>'Full SABR Calibration'!AP32</f>
        <v>-0.15634929426119901</v>
      </c>
      <c r="H36" s="35" t="b">
        <f>'Full SABR Calibration'!AQ32</f>
        <v>1</v>
      </c>
      <c r="I36" s="36">
        <f>'Full SABR Calibration'!AR32</f>
        <v>1.0000000000000001E-5</v>
      </c>
    </row>
    <row r="37" spans="3:9">
      <c r="C37" s="3" t="str">
        <f>'Full SABR Calibration'!$AV$19</f>
        <v>5yr</v>
      </c>
      <c r="D37" s="53">
        <f>'Full SABR Calibration'!AX32</f>
        <v>0.101011801828489</v>
      </c>
      <c r="E37" s="54">
        <f>'Full SABR Calibration'!AY32</f>
        <v>1</v>
      </c>
      <c r="F37" s="53">
        <f>'Full SABR Calibration'!AZ32</f>
        <v>5.2589030014455584E-2</v>
      </c>
      <c r="G37" s="53">
        <f>'Full SABR Calibration'!BA32</f>
        <v>-0.182469726372782</v>
      </c>
      <c r="H37" s="35" t="b">
        <f>'Full SABR Calibration'!BB32</f>
        <v>1</v>
      </c>
      <c r="I37" s="36">
        <f>'Full SABR Calibration'!BC32</f>
        <v>1.0000000000000001E-5</v>
      </c>
    </row>
    <row r="38" spans="3:9">
      <c r="C38" s="3" t="str">
        <f>'Full SABR Calibration'!$BG$19</f>
        <v>7yr</v>
      </c>
      <c r="D38" s="53">
        <f>'Full SABR Calibration'!BI32</f>
        <v>9.9798475551742802E-2</v>
      </c>
      <c r="E38" s="54">
        <f>'Full SABR Calibration'!BJ32</f>
        <v>1</v>
      </c>
      <c r="F38" s="53">
        <f>'Full SABR Calibration'!BK32</f>
        <v>4.6656240005246173E-2</v>
      </c>
      <c r="G38" s="53">
        <f>'Full SABR Calibration'!BL32</f>
        <v>-0.14878600856281701</v>
      </c>
      <c r="H38" s="35" t="b">
        <f>'Full SABR Calibration'!BM32</f>
        <v>1</v>
      </c>
      <c r="I38" s="36">
        <f>'Full SABR Calibration'!BN32</f>
        <v>1.0000000000000001E-5</v>
      </c>
    </row>
    <row r="39" spans="3:9">
      <c r="C39" s="3" t="str">
        <f>'Full SABR Calibration'!$BR$19</f>
        <v>10yr</v>
      </c>
      <c r="D39" s="53">
        <f>'Full SABR Calibration'!BS32</f>
        <v>9.98E-2</v>
      </c>
      <c r="E39" s="54">
        <f>'Full SABR Calibration'!BU32</f>
        <v>1</v>
      </c>
      <c r="F39" s="53">
        <f>'Full SABR Calibration'!BV32</f>
        <v>4.7710608645652471E-2</v>
      </c>
      <c r="G39" s="53">
        <f>'Full SABR Calibration'!BW32</f>
        <v>-0.15958074648200499</v>
      </c>
      <c r="H39" s="35" t="b">
        <f>'Full SABR Calibration'!BX32</f>
        <v>1</v>
      </c>
      <c r="I39" s="36">
        <f>'Full SABR Calibration'!BY32</f>
        <v>1.0000000000000001E-5</v>
      </c>
    </row>
    <row r="41" spans="3:9" ht="13.5" thickBot="1"/>
    <row r="42" spans="3:9" ht="13.5" thickBot="1">
      <c r="C42" s="50" t="s">
        <v>75</v>
      </c>
    </row>
    <row r="44" spans="3:9" ht="13.5" thickBot="1"/>
    <row r="45" spans="3:9" ht="26.25" thickBot="1">
      <c r="C45" s="22" t="s">
        <v>71</v>
      </c>
      <c r="D45" s="23" t="s">
        <v>72</v>
      </c>
      <c r="E45" s="23" t="s">
        <v>26</v>
      </c>
      <c r="F45" s="23" t="s">
        <v>27</v>
      </c>
      <c r="G45" s="23" t="s">
        <v>28</v>
      </c>
      <c r="H45" s="37" t="s">
        <v>47</v>
      </c>
      <c r="I45" s="38" t="s">
        <v>48</v>
      </c>
    </row>
    <row r="46" spans="3:9">
      <c r="C46" s="35" t="str">
        <f>'Full SABR Calibration'!$D$19</f>
        <v>6m</v>
      </c>
      <c r="D46" s="53">
        <f>'Full SABR Calibration'!F33</f>
        <v>9.9603589413927093E-2</v>
      </c>
      <c r="E46" s="54">
        <f>'Full SABR Calibration'!G33</f>
        <v>1</v>
      </c>
      <c r="F46" s="53">
        <f>'Full SABR Calibration'!H33</f>
        <v>4.922732102376589E-2</v>
      </c>
      <c r="G46" s="53">
        <f>'Full SABR Calibration'!I33</f>
        <v>-0.21239375096141699</v>
      </c>
      <c r="H46" s="35" t="b">
        <f>'Full SABR Calibration'!J33</f>
        <v>1</v>
      </c>
      <c r="I46" s="36">
        <f>'Full SABR Calibration'!K33</f>
        <v>1.0000000000000001E-5</v>
      </c>
    </row>
    <row r="47" spans="3:9">
      <c r="C47" s="3" t="str">
        <f>'Full SABR Calibration'!$O$19</f>
        <v>1yr</v>
      </c>
      <c r="D47" s="53">
        <f>'Full SABR Calibration'!Q33</f>
        <v>9.9607534155176702E-2</v>
      </c>
      <c r="E47" s="54">
        <f>'Full SABR Calibration'!R33</f>
        <v>1</v>
      </c>
      <c r="F47" s="53">
        <f>'Full SABR Calibration'!S33</f>
        <v>4.9445590201020136E-2</v>
      </c>
      <c r="G47" s="53">
        <f>'Full SABR Calibration'!T33</f>
        <v>-0.215384186175648</v>
      </c>
      <c r="H47" s="35" t="b">
        <f>'Full SABR Calibration'!U33</f>
        <v>1</v>
      </c>
      <c r="I47" s="36">
        <f>'Full SABR Calibration'!V33</f>
        <v>1.0000000000000001E-5</v>
      </c>
    </row>
    <row r="48" spans="3:9">
      <c r="C48" s="3" t="str">
        <f>'Full SABR Calibration'!$Z$19</f>
        <v>2yr</v>
      </c>
      <c r="D48" s="53">
        <f>'Full SABR Calibration'!AB33</f>
        <v>9.9615407581314999E-2</v>
      </c>
      <c r="E48" s="54">
        <f>'Full SABR Calibration'!AC33</f>
        <v>1</v>
      </c>
      <c r="F48" s="53">
        <f>'Full SABR Calibration'!AD33</f>
        <v>4.8143923183139453E-2</v>
      </c>
      <c r="G48" s="53">
        <f>'Full SABR Calibration'!AE33</f>
        <v>-0.21448425611383101</v>
      </c>
      <c r="H48" s="35" t="b">
        <f>'Full SABR Calibration'!AF33</f>
        <v>1</v>
      </c>
      <c r="I48" s="36">
        <f>'Full SABR Calibration'!AG33</f>
        <v>1.0000000000000001E-5</v>
      </c>
    </row>
    <row r="49" spans="3:9">
      <c r="C49" s="3" t="str">
        <f>'Full SABR Calibration'!$AK$19</f>
        <v>3yr</v>
      </c>
      <c r="D49" s="53">
        <f>'Full SABR Calibration'!AM33</f>
        <v>9.9621677803969105E-2</v>
      </c>
      <c r="E49" s="54">
        <f>'Full SABR Calibration'!AN33</f>
        <v>1</v>
      </c>
      <c r="F49" s="53">
        <f>'Full SABR Calibration'!AO33</f>
        <v>4.5271819120375451E-2</v>
      </c>
      <c r="G49" s="53">
        <f>'Full SABR Calibration'!AP33</f>
        <v>-0.206153435241794</v>
      </c>
      <c r="H49" s="35" t="b">
        <f>'Full SABR Calibration'!AQ33</f>
        <v>1</v>
      </c>
      <c r="I49" s="36">
        <f>'Full SABR Calibration'!AR33</f>
        <v>1.0000000000000001E-5</v>
      </c>
    </row>
    <row r="50" spans="3:9">
      <c r="C50" s="3" t="str">
        <f>'Full SABR Calibration'!$AV$19</f>
        <v>5yr</v>
      </c>
      <c r="D50" s="53">
        <f>'Full SABR Calibration'!AX33</f>
        <v>9.9997887555384996E-2</v>
      </c>
      <c r="E50" s="54">
        <f>'Full SABR Calibration'!AY33</f>
        <v>1</v>
      </c>
      <c r="F50" s="53">
        <f>'Full SABR Calibration'!AZ33</f>
        <v>5.4453485297530801E-2</v>
      </c>
      <c r="G50" s="53">
        <f>'Full SABR Calibration'!BA33</f>
        <v>-0.170497480821549</v>
      </c>
      <c r="H50" s="35" t="b">
        <f>'Full SABR Calibration'!BB33</f>
        <v>1</v>
      </c>
      <c r="I50" s="36">
        <f>'Full SABR Calibration'!BC33</f>
        <v>1.0000000000000001E-5</v>
      </c>
    </row>
    <row r="51" spans="3:9">
      <c r="C51" s="3" t="str">
        <f>'Full SABR Calibration'!$BG$19</f>
        <v>7yr</v>
      </c>
      <c r="D51" s="53">
        <f>'Full SABR Calibration'!BH33</f>
        <v>9.9600000000000008E-2</v>
      </c>
      <c r="E51" s="54">
        <f>'Full SABR Calibration'!BJ33</f>
        <v>1</v>
      </c>
      <c r="F51" s="53">
        <f>'Full SABR Calibration'!BK33</f>
        <v>4.1874479183352228E-2</v>
      </c>
      <c r="G51" s="53">
        <f>'Full SABR Calibration'!BL33</f>
        <v>-0.210095737756267</v>
      </c>
      <c r="H51" s="35" t="b">
        <f>'Full SABR Calibration'!BM33</f>
        <v>1</v>
      </c>
      <c r="I51" s="36">
        <f>'Full SABR Calibration'!BN33</f>
        <v>1.0000000000000001E-5</v>
      </c>
    </row>
    <row r="52" spans="3:9">
      <c r="C52" s="3" t="str">
        <f>'Full SABR Calibration'!$BR$19</f>
        <v>10yr</v>
      </c>
      <c r="D52" s="53">
        <f>'Full SABR Calibration'!BS33</f>
        <v>9.9600000000000008E-2</v>
      </c>
      <c r="E52" s="54">
        <f>'Full SABR Calibration'!BU33</f>
        <v>1</v>
      </c>
      <c r="F52" s="53">
        <f>'Full SABR Calibration'!BV33</f>
        <v>4.1874479183352228E-2</v>
      </c>
      <c r="G52" s="53">
        <f>'Full SABR Calibration'!BW33</f>
        <v>-0.210095737756267</v>
      </c>
      <c r="H52" s="35" t="b">
        <f>'Full SABR Calibration'!BX33</f>
        <v>1</v>
      </c>
      <c r="I52" s="36">
        <f>'Full SABR Calibration'!BY33</f>
        <v>1.0000000000000001E-5</v>
      </c>
    </row>
    <row r="54" spans="3:9" ht="13.5" thickBot="1"/>
    <row r="55" spans="3:9" ht="13.5" thickBot="1">
      <c r="C55" s="50" t="s">
        <v>76</v>
      </c>
    </row>
    <row r="57" spans="3:9" ht="13.5" thickBot="1"/>
    <row r="58" spans="3:9" ht="26.25" thickBot="1">
      <c r="C58" s="22" t="s">
        <v>71</v>
      </c>
      <c r="D58" s="23" t="s">
        <v>72</v>
      </c>
      <c r="E58" s="23" t="s">
        <v>26</v>
      </c>
      <c r="F58" s="23" t="s">
        <v>27</v>
      </c>
      <c r="G58" s="23" t="s">
        <v>28</v>
      </c>
      <c r="H58" s="37" t="s">
        <v>47</v>
      </c>
      <c r="I58" s="38" t="s">
        <v>48</v>
      </c>
    </row>
    <row r="59" spans="3:9">
      <c r="C59" s="35" t="str">
        <f>'Full SABR Calibration'!$D$19</f>
        <v>6m</v>
      </c>
      <c r="D59" s="53">
        <f>'Full SABR Calibration'!F34</f>
        <v>0.10040304407436899</v>
      </c>
      <c r="E59" s="54">
        <f>'Full SABR Calibration'!G34</f>
        <v>1</v>
      </c>
      <c r="F59" s="53">
        <f>'Full SABR Calibration'!H34</f>
        <v>5.1002643219700952E-2</v>
      </c>
      <c r="G59" s="53">
        <f>'Full SABR Calibration'!I34</f>
        <v>-0.20592141745902101</v>
      </c>
      <c r="H59" s="35" t="b">
        <f>'Full SABR Calibration'!J34</f>
        <v>1</v>
      </c>
      <c r="I59" s="36">
        <f>'Full SABR Calibration'!K34</f>
        <v>1.0000000000000001E-5</v>
      </c>
    </row>
    <row r="60" spans="3:9">
      <c r="C60" s="3" t="str">
        <f>'Full SABR Calibration'!$O$19</f>
        <v>1yr</v>
      </c>
      <c r="D60" s="53">
        <f>'Full SABR Calibration'!Q34</f>
        <v>0.100406089133389</v>
      </c>
      <c r="E60" s="54">
        <f>'Full SABR Calibration'!R34</f>
        <v>1</v>
      </c>
      <c r="F60" s="53">
        <f>'Full SABR Calibration'!S34</f>
        <v>5.1002643219700952E-2</v>
      </c>
      <c r="G60" s="53">
        <f>'Full SABR Calibration'!T34</f>
        <v>-0.20592141745902101</v>
      </c>
      <c r="H60" s="35" t="b">
        <f>'Full SABR Calibration'!U34</f>
        <v>1</v>
      </c>
      <c r="I60" s="36">
        <f>'Full SABR Calibration'!V34</f>
        <v>1.0000000000000001E-5</v>
      </c>
    </row>
    <row r="61" spans="3:9">
      <c r="C61" s="3" t="str">
        <f>'Full SABR Calibration'!$Z$19</f>
        <v>2yr</v>
      </c>
      <c r="D61" s="53">
        <f>'Full SABR Calibration'!AB34</f>
        <v>0.10041219972160501</v>
      </c>
      <c r="E61" s="54">
        <f>'Full SABR Calibration'!AC34</f>
        <v>1</v>
      </c>
      <c r="F61" s="53">
        <f>'Full SABR Calibration'!AD34</f>
        <v>5.0215161927451679E-2</v>
      </c>
      <c r="G61" s="53">
        <f>'Full SABR Calibration'!AE34</f>
        <v>-0.20443793692986501</v>
      </c>
      <c r="H61" s="35" t="b">
        <f>'Full SABR Calibration'!AF34</f>
        <v>1</v>
      </c>
      <c r="I61" s="36">
        <f>'Full SABR Calibration'!AG34</f>
        <v>1.0000000000000001E-5</v>
      </c>
    </row>
    <row r="62" spans="3:9">
      <c r="C62" s="3" t="str">
        <f>'Full SABR Calibration'!$AK$19</f>
        <v>3yr</v>
      </c>
      <c r="D62" s="53">
        <f>'Full SABR Calibration'!AM34</f>
        <v>0.10041676495598199</v>
      </c>
      <c r="E62" s="54">
        <f>'Full SABR Calibration'!AN34</f>
        <v>1</v>
      </c>
      <c r="F62" s="53">
        <f>'Full SABR Calibration'!AO34</f>
        <v>4.7720997549757456E-2</v>
      </c>
      <c r="G62" s="53">
        <f>'Full SABR Calibration'!AP34</f>
        <v>-0.19575789969439</v>
      </c>
      <c r="H62" s="35" t="b">
        <f>'Full SABR Calibration'!AQ34</f>
        <v>1</v>
      </c>
      <c r="I62" s="36">
        <f>'Full SABR Calibration'!AR34</f>
        <v>1.0000000000000001E-5</v>
      </c>
    </row>
    <row r="63" spans="3:9">
      <c r="C63" s="3" t="str">
        <f>'Full SABR Calibration'!$AV$19</f>
        <v>5yr</v>
      </c>
      <c r="D63" s="53">
        <f>'Full SABR Calibration'!AX34</f>
        <v>9.9903063901053898E-2</v>
      </c>
      <c r="E63" s="54">
        <f>'Full SABR Calibration'!AY34</f>
        <v>1</v>
      </c>
      <c r="F63" s="53">
        <f>'Full SABR Calibration'!AZ34</f>
        <v>5.4063306189221692E-2</v>
      </c>
      <c r="G63" s="53">
        <f>'Full SABR Calibration'!BA34</f>
        <v>-0.176499856732028</v>
      </c>
      <c r="H63" s="35" t="b">
        <f>'Full SABR Calibration'!BB34</f>
        <v>1</v>
      </c>
      <c r="I63" s="36">
        <f>'Full SABR Calibration'!BC34</f>
        <v>1.0000000000000001E-5</v>
      </c>
    </row>
    <row r="64" spans="3:9">
      <c r="C64" s="3" t="str">
        <f>'Full SABR Calibration'!$BG$19</f>
        <v>7yr</v>
      </c>
      <c r="D64" s="53">
        <f>'Full SABR Calibration'!BI34</f>
        <v>0.10045633759890001</v>
      </c>
      <c r="E64" s="54">
        <f>'Full SABR Calibration'!BJ34</f>
        <v>1</v>
      </c>
      <c r="F64" s="53">
        <f>'Full SABR Calibration'!BK34</f>
        <v>4.2803096015273788E-2</v>
      </c>
      <c r="G64" s="53">
        <f>'Full SABR Calibration'!BL34</f>
        <v>-0.20739608738149201</v>
      </c>
      <c r="H64" s="35" t="b">
        <f>'Full SABR Calibration'!BM34</f>
        <v>1</v>
      </c>
      <c r="I64" s="36">
        <f>'Full SABR Calibration'!BN34</f>
        <v>1.0000000000000001E-5</v>
      </c>
    </row>
    <row r="65" spans="3:9">
      <c r="C65" s="3" t="str">
        <f>'Full SABR Calibration'!$BR$19</f>
        <v>10yr</v>
      </c>
      <c r="D65" s="53">
        <f>'Full SABR Calibration'!BT34</f>
        <v>0.100485619098718</v>
      </c>
      <c r="E65" s="54">
        <f>'Full SABR Calibration'!BU34</f>
        <v>1</v>
      </c>
      <c r="F65" s="53">
        <f>'Full SABR Calibration'!BV34</f>
        <v>4.2210163897202779E-2</v>
      </c>
      <c r="G65" s="53">
        <f>'Full SABR Calibration'!BW34</f>
        <v>-0.21102351153020099</v>
      </c>
      <c r="H65" s="35" t="b">
        <f>'Full SABR Calibration'!BX34</f>
        <v>1</v>
      </c>
      <c r="I65" s="36">
        <f>'Full SABR Calibration'!BY34</f>
        <v>1.0000000000000001E-5</v>
      </c>
    </row>
    <row r="67" spans="3:9" ht="13.5" thickBot="1"/>
    <row r="68" spans="3:9" ht="13.5" thickBot="1">
      <c r="C68" s="50" t="s">
        <v>77</v>
      </c>
    </row>
    <row r="70" spans="3:9" ht="13.5" thickBot="1"/>
    <row r="71" spans="3:9" ht="26.25" thickBot="1">
      <c r="C71" s="22" t="s">
        <v>71</v>
      </c>
      <c r="D71" s="23" t="s">
        <v>72</v>
      </c>
      <c r="E71" s="23" t="s">
        <v>26</v>
      </c>
      <c r="F71" s="23" t="s">
        <v>27</v>
      </c>
      <c r="G71" s="23" t="s">
        <v>28</v>
      </c>
      <c r="H71" s="37" t="s">
        <v>47</v>
      </c>
      <c r="I71" s="38" t="s">
        <v>48</v>
      </c>
    </row>
    <row r="72" spans="3:9">
      <c r="C72" s="35" t="str">
        <f>'Full SABR Calibration'!$D$19</f>
        <v>6m</v>
      </c>
      <c r="D72" s="53">
        <f>'Full SABR Calibration'!F35</f>
        <v>0.101405781479409</v>
      </c>
      <c r="E72" s="54">
        <f>'Full SABR Calibration'!G35</f>
        <v>1</v>
      </c>
      <c r="F72" s="53">
        <f>'Full SABR Calibration'!H35</f>
        <v>4.2107603965204417E-2</v>
      </c>
      <c r="G72" s="53">
        <f>'Full SABR Calibration'!I35</f>
        <v>-0.233874352078103</v>
      </c>
      <c r="H72" s="35" t="b">
        <f>'Full SABR Calibration'!J35</f>
        <v>1</v>
      </c>
      <c r="I72" s="36">
        <f>'Full SABR Calibration'!K35</f>
        <v>1.0000000000000001E-5</v>
      </c>
    </row>
    <row r="73" spans="3:9">
      <c r="C73" s="3" t="str">
        <f>'Full SABR Calibration'!$O$19</f>
        <v>1yr</v>
      </c>
      <c r="D73" s="53">
        <f>'Full SABR Calibration'!Q35</f>
        <v>0.101411565059932</v>
      </c>
      <c r="E73" s="54">
        <f>'Full SABR Calibration'!R35</f>
        <v>1</v>
      </c>
      <c r="F73" s="53">
        <f>'Full SABR Calibration'!S35</f>
        <v>4.2107603965204417E-2</v>
      </c>
      <c r="G73" s="53">
        <f>'Full SABR Calibration'!T35</f>
        <v>-0.233874352078103</v>
      </c>
      <c r="H73" s="35" t="b">
        <f>'Full SABR Calibration'!U35</f>
        <v>1</v>
      </c>
      <c r="I73" s="36">
        <f>'Full SABR Calibration'!V35</f>
        <v>1.0000000000000001E-5</v>
      </c>
    </row>
    <row r="74" spans="3:9">
      <c r="C74" s="3" t="str">
        <f>'Full SABR Calibration'!$Z$19</f>
        <v>2yr</v>
      </c>
      <c r="D74" s="53">
        <f>'Full SABR Calibration'!AA35</f>
        <v>0.1014</v>
      </c>
      <c r="E74" s="54">
        <f>'Full SABR Calibration'!AC35</f>
        <v>1</v>
      </c>
      <c r="F74" s="53">
        <f>'Full SABR Calibration'!AD35</f>
        <v>4.0667813046472136E-2</v>
      </c>
      <c r="G74" s="53">
        <f>'Full SABR Calibration'!AE35</f>
        <v>-0.235540610497462</v>
      </c>
      <c r="H74" s="35" t="b">
        <f>'Full SABR Calibration'!AF35</f>
        <v>1</v>
      </c>
      <c r="I74" s="36">
        <f>'Full SABR Calibration'!AG35</f>
        <v>1.0000000000000001E-5</v>
      </c>
    </row>
    <row r="75" spans="3:9">
      <c r="C75" s="3" t="str">
        <f>'Full SABR Calibration'!$AK$19</f>
        <v>3yr</v>
      </c>
      <c r="D75" s="53">
        <f>'Full SABR Calibration'!AM35</f>
        <v>0.101436839328888</v>
      </c>
      <c r="E75" s="54">
        <f>'Full SABR Calibration'!AN35</f>
        <v>1</v>
      </c>
      <c r="F75" s="53">
        <f>'Full SABR Calibration'!AO35</f>
        <v>3.925692890668811E-2</v>
      </c>
      <c r="G75" s="53">
        <f>'Full SABR Calibration'!AP35</f>
        <v>-0.23950568620856699</v>
      </c>
      <c r="H75" s="35" t="b">
        <f>'Full SABR Calibration'!AQ35</f>
        <v>1</v>
      </c>
      <c r="I75" s="36">
        <f>'Full SABR Calibration'!AR35</f>
        <v>1.0000000000000001E-5</v>
      </c>
    </row>
    <row r="76" spans="3:9">
      <c r="C76" s="3" t="str">
        <f>'Full SABR Calibration'!$AV$19</f>
        <v>5yr</v>
      </c>
      <c r="D76" s="53">
        <f>'Full SABR Calibration'!AX35</f>
        <v>9.9746442774036104E-2</v>
      </c>
      <c r="E76" s="54">
        <f>'Full SABR Calibration'!AY35</f>
        <v>1</v>
      </c>
      <c r="F76" s="53">
        <f>'Full SABR Calibration'!AZ35</f>
        <v>4.4942037552700674E-2</v>
      </c>
      <c r="G76" s="53">
        <f>'Full SABR Calibration'!BA35</f>
        <v>-0.222161608846558</v>
      </c>
      <c r="H76" s="35" t="b">
        <f>'Full SABR Calibration'!BB35</f>
        <v>1</v>
      </c>
      <c r="I76" s="36">
        <f>'Full SABR Calibration'!BC35</f>
        <v>1.0000000000000001E-5</v>
      </c>
    </row>
    <row r="77" spans="3:9">
      <c r="C77" s="3" t="str">
        <f>'Full SABR Calibration'!$BG$19</f>
        <v>7yr</v>
      </c>
      <c r="D77" s="53">
        <f>'Full SABR Calibration'!BI35</f>
        <v>0.10148902672465999</v>
      </c>
      <c r="E77" s="54">
        <f>'Full SABR Calibration'!BJ35</f>
        <v>1</v>
      </c>
      <c r="F77" s="53">
        <f>'Full SABR Calibration'!BK35</f>
        <v>4.1512779034665437E-2</v>
      </c>
      <c r="G77" s="53">
        <f>'Full SABR Calibration'!BL35</f>
        <v>-0.24322509466183101</v>
      </c>
      <c r="H77" s="35" t="b">
        <f>'Full SABR Calibration'!BM35</f>
        <v>1</v>
      </c>
      <c r="I77" s="36">
        <f>'Full SABR Calibration'!BN35</f>
        <v>1.0000000000000001E-5</v>
      </c>
    </row>
    <row r="78" spans="3:9">
      <c r="C78" s="3" t="str">
        <f>'Full SABR Calibration'!$BR$19</f>
        <v>10yr</v>
      </c>
      <c r="D78" s="53">
        <f>'Full SABR Calibration'!BT35</f>
        <v>0.10152684285402599</v>
      </c>
      <c r="E78" s="54">
        <f>'Full SABR Calibration'!BU35</f>
        <v>1</v>
      </c>
      <c r="F78" s="53">
        <f>'Full SABR Calibration'!BV35</f>
        <v>4.1456100552406103E-2</v>
      </c>
      <c r="G78" s="53">
        <f>'Full SABR Calibration'!BW35</f>
        <v>-0.24280946166144801</v>
      </c>
      <c r="H78" s="35" t="b">
        <f>'Full SABR Calibration'!BX35</f>
        <v>1</v>
      </c>
      <c r="I78" s="36">
        <f>'Full SABR Calibration'!BY35</f>
        <v>1.0000000000000001E-5</v>
      </c>
    </row>
    <row r="80" spans="3:9" ht="13.5" thickBot="1"/>
    <row r="81" spans="3:9" ht="13.5" thickBot="1">
      <c r="C81" s="50" t="s">
        <v>78</v>
      </c>
    </row>
    <row r="83" spans="3:9" ht="13.5" thickBot="1"/>
    <row r="84" spans="3:9" ht="26.25" thickBot="1">
      <c r="C84" s="22" t="s">
        <v>71</v>
      </c>
      <c r="D84" s="23" t="s">
        <v>72</v>
      </c>
      <c r="E84" s="23" t="s">
        <v>26</v>
      </c>
      <c r="F84" s="23" t="s">
        <v>27</v>
      </c>
      <c r="G84" s="23" t="s">
        <v>28</v>
      </c>
      <c r="H84" s="37" t="s">
        <v>47</v>
      </c>
      <c r="I84" s="38" t="s">
        <v>48</v>
      </c>
    </row>
    <row r="85" spans="3:9">
      <c r="C85" s="35" t="str">
        <f>'Full SABR Calibration'!$D$19</f>
        <v>6m</v>
      </c>
      <c r="D85" s="53">
        <f>'Full SABR Calibration'!F36</f>
        <v>0.102410090256118</v>
      </c>
      <c r="E85" s="54">
        <f>'Full SABR Calibration'!G36</f>
        <v>1</v>
      </c>
      <c r="F85" s="53">
        <f>'Full SABR Calibration'!H36</f>
        <v>4.2798632112803693E-2</v>
      </c>
      <c r="G85" s="53">
        <f>'Full SABR Calibration'!I36</f>
        <v>-0.300297376712445</v>
      </c>
      <c r="H85" s="35" t="b">
        <f>'Full SABR Calibration'!J36</f>
        <v>1</v>
      </c>
      <c r="I85" s="36">
        <f>'Full SABR Calibration'!K36</f>
        <v>1.0000000000000001E-5</v>
      </c>
    </row>
    <row r="86" spans="3:9">
      <c r="C86" s="3" t="str">
        <f>'Full SABR Calibration'!$O$19</f>
        <v>1yr</v>
      </c>
      <c r="D86" s="53">
        <f>'Full SABR Calibration'!Q36</f>
        <v>0.10242018581843999</v>
      </c>
      <c r="E86" s="54">
        <f>'Full SABR Calibration'!R36</f>
        <v>1</v>
      </c>
      <c r="F86" s="53">
        <f>'Full SABR Calibration'!S36</f>
        <v>4.2798632112803693E-2</v>
      </c>
      <c r="G86" s="53">
        <f>'Full SABR Calibration'!T36</f>
        <v>-0.300297376712445</v>
      </c>
      <c r="H86" s="35" t="b">
        <f>'Full SABR Calibration'!U36</f>
        <v>1</v>
      </c>
      <c r="I86" s="36">
        <f>'Full SABR Calibration'!V36</f>
        <v>1.0000000000000001E-5</v>
      </c>
    </row>
    <row r="87" spans="3:9">
      <c r="C87" s="3" t="str">
        <f>'Full SABR Calibration'!$Z$19</f>
        <v>2yr</v>
      </c>
      <c r="D87" s="53">
        <f>'Full SABR Calibration'!AB36</f>
        <v>0.102438744522394</v>
      </c>
      <c r="E87" s="54">
        <f>'Full SABR Calibration'!AC36</f>
        <v>1</v>
      </c>
      <c r="F87" s="53">
        <f>'Full SABR Calibration'!AD36</f>
        <v>4.3052763608837245E-2</v>
      </c>
      <c r="G87" s="53">
        <f>'Full SABR Calibration'!AE36</f>
        <v>-0.29350848122430301</v>
      </c>
      <c r="H87" s="35" t="b">
        <f>'Full SABR Calibration'!AF36</f>
        <v>1</v>
      </c>
      <c r="I87" s="36">
        <f>'Full SABR Calibration'!AG36</f>
        <v>1.0000000000000001E-5</v>
      </c>
    </row>
    <row r="88" spans="3:9">
      <c r="C88" s="3" t="str">
        <f>'Full SABR Calibration'!$AK$19</f>
        <v>3yr</v>
      </c>
      <c r="D88" s="53">
        <f>'Full SABR Calibration'!AM36</f>
        <v>0.10245792260912</v>
      </c>
      <c r="E88" s="54">
        <f>'Full SABR Calibration'!AN36</f>
        <v>1</v>
      </c>
      <c r="F88" s="53">
        <f>'Full SABR Calibration'!AO36</f>
        <v>4.2681088751584613E-2</v>
      </c>
      <c r="G88" s="53">
        <f>'Full SABR Calibration'!AP36</f>
        <v>-0.29330846549891898</v>
      </c>
      <c r="H88" s="35" t="b">
        <f>'Full SABR Calibration'!AQ36</f>
        <v>1</v>
      </c>
      <c r="I88" s="36">
        <f>'Full SABR Calibration'!AR36</f>
        <v>1.0000000000000001E-5</v>
      </c>
    </row>
    <row r="89" spans="3:9">
      <c r="C89" s="3" t="str">
        <f>'Full SABR Calibration'!$AV$19</f>
        <v>5yr</v>
      </c>
      <c r="D89" s="53">
        <f>'Full SABR Calibration'!AX36</f>
        <v>9.9457368120686798E-2</v>
      </c>
      <c r="E89" s="54">
        <f>'Full SABR Calibration'!AY36</f>
        <v>1</v>
      </c>
      <c r="F89" s="53">
        <f>'Full SABR Calibration'!AZ36</f>
        <v>4.7139841154149882E-2</v>
      </c>
      <c r="G89" s="53">
        <f>'Full SABR Calibration'!BA36</f>
        <v>-0.24248056157296899</v>
      </c>
      <c r="H89" s="35" t="b">
        <f>'Full SABR Calibration'!BB36</f>
        <v>1</v>
      </c>
      <c r="I89" s="36">
        <f>'Full SABR Calibration'!BC36</f>
        <v>1.0000000000000001E-5</v>
      </c>
    </row>
    <row r="90" spans="3:9">
      <c r="C90" s="3" t="str">
        <f>'Full SABR Calibration'!$BG$19</f>
        <v>7yr</v>
      </c>
      <c r="D90" s="53">
        <f>'Full SABR Calibration'!BI36</f>
        <v>0.102532625350625</v>
      </c>
      <c r="E90" s="54">
        <f>'Full SABR Calibration'!BJ36</f>
        <v>1</v>
      </c>
      <c r="F90" s="53">
        <f>'Full SABR Calibration'!BK36</f>
        <v>3.6761203556322106E-2</v>
      </c>
      <c r="G90" s="53">
        <f>'Full SABR Calibration'!BL36</f>
        <v>-0.29952834895972902</v>
      </c>
      <c r="H90" s="35" t="b">
        <f>'Full SABR Calibration'!BM36</f>
        <v>1</v>
      </c>
      <c r="I90" s="36">
        <f>'Full SABR Calibration'!BN36</f>
        <v>1.0000000000000001E-5</v>
      </c>
    </row>
    <row r="91" spans="3:9">
      <c r="C91" s="3" t="str">
        <f>'Full SABR Calibration'!$BR$19</f>
        <v>10yr</v>
      </c>
      <c r="D91" s="53">
        <f>'Full SABR Calibration'!BT36</f>
        <v>0.102594243813452</v>
      </c>
      <c r="E91" s="54">
        <f>'Full SABR Calibration'!BU36</f>
        <v>1</v>
      </c>
      <c r="F91" s="53">
        <f>'Full SABR Calibration'!BV36</f>
        <v>3.5135833579563409E-2</v>
      </c>
      <c r="G91" s="53">
        <f>'Full SABR Calibration'!BW36</f>
        <v>-0.308010074873933</v>
      </c>
      <c r="H91" s="35" t="b">
        <f>'Full SABR Calibration'!BX36</f>
        <v>1</v>
      </c>
      <c r="I91" s="36">
        <f>'Full SABR Calibration'!BY36</f>
        <v>1.0000000000000001E-5</v>
      </c>
    </row>
  </sheetData>
  <phoneticPr fontId="2" type="noConversion"/>
  <conditionalFormatting sqref="H85:H91 H72:H78 H59:H65 H46:H52 H33:H39 H20:H26 H7:H13">
    <cfRule type="cellIs" dxfId="0" priority="1" stopIfTrue="1" operator="equal">
      <formula>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C1:J36"/>
  <sheetViews>
    <sheetView topLeftCell="A25" workbookViewId="0">
      <selection activeCell="H32" sqref="H32"/>
    </sheetView>
  </sheetViews>
  <sheetFormatPr defaultRowHeight="12.75"/>
  <cols>
    <col min="1" max="1" width="4.5703125" customWidth="1"/>
    <col min="2" max="2" width="4" customWidth="1"/>
    <col min="3" max="3" width="19.140625" bestFit="1" customWidth="1"/>
    <col min="4" max="4" width="31.85546875" bestFit="1" customWidth="1"/>
    <col min="5" max="5" width="11" bestFit="1" customWidth="1"/>
    <col min="6" max="6" width="8.5703125" bestFit="1" customWidth="1"/>
    <col min="7" max="7" width="12.28515625" bestFit="1" customWidth="1"/>
    <col min="8" max="8" width="15.28515625" bestFit="1" customWidth="1"/>
  </cols>
  <sheetData>
    <row r="1" spans="3:10" ht="13.5" thickBot="1">
      <c r="E1" s="122" t="s">
        <v>80</v>
      </c>
      <c r="F1" s="123"/>
      <c r="G1" s="123"/>
      <c r="H1" s="123"/>
      <c r="I1" s="123"/>
      <c r="J1" s="124"/>
    </row>
    <row r="3" spans="3:10">
      <c r="C3" s="28" t="s">
        <v>36</v>
      </c>
      <c r="D3" s="43" t="s">
        <v>86</v>
      </c>
    </row>
    <row r="4" spans="3:10">
      <c r="C4" s="28" t="s">
        <v>37</v>
      </c>
      <c r="D4" s="43" t="s">
        <v>23</v>
      </c>
    </row>
    <row r="5" spans="3:10">
      <c r="C5" s="28" t="s">
        <v>38</v>
      </c>
      <c r="D5" s="43" t="s">
        <v>24</v>
      </c>
    </row>
    <row r="6" spans="3:10">
      <c r="C6" s="28" t="s">
        <v>0</v>
      </c>
      <c r="D6" s="44">
        <v>1</v>
      </c>
    </row>
    <row r="7" spans="3:10" ht="13.5" thickBot="1">
      <c r="D7" s="29"/>
    </row>
    <row r="8" spans="3:10" ht="13.5" thickBot="1">
      <c r="D8" s="34" t="s">
        <v>25</v>
      </c>
    </row>
    <row r="9" spans="3:10">
      <c r="D9" s="33" t="str">
        <f>_xll.HLV5r3.Financial.Cache.AddSabrCalibrationSettings(D3, D4, D5, D6)</f>
        <v>SABR ATM 6M7Y Settings</v>
      </c>
    </row>
    <row r="12" spans="3:10">
      <c r="C12" s="28" t="s">
        <v>39</v>
      </c>
      <c r="D12" s="43" t="s">
        <v>87</v>
      </c>
    </row>
    <row r="13" spans="3:10">
      <c r="C13" s="28" t="s">
        <v>40</v>
      </c>
      <c r="D13" s="16" t="str">
        <f>D9</f>
        <v>SABR ATM 6M7Y Settings</v>
      </c>
    </row>
    <row r="14" spans="3:10">
      <c r="C14" s="28" t="s">
        <v>1</v>
      </c>
      <c r="D14" s="73">
        <v>0.25</v>
      </c>
    </row>
    <row r="15" spans="3:10">
      <c r="C15" s="28" t="s">
        <v>2</v>
      </c>
      <c r="D15" s="73">
        <v>-0.2</v>
      </c>
    </row>
    <row r="16" spans="3:10">
      <c r="C16" s="28" t="s">
        <v>56</v>
      </c>
      <c r="D16" s="113">
        <v>10.31</v>
      </c>
    </row>
    <row r="17" spans="3:8">
      <c r="C17" s="28" t="s">
        <v>58</v>
      </c>
      <c r="D17" s="113">
        <v>6.7</v>
      </c>
    </row>
    <row r="18" spans="3:8">
      <c r="C18" s="28" t="s">
        <v>57</v>
      </c>
      <c r="D18" s="14" t="s">
        <v>21</v>
      </c>
    </row>
    <row r="19" spans="3:8" ht="13.5" thickBot="1">
      <c r="D19" s="29"/>
    </row>
    <row r="20" spans="3:8" ht="13.5" thickBot="1">
      <c r="D20" s="34" t="s">
        <v>25</v>
      </c>
    </row>
    <row r="21" spans="3:8">
      <c r="D21" s="33" t="str">
        <f>_xll.HLV5r3.Financial.Cache.CalibrateSabrATMModelWithTenor(D12, D13, D14, D15, D16, D17, D18,D23)</f>
        <v>SABR ATM Calibration 6M7Y Expiry</v>
      </c>
    </row>
    <row r="23" spans="3:8">
      <c r="C23" s="55" t="s">
        <v>51</v>
      </c>
      <c r="D23" s="5" t="s">
        <v>13</v>
      </c>
    </row>
    <row r="24" spans="3:8">
      <c r="C24" s="49" t="s">
        <v>55</v>
      </c>
      <c r="D24" s="102">
        <v>2.5000000000000001E-3</v>
      </c>
    </row>
    <row r="26" spans="3:8" ht="13.5" thickBot="1"/>
    <row r="27" spans="3:8" ht="13.5" thickBot="1">
      <c r="C27" s="2" t="s">
        <v>52</v>
      </c>
      <c r="D27" s="2" t="s">
        <v>3</v>
      </c>
      <c r="E27" s="2" t="s">
        <v>4</v>
      </c>
      <c r="F27" s="2" t="s">
        <v>22</v>
      </c>
      <c r="G27" s="2" t="s">
        <v>5</v>
      </c>
      <c r="H27" s="2" t="s">
        <v>53</v>
      </c>
    </row>
    <row r="28" spans="3:8">
      <c r="C28" s="47">
        <v>-4</v>
      </c>
      <c r="D28" s="100">
        <f>($D$17/100 + C28*$D$24)</f>
        <v>5.7000000000000002E-2</v>
      </c>
      <c r="E28" s="20">
        <f>D28*100/($D$17)</f>
        <v>0.85074626865671643</v>
      </c>
      <c r="F28" s="97">
        <v>0.1094</v>
      </c>
      <c r="G28" s="98">
        <f>_xll.HLV5r3.Financial.Cache.SabrImpliedVolatility(D$21, D$18, D$23, D28*100)</f>
        <v>0.10933341556859111</v>
      </c>
      <c r="H28" s="20">
        <f>(F28 - G28)*10000</f>
        <v>0.66584431408889255</v>
      </c>
    </row>
    <row r="29" spans="3:8">
      <c r="C29" s="42">
        <v>-3</v>
      </c>
      <c r="D29" s="100">
        <f t="shared" ref="D29:D36" si="0">($D$17/100 + C29*$D$24)</f>
        <v>5.9500000000000004E-2</v>
      </c>
      <c r="E29" s="20">
        <f t="shared" ref="E29:E36" si="1">D29*100/($D$17)</f>
        <v>0.88805970149253732</v>
      </c>
      <c r="F29" s="98">
        <v>0.1081</v>
      </c>
      <c r="G29" s="98">
        <f>_xll.HLV5r3.Financial.Cache.SabrImpliedVolatility(D$21, D$18, D$23, D29*100)</f>
        <v>0.10729969517034178</v>
      </c>
      <c r="H29" s="19">
        <f t="shared" ref="H29:H36" si="2">(F29 - G29)*10000</f>
        <v>8.0030482965821879</v>
      </c>
    </row>
    <row r="30" spans="3:8">
      <c r="C30" s="42">
        <v>-2</v>
      </c>
      <c r="D30" s="100">
        <f t="shared" si="0"/>
        <v>6.2000000000000006E-2</v>
      </c>
      <c r="E30" s="20">
        <f t="shared" si="1"/>
        <v>0.92537313432835833</v>
      </c>
      <c r="F30" s="98">
        <v>0.1056</v>
      </c>
      <c r="G30" s="98">
        <f>_xll.HLV5r3.Financial.Cache.SabrImpliedVolatility(D$21, D$18, D$23, D30*100)</f>
        <v>0.1055846627877501</v>
      </c>
      <c r="H30" s="19">
        <f t="shared" si="2"/>
        <v>0.15337212249902366</v>
      </c>
    </row>
    <row r="31" spans="3:8">
      <c r="C31" s="42">
        <v>-1</v>
      </c>
      <c r="D31" s="100">
        <f t="shared" si="0"/>
        <v>6.4500000000000002E-2</v>
      </c>
      <c r="E31" s="20">
        <f t="shared" si="1"/>
        <v>0.96268656716417911</v>
      </c>
      <c r="F31" s="98">
        <v>0.1041</v>
      </c>
      <c r="G31" s="98">
        <f>_xll.HLV5r3.Financial.Cache.SabrImpliedVolatility(D$21, D$18, D$23, D31*100)</f>
        <v>0.10418677172061806</v>
      </c>
      <c r="H31" s="19">
        <f t="shared" si="2"/>
        <v>-0.86771720618064596</v>
      </c>
    </row>
    <row r="32" spans="3:8">
      <c r="C32" s="15">
        <v>0</v>
      </c>
      <c r="D32" s="101">
        <f t="shared" si="0"/>
        <v>6.7000000000000004E-2</v>
      </c>
      <c r="E32" s="32">
        <f t="shared" si="1"/>
        <v>1</v>
      </c>
      <c r="F32" s="99">
        <v>0.1031</v>
      </c>
      <c r="G32" s="98">
        <f>_xll.HLV5r3.Financial.Cache.SabrImpliedVolatility(D$21, D$18, D$23, D32*100)</f>
        <v>0.10310000000000036</v>
      </c>
      <c r="H32" s="32">
        <f t="shared" si="2"/>
        <v>-3.6082248300317588E-12</v>
      </c>
    </row>
    <row r="33" spans="3:8">
      <c r="C33" s="42">
        <v>1</v>
      </c>
      <c r="D33" s="100">
        <f t="shared" si="0"/>
        <v>6.9500000000000006E-2</v>
      </c>
      <c r="E33" s="20">
        <f t="shared" si="1"/>
        <v>1.0373134328358211</v>
      </c>
      <c r="F33" s="98">
        <v>0.10150000000000001</v>
      </c>
      <c r="G33" s="98">
        <f>_xll.HLV5r3.Financial.Cache.SabrImpliedVolatility(D$21, D$18, D$23, D33*100)</f>
        <v>0.10231305838393451</v>
      </c>
      <c r="H33" s="19">
        <f t="shared" si="2"/>
        <v>-8.1305838393450074</v>
      </c>
    </row>
    <row r="34" spans="3:8">
      <c r="C34" s="42">
        <v>2</v>
      </c>
      <c r="D34" s="100">
        <f t="shared" si="0"/>
        <v>7.2000000000000008E-2</v>
      </c>
      <c r="E34" s="20">
        <f t="shared" si="1"/>
        <v>1.074626865671642</v>
      </c>
      <c r="F34" s="98">
        <v>0.1012</v>
      </c>
      <c r="G34" s="98">
        <f>_xll.HLV5r3.Financial.Cache.SabrImpliedVolatility(D$21, D$18, D$23, D34*100)</f>
        <v>0.10180930541704025</v>
      </c>
      <c r="H34" s="19">
        <f t="shared" si="2"/>
        <v>-6.0930541704025396</v>
      </c>
    </row>
    <row r="35" spans="3:8">
      <c r="C35" s="42">
        <v>3</v>
      </c>
      <c r="D35" s="100">
        <f t="shared" si="0"/>
        <v>7.4500000000000011E-2</v>
      </c>
      <c r="E35" s="20">
        <f t="shared" si="1"/>
        <v>1.1119402985074629</v>
      </c>
      <c r="F35" s="98">
        <v>0.1013</v>
      </c>
      <c r="G35" s="98">
        <f>_xll.HLV5r3.Financial.Cache.SabrImpliedVolatility(D$21, D$18, D$23, D35*100)</f>
        <v>0.10156738867063794</v>
      </c>
      <c r="H35" s="19">
        <f t="shared" si="2"/>
        <v>-2.6738867063794136</v>
      </c>
    </row>
    <row r="36" spans="3:8">
      <c r="C36" s="42">
        <v>4</v>
      </c>
      <c r="D36" s="100">
        <f t="shared" si="0"/>
        <v>7.6999999999999999E-2</v>
      </c>
      <c r="E36" s="20">
        <f t="shared" si="1"/>
        <v>1.1492537313432836</v>
      </c>
      <c r="F36" s="98">
        <v>0.10199999999999999</v>
      </c>
      <c r="G36" s="98">
        <f>_xll.HLV5r3.Financial.Cache.SabrImpliedVolatility(D$21, D$18, D$23, D36*100)</f>
        <v>0.10156245576983333</v>
      </c>
      <c r="H36" s="19">
        <f t="shared" si="2"/>
        <v>4.3754423016666157</v>
      </c>
    </row>
  </sheetData>
  <mergeCells count="1">
    <mergeCell ref="E1:J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L90"/>
  <sheetViews>
    <sheetView workbookViewId="0">
      <selection activeCell="F14" sqref="F14"/>
    </sheetView>
  </sheetViews>
  <sheetFormatPr defaultRowHeight="12.75"/>
  <cols>
    <col min="1" max="1" width="3.42578125" customWidth="1"/>
    <col min="2" max="2" width="4.5703125" customWidth="1"/>
    <col min="3" max="3" width="20.7109375" bestFit="1" customWidth="1"/>
    <col min="4" max="4" width="31.42578125" bestFit="1" customWidth="1"/>
    <col min="5" max="5" width="11" bestFit="1" customWidth="1"/>
    <col min="6" max="6" width="54.5703125" bestFit="1" customWidth="1"/>
    <col min="9" max="9" width="20.7109375" bestFit="1" customWidth="1"/>
    <col min="10" max="10" width="31.7109375" bestFit="1" customWidth="1"/>
    <col min="11" max="11" width="11" bestFit="1" customWidth="1"/>
    <col min="12" max="12" width="50.140625" bestFit="1" customWidth="1"/>
  </cols>
  <sheetData>
    <row r="1" spans="3:10" ht="13.5" thickBot="1">
      <c r="E1" s="122" t="s">
        <v>80</v>
      </c>
      <c r="F1" s="123"/>
      <c r="G1" s="124"/>
      <c r="H1" s="86"/>
      <c r="I1" s="86"/>
      <c r="J1" s="86"/>
    </row>
    <row r="2" spans="3:10" ht="13.5" thickBot="1">
      <c r="C2" s="50" t="s">
        <v>99</v>
      </c>
      <c r="E2" s="88"/>
      <c r="F2" s="88"/>
      <c r="G2" s="88"/>
      <c r="H2" s="86"/>
      <c r="I2" s="50" t="s">
        <v>104</v>
      </c>
      <c r="J2" s="86"/>
    </row>
    <row r="5" spans="3:10">
      <c r="C5" s="28" t="s">
        <v>36</v>
      </c>
      <c r="D5" s="43" t="s">
        <v>92</v>
      </c>
      <c r="I5" s="28" t="s">
        <v>36</v>
      </c>
      <c r="J5" s="43" t="s">
        <v>105</v>
      </c>
    </row>
    <row r="6" spans="3:10">
      <c r="C6" s="28" t="s">
        <v>37</v>
      </c>
      <c r="D6" s="43" t="s">
        <v>23</v>
      </c>
      <c r="I6" s="28" t="s">
        <v>37</v>
      </c>
      <c r="J6" s="43" t="s">
        <v>23</v>
      </c>
    </row>
    <row r="7" spans="3:10">
      <c r="C7" s="28" t="s">
        <v>38</v>
      </c>
      <c r="D7" s="43" t="s">
        <v>24</v>
      </c>
      <c r="I7" s="28" t="s">
        <v>38</v>
      </c>
      <c r="J7" s="43" t="s">
        <v>24</v>
      </c>
    </row>
    <row r="8" spans="3:10">
      <c r="C8" s="28" t="s">
        <v>0</v>
      </c>
      <c r="D8" s="44">
        <v>1</v>
      </c>
      <c r="I8" s="28" t="s">
        <v>0</v>
      </c>
      <c r="J8" s="44">
        <v>1</v>
      </c>
    </row>
    <row r="9" spans="3:10">
      <c r="C9" s="74"/>
    </row>
    <row r="10" spans="3:10" ht="13.5" thickBot="1"/>
    <row r="11" spans="3:10" ht="13.5" thickBot="1">
      <c r="C11" s="74"/>
      <c r="D11" s="2" t="s">
        <v>25</v>
      </c>
      <c r="J11" s="2" t="s">
        <v>25</v>
      </c>
    </row>
    <row r="12" spans="3:10">
      <c r="D12" s="33" t="str">
        <f>_xll.HLV5r3.Financial.Cache.AddSabrCalibrationSettings( D5, D6, D7, D8)</f>
        <v>SABR Interpolated 2Y5Y Settings</v>
      </c>
      <c r="J12" s="33" t="str">
        <f>_xll.HLV5r3.Financial.Cache.AddSabrCalibrationSettings( J5, J6, J7, J8)</f>
        <v>SABR Interpolated 9M3Y Settings</v>
      </c>
    </row>
    <row r="15" spans="3:10">
      <c r="C15" s="55" t="s">
        <v>39</v>
      </c>
      <c r="D15" s="14" t="s">
        <v>93</v>
      </c>
      <c r="I15" s="55" t="s">
        <v>39</v>
      </c>
      <c r="J15" s="14" t="s">
        <v>106</v>
      </c>
    </row>
    <row r="16" spans="3:10">
      <c r="C16" s="55" t="s">
        <v>40</v>
      </c>
      <c r="D16" s="16" t="str">
        <f>D12</f>
        <v>SABR Interpolated 2Y5Y Settings</v>
      </c>
      <c r="I16" s="55" t="s">
        <v>40</v>
      </c>
      <c r="J16" s="16" t="str">
        <f>J12</f>
        <v>SABR Interpolated 9M3Y Settings</v>
      </c>
    </row>
    <row r="17" spans="3:11">
      <c r="C17" s="75" t="s">
        <v>97</v>
      </c>
      <c r="D17" s="78" t="str">
        <f>'Full SABR Calibration'!D25</f>
        <v>SABR Full Calibration 6M Expiry</v>
      </c>
      <c r="I17" s="75" t="s">
        <v>97</v>
      </c>
      <c r="J17" s="78" t="str">
        <f>'Full SABR Calibration'!D25</f>
        <v>SABR Full Calibration 6M Expiry</v>
      </c>
    </row>
    <row r="18" spans="3:11">
      <c r="C18" s="76"/>
      <c r="D18" s="79" t="str">
        <f>'Full SABR Calibration'!O25</f>
        <v>SABR Full Calibration 1YR Expiry</v>
      </c>
      <c r="I18" s="76"/>
      <c r="J18" s="79" t="str">
        <f>'Full SABR Calibration'!O25</f>
        <v>SABR Full Calibration 1YR Expiry</v>
      </c>
    </row>
    <row r="19" spans="3:11">
      <c r="C19" s="76"/>
      <c r="D19" s="79" t="str">
        <f>'Full SABR Calibration'!Z25</f>
        <v>SABR Full Calibration 2YR Expiry</v>
      </c>
      <c r="I19" s="76"/>
      <c r="J19" s="79" t="str">
        <f>'Full SABR Calibration'!Z25</f>
        <v>SABR Full Calibration 2YR Expiry</v>
      </c>
    </row>
    <row r="20" spans="3:11">
      <c r="C20" s="76"/>
      <c r="D20" s="79" t="str">
        <f>'Full SABR Calibration'!AK25</f>
        <v>SABR Full Calibration 3YR Expiry</v>
      </c>
      <c r="I20" s="76"/>
      <c r="J20" s="79" t="str">
        <f>'Full SABR Calibration'!AK25</f>
        <v>SABR Full Calibration 3YR Expiry</v>
      </c>
    </row>
    <row r="21" spans="3:11">
      <c r="C21" s="76"/>
      <c r="D21" s="79" t="str">
        <f>'Full SABR Calibration'!AV25</f>
        <v>SABR Full Calibration 5YR Expiry</v>
      </c>
      <c r="I21" s="76"/>
      <c r="J21" s="79" t="str">
        <f>'Full SABR Calibration'!AV25</f>
        <v>SABR Full Calibration 5YR Expiry</v>
      </c>
    </row>
    <row r="22" spans="3:11">
      <c r="C22" s="76"/>
      <c r="D22" s="79" t="str">
        <f>'Full SABR Calibration'!BG25</f>
        <v>SABR Full Calibration 7YR Expiry</v>
      </c>
      <c r="I22" s="76"/>
      <c r="J22" s="79" t="str">
        <f>'Full SABR Calibration'!BG25</f>
        <v>SABR Full Calibration 7YR Expiry</v>
      </c>
    </row>
    <row r="23" spans="3:11">
      <c r="C23" s="77"/>
      <c r="D23" s="80" t="str">
        <f>'Full SABR Calibration'!BR25</f>
        <v>SABR Full Calibration 10YR Expiry</v>
      </c>
      <c r="I23" s="77"/>
      <c r="J23" s="80" t="str">
        <f>'Full SABR Calibration'!BR25</f>
        <v>SABR Full Calibration 10YR Expiry</v>
      </c>
    </row>
    <row r="24" spans="3:11">
      <c r="C24" s="55" t="s">
        <v>56</v>
      </c>
      <c r="D24" s="113">
        <f>E24*100</f>
        <v>10.01</v>
      </c>
      <c r="E24" s="73">
        <v>0.10009999999999999</v>
      </c>
      <c r="I24" s="55" t="s">
        <v>56</v>
      </c>
      <c r="J24" s="113">
        <f>K24*100</f>
        <v>10.07</v>
      </c>
      <c r="K24" s="73">
        <v>0.1007</v>
      </c>
    </row>
    <row r="25" spans="3:11">
      <c r="C25" s="55" t="s">
        <v>58</v>
      </c>
      <c r="D25" s="113">
        <f>E25*100</f>
        <v>6.7</v>
      </c>
      <c r="E25" s="73">
        <v>6.7000000000000004E-2</v>
      </c>
      <c r="I25" s="55" t="s">
        <v>58</v>
      </c>
      <c r="J25" s="113">
        <f>K25*100</f>
        <v>6.8500000000000005</v>
      </c>
      <c r="K25" s="73">
        <v>6.8500000000000005E-2</v>
      </c>
    </row>
    <row r="26" spans="3:11">
      <c r="C26" s="55" t="s">
        <v>57</v>
      </c>
      <c r="D26" s="14" t="s">
        <v>11</v>
      </c>
      <c r="I26" s="55" t="s">
        <v>57</v>
      </c>
      <c r="J26" s="14" t="s">
        <v>107</v>
      </c>
    </row>
    <row r="27" spans="3:11">
      <c r="C27" s="55" t="s">
        <v>94</v>
      </c>
      <c r="D27" s="14" t="s">
        <v>12</v>
      </c>
      <c r="I27" s="55" t="s">
        <v>94</v>
      </c>
      <c r="J27" s="14" t="s">
        <v>7</v>
      </c>
    </row>
    <row r="29" spans="3:11" ht="13.5" thickBot="1"/>
    <row r="30" spans="3:11" ht="13.5" thickBot="1">
      <c r="D30" s="2" t="s">
        <v>25</v>
      </c>
      <c r="J30" s="2" t="s">
        <v>25</v>
      </c>
    </row>
    <row r="31" spans="3:11">
      <c r="D31" s="35" t="str">
        <f>_xll.HLV5r3.Financial.Cache.CalibrateSabrInterpolatedModel(D15, D16, D17:D23, D24, D25, D26, D27)</f>
        <v>SABR Interpolated Calibration 2Y5Y</v>
      </c>
      <c r="J31" s="35" t="str">
        <f>_xll.HLV5r3.Financial.Cache.CalibrateSabrInterpolatedModel(J15, J16, J17:J23, J24, J25, J26, J27)</f>
        <v>SABR Interpolated Calibration 9M3Y</v>
      </c>
    </row>
    <row r="33" spans="3:12" ht="13.5" thickBot="1"/>
    <row r="34" spans="3:12" ht="13.5" thickBot="1">
      <c r="C34" s="2" t="s">
        <v>96</v>
      </c>
      <c r="D34" s="84" t="s">
        <v>25</v>
      </c>
      <c r="I34" s="2" t="s">
        <v>96</v>
      </c>
      <c r="J34" s="84" t="s">
        <v>25</v>
      </c>
    </row>
    <row r="35" spans="3:12">
      <c r="C35" s="77" t="s">
        <v>72</v>
      </c>
      <c r="D35" s="83">
        <f>_xll.HLV5r3.Financial.Cache.GetSabrParameterAlpha(D31, D26, D27)</f>
        <v>0.100112008991003</v>
      </c>
      <c r="F35" s="87"/>
      <c r="I35" s="77" t="s">
        <v>72</v>
      </c>
      <c r="J35" s="83">
        <f>_xll.HLV5r3.Financial.Cache.GetSabrParameterAlpha(J31, J26, J27)</f>
        <v>0.100698075163024</v>
      </c>
    </row>
    <row r="36" spans="3:12">
      <c r="C36" s="55" t="s">
        <v>26</v>
      </c>
      <c r="D36" s="82">
        <f>_xll.HLV5r3.Financial.Cache.GetSabrParameterBeta(D31, D26, D27)</f>
        <v>1</v>
      </c>
      <c r="F36" s="87"/>
      <c r="I36" s="55" t="s">
        <v>26</v>
      </c>
      <c r="J36" s="82">
        <f>_xll.HLV5r3.Financial.Cache.GetSabrParameterBeta(J31, J26, J27)</f>
        <v>1</v>
      </c>
    </row>
    <row r="37" spans="3:12">
      <c r="C37" s="55" t="s">
        <v>27</v>
      </c>
      <c r="D37" s="81">
        <f>_xll.HLV5r3.Financial.Cache.GetSabrParameterNu(D31, D26, D27)</f>
        <v>5.02151619274517E-2</v>
      </c>
      <c r="F37" s="87"/>
      <c r="I37" s="55" t="s">
        <v>27</v>
      </c>
      <c r="J37" s="81">
        <f>_xll.HLV5r3.Financial.Cache.GetSabrParameterNu(J31, J26, J27)</f>
        <v>5.4979243816287597E-2</v>
      </c>
    </row>
    <row r="38" spans="3:12">
      <c r="C38" s="55" t="s">
        <v>28</v>
      </c>
      <c r="D38" s="81">
        <f>_xll.HLV5r3.Financial.Cache.GetSabrParameterRho(D31, D26, D27)</f>
        <v>-0.20443793692986501</v>
      </c>
      <c r="F38" s="87"/>
      <c r="I38" s="55" t="s">
        <v>28</v>
      </c>
      <c r="J38" s="81">
        <f>_xll.HLV5r3.Financial.Cache.GetSabrParameterRho(J31, J26, J27)</f>
        <v>-0.156862401511949</v>
      </c>
    </row>
    <row r="40" spans="3:12">
      <c r="K40" s="90"/>
    </row>
    <row r="41" spans="3:12">
      <c r="C41" s="55" t="s">
        <v>95</v>
      </c>
      <c r="D41" s="102">
        <v>2.5000000000000001E-3</v>
      </c>
      <c r="I41" s="55" t="s">
        <v>95</v>
      </c>
      <c r="J41" s="102">
        <v>2.5000000000000001E-3</v>
      </c>
    </row>
    <row r="42" spans="3:12" ht="13.5" thickBot="1"/>
    <row r="43" spans="3:12" ht="13.5" thickBot="1">
      <c r="C43" s="2" t="s">
        <v>52</v>
      </c>
      <c r="D43" s="2" t="s">
        <v>3</v>
      </c>
      <c r="E43" s="2" t="s">
        <v>4</v>
      </c>
      <c r="F43" s="85" t="str">
        <f>"SABR Interpolated " &amp; D26 &amp; D27 &amp; " Implied Swaption Volatility"</f>
        <v>SABR Interpolated 2yr5yr Implied Swaption Volatility</v>
      </c>
      <c r="I43" s="2" t="s">
        <v>52</v>
      </c>
      <c r="J43" s="2" t="s">
        <v>3</v>
      </c>
      <c r="K43" s="2" t="s">
        <v>4</v>
      </c>
      <c r="L43" s="85" t="str">
        <f>"SABR Interpolated " &amp; J26 &amp; J27 &amp; " Implied Swaption Volatility"</f>
        <v>SABR Interpolated 9m3yr Implied Swaption Volatility</v>
      </c>
    </row>
    <row r="44" spans="3:12">
      <c r="C44" s="47">
        <v>-4</v>
      </c>
      <c r="D44" s="100">
        <f>$D$25/100 + $D$41*C44</f>
        <v>5.7000000000000002E-2</v>
      </c>
      <c r="E44" s="20">
        <f>D44*100/($D$25)</f>
        <v>0.85074626865671643</v>
      </c>
      <c r="F44" s="100">
        <f>_xll.HLV5r3.Financial.Cache.SabrImpliedVolatility(D$31, D$26, D$27, D44*100)</f>
        <v>0.1010300949878864</v>
      </c>
      <c r="I44" s="47">
        <v>-4</v>
      </c>
      <c r="J44" s="100">
        <f>$J$25/100 + $J$41*I44</f>
        <v>5.8500000000000003E-2</v>
      </c>
      <c r="K44" s="19">
        <f>J44*100/($J$25)</f>
        <v>0.85401459854014594</v>
      </c>
      <c r="L44" s="100">
        <f>_xll.HLV5r3.Financial.Cache.SabrImpliedVolatility(J$31, J$26, J$27, J44*100)</f>
        <v>0.10149823374939142</v>
      </c>
    </row>
    <row r="45" spans="3:12">
      <c r="C45" s="42">
        <v>-3</v>
      </c>
      <c r="D45" s="100">
        <f t="shared" ref="D45:D52" si="0">$D$25/100 + $D$41*C45</f>
        <v>5.9500000000000004E-2</v>
      </c>
      <c r="E45" s="20">
        <f t="shared" ref="E45:E52" si="1">D45*100/($D$25)</f>
        <v>0.88805970149253732</v>
      </c>
      <c r="F45" s="100">
        <f>_xll.HLV5r3.Financial.Cache.SabrImpliedVolatility(D$31, D$26, D$27, D45*100)</f>
        <v>0.10076384287126018</v>
      </c>
      <c r="I45" s="42">
        <v>-3</v>
      </c>
      <c r="J45" s="100">
        <f t="shared" ref="J45:J52" si="2">$J$25/100 + $J$41*I45</f>
        <v>6.1000000000000006E-2</v>
      </c>
      <c r="K45" s="19">
        <f t="shared" ref="K45:K52" si="3">J45*100/($J$25)</f>
        <v>0.89051094890510951</v>
      </c>
      <c r="L45" s="100">
        <f>_xll.HLV5r3.Financial.Cache.SabrImpliedVolatility(J$31, J$26, J$27, J45*100)</f>
        <v>0.10126395845194909</v>
      </c>
    </row>
    <row r="46" spans="3:12">
      <c r="C46" s="42">
        <v>-2</v>
      </c>
      <c r="D46" s="100">
        <f t="shared" si="0"/>
        <v>6.2000000000000006E-2</v>
      </c>
      <c r="E46" s="20">
        <f t="shared" si="1"/>
        <v>0.92537313432835833</v>
      </c>
      <c r="F46" s="100">
        <f>_xll.HLV5r3.Financial.Cache.SabrImpliedVolatility(D$31, D$26, D$27, D46*100)</f>
        <v>0.10052147384599928</v>
      </c>
      <c r="I46" s="42">
        <v>-2</v>
      </c>
      <c r="J46" s="100">
        <f t="shared" si="2"/>
        <v>6.3500000000000001E-2</v>
      </c>
      <c r="K46" s="19">
        <f t="shared" si="3"/>
        <v>0.92700729927007286</v>
      </c>
      <c r="L46" s="100">
        <f>_xll.HLV5r3.Financial.Cache.SabrImpliedVolatility(J$31, J$26, J$27, J46*100)</f>
        <v>0.10105427850098077</v>
      </c>
    </row>
    <row r="47" spans="3:12">
      <c r="C47" s="42">
        <v>-1</v>
      </c>
      <c r="D47" s="100">
        <f t="shared" si="0"/>
        <v>6.4500000000000002E-2</v>
      </c>
      <c r="E47" s="20">
        <f t="shared" si="1"/>
        <v>0.96268656716417911</v>
      </c>
      <c r="F47" s="100">
        <f>_xll.HLV5r3.Financial.Cache.SabrImpliedVolatility(D$31, D$26, D$27, D47*100)</f>
        <v>0.10030082968948041</v>
      </c>
      <c r="I47" s="42">
        <v>-1</v>
      </c>
      <c r="J47" s="100">
        <f t="shared" si="2"/>
        <v>6.6000000000000003E-2</v>
      </c>
      <c r="K47" s="19">
        <f t="shared" si="3"/>
        <v>0.96350364963503654</v>
      </c>
      <c r="L47" s="100">
        <f>_xll.HLV5r3.Financial.Cache.SabrImpliedVolatility(J$31, J$26, J$27, J47*100)</f>
        <v>0.10086695516525694</v>
      </c>
    </row>
    <row r="48" spans="3:12">
      <c r="C48" s="15">
        <v>0</v>
      </c>
      <c r="D48" s="101">
        <f t="shared" si="0"/>
        <v>6.7000000000000004E-2</v>
      </c>
      <c r="E48" s="52">
        <f t="shared" si="1"/>
        <v>1</v>
      </c>
      <c r="F48" s="100">
        <f>_xll.HLV5r3.Financial.Cache.SabrImpliedVolatility(D$31, D$26, D$27, D48*100)</f>
        <v>0.10009999997281549</v>
      </c>
      <c r="I48" s="15">
        <v>0</v>
      </c>
      <c r="J48" s="101">
        <f t="shared" si="2"/>
        <v>6.8500000000000005E-2</v>
      </c>
      <c r="K48" s="32">
        <f t="shared" si="3"/>
        <v>1</v>
      </c>
      <c r="L48" s="100">
        <f>_xll.HLV5r3.Financial.Cache.SabrImpliedVolatility(J$31, J$26, J$27, J48*100)</f>
        <v>0.10069999999912983</v>
      </c>
    </row>
    <row r="49" spans="3:12">
      <c r="C49" s="42">
        <v>1</v>
      </c>
      <c r="D49" s="100">
        <f t="shared" si="0"/>
        <v>6.9500000000000006E-2</v>
      </c>
      <c r="E49" s="20">
        <f t="shared" si="1"/>
        <v>1.0373134328358211</v>
      </c>
      <c r="F49" s="100">
        <f>_xll.HLV5r3.Financial.Cache.SabrImpliedVolatility(D$31, D$26, D$27, D49*100)</f>
        <v>9.9917286383950102E-2</v>
      </c>
      <c r="I49" s="42">
        <v>1</v>
      </c>
      <c r="J49" s="100">
        <f t="shared" si="2"/>
        <v>7.1000000000000008E-2</v>
      </c>
      <c r="K49" s="19">
        <f t="shared" si="3"/>
        <v>1.0364963503649636</v>
      </c>
      <c r="L49" s="100">
        <f>_xll.HLV5r3.Financial.Cache.SabrImpliedVolatility(J$31, J$26, J$27, J49*100)</f>
        <v>0.10055164007315372</v>
      </c>
    </row>
    <row r="50" spans="3:12">
      <c r="C50" s="42">
        <v>2</v>
      </c>
      <c r="D50" s="100">
        <f t="shared" si="0"/>
        <v>7.2000000000000008E-2</v>
      </c>
      <c r="E50" s="20">
        <f t="shared" si="1"/>
        <v>1.074626865671642</v>
      </c>
      <c r="F50" s="100">
        <f>_xll.HLV5r3.Financial.Cache.SabrImpliedVolatility(D$31, D$26, D$27, D50*100)</f>
        <v>9.9751173266068818E-2</v>
      </c>
      <c r="I50" s="42">
        <v>2</v>
      </c>
      <c r="J50" s="100">
        <f t="shared" si="2"/>
        <v>7.350000000000001E-2</v>
      </c>
      <c r="K50" s="19">
        <f t="shared" si="3"/>
        <v>1.0729927007299271</v>
      </c>
      <c r="L50" s="100">
        <f>_xll.HLV5r3.Financial.Cache.SabrImpliedVolatility(J$31, J$26, J$27, J50*100)</f>
        <v>0.1004202890697858</v>
      </c>
    </row>
    <row r="51" spans="3:12">
      <c r="C51" s="42">
        <v>3</v>
      </c>
      <c r="D51" s="100">
        <f t="shared" si="0"/>
        <v>7.4500000000000011E-2</v>
      </c>
      <c r="E51" s="20">
        <f t="shared" si="1"/>
        <v>1.1119402985074629</v>
      </c>
      <c r="F51" s="100">
        <f>_xll.HLV5r3.Financial.Cache.SabrImpliedVolatility(D$31, D$26, D$27, D51*100)</f>
        <v>9.9600303107636873E-2</v>
      </c>
      <c r="I51" s="42">
        <v>3</v>
      </c>
      <c r="J51" s="100">
        <f t="shared" si="2"/>
        <v>7.6000000000000012E-2</v>
      </c>
      <c r="K51" s="19">
        <f t="shared" si="3"/>
        <v>1.1094890510948907</v>
      </c>
      <c r="L51" s="100">
        <f>_xll.HLV5r3.Financial.Cache.SabrImpliedVolatility(J$31, J$26, J$27, J51*100)</f>
        <v>0.1003045230817476</v>
      </c>
    </row>
    <row r="52" spans="3:12">
      <c r="C52" s="42">
        <v>4</v>
      </c>
      <c r="D52" s="100">
        <f t="shared" si="0"/>
        <v>7.6999999999999999E-2</v>
      </c>
      <c r="E52" s="20">
        <f t="shared" si="1"/>
        <v>1.1492537313432836</v>
      </c>
      <c r="F52" s="100">
        <f>_xll.HLV5r3.Financial.Cache.SabrImpliedVolatility(D$31, D$26, D$27, D52*100)</f>
        <v>9.9463456011554194E-2</v>
      </c>
      <c r="I52" s="42">
        <v>4</v>
      </c>
      <c r="J52" s="100">
        <f t="shared" si="2"/>
        <v>7.85E-2</v>
      </c>
      <c r="K52" s="19">
        <f t="shared" si="3"/>
        <v>1.1459854014598538</v>
      </c>
      <c r="L52" s="100">
        <f>_xll.HLV5r3.Financial.Cache.SabrImpliedVolatility(J$31, J$26, J$27, J52*100)</f>
        <v>0.10020306021292141</v>
      </c>
    </row>
    <row r="53" spans="3:12">
      <c r="J53" s="109"/>
    </row>
    <row r="54" spans="3:12">
      <c r="J54" s="109"/>
    </row>
    <row r="55" spans="3:12">
      <c r="C55" s="89" t="s">
        <v>100</v>
      </c>
      <c r="D55" s="114">
        <f>E55*100</f>
        <v>6.7</v>
      </c>
      <c r="E55" s="103">
        <f>'Markit Data'!J12</f>
        <v>6.7000000000000004E-2</v>
      </c>
      <c r="I55" s="89" t="s">
        <v>108</v>
      </c>
      <c r="J55" s="114">
        <f>K55*100</f>
        <v>6.8000000000000007</v>
      </c>
      <c r="K55" s="103">
        <f>'Markit Data'!H11</f>
        <v>6.8000000000000005E-2</v>
      </c>
    </row>
    <row r="56" spans="3:12" ht="13.5" thickBot="1"/>
    <row r="57" spans="3:12" ht="13.5" thickBot="1">
      <c r="C57" s="2" t="s">
        <v>52</v>
      </c>
      <c r="D57" s="2" t="s">
        <v>3</v>
      </c>
      <c r="E57" s="2" t="s">
        <v>4</v>
      </c>
      <c r="F57" s="2" t="s">
        <v>101</v>
      </c>
      <c r="I57" s="2" t="s">
        <v>52</v>
      </c>
      <c r="J57" s="2" t="s">
        <v>3</v>
      </c>
      <c r="K57" s="2" t="s">
        <v>4</v>
      </c>
      <c r="L57" s="2" t="s">
        <v>109</v>
      </c>
    </row>
    <row r="58" spans="3:12">
      <c r="C58" s="47">
        <v>-4</v>
      </c>
      <c r="D58" s="103">
        <f>$D$55/100 + $D$41*C58</f>
        <v>5.7000000000000002E-2</v>
      </c>
      <c r="E58" s="20">
        <f>D58*100/($D$25)</f>
        <v>0.85074626865671643</v>
      </c>
      <c r="F58" s="100">
        <f>'Markit Data'!D$38/100</f>
        <v>0.1075</v>
      </c>
      <c r="I58" s="47">
        <v>-4</v>
      </c>
      <c r="J58" s="103">
        <f>$J$55/100 + $J$41*I58</f>
        <v>5.8000000000000003E-2</v>
      </c>
      <c r="K58" s="19">
        <f>J58*100/($J$25)</f>
        <v>0.84671532846715336</v>
      </c>
      <c r="L58" s="100">
        <f>'Markit Data'!D$25/100</f>
        <v>0.10630000000000001</v>
      </c>
    </row>
    <row r="59" spans="3:12">
      <c r="C59" s="42">
        <v>-3</v>
      </c>
      <c r="D59" s="103">
        <f t="shared" ref="D59:D66" si="4">$D$55/100 + $D$41*C59</f>
        <v>5.9500000000000004E-2</v>
      </c>
      <c r="E59" s="20">
        <f t="shared" ref="E59:E66" si="5">D59*100/($D$25)</f>
        <v>0.88805970149253732</v>
      </c>
      <c r="F59" s="100">
        <f>'Markit Data'!E$38/100</f>
        <v>0.1047</v>
      </c>
      <c r="I59" s="42">
        <v>-3</v>
      </c>
      <c r="J59" s="103">
        <f t="shared" ref="J59:J66" si="6">$J$55/100 + $J$41*I59</f>
        <v>6.0500000000000005E-2</v>
      </c>
      <c r="K59" s="19">
        <f t="shared" ref="K59:K66" si="7">J59*100/($J$25)</f>
        <v>0.88321167883211682</v>
      </c>
      <c r="L59" s="100">
        <f>'Markit Data'!E$25/100</f>
        <v>0.10400000000000001</v>
      </c>
    </row>
    <row r="60" spans="3:12">
      <c r="C60" s="42">
        <v>-2</v>
      </c>
      <c r="D60" s="103">
        <f t="shared" si="4"/>
        <v>6.2000000000000006E-2</v>
      </c>
      <c r="E60" s="20">
        <f t="shared" si="5"/>
        <v>0.92537313432835833</v>
      </c>
      <c r="F60" s="100">
        <f>'Markit Data'!F$38/100</f>
        <v>0.10279999999999999</v>
      </c>
      <c r="I60" s="42">
        <v>-2</v>
      </c>
      <c r="J60" s="103">
        <f t="shared" si="6"/>
        <v>6.3E-2</v>
      </c>
      <c r="K60" s="19">
        <f t="shared" si="7"/>
        <v>0.91970802919708017</v>
      </c>
      <c r="L60" s="100">
        <f>'Markit Data'!F$25/100</f>
        <v>0.10199999999999999</v>
      </c>
    </row>
    <row r="61" spans="3:12">
      <c r="C61" s="42">
        <v>-1</v>
      </c>
      <c r="D61" s="103">
        <f t="shared" si="4"/>
        <v>6.4500000000000002E-2</v>
      </c>
      <c r="E61" s="20">
        <f t="shared" si="5"/>
        <v>0.96268656716417911</v>
      </c>
      <c r="F61" s="100">
        <f>'Markit Data'!G$38/100</f>
        <v>0.1013</v>
      </c>
      <c r="I61" s="42">
        <v>-1</v>
      </c>
      <c r="J61" s="103">
        <f t="shared" si="6"/>
        <v>6.5500000000000003E-2</v>
      </c>
      <c r="K61" s="19">
        <f t="shared" si="7"/>
        <v>0.95620437956204385</v>
      </c>
      <c r="L61" s="100">
        <f>'Markit Data'!G$25/100</f>
        <v>0.10060000000000001</v>
      </c>
    </row>
    <row r="62" spans="3:12">
      <c r="C62" s="15">
        <v>0</v>
      </c>
      <c r="D62" s="104">
        <f t="shared" si="4"/>
        <v>6.7000000000000004E-2</v>
      </c>
      <c r="E62" s="52">
        <f t="shared" si="5"/>
        <v>1</v>
      </c>
      <c r="F62" s="101">
        <f>'Markit Data'!H$38/100</f>
        <v>0.10039999999999999</v>
      </c>
      <c r="I62" s="15">
        <v>0</v>
      </c>
      <c r="J62" s="104">
        <f t="shared" si="6"/>
        <v>6.8000000000000005E-2</v>
      </c>
      <c r="K62" s="32">
        <f t="shared" si="7"/>
        <v>0.99270072992700731</v>
      </c>
      <c r="L62" s="101">
        <f>'Markit Data'!H$25/100</f>
        <v>9.98E-2</v>
      </c>
    </row>
    <row r="63" spans="3:12">
      <c r="C63" s="42">
        <v>1</v>
      </c>
      <c r="D63" s="103">
        <f t="shared" si="4"/>
        <v>6.9500000000000006E-2</v>
      </c>
      <c r="E63" s="20">
        <f t="shared" si="5"/>
        <v>1.0373134328358211</v>
      </c>
      <c r="F63" s="100">
        <f>'Markit Data'!I$38/100</f>
        <v>9.9600000000000008E-2</v>
      </c>
      <c r="I63" s="42">
        <v>1</v>
      </c>
      <c r="J63" s="103">
        <f t="shared" si="6"/>
        <v>7.0500000000000007E-2</v>
      </c>
      <c r="K63" s="19">
        <f t="shared" si="7"/>
        <v>1.0291970802919708</v>
      </c>
      <c r="L63" s="100">
        <f>'Markit Data'!I$25/100</f>
        <v>9.9299999999999999E-2</v>
      </c>
    </row>
    <row r="64" spans="3:12">
      <c r="C64" s="42">
        <v>2</v>
      </c>
      <c r="D64" s="103">
        <f t="shared" si="4"/>
        <v>7.2000000000000008E-2</v>
      </c>
      <c r="E64" s="20">
        <f t="shared" si="5"/>
        <v>1.074626865671642</v>
      </c>
      <c r="F64" s="100">
        <f>'Markit Data'!J$38/100</f>
        <v>9.9199999999999997E-2</v>
      </c>
      <c r="I64" s="42">
        <v>2</v>
      </c>
      <c r="J64" s="103">
        <f t="shared" si="6"/>
        <v>7.3000000000000009E-2</v>
      </c>
      <c r="K64" s="19">
        <f t="shared" si="7"/>
        <v>1.0656934306569343</v>
      </c>
      <c r="L64" s="100">
        <f>'Markit Data'!J$25/100</f>
        <v>9.9199999999999997E-2</v>
      </c>
    </row>
    <row r="65" spans="3:12">
      <c r="C65" s="42">
        <v>3</v>
      </c>
      <c r="D65" s="103">
        <f t="shared" si="4"/>
        <v>7.4500000000000011E-2</v>
      </c>
      <c r="E65" s="20">
        <f t="shared" si="5"/>
        <v>1.1119402985074629</v>
      </c>
      <c r="F65" s="100">
        <f>'Markit Data'!K$38/100</f>
        <v>9.9199999999999997E-2</v>
      </c>
      <c r="I65" s="42">
        <v>3</v>
      </c>
      <c r="J65" s="103">
        <f t="shared" si="6"/>
        <v>7.5500000000000012E-2</v>
      </c>
      <c r="K65" s="19">
        <f t="shared" si="7"/>
        <v>1.1021897810218979</v>
      </c>
      <c r="L65" s="100">
        <f>'Markit Data'!K$25/100</f>
        <v>9.9199999999999997E-2</v>
      </c>
    </row>
    <row r="66" spans="3:12">
      <c r="C66" s="42">
        <v>4</v>
      </c>
      <c r="D66" s="103">
        <f t="shared" si="4"/>
        <v>7.6999999999999999E-2</v>
      </c>
      <c r="E66" s="20">
        <f t="shared" si="5"/>
        <v>1.1492537313432836</v>
      </c>
      <c r="F66" s="100">
        <f>'Markit Data'!L$38/100</f>
        <v>9.9600000000000008E-2</v>
      </c>
      <c r="I66" s="42">
        <v>4</v>
      </c>
      <c r="J66" s="103">
        <f t="shared" si="6"/>
        <v>7.8E-2</v>
      </c>
      <c r="K66" s="19">
        <f t="shared" si="7"/>
        <v>1.1386861313868613</v>
      </c>
      <c r="L66" s="100">
        <f>'Markit Data'!L$25/100</f>
        <v>9.9499999999999991E-2</v>
      </c>
    </row>
    <row r="67" spans="3:12">
      <c r="J67" s="109"/>
      <c r="L67" s="109"/>
    </row>
    <row r="68" spans="3:12">
      <c r="J68" s="109"/>
      <c r="L68" s="109"/>
    </row>
    <row r="69" spans="3:12">
      <c r="C69" s="89" t="s">
        <v>103</v>
      </c>
      <c r="D69" s="114">
        <f>E69*100</f>
        <v>6.5</v>
      </c>
      <c r="E69" s="103">
        <f>'Markit Data'!J14</f>
        <v>6.5000000000000002E-2</v>
      </c>
      <c r="I69" s="89" t="s">
        <v>110</v>
      </c>
      <c r="J69" s="114">
        <f>K69*100</f>
        <v>6.9</v>
      </c>
      <c r="K69" s="103">
        <f>'Markit Data'!H12</f>
        <v>6.9000000000000006E-2</v>
      </c>
      <c r="L69" s="109"/>
    </row>
    <row r="70" spans="3:12" ht="13.5" thickBot="1">
      <c r="L70" s="109"/>
    </row>
    <row r="71" spans="3:12" ht="13.5" thickBot="1">
      <c r="C71" s="2" t="s">
        <v>52</v>
      </c>
      <c r="D71" s="2" t="s">
        <v>3</v>
      </c>
      <c r="E71" s="2" t="s">
        <v>4</v>
      </c>
      <c r="F71" s="2" t="s">
        <v>102</v>
      </c>
      <c r="I71" s="2" t="s">
        <v>52</v>
      </c>
      <c r="J71" s="2" t="s">
        <v>3</v>
      </c>
      <c r="K71" s="2" t="s">
        <v>4</v>
      </c>
      <c r="L71" s="110" t="s">
        <v>111</v>
      </c>
    </row>
    <row r="72" spans="3:12">
      <c r="C72" s="47">
        <v>-4</v>
      </c>
      <c r="D72" s="103">
        <f>$D$69/100 + $D$41*C72</f>
        <v>5.5E-2</v>
      </c>
      <c r="E72" s="20">
        <f>D72*100/($D$25)</f>
        <v>0.82089552238805963</v>
      </c>
      <c r="F72" s="100">
        <f>'Markit Data'!D$60/100</f>
        <v>0.1075</v>
      </c>
      <c r="I72" s="47">
        <v>-4</v>
      </c>
      <c r="J72" s="103">
        <f>$J$69/100 + $J$41*I72</f>
        <v>5.9000000000000004E-2</v>
      </c>
      <c r="K72" s="19">
        <f>J72*100/($J$25)</f>
        <v>0.86131386861313863</v>
      </c>
      <c r="L72" s="100">
        <f>'Markit Data'!D$36/100</f>
        <v>0.10630000000000001</v>
      </c>
    </row>
    <row r="73" spans="3:12">
      <c r="C73" s="42">
        <v>-3</v>
      </c>
      <c r="D73" s="103">
        <f t="shared" ref="D73:D80" si="8">$D$69/100 + $D$41*C73</f>
        <v>5.7500000000000002E-2</v>
      </c>
      <c r="E73" s="20">
        <f t="shared" ref="E73:E80" si="9">D73*100/($D$25)</f>
        <v>0.85820895522388052</v>
      </c>
      <c r="F73" s="100">
        <f>'Markit Data'!E$60/100</f>
        <v>0.1047</v>
      </c>
      <c r="I73" s="42">
        <v>-3</v>
      </c>
      <c r="J73" s="103">
        <f t="shared" ref="J73:J80" si="10">$J$69/100 + $J$41*I73</f>
        <v>6.1500000000000006E-2</v>
      </c>
      <c r="K73" s="19">
        <f t="shared" ref="K73:K80" si="11">J73*100/($J$25)</f>
        <v>0.8978102189781022</v>
      </c>
      <c r="L73" s="100">
        <f>'Markit Data'!E$36/100</f>
        <v>0.10400000000000001</v>
      </c>
    </row>
    <row r="74" spans="3:12">
      <c r="C74" s="42">
        <v>-2</v>
      </c>
      <c r="D74" s="103">
        <f t="shared" si="8"/>
        <v>6.0000000000000005E-2</v>
      </c>
      <c r="E74" s="20">
        <f t="shared" si="9"/>
        <v>0.89552238805970164</v>
      </c>
      <c r="F74" s="100">
        <f>'Markit Data'!F$60/100</f>
        <v>0.10279999999999999</v>
      </c>
      <c r="I74" s="42">
        <v>-2</v>
      </c>
      <c r="J74" s="103">
        <f t="shared" si="10"/>
        <v>6.4000000000000001E-2</v>
      </c>
      <c r="K74" s="19">
        <f t="shared" si="11"/>
        <v>0.93430656934306566</v>
      </c>
      <c r="L74" s="100">
        <f>'Markit Data'!F$36/100</f>
        <v>0.10199999999999999</v>
      </c>
    </row>
    <row r="75" spans="3:12">
      <c r="C75" s="42">
        <v>-1</v>
      </c>
      <c r="D75" s="103">
        <f t="shared" si="8"/>
        <v>6.25E-2</v>
      </c>
      <c r="E75" s="20">
        <f t="shared" si="9"/>
        <v>0.93283582089552242</v>
      </c>
      <c r="F75" s="100">
        <f>'Markit Data'!G$60/100</f>
        <v>0.1013</v>
      </c>
      <c r="I75" s="42">
        <v>-1</v>
      </c>
      <c r="J75" s="103">
        <f t="shared" si="10"/>
        <v>6.6500000000000004E-2</v>
      </c>
      <c r="K75" s="19">
        <f t="shared" si="11"/>
        <v>0.97080291970802912</v>
      </c>
      <c r="L75" s="100">
        <f>'Markit Data'!G$36/100</f>
        <v>0.10060000000000001</v>
      </c>
    </row>
    <row r="76" spans="3:12">
      <c r="C76" s="15">
        <v>0</v>
      </c>
      <c r="D76" s="104">
        <f t="shared" si="8"/>
        <v>6.5000000000000002E-2</v>
      </c>
      <c r="E76" s="52">
        <f t="shared" si="9"/>
        <v>0.97014925373134331</v>
      </c>
      <c r="F76" s="101">
        <f>'Markit Data'!H$60/100</f>
        <v>0.10039999999999999</v>
      </c>
      <c r="I76" s="15">
        <v>0</v>
      </c>
      <c r="J76" s="104">
        <f t="shared" si="10"/>
        <v>6.9000000000000006E-2</v>
      </c>
      <c r="K76" s="32">
        <f t="shared" si="11"/>
        <v>1.0072992700729926</v>
      </c>
      <c r="L76" s="101">
        <f>'Markit Data'!H$36/100</f>
        <v>9.98E-2</v>
      </c>
    </row>
    <row r="77" spans="3:12">
      <c r="C77" s="42">
        <v>1</v>
      </c>
      <c r="D77" s="103">
        <f t="shared" si="8"/>
        <v>6.7500000000000004E-2</v>
      </c>
      <c r="E77" s="20">
        <f t="shared" si="9"/>
        <v>1.0074626865671641</v>
      </c>
      <c r="F77" s="100">
        <f>'Markit Data'!I$60/100</f>
        <v>9.9600000000000008E-2</v>
      </c>
      <c r="I77" s="42">
        <v>1</v>
      </c>
      <c r="J77" s="103">
        <f t="shared" si="10"/>
        <v>7.1500000000000008E-2</v>
      </c>
      <c r="K77" s="19">
        <f t="shared" si="11"/>
        <v>1.0437956204379562</v>
      </c>
      <c r="L77" s="100">
        <f>'Markit Data'!I$36/100</f>
        <v>9.9299999999999999E-2</v>
      </c>
    </row>
    <row r="78" spans="3:12">
      <c r="C78" s="42">
        <v>2</v>
      </c>
      <c r="D78" s="103">
        <f t="shared" si="8"/>
        <v>7.0000000000000007E-2</v>
      </c>
      <c r="E78" s="20">
        <f t="shared" si="9"/>
        <v>1.0447761194029852</v>
      </c>
      <c r="F78" s="100">
        <f>'Markit Data'!J$60/100</f>
        <v>9.9199999999999997E-2</v>
      </c>
      <c r="I78" s="42">
        <v>2</v>
      </c>
      <c r="J78" s="103">
        <f t="shared" si="10"/>
        <v>7.400000000000001E-2</v>
      </c>
      <c r="K78" s="19">
        <f t="shared" si="11"/>
        <v>1.0802919708029197</v>
      </c>
      <c r="L78" s="100">
        <f>'Markit Data'!J$36/100</f>
        <v>9.9199999999999997E-2</v>
      </c>
    </row>
    <row r="79" spans="3:12">
      <c r="C79" s="42">
        <v>3</v>
      </c>
      <c r="D79" s="103">
        <f t="shared" si="8"/>
        <v>7.2500000000000009E-2</v>
      </c>
      <c r="E79" s="20">
        <f t="shared" si="9"/>
        <v>1.0820895522388061</v>
      </c>
      <c r="F79" s="100">
        <f>'Markit Data'!K$60/100</f>
        <v>9.9199999999999997E-2</v>
      </c>
      <c r="I79" s="42">
        <v>3</v>
      </c>
      <c r="J79" s="103">
        <f t="shared" si="10"/>
        <v>7.6500000000000012E-2</v>
      </c>
      <c r="K79" s="19">
        <f t="shared" si="11"/>
        <v>1.1167883211678833</v>
      </c>
      <c r="L79" s="100">
        <f>'Markit Data'!K$36/100</f>
        <v>9.9199999999999997E-2</v>
      </c>
    </row>
    <row r="80" spans="3:12">
      <c r="C80" s="42">
        <v>4</v>
      </c>
      <c r="D80" s="103">
        <f t="shared" si="8"/>
        <v>7.4999999999999997E-2</v>
      </c>
      <c r="E80" s="20">
        <f t="shared" si="9"/>
        <v>1.1194029850746268</v>
      </c>
      <c r="F80" s="100">
        <f>'Markit Data'!L$60/100</f>
        <v>9.9600000000000008E-2</v>
      </c>
      <c r="I80" s="42">
        <v>4</v>
      </c>
      <c r="J80" s="103">
        <f t="shared" si="10"/>
        <v>7.9000000000000001E-2</v>
      </c>
      <c r="K80" s="19">
        <f t="shared" si="11"/>
        <v>1.1532846715328466</v>
      </c>
      <c r="L80" s="100">
        <f>'Markit Data'!L$36/100</f>
        <v>9.9499999999999991E-2</v>
      </c>
    </row>
    <row r="82" spans="6:12">
      <c r="F82" s="27"/>
      <c r="L82" s="27"/>
    </row>
    <row r="83" spans="6:12">
      <c r="F83" s="27"/>
      <c r="L83" s="27"/>
    </row>
    <row r="84" spans="6:12">
      <c r="F84" s="27"/>
      <c r="L84" s="27"/>
    </row>
    <row r="85" spans="6:12">
      <c r="F85" s="27"/>
      <c r="L85" s="27"/>
    </row>
    <row r="86" spans="6:12">
      <c r="F86" s="27"/>
      <c r="L86" s="27"/>
    </row>
    <row r="87" spans="6:12">
      <c r="F87" s="27"/>
      <c r="L87" s="27"/>
    </row>
    <row r="88" spans="6:12">
      <c r="F88" s="27"/>
      <c r="L88" s="27"/>
    </row>
    <row r="89" spans="6:12">
      <c r="F89" s="27"/>
      <c r="L89" s="27"/>
    </row>
    <row r="90" spans="6:12">
      <c r="F90" s="27"/>
      <c r="L90" s="27"/>
    </row>
  </sheetData>
  <mergeCells count="1">
    <mergeCell ref="E1: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2" t="s">
        <v>71</v>
      </c>
      <c r="D3" s="23" t="s">
        <v>51</v>
      </c>
      <c r="E3" s="2" t="s">
        <v>112</v>
      </c>
      <c r="F3" s="2" t="s">
        <v>26</v>
      </c>
      <c r="G3" s="2" t="s">
        <v>27</v>
      </c>
      <c r="H3" s="2" t="s">
        <v>28</v>
      </c>
    </row>
    <row r="4" spans="3:8">
      <c r="C4" s="35" t="str">
        <f>'Full SABR Calibration'!$D$19</f>
        <v>6m</v>
      </c>
      <c r="D4" s="35" t="str">
        <f>'Full SABR Calibration'!C30</f>
        <v>1yr</v>
      </c>
      <c r="E4" s="20">
        <f>'Full SABR Calibration'!E30*'Full SABR Calibration'!D30/SQRT(250)</f>
        <v>4.2791941297398511E-4</v>
      </c>
      <c r="F4" s="20">
        <f>'Full SABR Calibration'!G30</f>
        <v>1</v>
      </c>
      <c r="G4" s="35">
        <f>'Full SABR Calibration'!H30</f>
        <v>4.9760170599710003E-2</v>
      </c>
      <c r="H4" s="35">
        <f>'Full SABR Calibration'!I30</f>
        <v>-0.25226290196120998</v>
      </c>
    </row>
    <row r="5" spans="3:8">
      <c r="C5" s="3" t="str">
        <f>'Full SABR Calibration'!$D$19</f>
        <v>6m</v>
      </c>
      <c r="D5" s="3" t="str">
        <f>'Full SABR Calibration'!C31</f>
        <v>2yr</v>
      </c>
      <c r="E5" s="19">
        <f>'Full SABR Calibration'!E31*'Full SABR Calibration'!D31/SQRT(250)</f>
        <v>4.3006976178289961E-4</v>
      </c>
      <c r="F5" s="19">
        <f>'Full SABR Calibration'!G31</f>
        <v>1</v>
      </c>
      <c r="G5" s="3">
        <f>'Full SABR Calibration'!H31</f>
        <v>5.0812733486629409E-2</v>
      </c>
      <c r="H5" s="3">
        <f>'Full SABR Calibration'!I31</f>
        <v>-0.220933049753435</v>
      </c>
    </row>
    <row r="6" spans="3:8">
      <c r="C6" s="3" t="str">
        <f>'Full SABR Calibration'!$D$19</f>
        <v>6m</v>
      </c>
      <c r="D6" s="3" t="str">
        <f>'Full SABR Calibration'!C32</f>
        <v>3yr</v>
      </c>
      <c r="E6" s="19">
        <f>'Full SABR Calibration'!E32*'Full SABR Calibration'!D32/SQRT(250)</f>
        <v>4.2920962225933385E-4</v>
      </c>
      <c r="F6" s="19">
        <f>'Full SABR Calibration'!G32</f>
        <v>1</v>
      </c>
      <c r="G6" s="3">
        <f>'Full SABR Calibration'!H32</f>
        <v>5.4553303883404666E-2</v>
      </c>
      <c r="H6" s="3">
        <f>'Full SABR Calibration'!I32</f>
        <v>-0.15672501401116501</v>
      </c>
    </row>
    <row r="7" spans="3:8">
      <c r="C7" s="3" t="str">
        <f>'Full SABR Calibration'!$D$19</f>
        <v>6m</v>
      </c>
      <c r="D7" s="3" t="str">
        <f>'Full SABR Calibration'!C34</f>
        <v>5yr</v>
      </c>
      <c r="E7" s="19">
        <f>'Full SABR Calibration'!E34*'Full SABR Calibration'!D34/SQRT(250)</f>
        <v>4.3179004083003118E-4</v>
      </c>
      <c r="F7" s="19">
        <f>'Full SABR Calibration'!G34</f>
        <v>1</v>
      </c>
      <c r="G7" s="3">
        <f>'Full SABR Calibration'!H34</f>
        <v>5.1002643219700952E-2</v>
      </c>
      <c r="H7" s="3">
        <f>'Full SABR Calibration'!I34</f>
        <v>-0.20592141745902101</v>
      </c>
    </row>
    <row r="8" spans="3:8">
      <c r="C8" s="3" t="str">
        <f>'Full SABR Calibration'!$D$19</f>
        <v>6m</v>
      </c>
      <c r="D8" s="3" t="str">
        <f>'Full SABR Calibration'!C35</f>
        <v>7yr</v>
      </c>
      <c r="E8" s="19">
        <f>'Full SABR Calibration'!E35*'Full SABR Calibration'!D35/SQRT(250)</f>
        <v>4.2967763935303877E-4</v>
      </c>
      <c r="F8" s="19">
        <f>'Full SABR Calibration'!G35</f>
        <v>1</v>
      </c>
      <c r="G8" s="3">
        <f>'Full SABR Calibration'!H35</f>
        <v>4.2107603965204417E-2</v>
      </c>
      <c r="H8" s="3">
        <f>'Full SABR Calibration'!I35</f>
        <v>-0.233874352078103</v>
      </c>
    </row>
    <row r="9" spans="3:8">
      <c r="C9" s="3" t="str">
        <f>'Full SABR Calibration'!$D$19</f>
        <v>6m</v>
      </c>
      <c r="D9" s="3" t="str">
        <f>'Full SABR Calibration'!C36</f>
        <v>10yr</v>
      </c>
      <c r="E9" s="19">
        <f>'Full SABR Calibration'!E36*'Full SABR Calibration'!D36/SQRT(250)</f>
        <v>4.2743874676963954E-4</v>
      </c>
      <c r="F9" s="19">
        <f>'Full SABR Calibration'!G36</f>
        <v>1</v>
      </c>
      <c r="G9" s="3">
        <f>'Full SABR Calibration'!H36</f>
        <v>4.2798632112803693E-2</v>
      </c>
      <c r="H9" s="3">
        <f>'Full SABR Calibration'!I36</f>
        <v>-0.300297376712445</v>
      </c>
    </row>
    <row r="10" spans="3:8">
      <c r="C10" s="3" t="str">
        <f>'Full SABR Calibration'!$O$19</f>
        <v>1yr</v>
      </c>
      <c r="D10" s="3" t="str">
        <f>'Full SABR Calibration'!N30</f>
        <v>1yr</v>
      </c>
      <c r="E10" s="19">
        <f>'Full SABR Calibration'!P30*'Full SABR Calibration'!O30/SQRT(250)</f>
        <v>4.2791941297398511E-4</v>
      </c>
      <c r="F10" s="19">
        <f>'Full SABR Calibration'!R30</f>
        <v>1</v>
      </c>
      <c r="G10" s="3">
        <f>'Full SABR Calibration'!S30</f>
        <v>4.9760170599710003E-2</v>
      </c>
      <c r="H10" s="3">
        <f>'Full SABR Calibration'!T30</f>
        <v>-0.25226290196120998</v>
      </c>
    </row>
    <row r="11" spans="3:8">
      <c r="C11" s="3" t="str">
        <f>'Full SABR Calibration'!$O$19</f>
        <v>1yr</v>
      </c>
      <c r="D11" s="3" t="str">
        <f>'Full SABR Calibration'!N31</f>
        <v>2yr</v>
      </c>
      <c r="E11" s="19">
        <f>'Full SABR Calibration'!P31*'Full SABR Calibration'!O31/SQRT(250)</f>
        <v>4.3006976178289961E-4</v>
      </c>
      <c r="F11" s="19">
        <f>'Full SABR Calibration'!R31</f>
        <v>1</v>
      </c>
      <c r="G11" s="3">
        <f>'Full SABR Calibration'!S31</f>
        <v>5.0812733486629409E-2</v>
      </c>
      <c r="H11" s="3">
        <f>'Full SABR Calibration'!T31</f>
        <v>-0.220933049753435</v>
      </c>
    </row>
    <row r="12" spans="3:8">
      <c r="C12" s="3" t="str">
        <f>'Full SABR Calibration'!$O$19</f>
        <v>1yr</v>
      </c>
      <c r="D12" s="3" t="str">
        <f>'Full SABR Calibration'!N32</f>
        <v>3yr</v>
      </c>
      <c r="E12" s="19">
        <f>'Full SABR Calibration'!P32*'Full SABR Calibration'!O32/SQRT(250)</f>
        <v>4.355215284690299E-4</v>
      </c>
      <c r="F12" s="19">
        <f>'Full SABR Calibration'!R32</f>
        <v>1</v>
      </c>
      <c r="G12" s="3">
        <f>'Full SABR Calibration'!S32</f>
        <v>5.5405183749170604E-2</v>
      </c>
      <c r="H12" s="3">
        <f>'Full SABR Calibration'!T32</f>
        <v>-0.15699978901273301</v>
      </c>
    </row>
    <row r="13" spans="3:8">
      <c r="C13" s="3" t="str">
        <f>'Full SABR Calibration'!$O$19</f>
        <v>1yr</v>
      </c>
      <c r="D13" s="3" t="str">
        <f>'Full SABR Calibration'!N33</f>
        <v>4yr</v>
      </c>
      <c r="E13" s="19">
        <f>'Full SABR Calibration'!P33*'Full SABR Calibration'!O33/SQRT(250)</f>
        <v>4.3464873983482344E-4</v>
      </c>
      <c r="F13" s="19">
        <f>'Full SABR Calibration'!R33</f>
        <v>1</v>
      </c>
      <c r="G13" s="3">
        <f>'Full SABR Calibration'!S33</f>
        <v>4.9445590201020136E-2</v>
      </c>
      <c r="H13" s="3">
        <f>'Full SABR Calibration'!T33</f>
        <v>-0.215384186175648</v>
      </c>
    </row>
    <row r="14" spans="3:8">
      <c r="C14" s="3" t="str">
        <f>'Full SABR Calibration'!$O$19</f>
        <v>1yr</v>
      </c>
      <c r="D14" s="3" t="str">
        <f>'Full SABR Calibration'!N34</f>
        <v>5yr</v>
      </c>
      <c r="E14" s="19">
        <f>'Full SABR Calibration'!P34*'Full SABR Calibration'!O34/SQRT(250)</f>
        <v>4.3179004083003118E-4</v>
      </c>
      <c r="F14" s="19">
        <f>'Full SABR Calibration'!R34</f>
        <v>1</v>
      </c>
      <c r="G14" s="3">
        <f>'Full SABR Calibration'!S34</f>
        <v>5.1002643219700952E-2</v>
      </c>
      <c r="H14" s="3">
        <f>'Full SABR Calibration'!T34</f>
        <v>-0.20592141745902101</v>
      </c>
    </row>
    <row r="15" spans="3:8">
      <c r="C15" s="3" t="str">
        <f>'Full SABR Calibration'!$O$19</f>
        <v>1yr</v>
      </c>
      <c r="D15" s="3" t="str">
        <f>'Full SABR Calibration'!N35</f>
        <v>7yr</v>
      </c>
      <c r="E15" s="19">
        <f>'Full SABR Calibration'!P35*'Full SABR Calibration'!O35/SQRT(250)</f>
        <v>4.2967763935303877E-4</v>
      </c>
      <c r="F15" s="19">
        <f>'Full SABR Calibration'!R35</f>
        <v>1</v>
      </c>
      <c r="G15" s="3">
        <f>'Full SABR Calibration'!S35</f>
        <v>4.2107603965204417E-2</v>
      </c>
      <c r="H15" s="3">
        <f>'Full SABR Calibration'!T35</f>
        <v>-0.233874352078103</v>
      </c>
    </row>
    <row r="16" spans="3:8">
      <c r="C16" s="3" t="str">
        <f>'Full SABR Calibration'!$O$19</f>
        <v>1yr</v>
      </c>
      <c r="D16" s="3" t="str">
        <f>'Full SABR Calibration'!N36</f>
        <v>10yr</v>
      </c>
      <c r="E16" s="19">
        <f>'Full SABR Calibration'!P36*'Full SABR Calibration'!O36/SQRT(250)</f>
        <v>4.2743874676963954E-4</v>
      </c>
      <c r="F16" s="19">
        <f>'Full SABR Calibration'!R36</f>
        <v>1</v>
      </c>
      <c r="G16" s="3">
        <f>'Full SABR Calibration'!S36</f>
        <v>4.2798632112803693E-2</v>
      </c>
      <c r="H16" s="3">
        <f>'Full SABR Calibration'!T36</f>
        <v>-0.300297376712445</v>
      </c>
    </row>
    <row r="17" spans="3:8">
      <c r="C17" s="3" t="str">
        <f>'Full SABR Calibration'!$Z$19</f>
        <v>2yr</v>
      </c>
      <c r="D17" s="3" t="str">
        <f>'Full SABR Calibration'!Y32</f>
        <v>3yr</v>
      </c>
      <c r="E17" s="19">
        <f>'Full SABR Calibration'!AA32*'Full SABR Calibration'!Z32/SQRT(250)</f>
        <v>4.2920962225933385E-4</v>
      </c>
      <c r="F17" s="19">
        <f>'Full SABR Calibration'!AC32</f>
        <v>1</v>
      </c>
      <c r="G17" s="3">
        <f>'Full SABR Calibration'!AD32</f>
        <v>5.4553303883404666E-2</v>
      </c>
      <c r="H17" s="3">
        <f>'Full SABR Calibration'!AE32</f>
        <v>-0.15672501401116501</v>
      </c>
    </row>
    <row r="18" spans="3:8">
      <c r="C18" s="3" t="str">
        <f>'Full SABR Calibration'!$AK$19</f>
        <v>3yr</v>
      </c>
      <c r="D18" s="3" t="str">
        <f>'Full SABR Calibration'!AJ30</f>
        <v>1yr</v>
      </c>
      <c r="E18" s="19">
        <f>'Full SABR Calibration'!AL30*'Full SABR Calibration'!AK30/SQRT(250)</f>
        <v>4.3421234551772018E-4</v>
      </c>
      <c r="F18" s="19">
        <f>'Full SABR Calibration'!AN30</f>
        <v>1</v>
      </c>
      <c r="G18" s="3">
        <f>'Full SABR Calibration'!AO30</f>
        <v>5.12957729913242E-2</v>
      </c>
      <c r="H18" s="3">
        <f>'Full SABR Calibration'!AP30</f>
        <v>-0.24943439192195599</v>
      </c>
    </row>
    <row r="19" spans="3:8">
      <c r="C19" s="3" t="str">
        <f>'Full SABR Calibration'!$AK$19</f>
        <v>3yr</v>
      </c>
      <c r="D19" s="3" t="str">
        <f>'Full SABR Calibration'!AJ31</f>
        <v>2yr</v>
      </c>
      <c r="E19" s="19">
        <f>'Full SABR Calibration'!AL31*'Full SABR Calibration'!AK31/SQRT(250)</f>
        <v>4.3006976178289961E-4</v>
      </c>
      <c r="F19" s="19">
        <f>'Full SABR Calibration'!AN31</f>
        <v>1</v>
      </c>
      <c r="G19" s="3">
        <f>'Full SABR Calibration'!AO31</f>
        <v>5.0812733486629409E-2</v>
      </c>
      <c r="H19" s="3">
        <f>'Full SABR Calibration'!AP31</f>
        <v>-0.220933049753435</v>
      </c>
    </row>
    <row r="20" spans="3:8">
      <c r="C20" s="3" t="str">
        <f>'Full SABR Calibration'!$AK$19</f>
        <v>3yr</v>
      </c>
      <c r="D20" s="3" t="str">
        <f>'Full SABR Calibration'!AJ32</f>
        <v>3yr</v>
      </c>
      <c r="E20" s="19">
        <f>'Full SABR Calibration'!AL32*'Full SABR Calibration'!AK32/SQRT(250)</f>
        <v>4.228977160496377E-4</v>
      </c>
      <c r="F20" s="19">
        <f>'Full SABR Calibration'!AN32</f>
        <v>1</v>
      </c>
      <c r="G20" s="3">
        <f>'Full SABR Calibration'!AO32</f>
        <v>5.3232570297820074E-2</v>
      </c>
      <c r="H20" s="3">
        <f>'Full SABR Calibration'!AP32</f>
        <v>-0.15634929426119901</v>
      </c>
    </row>
    <row r="21" spans="3:8">
      <c r="C21" s="3" t="str">
        <f>'Full SABR Calibration'!$AK$19</f>
        <v>3yr</v>
      </c>
      <c r="D21" s="3" t="str">
        <f>'Full SABR Calibration'!AJ34</f>
        <v>5yr</v>
      </c>
      <c r="E21" s="19">
        <f>'Full SABR Calibration'!AL34*'Full SABR Calibration'!AK34/SQRT(250)</f>
        <v>4.1909033374679496E-4</v>
      </c>
      <c r="F21" s="19">
        <f>'Full SABR Calibration'!AN34</f>
        <v>1</v>
      </c>
      <c r="G21" s="3">
        <f>'Full SABR Calibration'!AO34</f>
        <v>4.7720997549757456E-2</v>
      </c>
      <c r="H21" s="3">
        <f>'Full SABR Calibration'!AP34</f>
        <v>-0.19575789969439</v>
      </c>
    </row>
    <row r="22" spans="3:8">
      <c r="C22" s="3" t="str">
        <f>'Full SABR Calibration'!$AK$19</f>
        <v>3yr</v>
      </c>
      <c r="D22" s="3" t="str">
        <f>'Full SABR Calibration'!AJ35</f>
        <v>7yr</v>
      </c>
      <c r="E22" s="19">
        <f>'Full SABR Calibration'!AL35*'Full SABR Calibration'!AK35/SQRT(250)</f>
        <v>4.1685144116339578E-4</v>
      </c>
      <c r="F22" s="19">
        <f>'Full SABR Calibration'!AN35</f>
        <v>1</v>
      </c>
      <c r="G22" s="3">
        <f>'Full SABR Calibration'!AO35</f>
        <v>3.925692890668811E-2</v>
      </c>
      <c r="H22" s="3">
        <f>'Full SABR Calibration'!AP35</f>
        <v>-0.23950568620856699</v>
      </c>
    </row>
    <row r="23" spans="3:8">
      <c r="C23" s="3" t="str">
        <f>'Full SABR Calibration'!$AK$19</f>
        <v>3yr</v>
      </c>
      <c r="D23" s="3" t="str">
        <f>'Full SABR Calibration'!AJ36</f>
        <v>10yr</v>
      </c>
      <c r="E23" s="19">
        <f>'Full SABR Calibration'!AL36*'Full SABR Calibration'!AK36/SQRT(250)</f>
        <v>4.2096240212161469E-4</v>
      </c>
      <c r="F23" s="19">
        <f>'Full SABR Calibration'!AN36</f>
        <v>1</v>
      </c>
      <c r="G23" s="91">
        <f>'Full SABR Calibration'!AO36</f>
        <v>4.2681088751584613E-2</v>
      </c>
      <c r="H23" s="3">
        <f>'Full SABR Calibration'!AP36</f>
        <v>-0.29330846549891898</v>
      </c>
    </row>
    <row r="24" spans="3:8">
      <c r="C24" s="3" t="str">
        <f>'Full SABR Calibration'!$AV$19</f>
        <v>5yr</v>
      </c>
      <c r="D24" s="3" t="str">
        <f>'Full SABR Calibration'!AU30</f>
        <v>1yr</v>
      </c>
      <c r="E24" s="19">
        <f>'Full SABR Calibration'!AW30*'Full SABR Calibration'!AV30/SQRT(250)</f>
        <v>4.1084311360907591E-4</v>
      </c>
      <c r="F24" s="19">
        <f>'Full SABR Calibration'!AY30</f>
        <v>1</v>
      </c>
      <c r="G24" s="91">
        <f>'Full SABR Calibration'!AZ30</f>
        <v>5.6201312652412273E-2</v>
      </c>
      <c r="H24" s="91">
        <f>'Full SABR Calibration'!BA30</f>
        <v>-0.15710759381084399</v>
      </c>
    </row>
    <row r="25" spans="3:8">
      <c r="C25" s="3" t="str">
        <f>'Full SABR Calibration'!$AV$19</f>
        <v>5yr</v>
      </c>
      <c r="D25" s="3" t="str">
        <f>'Full SABR Calibration'!AU31</f>
        <v>2yr</v>
      </c>
      <c r="E25" s="19">
        <f>'Full SABR Calibration'!AW31*'Full SABR Calibration'!AV31/SQRT(250)</f>
        <v>4.0639062666355874E-4</v>
      </c>
      <c r="F25" s="19">
        <f>'Full SABR Calibration'!AY31</f>
        <v>1</v>
      </c>
      <c r="G25" s="91">
        <f>'Full SABR Calibration'!AZ31</f>
        <v>5.9590469019910747E-2</v>
      </c>
      <c r="H25" s="91">
        <f>'Full SABR Calibration'!BA31</f>
        <v>-0.12944535833086099</v>
      </c>
    </row>
    <row r="26" spans="3:8">
      <c r="C26" s="3" t="str">
        <f>'Full SABR Calibration'!$AV$19</f>
        <v>5yr</v>
      </c>
      <c r="D26" s="3" t="str">
        <f>'Full SABR Calibration'!AU32</f>
        <v>3yr</v>
      </c>
      <c r="E26" s="19">
        <f>'Full SABR Calibration'!AW32*'Full SABR Calibration'!AV32/SQRT(250)</f>
        <v>4.0881925590656806E-4</v>
      </c>
      <c r="F26" s="19">
        <f>'Full SABR Calibration'!AY32</f>
        <v>1</v>
      </c>
      <c r="G26" s="91">
        <f>'Full SABR Calibration'!AZ32</f>
        <v>5.2589030014455584E-2</v>
      </c>
      <c r="H26" s="91">
        <f>'Full SABR Calibration'!BA32</f>
        <v>-0.182469726372782</v>
      </c>
    </row>
    <row r="27" spans="3:8">
      <c r="C27" s="3" t="str">
        <f>'Full SABR Calibration'!$AV$19</f>
        <v>5yr</v>
      </c>
      <c r="D27" s="3" t="str">
        <f>'Full SABR Calibration'!AU33</f>
        <v>4yr</v>
      </c>
      <c r="E27" s="19">
        <f>'Full SABR Calibration'!AW33*'Full SABR Calibration'!AV33/SQRT(250)</f>
        <v>4.0477154050155259E-4</v>
      </c>
      <c r="F27" s="19">
        <f>'Full SABR Calibration'!AY33</f>
        <v>1</v>
      </c>
      <c r="G27" s="91">
        <f>'Full SABR Calibration'!AZ33</f>
        <v>5.4453485297530801E-2</v>
      </c>
      <c r="H27" s="91">
        <f>'Full SABR Calibration'!BA33</f>
        <v>-0.170497480821549</v>
      </c>
    </row>
    <row r="28" spans="3:8">
      <c r="C28" s="3" t="str">
        <f>'Full SABR Calibration'!$AV$19</f>
        <v>5yr</v>
      </c>
      <c r="D28" s="3" t="str">
        <f>'Full SABR Calibration'!AU34</f>
        <v>5yr</v>
      </c>
      <c r="E28" s="19">
        <f>'Full SABR Calibration'!AW34*'Full SABR Calibration'!AV34/SQRT(250)</f>
        <v>4.04366768961051E-4</v>
      </c>
      <c r="F28" s="19">
        <f>'Full SABR Calibration'!AY34</f>
        <v>1</v>
      </c>
      <c r="G28" s="91">
        <f>'Full SABR Calibration'!AZ34</f>
        <v>5.4063306189221692E-2</v>
      </c>
      <c r="H28" s="91">
        <f>'Full SABR Calibration'!BA34</f>
        <v>-0.176499856732028</v>
      </c>
    </row>
    <row r="29" spans="3:8">
      <c r="C29" s="3" t="str">
        <f>'Full SABR Calibration'!$AV$19</f>
        <v>5yr</v>
      </c>
      <c r="D29" s="3" t="str">
        <f>'Full SABR Calibration'!AU35</f>
        <v>7yr</v>
      </c>
      <c r="E29" s="19">
        <f>'Full SABR Calibration'!AW35*'Full SABR Calibration'!AV35/SQRT(250)</f>
        <v>4.0355722588004793E-4</v>
      </c>
      <c r="F29" s="19">
        <f>'Full SABR Calibration'!AY35</f>
        <v>1</v>
      </c>
      <c r="G29" s="91">
        <f>'Full SABR Calibration'!AZ35</f>
        <v>4.4942037552700674E-2</v>
      </c>
      <c r="H29" s="91">
        <f>'Full SABR Calibration'!BA35</f>
        <v>-0.222161608846558</v>
      </c>
    </row>
    <row r="30" spans="3:8">
      <c r="C30" s="3" t="str">
        <f>'Full SABR Calibration'!$AV$19</f>
        <v>5yr</v>
      </c>
      <c r="D30" s="3" t="str">
        <f>'Full SABR Calibration'!AU36</f>
        <v>10yr</v>
      </c>
      <c r="E30" s="19">
        <f>'Full SABR Calibration'!AW36*'Full SABR Calibration'!AV36/SQRT(250)</f>
        <v>3.9605630327012846E-4</v>
      </c>
      <c r="F30" s="19">
        <f>'Full SABR Calibration'!AY36</f>
        <v>1</v>
      </c>
      <c r="G30" s="91">
        <f>'Full SABR Calibration'!AZ36</f>
        <v>4.7139841154149882E-2</v>
      </c>
      <c r="H30" s="91">
        <f>'Full SABR Calibration'!BA36</f>
        <v>-0.24248056157296899</v>
      </c>
    </row>
    <row r="31" spans="3:8">
      <c r="C31" s="3" t="str">
        <f>'Full SABR Calibration'!$BG$19</f>
        <v>7yr</v>
      </c>
      <c r="D31" s="3" t="str">
        <f>'Full SABR Calibration'!BF32</f>
        <v>3yr</v>
      </c>
      <c r="E31" s="19">
        <f>'Full SABR Calibration'!BH32*'Full SABR Calibration'!BG32/SQRT(250)</f>
        <v>3.9765009121085337E-4</v>
      </c>
      <c r="F31" s="19">
        <f>'Full SABR Calibration'!BJ32</f>
        <v>1</v>
      </c>
      <c r="G31" s="91">
        <f>'Full SABR Calibration'!BK32</f>
        <v>4.6656240005246173E-2</v>
      </c>
      <c r="H31" s="91">
        <f>'Full SABR Calibration'!BL32</f>
        <v>-0.14878600856281701</v>
      </c>
    </row>
    <row r="32" spans="3:8">
      <c r="C32" s="3" t="str">
        <f>'Full SABR Calibration'!$BR$19</f>
        <v>10yr</v>
      </c>
      <c r="D32" s="3" t="str">
        <f>'Full SABR Calibration'!BQ34</f>
        <v>5yr</v>
      </c>
      <c r="E32" s="19">
        <f>'Full SABR Calibration'!BS34*'Full SABR Calibration'!BR34/SQRT(250)</f>
        <v>4.0004077312194065E-4</v>
      </c>
      <c r="F32" s="19">
        <f>'Full SABR Calibration'!BU34</f>
        <v>1</v>
      </c>
      <c r="G32" s="91">
        <f>'Full SABR Calibration'!BV34</f>
        <v>4.2210163897202779E-2</v>
      </c>
      <c r="H32" s="91">
        <f>'Full SABR Calibration'!BW34</f>
        <v>-0.21102351153020099</v>
      </c>
    </row>
    <row r="33" spans="3:8">
      <c r="C33" s="3" t="str">
        <f>'Full SABR Calibration'!$BR$19</f>
        <v>10yr</v>
      </c>
      <c r="D33" s="3" t="str">
        <f>'Full SABR Calibration'!BQ36</f>
        <v>10yr</v>
      </c>
      <c r="E33" s="19">
        <f>'Full SABR Calibration'!BS36*'Full SABR Calibration'!BR36/SQRT(250)</f>
        <v>3.9505702352951529E-4</v>
      </c>
      <c r="F33" s="19">
        <f>'Full SABR Calibration'!BU36</f>
        <v>1</v>
      </c>
      <c r="G33" s="91">
        <f>'Full SABR Calibration'!BV36</f>
        <v>3.5135833579563409E-2</v>
      </c>
      <c r="H33" s="91">
        <f>'Full SABR Calibration'!BW36</f>
        <v>-0.308010074873933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12901CF7-0B75-4174-8CEB-27CF6D30381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CF777431-DFC4-44D3-84C5-6A0DD2B6D72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Table of Contents</vt:lpstr>
      <vt:lpstr>Markit Data</vt:lpstr>
      <vt:lpstr>Full SABR Calibration</vt:lpstr>
      <vt:lpstr>Full SABR Calibration Summary</vt:lpstr>
      <vt:lpstr>ATM SABR Calibration</vt:lpstr>
      <vt:lpstr>Interpolated SABR Calibration</vt:lpstr>
      <vt:lpstr>Publication</vt:lpstr>
      <vt:lpstr>AssetExpiry</vt:lpstr>
      <vt:lpstr>AssetMatrix</vt:lpstr>
      <vt:lpstr>AssetRates</vt:lpstr>
      <vt:lpstr>AssetTenors</vt:lpstr>
      <vt:lpstr>ExpiryTenors10Y</vt:lpstr>
      <vt:lpstr>ExpiryTenors1Y</vt:lpstr>
      <vt:lpstr>ExpiryTenors2Y</vt:lpstr>
      <vt:lpstr>ExpiryTenors3Y</vt:lpstr>
      <vt:lpstr>ExpiryTenors5Y</vt:lpstr>
      <vt:lpstr>ExpiryTenors6M</vt:lpstr>
      <vt:lpstr>ExpiryTenors7Y</vt:lpstr>
      <vt:lpstr>Strikes10Y</vt:lpstr>
      <vt:lpstr>Strikes1Y</vt:lpstr>
      <vt:lpstr>Strikes2Y</vt:lpstr>
      <vt:lpstr>Strikes3Y</vt:lpstr>
      <vt:lpstr>Strikes5Y</vt:lpstr>
      <vt:lpstr>Strikes6M</vt:lpstr>
      <vt:lpstr>Strikes7Y</vt:lpstr>
      <vt:lpstr>Vols10Y</vt:lpstr>
      <vt:lpstr>Vols1Y</vt:lpstr>
      <vt:lpstr>Vols2Y</vt:lpstr>
      <vt:lpstr>Vols3Y</vt:lpstr>
      <vt:lpstr>Vols5Y</vt:lpstr>
      <vt:lpstr>Vols6M</vt:lpstr>
      <vt:lpstr>Vols7Y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2019-07-02T04:54:25Z</dcterms:modified>
</cp:coreProperties>
</file>