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27154F1F-931B-4921-B4A7-6C7C30A3C857}" xr6:coauthVersionLast="43" xr6:coauthVersionMax="43" xr10:uidLastSave="{00000000-0000-0000-0000-000000000000}"/>
  <bookViews>
    <workbookView xWindow="780" yWindow="780" windowWidth="26370" windowHeight="14820" tabRatio="653" activeTab="3" xr2:uid="{00000000-000D-0000-FFFF-FFFF00000000}"/>
  </bookViews>
  <sheets>
    <sheet name="Table of Contents" sheetId="5" r:id="rId1"/>
    <sheet name="GetInfo &amp; GetInstrumentInfo" sheetId="6" r:id="rId2"/>
    <sheet name="Priceable Rate Assets" sheetId="4" r:id="rId3"/>
    <sheet name="Priceable Cleared Rate Assets" sheetId="8" r:id="rId4"/>
    <sheet name="BERMatrix" sheetId="7" r:id="rId5"/>
  </sheets>
  <definedNames>
    <definedName name="BaseDate">'GetInfo &amp; GetInstrumentInfo'!$E$8</definedName>
    <definedName name="CurveList">'GetInfo &amp; GetInstrumentInfo'!$B$8:$B$77</definedName>
    <definedName name="CurveType">'GetInfo &amp; GetInstrumentInfo'!$E$5</definedName>
    <definedName name="Market">'GetInfo &amp; GetInstrumentInfo'!$E$7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4" l="1" a="1"/>
  <c r="G36" i="4" a="1"/>
  <c r="B8" i="6" a="1"/>
  <c r="B2" i="6"/>
  <c r="B38" i="4" l="1"/>
  <c r="B46" i="4"/>
  <c r="B54" i="4"/>
  <c r="B62" i="4"/>
  <c r="B70" i="4"/>
  <c r="B78" i="4"/>
  <c r="B86" i="4"/>
  <c r="B48" i="4"/>
  <c r="B56" i="4"/>
  <c r="B72" i="4"/>
  <c r="B88" i="4"/>
  <c r="B49" i="4"/>
  <c r="B57" i="4"/>
  <c r="B73" i="4"/>
  <c r="B89" i="4"/>
  <c r="B42" i="4"/>
  <c r="B58" i="4"/>
  <c r="B74" i="4"/>
  <c r="B90" i="4"/>
  <c r="B43" i="4"/>
  <c r="B67" i="4"/>
  <c r="B83" i="4"/>
  <c r="B39" i="4"/>
  <c r="B47" i="4"/>
  <c r="B55" i="4"/>
  <c r="B63" i="4"/>
  <c r="B71" i="4"/>
  <c r="B79" i="4"/>
  <c r="B87" i="4"/>
  <c r="B40" i="4"/>
  <c r="B64" i="4"/>
  <c r="B80" i="4"/>
  <c r="B41" i="4"/>
  <c r="B65" i="4"/>
  <c r="B81" i="4"/>
  <c r="B50" i="4"/>
  <c r="B66" i="4"/>
  <c r="B82" i="4"/>
  <c r="B51" i="4"/>
  <c r="B59" i="4"/>
  <c r="B75" i="4"/>
  <c r="B44" i="4"/>
  <c r="B52" i="4"/>
  <c r="B60" i="4"/>
  <c r="B68" i="4"/>
  <c r="B76" i="4"/>
  <c r="B84" i="4"/>
  <c r="B37" i="4"/>
  <c r="B45" i="4"/>
  <c r="B53" i="4"/>
  <c r="B61" i="4"/>
  <c r="B69" i="4"/>
  <c r="B77" i="4"/>
  <c r="B85" i="4"/>
  <c r="G37" i="4"/>
  <c r="G38" i="4"/>
  <c r="G39" i="4"/>
  <c r="G40" i="4"/>
  <c r="G41" i="4"/>
  <c r="G42" i="4"/>
  <c r="G43" i="4"/>
  <c r="G36" i="4"/>
  <c r="G44" i="4"/>
  <c r="B8" i="6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13" i="6"/>
  <c r="B21" i="6"/>
  <c r="B29" i="6"/>
  <c r="B37" i="6"/>
  <c r="B45" i="6"/>
  <c r="B53" i="6"/>
  <c r="B61" i="6"/>
  <c r="B69" i="6"/>
  <c r="B77" i="6"/>
  <c r="B9" i="6"/>
  <c r="B17" i="6"/>
  <c r="B25" i="6"/>
  <c r="B33" i="6"/>
  <c r="B41" i="6"/>
  <c r="B49" i="6"/>
  <c r="B57" i="6"/>
  <c r="B65" i="6"/>
  <c r="B73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11" i="6"/>
  <c r="B15" i="6"/>
  <c r="B19" i="6"/>
  <c r="B23" i="6"/>
  <c r="B27" i="6"/>
  <c r="B31" i="6"/>
  <c r="B35" i="6"/>
  <c r="B39" i="6"/>
  <c r="B43" i="6"/>
  <c r="B47" i="6"/>
  <c r="B51" i="6"/>
  <c r="B55" i="6"/>
  <c r="B59" i="6"/>
  <c r="B63" i="6"/>
  <c r="B67" i="6"/>
  <c r="B71" i="6"/>
  <c r="B75" i="6"/>
  <c r="F32" i="8" l="1"/>
  <c r="F31" i="8" s="1"/>
  <c r="F30" i="8" l="1"/>
  <c r="D31" i="8"/>
  <c r="D32" i="8"/>
  <c r="D8" i="7"/>
  <c r="E7" i="7"/>
  <c r="F7" i="7" s="1"/>
  <c r="F32" i="4"/>
  <c r="E8" i="6"/>
  <c r="B49" i="5"/>
  <c r="E8" i="7" l="1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A2" i="8"/>
  <c r="D30" i="8"/>
  <c r="F29" i="8"/>
  <c r="A2" i="4"/>
  <c r="F8" i="7"/>
  <c r="G7" i="7"/>
  <c r="F31" i="4"/>
  <c r="F30" i="4" s="1"/>
  <c r="D32" i="4"/>
  <c r="A3" i="4" l="1"/>
  <c r="A3" i="8"/>
  <c r="F28" i="8"/>
  <c r="D29" i="8"/>
  <c r="G8" i="7"/>
  <c r="H7" i="7"/>
  <c r="H8" i="7" s="1"/>
  <c r="D31" i="4"/>
  <c r="F29" i="4"/>
  <c r="D30" i="4"/>
  <c r="D9" i="7" a="1"/>
  <c r="D9" i="7" l="1"/>
  <c r="F15" i="7"/>
  <c r="H10" i="7"/>
  <c r="E17" i="7"/>
  <c r="H19" i="7"/>
  <c r="H12" i="7"/>
  <c r="G16" i="7"/>
  <c r="H9" i="7"/>
  <c r="E16" i="7"/>
  <c r="G11" i="7"/>
  <c r="D18" i="7"/>
  <c r="G9" i="7"/>
  <c r="G17" i="7"/>
  <c r="D19" i="7"/>
  <c r="G10" i="7"/>
  <c r="D17" i="7"/>
  <c r="F12" i="7"/>
  <c r="H18" i="7"/>
  <c r="E11" i="7"/>
  <c r="F9" i="7"/>
  <c r="F10" i="7"/>
  <c r="F11" i="7"/>
  <c r="H17" i="7"/>
  <c r="E13" i="7"/>
  <c r="G19" i="7"/>
  <c r="G13" i="7"/>
  <c r="E10" i="7"/>
  <c r="D12" i="7"/>
  <c r="E12" i="7"/>
  <c r="G18" i="7"/>
  <c r="D14" i="7"/>
  <c r="G12" i="7"/>
  <c r="E15" i="7"/>
  <c r="D11" i="7"/>
  <c r="F14" i="7"/>
  <c r="D13" i="7"/>
  <c r="F19" i="7"/>
  <c r="H14" i="7"/>
  <c r="E14" i="7"/>
  <c r="H16" i="7"/>
  <c r="H11" i="7"/>
  <c r="D16" i="7"/>
  <c r="E9" i="7"/>
  <c r="G15" i="7"/>
  <c r="H15" i="7"/>
  <c r="E19" i="7"/>
  <c r="F13" i="7"/>
  <c r="F18" i="7"/>
  <c r="H13" i="7"/>
  <c r="G14" i="7"/>
  <c r="D10" i="7"/>
  <c r="F16" i="7"/>
  <c r="F17" i="7"/>
  <c r="E18" i="7"/>
  <c r="D15" i="7"/>
  <c r="A4" i="8"/>
  <c r="A4" i="4"/>
  <c r="F27" i="8"/>
  <c r="D28" i="8"/>
  <c r="D29" i="4"/>
  <c r="F28" i="4"/>
  <c r="A5" i="8" l="1"/>
  <c r="A5" i="4"/>
  <c r="F26" i="8"/>
  <c r="D27" i="8"/>
  <c r="D28" i="4"/>
  <c r="F27" i="4"/>
  <c r="A6" i="8" l="1"/>
  <c r="A6" i="4"/>
  <c r="D26" i="8"/>
  <c r="F25" i="8"/>
  <c r="F26" i="4"/>
  <c r="D27" i="4"/>
  <c r="A7" i="8" l="1"/>
  <c r="A7" i="4"/>
  <c r="D25" i="8"/>
  <c r="F24" i="8"/>
  <c r="D26" i="4"/>
  <c r="F25" i="4"/>
  <c r="A8" i="8" l="1"/>
  <c r="A8" i="4"/>
  <c r="F23" i="8"/>
  <c r="D24" i="8"/>
  <c r="F24" i="4"/>
  <c r="D25" i="4"/>
  <c r="A9" i="8" l="1"/>
  <c r="A9" i="4"/>
  <c r="F22" i="8"/>
  <c r="D23" i="8"/>
  <c r="D24" i="4"/>
  <c r="F23" i="4"/>
  <c r="A10" i="8" l="1"/>
  <c r="A10" i="4"/>
  <c r="D22" i="8"/>
  <c r="F21" i="8"/>
  <c r="F22" i="4"/>
  <c r="D23" i="4"/>
  <c r="A11" i="8" l="1"/>
  <c r="A11" i="4"/>
  <c r="D21" i="8"/>
  <c r="F20" i="8"/>
  <c r="D22" i="4"/>
  <c r="F21" i="4"/>
  <c r="A12" i="8" l="1"/>
  <c r="A12" i="4"/>
  <c r="F19" i="8"/>
  <c r="D20" i="8"/>
  <c r="D21" i="4"/>
  <c r="F20" i="4"/>
  <c r="A13" i="8" l="1"/>
  <c r="A13" i="4"/>
  <c r="D19" i="8"/>
  <c r="F18" i="8"/>
  <c r="D20" i="4"/>
  <c r="F19" i="4"/>
  <c r="A14" i="8" l="1"/>
  <c r="A14" i="4"/>
  <c r="D18" i="8"/>
  <c r="F17" i="8"/>
  <c r="F18" i="4"/>
  <c r="D19" i="4"/>
  <c r="A15" i="8" l="1"/>
  <c r="A15" i="4"/>
  <c r="F16" i="8"/>
  <c r="D17" i="8"/>
  <c r="D18" i="4"/>
  <c r="F17" i="4"/>
  <c r="A16" i="8" l="1"/>
  <c r="A16" i="4"/>
  <c r="D16" i="8"/>
  <c r="F15" i="8"/>
  <c r="F16" i="4"/>
  <c r="D17" i="4"/>
  <c r="C16" i="4"/>
  <c r="C16" i="8"/>
  <c r="C15" i="8"/>
  <c r="A17" i="8" l="1"/>
  <c r="A17" i="4"/>
  <c r="D15" i="8"/>
  <c r="F14" i="8"/>
  <c r="D16" i="4"/>
  <c r="F15" i="4"/>
  <c r="C14" i="8"/>
  <c r="C15" i="4"/>
  <c r="C17" i="8"/>
  <c r="C17" i="4"/>
  <c r="A18" i="8" l="1"/>
  <c r="A18" i="4"/>
  <c r="F13" i="8"/>
  <c r="D14" i="8"/>
  <c r="F14" i="4"/>
  <c r="D15" i="4"/>
  <c r="C13" i="8"/>
  <c r="C14" i="4"/>
  <c r="C18" i="4"/>
  <c r="C18" i="8"/>
  <c r="A19" i="8" l="1"/>
  <c r="A19" i="4"/>
  <c r="D13" i="8"/>
  <c r="F12" i="8"/>
  <c r="D14" i="4"/>
  <c r="F13" i="4"/>
  <c r="C13" i="4"/>
  <c r="C19" i="8"/>
  <c r="C12" i="8"/>
  <c r="C19" i="4"/>
  <c r="A20" i="8" l="1"/>
  <c r="A20" i="4"/>
  <c r="F11" i="8"/>
  <c r="D12" i="8"/>
  <c r="F12" i="4"/>
  <c r="D13" i="4"/>
  <c r="C11" i="8"/>
  <c r="C12" i="4"/>
  <c r="C20" i="8"/>
  <c r="C20" i="4"/>
  <c r="A21" i="8" l="1"/>
  <c r="A21" i="4"/>
  <c r="F10" i="8"/>
  <c r="D11" i="8"/>
  <c r="D12" i="4"/>
  <c r="F11" i="4"/>
  <c r="C10" i="8"/>
  <c r="C11" i="4"/>
  <c r="C21" i="8"/>
  <c r="C21" i="4"/>
  <c r="A22" i="8" l="1"/>
  <c r="A22" i="4"/>
  <c r="F9" i="8"/>
  <c r="D10" i="8"/>
  <c r="F10" i="4"/>
  <c r="D11" i="4"/>
  <c r="C9" i="8"/>
  <c r="C10" i="4"/>
  <c r="C22" i="4"/>
  <c r="C22" i="8"/>
  <c r="A23" i="8" l="1"/>
  <c r="A23" i="4"/>
  <c r="D9" i="8"/>
  <c r="F8" i="8"/>
  <c r="F9" i="4"/>
  <c r="D10" i="4"/>
  <c r="C23" i="4"/>
  <c r="C8" i="8"/>
  <c r="C23" i="8"/>
  <c r="C9" i="4"/>
  <c r="A24" i="8" l="1"/>
  <c r="A24" i="4"/>
  <c r="F7" i="8"/>
  <c r="D8" i="8"/>
  <c r="F8" i="4"/>
  <c r="D9" i="4"/>
  <c r="C24" i="8"/>
  <c r="C7" i="8"/>
  <c r="C8" i="4"/>
  <c r="C24" i="4"/>
  <c r="A25" i="8" l="1"/>
  <c r="A25" i="4"/>
  <c r="F6" i="8"/>
  <c r="D7" i="8"/>
  <c r="D8" i="4"/>
  <c r="F7" i="4"/>
  <c r="C6" i="8"/>
  <c r="C25" i="4"/>
  <c r="C25" i="8"/>
  <c r="C7" i="4"/>
  <c r="A26" i="8" l="1"/>
  <c r="A26" i="4"/>
  <c r="F5" i="8"/>
  <c r="D6" i="8"/>
  <c r="F6" i="4"/>
  <c r="D7" i="4"/>
  <c r="C5" i="8"/>
  <c r="C6" i="4"/>
  <c r="C26" i="8"/>
  <c r="C26" i="4"/>
  <c r="A27" i="8" l="1"/>
  <c r="A27" i="4"/>
  <c r="D5" i="8"/>
  <c r="F4" i="8"/>
  <c r="D6" i="4"/>
  <c r="F5" i="4"/>
  <c r="C36" i="8" a="1"/>
  <c r="C4" i="8"/>
  <c r="C27" i="4"/>
  <c r="C5" i="4"/>
  <c r="C36" i="4" a="1"/>
  <c r="C27" i="8"/>
  <c r="C45" i="8" l="1"/>
  <c r="D40" i="8"/>
  <c r="D37" i="8"/>
  <c r="C36" i="8"/>
  <c r="D42" i="8"/>
  <c r="D39" i="8"/>
  <c r="C38" i="8"/>
  <c r="D44" i="8"/>
  <c r="D41" i="8"/>
  <c r="C44" i="8"/>
  <c r="C40" i="8"/>
  <c r="C37" i="8"/>
  <c r="D43" i="8"/>
  <c r="C42" i="8"/>
  <c r="C39" i="8"/>
  <c r="D45" i="8"/>
  <c r="C41" i="8"/>
  <c r="D36" i="8"/>
  <c r="C43" i="8"/>
  <c r="D38" i="8"/>
  <c r="C40" i="4"/>
  <c r="D44" i="4"/>
  <c r="C45" i="4"/>
  <c r="C42" i="4"/>
  <c r="D37" i="4"/>
  <c r="D41" i="4"/>
  <c r="C44" i="4"/>
  <c r="D39" i="4"/>
  <c r="D40" i="4"/>
  <c r="D43" i="4"/>
  <c r="D45" i="4"/>
  <c r="D36" i="4"/>
  <c r="C37" i="4"/>
  <c r="D38" i="4"/>
  <c r="C39" i="4"/>
  <c r="C36" i="4"/>
  <c r="C41" i="4"/>
  <c r="C38" i="4"/>
  <c r="D42" i="4"/>
  <c r="C43" i="4"/>
  <c r="A28" i="8"/>
  <c r="A28" i="4"/>
  <c r="F3" i="8"/>
  <c r="D4" i="8"/>
  <c r="F4" i="4"/>
  <c r="D5" i="4"/>
  <c r="C28" i="8"/>
  <c r="C3" i="8"/>
  <c r="C4" i="4"/>
  <c r="C28" i="4"/>
  <c r="A29" i="8" l="1"/>
  <c r="A29" i="4"/>
  <c r="F2" i="8"/>
  <c r="D3" i="8"/>
  <c r="D4" i="4"/>
  <c r="F3" i="4"/>
  <c r="C2" i="8"/>
  <c r="D46" i="8" s="1"/>
  <c r="C29" i="4"/>
  <c r="C3" i="4"/>
  <c r="C29" i="8"/>
  <c r="A30" i="8" l="1"/>
  <c r="A30" i="4"/>
  <c r="D2" i="8"/>
  <c r="F2" i="4"/>
  <c r="D3" i="4"/>
  <c r="D47" i="8"/>
  <c r="C2" i="4"/>
  <c r="D47" i="4" s="1"/>
  <c r="C30" i="8"/>
  <c r="C30" i="4"/>
  <c r="A31" i="8" l="1"/>
  <c r="A31" i="4"/>
  <c r="D2" i="4"/>
  <c r="C31" i="4"/>
  <c r="D48" i="4"/>
  <c r="C31" i="8"/>
  <c r="A32" i="8" l="1"/>
  <c r="A32" i="4"/>
  <c r="C32" i="8"/>
  <c r="C32" i="4"/>
  <c r="I3" i="4" s="1" a="1"/>
  <c r="I39" i="8" a="1"/>
  <c r="I39" i="4" a="1"/>
  <c r="I3" i="8" a="1"/>
  <c r="I39" i="8" l="1"/>
  <c r="M39" i="8"/>
  <c r="Q39" i="8"/>
  <c r="U39" i="8"/>
  <c r="J40" i="8"/>
  <c r="N40" i="8"/>
  <c r="R40" i="8"/>
  <c r="V40" i="8"/>
  <c r="K41" i="8"/>
  <c r="O41" i="8"/>
  <c r="S41" i="8"/>
  <c r="W41" i="8"/>
  <c r="L42" i="8"/>
  <c r="P42" i="8"/>
  <c r="T42" i="8"/>
  <c r="I43" i="8"/>
  <c r="M43" i="8"/>
  <c r="Q43" i="8"/>
  <c r="U43" i="8"/>
  <c r="J44" i="8"/>
  <c r="N44" i="8"/>
  <c r="R44" i="8"/>
  <c r="V44" i="8"/>
  <c r="K45" i="8"/>
  <c r="O45" i="8"/>
  <c r="S45" i="8"/>
  <c r="W45" i="8"/>
  <c r="L46" i="8"/>
  <c r="P46" i="8"/>
  <c r="T46" i="8"/>
  <c r="I47" i="8"/>
  <c r="M47" i="8"/>
  <c r="Q47" i="8"/>
  <c r="U47" i="8"/>
  <c r="J48" i="8"/>
  <c r="N48" i="8"/>
  <c r="R48" i="8"/>
  <c r="V48" i="8"/>
  <c r="K49" i="8"/>
  <c r="O49" i="8"/>
  <c r="S49" i="8"/>
  <c r="W49" i="8"/>
  <c r="L50" i="8"/>
  <c r="P50" i="8"/>
  <c r="T50" i="8"/>
  <c r="I51" i="8"/>
  <c r="M51" i="8"/>
  <c r="Q51" i="8"/>
  <c r="U51" i="8"/>
  <c r="J52" i="8"/>
  <c r="N52" i="8"/>
  <c r="R52" i="8"/>
  <c r="V52" i="8"/>
  <c r="K53" i="8"/>
  <c r="O53" i="8"/>
  <c r="S53" i="8"/>
  <c r="W53" i="8"/>
  <c r="L54" i="8"/>
  <c r="P54" i="8"/>
  <c r="T54" i="8"/>
  <c r="I55" i="8"/>
  <c r="M55" i="8"/>
  <c r="Q55" i="8"/>
  <c r="U55" i="8"/>
  <c r="J56" i="8"/>
  <c r="N56" i="8"/>
  <c r="R56" i="8"/>
  <c r="V56" i="8"/>
  <c r="K57" i="8"/>
  <c r="O57" i="8"/>
  <c r="S57" i="8"/>
  <c r="W57" i="8"/>
  <c r="L58" i="8"/>
  <c r="P58" i="8"/>
  <c r="T58" i="8"/>
  <c r="I59" i="8"/>
  <c r="M59" i="8"/>
  <c r="Q59" i="8"/>
  <c r="U59" i="8"/>
  <c r="J60" i="8"/>
  <c r="N60" i="8"/>
  <c r="J39" i="8"/>
  <c r="N39" i="8"/>
  <c r="R39" i="8"/>
  <c r="V39" i="8"/>
  <c r="K40" i="8"/>
  <c r="O40" i="8"/>
  <c r="S40" i="8"/>
  <c r="W40" i="8"/>
  <c r="L41" i="8"/>
  <c r="P41" i="8"/>
  <c r="T41" i="8"/>
  <c r="I42" i="8"/>
  <c r="M42" i="8"/>
  <c r="Q42" i="8"/>
  <c r="U42" i="8"/>
  <c r="J43" i="8"/>
  <c r="N43" i="8"/>
  <c r="R43" i="8"/>
  <c r="V43" i="8"/>
  <c r="K44" i="8"/>
  <c r="O44" i="8"/>
  <c r="S44" i="8"/>
  <c r="W44" i="8"/>
  <c r="L45" i="8"/>
  <c r="P45" i="8"/>
  <c r="T45" i="8"/>
  <c r="I46" i="8"/>
  <c r="M46" i="8"/>
  <c r="Q46" i="8"/>
  <c r="U46" i="8"/>
  <c r="J47" i="8"/>
  <c r="N47" i="8"/>
  <c r="R47" i="8"/>
  <c r="V47" i="8"/>
  <c r="K48" i="8"/>
  <c r="O48" i="8"/>
  <c r="S48" i="8"/>
  <c r="W48" i="8"/>
  <c r="L49" i="8"/>
  <c r="P49" i="8"/>
  <c r="T49" i="8"/>
  <c r="I50" i="8"/>
  <c r="M50" i="8"/>
  <c r="Q50" i="8"/>
  <c r="U50" i="8"/>
  <c r="J51" i="8"/>
  <c r="N51" i="8"/>
  <c r="R51" i="8"/>
  <c r="V51" i="8"/>
  <c r="K52" i="8"/>
  <c r="O52" i="8"/>
  <c r="S52" i="8"/>
  <c r="W52" i="8"/>
  <c r="L53" i="8"/>
  <c r="P53" i="8"/>
  <c r="T53" i="8"/>
  <c r="I54" i="8"/>
  <c r="M54" i="8"/>
  <c r="Q54" i="8"/>
  <c r="U54" i="8"/>
  <c r="J55" i="8"/>
  <c r="N55" i="8"/>
  <c r="R55" i="8"/>
  <c r="V55" i="8"/>
  <c r="K56" i="8"/>
  <c r="O56" i="8"/>
  <c r="S56" i="8"/>
  <c r="W56" i="8"/>
  <c r="L57" i="8"/>
  <c r="P57" i="8"/>
  <c r="T57" i="8"/>
  <c r="I58" i="8"/>
  <c r="M58" i="8"/>
  <c r="Q58" i="8"/>
  <c r="U58" i="8"/>
  <c r="J59" i="8"/>
  <c r="N59" i="8"/>
  <c r="R59" i="8"/>
  <c r="V59" i="8"/>
  <c r="K60" i="8"/>
  <c r="O60" i="8"/>
  <c r="S60" i="8"/>
  <c r="W60" i="8"/>
  <c r="L61" i="8"/>
  <c r="P61" i="8"/>
  <c r="K39" i="8"/>
  <c r="O39" i="8"/>
  <c r="S39" i="8"/>
  <c r="W39" i="8"/>
  <c r="L40" i="8"/>
  <c r="P40" i="8"/>
  <c r="T40" i="8"/>
  <c r="I41" i="8"/>
  <c r="M41" i="8"/>
  <c r="Q41" i="8"/>
  <c r="U41" i="8"/>
  <c r="J42" i="8"/>
  <c r="N42" i="8"/>
  <c r="R42" i="8"/>
  <c r="V42" i="8"/>
  <c r="K43" i="8"/>
  <c r="O43" i="8"/>
  <c r="S43" i="8"/>
  <c r="W43" i="8"/>
  <c r="L44" i="8"/>
  <c r="P44" i="8"/>
  <c r="T44" i="8"/>
  <c r="I45" i="8"/>
  <c r="M45" i="8"/>
  <c r="Q45" i="8"/>
  <c r="U45" i="8"/>
  <c r="J46" i="8"/>
  <c r="N46" i="8"/>
  <c r="R46" i="8"/>
  <c r="V46" i="8"/>
  <c r="K47" i="8"/>
  <c r="O47" i="8"/>
  <c r="S47" i="8"/>
  <c r="W47" i="8"/>
  <c r="L48" i="8"/>
  <c r="P48" i="8"/>
  <c r="T48" i="8"/>
  <c r="I49" i="8"/>
  <c r="M49" i="8"/>
  <c r="Q49" i="8"/>
  <c r="U49" i="8"/>
  <c r="J50" i="8"/>
  <c r="N50" i="8"/>
  <c r="R50" i="8"/>
  <c r="V50" i="8"/>
  <c r="K51" i="8"/>
  <c r="O51" i="8"/>
  <c r="S51" i="8"/>
  <c r="W51" i="8"/>
  <c r="L52" i="8"/>
  <c r="P52" i="8"/>
  <c r="T52" i="8"/>
  <c r="I53" i="8"/>
  <c r="M53" i="8"/>
  <c r="Q53" i="8"/>
  <c r="U53" i="8"/>
  <c r="J54" i="8"/>
  <c r="N54" i="8"/>
  <c r="R54" i="8"/>
  <c r="V54" i="8"/>
  <c r="K55" i="8"/>
  <c r="O55" i="8"/>
  <c r="S55" i="8"/>
  <c r="W55" i="8"/>
  <c r="L56" i="8"/>
  <c r="P56" i="8"/>
  <c r="T56" i="8"/>
  <c r="I57" i="8"/>
  <c r="M57" i="8"/>
  <c r="Q57" i="8"/>
  <c r="U57" i="8"/>
  <c r="J58" i="8"/>
  <c r="N58" i="8"/>
  <c r="R58" i="8"/>
  <c r="V58" i="8"/>
  <c r="K59" i="8"/>
  <c r="O59" i="8"/>
  <c r="S59" i="8"/>
  <c r="W59" i="8"/>
  <c r="L60" i="8"/>
  <c r="P60" i="8"/>
  <c r="T60" i="8"/>
  <c r="I61" i="8"/>
  <c r="M61" i="8"/>
  <c r="Q61" i="8"/>
  <c r="L39" i="8"/>
  <c r="M40" i="8"/>
  <c r="O42" i="8"/>
  <c r="Q44" i="8"/>
  <c r="R45" i="8"/>
  <c r="S46" i="8"/>
  <c r="W50" i="8"/>
  <c r="O58" i="8"/>
  <c r="U64" i="8"/>
  <c r="Q68" i="8"/>
  <c r="I67" i="8"/>
  <c r="N68" i="8"/>
  <c r="K69" i="8"/>
  <c r="P70" i="8"/>
  <c r="P39" i="8"/>
  <c r="Q40" i="8"/>
  <c r="R41" i="8"/>
  <c r="S42" i="8"/>
  <c r="T43" i="8"/>
  <c r="U44" i="8"/>
  <c r="V45" i="8"/>
  <c r="W46" i="8"/>
  <c r="I48" i="8"/>
  <c r="J49" i="8"/>
  <c r="K50" i="8"/>
  <c r="L51" i="8"/>
  <c r="M52" i="8"/>
  <c r="N53" i="8"/>
  <c r="O54" i="8"/>
  <c r="P55" i="8"/>
  <c r="Q56" i="8"/>
  <c r="R57" i="8"/>
  <c r="S58" i="8"/>
  <c r="T59" i="8"/>
  <c r="R60" i="8"/>
  <c r="K61" i="8"/>
  <c r="S61" i="8"/>
  <c r="W61" i="8"/>
  <c r="L62" i="8"/>
  <c r="P62" i="8"/>
  <c r="T62" i="8"/>
  <c r="I63" i="8"/>
  <c r="M63" i="8"/>
  <c r="Q63" i="8"/>
  <c r="U63" i="8"/>
  <c r="J64" i="8"/>
  <c r="N64" i="8"/>
  <c r="R64" i="8"/>
  <c r="V64" i="8"/>
  <c r="S65" i="8"/>
  <c r="W65" i="8"/>
  <c r="U67" i="8"/>
  <c r="W69" i="8"/>
  <c r="T39" i="8"/>
  <c r="U40" i="8"/>
  <c r="V41" i="8"/>
  <c r="W42" i="8"/>
  <c r="I44" i="8"/>
  <c r="J45" i="8"/>
  <c r="K46" i="8"/>
  <c r="L47" i="8"/>
  <c r="M48" i="8"/>
  <c r="N49" i="8"/>
  <c r="O50" i="8"/>
  <c r="P51" i="8"/>
  <c r="Q52" i="8"/>
  <c r="R53" i="8"/>
  <c r="S54" i="8"/>
  <c r="T55" i="8"/>
  <c r="U56" i="8"/>
  <c r="V57" i="8"/>
  <c r="W58" i="8"/>
  <c r="I60" i="8"/>
  <c r="U60" i="8"/>
  <c r="N61" i="8"/>
  <c r="T61" i="8"/>
  <c r="I62" i="8"/>
  <c r="M62" i="8"/>
  <c r="Q62" i="8"/>
  <c r="U62" i="8"/>
  <c r="J63" i="8"/>
  <c r="N63" i="8"/>
  <c r="R63" i="8"/>
  <c r="V63" i="8"/>
  <c r="K64" i="8"/>
  <c r="O64" i="8"/>
  <c r="S64" i="8"/>
  <c r="W64" i="8"/>
  <c r="L65" i="8"/>
  <c r="P65" i="8"/>
  <c r="T65" i="8"/>
  <c r="I66" i="8"/>
  <c r="M66" i="8"/>
  <c r="Q66" i="8"/>
  <c r="U66" i="8"/>
  <c r="J67" i="8"/>
  <c r="N67" i="8"/>
  <c r="R67" i="8"/>
  <c r="V67" i="8"/>
  <c r="K68" i="8"/>
  <c r="O68" i="8"/>
  <c r="S68" i="8"/>
  <c r="W68" i="8"/>
  <c r="L69" i="8"/>
  <c r="P69" i="8"/>
  <c r="T69" i="8"/>
  <c r="I70" i="8"/>
  <c r="M70" i="8"/>
  <c r="Q70" i="8"/>
  <c r="U70" i="8"/>
  <c r="P43" i="8"/>
  <c r="U48" i="8"/>
  <c r="J53" i="8"/>
  <c r="M56" i="8"/>
  <c r="P59" i="8"/>
  <c r="J61" i="8"/>
  <c r="V61" i="8"/>
  <c r="O62" i="8"/>
  <c r="W62" i="8"/>
  <c r="T63" i="8"/>
  <c r="I64" i="8"/>
  <c r="Q64" i="8"/>
  <c r="J65" i="8"/>
  <c r="R65" i="8"/>
  <c r="K66" i="8"/>
  <c r="S66" i="8"/>
  <c r="L67" i="8"/>
  <c r="T67" i="8"/>
  <c r="M68" i="8"/>
  <c r="J69" i="8"/>
  <c r="R69" i="8"/>
  <c r="K70" i="8"/>
  <c r="S70" i="8"/>
  <c r="K65" i="8"/>
  <c r="P66" i="8"/>
  <c r="M67" i="8"/>
  <c r="J68" i="8"/>
  <c r="V68" i="8"/>
  <c r="S69" i="8"/>
  <c r="T70" i="8"/>
  <c r="I40" i="8"/>
  <c r="J41" i="8"/>
  <c r="K42" i="8"/>
  <c r="L43" i="8"/>
  <c r="M44" i="8"/>
  <c r="N45" i="8"/>
  <c r="O46" i="8"/>
  <c r="P47" i="8"/>
  <c r="Q48" i="8"/>
  <c r="R49" i="8"/>
  <c r="S50" i="8"/>
  <c r="T51" i="8"/>
  <c r="U52" i="8"/>
  <c r="V53" i="8"/>
  <c r="W54" i="8"/>
  <c r="I56" i="8"/>
  <c r="J57" i="8"/>
  <c r="K58" i="8"/>
  <c r="L59" i="8"/>
  <c r="M60" i="8"/>
  <c r="V60" i="8"/>
  <c r="O61" i="8"/>
  <c r="U61" i="8"/>
  <c r="J62" i="8"/>
  <c r="N62" i="8"/>
  <c r="R62" i="8"/>
  <c r="V62" i="8"/>
  <c r="K63" i="8"/>
  <c r="O63" i="8"/>
  <c r="S63" i="8"/>
  <c r="W63" i="8"/>
  <c r="L64" i="8"/>
  <c r="P64" i="8"/>
  <c r="T64" i="8"/>
  <c r="I65" i="8"/>
  <c r="M65" i="8"/>
  <c r="Q65" i="8"/>
  <c r="U65" i="8"/>
  <c r="J66" i="8"/>
  <c r="N66" i="8"/>
  <c r="R66" i="8"/>
  <c r="V66" i="8"/>
  <c r="K67" i="8"/>
  <c r="O67" i="8"/>
  <c r="S67" i="8"/>
  <c r="W67" i="8"/>
  <c r="L68" i="8"/>
  <c r="P68" i="8"/>
  <c r="T68" i="8"/>
  <c r="I69" i="8"/>
  <c r="M69" i="8"/>
  <c r="Q69" i="8"/>
  <c r="U69" i="8"/>
  <c r="J70" i="8"/>
  <c r="N70" i="8"/>
  <c r="R70" i="8"/>
  <c r="V70" i="8"/>
  <c r="N41" i="8"/>
  <c r="T47" i="8"/>
  <c r="V49" i="8"/>
  <c r="I52" i="8"/>
  <c r="K54" i="8"/>
  <c r="L55" i="8"/>
  <c r="N57" i="8"/>
  <c r="Q60" i="8"/>
  <c r="R61" i="8"/>
  <c r="K62" i="8"/>
  <c r="S62" i="8"/>
  <c r="L63" i="8"/>
  <c r="P63" i="8"/>
  <c r="M64" i="8"/>
  <c r="N65" i="8"/>
  <c r="V65" i="8"/>
  <c r="O66" i="8"/>
  <c r="W66" i="8"/>
  <c r="P67" i="8"/>
  <c r="I68" i="8"/>
  <c r="U68" i="8"/>
  <c r="N69" i="8"/>
  <c r="V69" i="8"/>
  <c r="O70" i="8"/>
  <c r="W70" i="8"/>
  <c r="O65" i="8"/>
  <c r="L66" i="8"/>
  <c r="T66" i="8"/>
  <c r="Q67" i="8"/>
  <c r="R68" i="8"/>
  <c r="O69" i="8"/>
  <c r="L70" i="8"/>
  <c r="I3" i="8"/>
  <c r="M3" i="8"/>
  <c r="Q3" i="8"/>
  <c r="U3" i="8"/>
  <c r="X3" i="8" s="1"/>
  <c r="J4" i="8"/>
  <c r="N4" i="8"/>
  <c r="R4" i="8"/>
  <c r="V4" i="8"/>
  <c r="K5" i="8"/>
  <c r="O5" i="8"/>
  <c r="S5" i="8"/>
  <c r="Y5" i="8" s="1"/>
  <c r="W5" i="8"/>
  <c r="L6" i="8"/>
  <c r="P6" i="8"/>
  <c r="T6" i="8"/>
  <c r="I7" i="8"/>
  <c r="M7" i="8"/>
  <c r="Q7" i="8"/>
  <c r="U7" i="8"/>
  <c r="X7" i="8" s="1"/>
  <c r="J8" i="8"/>
  <c r="N8" i="8"/>
  <c r="R8" i="8"/>
  <c r="V8" i="8"/>
  <c r="K9" i="8"/>
  <c r="O9" i="8"/>
  <c r="S9" i="8"/>
  <c r="W9" i="8"/>
  <c r="J3" i="8"/>
  <c r="N3" i="8"/>
  <c r="R3" i="8"/>
  <c r="V3" i="8"/>
  <c r="K4" i="8"/>
  <c r="O4" i="8"/>
  <c r="S4" i="8"/>
  <c r="W4" i="8"/>
  <c r="L5" i="8"/>
  <c r="P5" i="8"/>
  <c r="T5" i="8"/>
  <c r="I6" i="8"/>
  <c r="M6" i="8"/>
  <c r="Q6" i="8"/>
  <c r="U6" i="8"/>
  <c r="X6" i="8" s="1"/>
  <c r="J7" i="8"/>
  <c r="N7" i="8"/>
  <c r="R7" i="8"/>
  <c r="V7" i="8"/>
  <c r="K8" i="8"/>
  <c r="O8" i="8"/>
  <c r="S8" i="8"/>
  <c r="W8" i="8"/>
  <c r="L9" i="8"/>
  <c r="P9" i="8"/>
  <c r="T9" i="8"/>
  <c r="I10" i="8"/>
  <c r="M10" i="8"/>
  <c r="Q10" i="8"/>
  <c r="U10" i="8"/>
  <c r="X10" i="8" s="1"/>
  <c r="J11" i="8"/>
  <c r="N11" i="8"/>
  <c r="R11" i="8"/>
  <c r="V11" i="8"/>
  <c r="K12" i="8"/>
  <c r="O12" i="8"/>
  <c r="S12" i="8"/>
  <c r="W12" i="8"/>
  <c r="L13" i="8"/>
  <c r="P13" i="8"/>
  <c r="T13" i="8"/>
  <c r="I14" i="8"/>
  <c r="M14" i="8"/>
  <c r="Q14" i="8"/>
  <c r="U14" i="8"/>
  <c r="X14" i="8" s="1"/>
  <c r="J15" i="8"/>
  <c r="N15" i="8"/>
  <c r="R15" i="8"/>
  <c r="V15" i="8"/>
  <c r="K16" i="8"/>
  <c r="O16" i="8"/>
  <c r="S16" i="8"/>
  <c r="Y16" i="8" s="1"/>
  <c r="W16" i="8"/>
  <c r="L17" i="8"/>
  <c r="P17" i="8"/>
  <c r="T17" i="8"/>
  <c r="I18" i="8"/>
  <c r="M18" i="8"/>
  <c r="Q18" i="8"/>
  <c r="U18" i="8"/>
  <c r="X18" i="8" s="1"/>
  <c r="J19" i="8"/>
  <c r="N19" i="8"/>
  <c r="R19" i="8"/>
  <c r="V19" i="8"/>
  <c r="K20" i="8"/>
  <c r="O20" i="8"/>
  <c r="S20" i="8"/>
  <c r="Y20" i="8" s="1"/>
  <c r="W20" i="8"/>
  <c r="L21" i="8"/>
  <c r="P21" i="8"/>
  <c r="T21" i="8"/>
  <c r="I22" i="8"/>
  <c r="M22" i="8"/>
  <c r="Q22" i="8"/>
  <c r="U22" i="8"/>
  <c r="X22" i="8" s="1"/>
  <c r="J23" i="8"/>
  <c r="N23" i="8"/>
  <c r="R23" i="8"/>
  <c r="V23" i="8"/>
  <c r="K24" i="8"/>
  <c r="O24" i="8"/>
  <c r="S24" i="8"/>
  <c r="W24" i="8"/>
  <c r="L25" i="8"/>
  <c r="P25" i="8"/>
  <c r="K3" i="8"/>
  <c r="O3" i="8"/>
  <c r="S3" i="8"/>
  <c r="Y3" i="8" s="1"/>
  <c r="W3" i="8"/>
  <c r="L4" i="8"/>
  <c r="P4" i="8"/>
  <c r="T4" i="8"/>
  <c r="I5" i="8"/>
  <c r="M5" i="8"/>
  <c r="Q5" i="8"/>
  <c r="U5" i="8"/>
  <c r="X5" i="8" s="1"/>
  <c r="J6" i="8"/>
  <c r="N6" i="8"/>
  <c r="R6" i="8"/>
  <c r="V6" i="8"/>
  <c r="K7" i="8"/>
  <c r="O7" i="8"/>
  <c r="S7" i="8"/>
  <c r="W7" i="8"/>
  <c r="L8" i="8"/>
  <c r="P8" i="8"/>
  <c r="T8" i="8"/>
  <c r="I9" i="8"/>
  <c r="M9" i="8"/>
  <c r="Q9" i="8"/>
  <c r="U9" i="8"/>
  <c r="X9" i="8" s="1"/>
  <c r="J10" i="8"/>
  <c r="N10" i="8"/>
  <c r="R10" i="8"/>
  <c r="V10" i="8"/>
  <c r="K11" i="8"/>
  <c r="O11" i="8"/>
  <c r="S11" i="8"/>
  <c r="W11" i="8"/>
  <c r="L12" i="8"/>
  <c r="P12" i="8"/>
  <c r="T12" i="8"/>
  <c r="I13" i="8"/>
  <c r="M13" i="8"/>
  <c r="Q13" i="8"/>
  <c r="U13" i="8"/>
  <c r="X13" i="8" s="1"/>
  <c r="J14" i="8"/>
  <c r="N14" i="8"/>
  <c r="R14" i="8"/>
  <c r="V14" i="8"/>
  <c r="K15" i="8"/>
  <c r="O15" i="8"/>
  <c r="S15" i="8"/>
  <c r="W15" i="8"/>
  <c r="L16" i="8"/>
  <c r="P16" i="8"/>
  <c r="T16" i="8"/>
  <c r="I17" i="8"/>
  <c r="M17" i="8"/>
  <c r="Q17" i="8"/>
  <c r="U17" i="8"/>
  <c r="X17" i="8" s="1"/>
  <c r="J18" i="8"/>
  <c r="N18" i="8"/>
  <c r="R18" i="8"/>
  <c r="V18" i="8"/>
  <c r="K19" i="8"/>
  <c r="O19" i="8"/>
  <c r="S19" i="8"/>
  <c r="Y19" i="8" s="1"/>
  <c r="W19" i="8"/>
  <c r="L20" i="8"/>
  <c r="P20" i="8"/>
  <c r="T20" i="8"/>
  <c r="I21" i="8"/>
  <c r="M21" i="8"/>
  <c r="Q21" i="8"/>
  <c r="U21" i="8"/>
  <c r="X21" i="8" s="1"/>
  <c r="J22" i="8"/>
  <c r="N22" i="8"/>
  <c r="R22" i="8"/>
  <c r="V22" i="8"/>
  <c r="K23" i="8"/>
  <c r="O23" i="8"/>
  <c r="S23" i="8"/>
  <c r="Y23" i="8" s="1"/>
  <c r="W23" i="8"/>
  <c r="L24" i="8"/>
  <c r="P24" i="8"/>
  <c r="T24" i="8"/>
  <c r="I25" i="8"/>
  <c r="M25" i="8"/>
  <c r="Q25" i="8"/>
  <c r="P19" i="8"/>
  <c r="U29" i="8"/>
  <c r="X29" i="8" s="1"/>
  <c r="O31" i="8"/>
  <c r="T32" i="8"/>
  <c r="Q33" i="8"/>
  <c r="R34" i="8"/>
  <c r="P3" i="8"/>
  <c r="Q4" i="8"/>
  <c r="R5" i="8"/>
  <c r="S6" i="8"/>
  <c r="T7" i="8"/>
  <c r="U8" i="8"/>
  <c r="X8" i="8" s="1"/>
  <c r="V9" i="8"/>
  <c r="P10" i="8"/>
  <c r="I11" i="8"/>
  <c r="Q11" i="8"/>
  <c r="J12" i="8"/>
  <c r="R12" i="8"/>
  <c r="K13" i="8"/>
  <c r="S13" i="8"/>
  <c r="M15" i="8"/>
  <c r="U15" i="8"/>
  <c r="X15" i="8" s="1"/>
  <c r="N16" i="8"/>
  <c r="W17" i="8"/>
  <c r="Q19" i="8"/>
  <c r="S21" i="8"/>
  <c r="N24" i="8"/>
  <c r="J26" i="8"/>
  <c r="O27" i="8"/>
  <c r="I29" i="8"/>
  <c r="R30" i="8"/>
  <c r="P32" i="8"/>
  <c r="N34" i="8"/>
  <c r="T3" i="8"/>
  <c r="U4" i="8"/>
  <c r="X4" i="8" s="1"/>
  <c r="V5" i="8"/>
  <c r="W6" i="8"/>
  <c r="I8" i="8"/>
  <c r="J9" i="8"/>
  <c r="K10" i="8"/>
  <c r="S10" i="8"/>
  <c r="Y10" i="8" s="1"/>
  <c r="L11" i="8"/>
  <c r="T11" i="8"/>
  <c r="M12" i="8"/>
  <c r="U12" i="8"/>
  <c r="X12" i="8" s="1"/>
  <c r="N13" i="8"/>
  <c r="V13" i="8"/>
  <c r="O14" i="8"/>
  <c r="W14" i="8"/>
  <c r="P15" i="8"/>
  <c r="I16" i="8"/>
  <c r="Q16" i="8"/>
  <c r="J17" i="8"/>
  <c r="R17" i="8"/>
  <c r="K18" i="8"/>
  <c r="S18" i="8"/>
  <c r="L19" i="8"/>
  <c r="T19" i="8"/>
  <c r="M20" i="8"/>
  <c r="U20" i="8"/>
  <c r="X20" i="8" s="1"/>
  <c r="N21" i="8"/>
  <c r="V21" i="8"/>
  <c r="O22" i="8"/>
  <c r="W22" i="8"/>
  <c r="P23" i="8"/>
  <c r="I24" i="8"/>
  <c r="Q24" i="8"/>
  <c r="J25" i="8"/>
  <c r="R25" i="8"/>
  <c r="V25" i="8"/>
  <c r="K26" i="8"/>
  <c r="O26" i="8"/>
  <c r="S26" i="8"/>
  <c r="Y26" i="8" s="1"/>
  <c r="W26" i="8"/>
  <c r="L27" i="8"/>
  <c r="P27" i="8"/>
  <c r="T27" i="8"/>
  <c r="I28" i="8"/>
  <c r="M28" i="8"/>
  <c r="Q28" i="8"/>
  <c r="U28" i="8"/>
  <c r="X28" i="8" s="1"/>
  <c r="J29" i="8"/>
  <c r="N29" i="8"/>
  <c r="R29" i="8"/>
  <c r="V29" i="8"/>
  <c r="K30" i="8"/>
  <c r="O30" i="8"/>
  <c r="S30" i="8"/>
  <c r="W30" i="8"/>
  <c r="L31" i="8"/>
  <c r="P31" i="8"/>
  <c r="T31" i="8"/>
  <c r="I32" i="8"/>
  <c r="M32" i="8"/>
  <c r="Q32" i="8"/>
  <c r="U32" i="8"/>
  <c r="X32" i="8" s="1"/>
  <c r="J33" i="8"/>
  <c r="N33" i="8"/>
  <c r="R33" i="8"/>
  <c r="V33" i="8"/>
  <c r="K34" i="8"/>
  <c r="O34" i="8"/>
  <c r="S34" i="8"/>
  <c r="W34" i="8"/>
  <c r="M4" i="8"/>
  <c r="N5" i="8"/>
  <c r="P7" i="8"/>
  <c r="R9" i="8"/>
  <c r="W10" i="8"/>
  <c r="I12" i="8"/>
  <c r="J13" i="8"/>
  <c r="K14" i="8"/>
  <c r="L15" i="8"/>
  <c r="M16" i="8"/>
  <c r="N17" i="8"/>
  <c r="W18" i="8"/>
  <c r="Q20" i="8"/>
  <c r="R21" i="8"/>
  <c r="L23" i="8"/>
  <c r="M24" i="8"/>
  <c r="N25" i="8"/>
  <c r="I26" i="8"/>
  <c r="Q26" i="8"/>
  <c r="J27" i="8"/>
  <c r="R27" i="8"/>
  <c r="K28" i="8"/>
  <c r="S28" i="8"/>
  <c r="L29" i="8"/>
  <c r="T29" i="8"/>
  <c r="M30" i="8"/>
  <c r="U30" i="8"/>
  <c r="X30" i="8" s="1"/>
  <c r="N31" i="8"/>
  <c r="V31" i="8"/>
  <c r="O32" i="8"/>
  <c r="W32" i="8"/>
  <c r="P33" i="8"/>
  <c r="I34" i="8"/>
  <c r="Q34" i="8"/>
  <c r="L14" i="8"/>
  <c r="O17" i="8"/>
  <c r="I19" i="8"/>
  <c r="J20" i="8"/>
  <c r="L22" i="8"/>
  <c r="M23" i="8"/>
  <c r="V24" i="8"/>
  <c r="U25" i="8"/>
  <c r="X25" i="8" s="1"/>
  <c r="R26" i="8"/>
  <c r="V26" i="8"/>
  <c r="S27" i="8"/>
  <c r="L28" i="8"/>
  <c r="P28" i="8"/>
  <c r="M29" i="8"/>
  <c r="J30" i="8"/>
  <c r="V30" i="8"/>
  <c r="S31" i="8"/>
  <c r="L32" i="8"/>
  <c r="M33" i="8"/>
  <c r="J34" i="8"/>
  <c r="I4" i="8"/>
  <c r="J5" i="8"/>
  <c r="K6" i="8"/>
  <c r="L7" i="8"/>
  <c r="M8" i="8"/>
  <c r="N9" i="8"/>
  <c r="L10" i="8"/>
  <c r="T10" i="8"/>
  <c r="M11" i="8"/>
  <c r="U11" i="8"/>
  <c r="X11" i="8" s="1"/>
  <c r="N12" i="8"/>
  <c r="V12" i="8"/>
  <c r="O13" i="8"/>
  <c r="W13" i="8"/>
  <c r="P14" i="8"/>
  <c r="I15" i="8"/>
  <c r="Q15" i="8"/>
  <c r="J16" i="8"/>
  <c r="R16" i="8"/>
  <c r="K17" i="8"/>
  <c r="S17" i="8"/>
  <c r="L18" i="8"/>
  <c r="T18" i="8"/>
  <c r="M19" i="8"/>
  <c r="U19" i="8"/>
  <c r="X19" i="8" s="1"/>
  <c r="N20" i="8"/>
  <c r="V20" i="8"/>
  <c r="O21" i="8"/>
  <c r="W21" i="8"/>
  <c r="P22" i="8"/>
  <c r="I23" i="8"/>
  <c r="Q23" i="8"/>
  <c r="J24" i="8"/>
  <c r="R24" i="8"/>
  <c r="K25" i="8"/>
  <c r="S25" i="8"/>
  <c r="W25" i="8"/>
  <c r="L26" i="8"/>
  <c r="P26" i="8"/>
  <c r="T26" i="8"/>
  <c r="I27" i="8"/>
  <c r="M27" i="8"/>
  <c r="Q27" i="8"/>
  <c r="U27" i="8"/>
  <c r="X27" i="8" s="1"/>
  <c r="J28" i="8"/>
  <c r="N28" i="8"/>
  <c r="R28" i="8"/>
  <c r="V28" i="8"/>
  <c r="K29" i="8"/>
  <c r="O29" i="8"/>
  <c r="S29" i="8"/>
  <c r="Y29" i="8" s="1"/>
  <c r="W29" i="8"/>
  <c r="L30" i="8"/>
  <c r="P30" i="8"/>
  <c r="T30" i="8"/>
  <c r="I31" i="8"/>
  <c r="M31" i="8"/>
  <c r="Q31" i="8"/>
  <c r="U31" i="8"/>
  <c r="X31" i="8" s="1"/>
  <c r="J32" i="8"/>
  <c r="N32" i="8"/>
  <c r="R32" i="8"/>
  <c r="V32" i="8"/>
  <c r="K33" i="8"/>
  <c r="O33" i="8"/>
  <c r="S33" i="8"/>
  <c r="W33" i="8"/>
  <c r="L34" i="8"/>
  <c r="P34" i="8"/>
  <c r="T34" i="8"/>
  <c r="L3" i="8"/>
  <c r="O6" i="8"/>
  <c r="Q8" i="8"/>
  <c r="O10" i="8"/>
  <c r="P11" i="8"/>
  <c r="Q12" i="8"/>
  <c r="R13" i="8"/>
  <c r="S14" i="8"/>
  <c r="Y14" i="8" s="1"/>
  <c r="T15" i="8"/>
  <c r="U16" i="8"/>
  <c r="X16" i="8" s="1"/>
  <c r="V17" i="8"/>
  <c r="O18" i="8"/>
  <c r="I20" i="8"/>
  <c r="J21" i="8"/>
  <c r="K22" i="8"/>
  <c r="S22" i="8"/>
  <c r="T23" i="8"/>
  <c r="U24" i="8"/>
  <c r="X24" i="8" s="1"/>
  <c r="T25" i="8"/>
  <c r="M26" i="8"/>
  <c r="U26" i="8"/>
  <c r="X26" i="8" s="1"/>
  <c r="N27" i="8"/>
  <c r="V27" i="8"/>
  <c r="O28" i="8"/>
  <c r="W28" i="8"/>
  <c r="P29" i="8"/>
  <c r="I30" i="8"/>
  <c r="Q30" i="8"/>
  <c r="J31" i="8"/>
  <c r="R31" i="8"/>
  <c r="K32" i="8"/>
  <c r="S32" i="8"/>
  <c r="L33" i="8"/>
  <c r="T33" i="8"/>
  <c r="M34" i="8"/>
  <c r="U34" i="8"/>
  <c r="T14" i="8"/>
  <c r="V16" i="8"/>
  <c r="P18" i="8"/>
  <c r="R20" i="8"/>
  <c r="K21" i="8"/>
  <c r="T22" i="8"/>
  <c r="U23" i="8"/>
  <c r="X23" i="8" s="1"/>
  <c r="O25" i="8"/>
  <c r="N26" i="8"/>
  <c r="K27" i="8"/>
  <c r="W27" i="8"/>
  <c r="T28" i="8"/>
  <c r="Q29" i="8"/>
  <c r="N30" i="8"/>
  <c r="K31" i="8"/>
  <c r="W31" i="8"/>
  <c r="I33" i="8"/>
  <c r="U33" i="8"/>
  <c r="X33" i="8" s="1"/>
  <c r="V34" i="8"/>
  <c r="I39" i="4"/>
  <c r="M39" i="4"/>
  <c r="Q39" i="4"/>
  <c r="U39" i="4"/>
  <c r="J40" i="4"/>
  <c r="N40" i="4"/>
  <c r="R40" i="4"/>
  <c r="V40" i="4"/>
  <c r="K41" i="4"/>
  <c r="O41" i="4"/>
  <c r="S41" i="4"/>
  <c r="W41" i="4"/>
  <c r="L42" i="4"/>
  <c r="P42" i="4"/>
  <c r="T42" i="4"/>
  <c r="I43" i="4"/>
  <c r="M43" i="4"/>
  <c r="Q43" i="4"/>
  <c r="U43" i="4"/>
  <c r="J44" i="4"/>
  <c r="N44" i="4"/>
  <c r="R44" i="4"/>
  <c r="V44" i="4"/>
  <c r="K45" i="4"/>
  <c r="O45" i="4"/>
  <c r="S45" i="4"/>
  <c r="W45" i="4"/>
  <c r="L46" i="4"/>
  <c r="P46" i="4"/>
  <c r="T46" i="4"/>
  <c r="I47" i="4"/>
  <c r="M47" i="4"/>
  <c r="Q47" i="4"/>
  <c r="U47" i="4"/>
  <c r="J48" i="4"/>
  <c r="N48" i="4"/>
  <c r="R48" i="4"/>
  <c r="V48" i="4"/>
  <c r="K49" i="4"/>
  <c r="O49" i="4"/>
  <c r="S49" i="4"/>
  <c r="W49" i="4"/>
  <c r="L50" i="4"/>
  <c r="P50" i="4"/>
  <c r="T50" i="4"/>
  <c r="I51" i="4"/>
  <c r="M51" i="4"/>
  <c r="Q51" i="4"/>
  <c r="U51" i="4"/>
  <c r="J52" i="4"/>
  <c r="N52" i="4"/>
  <c r="R52" i="4"/>
  <c r="V52" i="4"/>
  <c r="K53" i="4"/>
  <c r="O53" i="4"/>
  <c r="S53" i="4"/>
  <c r="W53" i="4"/>
  <c r="L54" i="4"/>
  <c r="P54" i="4"/>
  <c r="T54" i="4"/>
  <c r="I55" i="4"/>
  <c r="M55" i="4"/>
  <c r="Q55" i="4"/>
  <c r="U55" i="4"/>
  <c r="J56" i="4"/>
  <c r="N56" i="4"/>
  <c r="R56" i="4"/>
  <c r="V56" i="4"/>
  <c r="K57" i="4"/>
  <c r="O57" i="4"/>
  <c r="S57" i="4"/>
  <c r="W57" i="4"/>
  <c r="L58" i="4"/>
  <c r="P58" i="4"/>
  <c r="T58" i="4"/>
  <c r="I59" i="4"/>
  <c r="M59" i="4"/>
  <c r="Q59" i="4"/>
  <c r="U59" i="4"/>
  <c r="J60" i="4"/>
  <c r="N60" i="4"/>
  <c r="R60" i="4"/>
  <c r="V60" i="4"/>
  <c r="K61" i="4"/>
  <c r="O61" i="4"/>
  <c r="J39" i="4"/>
  <c r="N39" i="4"/>
  <c r="R39" i="4"/>
  <c r="V39" i="4"/>
  <c r="K40" i="4"/>
  <c r="O40" i="4"/>
  <c r="S40" i="4"/>
  <c r="W40" i="4"/>
  <c r="L41" i="4"/>
  <c r="P41" i="4"/>
  <c r="T41" i="4"/>
  <c r="I42" i="4"/>
  <c r="M42" i="4"/>
  <c r="Q42" i="4"/>
  <c r="U42" i="4"/>
  <c r="J43" i="4"/>
  <c r="N43" i="4"/>
  <c r="R43" i="4"/>
  <c r="V43" i="4"/>
  <c r="K44" i="4"/>
  <c r="O44" i="4"/>
  <c r="S44" i="4"/>
  <c r="K39" i="4"/>
  <c r="O39" i="4"/>
  <c r="S39" i="4"/>
  <c r="W39" i="4"/>
  <c r="L40" i="4"/>
  <c r="P40" i="4"/>
  <c r="T40" i="4"/>
  <c r="I41" i="4"/>
  <c r="M41" i="4"/>
  <c r="Q41" i="4"/>
  <c r="U41" i="4"/>
  <c r="J42" i="4"/>
  <c r="N42" i="4"/>
  <c r="R42" i="4"/>
  <c r="V42" i="4"/>
  <c r="K43" i="4"/>
  <c r="O43" i="4"/>
  <c r="S43" i="4"/>
  <c r="W43" i="4"/>
  <c r="L44" i="4"/>
  <c r="P44" i="4"/>
  <c r="T44" i="4"/>
  <c r="I45" i="4"/>
  <c r="M45" i="4"/>
  <c r="Q45" i="4"/>
  <c r="U45" i="4"/>
  <c r="J46" i="4"/>
  <c r="N46" i="4"/>
  <c r="R46" i="4"/>
  <c r="V46" i="4"/>
  <c r="K47" i="4"/>
  <c r="O47" i="4"/>
  <c r="S47" i="4"/>
  <c r="W47" i="4"/>
  <c r="L48" i="4"/>
  <c r="P48" i="4"/>
  <c r="T48" i="4"/>
  <c r="I49" i="4"/>
  <c r="M49" i="4"/>
  <c r="Q49" i="4"/>
  <c r="U49" i="4"/>
  <c r="J50" i="4"/>
  <c r="N50" i="4"/>
  <c r="R50" i="4"/>
  <c r="V50" i="4"/>
  <c r="K51" i="4"/>
  <c r="O51" i="4"/>
  <c r="S51" i="4"/>
  <c r="W51" i="4"/>
  <c r="L52" i="4"/>
  <c r="P52" i="4"/>
  <c r="T52" i="4"/>
  <c r="I53" i="4"/>
  <c r="M53" i="4"/>
  <c r="Q53" i="4"/>
  <c r="U53" i="4"/>
  <c r="J54" i="4"/>
  <c r="N54" i="4"/>
  <c r="R54" i="4"/>
  <c r="V54" i="4"/>
  <c r="K55" i="4"/>
  <c r="O55" i="4"/>
  <c r="S55" i="4"/>
  <c r="W55" i="4"/>
  <c r="L56" i="4"/>
  <c r="P56" i="4"/>
  <c r="T56" i="4"/>
  <c r="I57" i="4"/>
  <c r="M57" i="4"/>
  <c r="Q57" i="4"/>
  <c r="U57" i="4"/>
  <c r="J58" i="4"/>
  <c r="N58" i="4"/>
  <c r="R58" i="4"/>
  <c r="V58" i="4"/>
  <c r="K59" i="4"/>
  <c r="O59" i="4"/>
  <c r="S59" i="4"/>
  <c r="W59" i="4"/>
  <c r="L60" i="4"/>
  <c r="P60" i="4"/>
  <c r="T60" i="4"/>
  <c r="I61" i="4"/>
  <c r="M61" i="4"/>
  <c r="Q61" i="4"/>
  <c r="L53" i="4"/>
  <c r="V64" i="4"/>
  <c r="R68" i="4"/>
  <c r="L70" i="4"/>
  <c r="P39" i="4"/>
  <c r="Q40" i="4"/>
  <c r="R41" i="4"/>
  <c r="S42" i="4"/>
  <c r="T43" i="4"/>
  <c r="U44" i="4"/>
  <c r="N45" i="4"/>
  <c r="V45" i="4"/>
  <c r="O46" i="4"/>
  <c r="W46" i="4"/>
  <c r="P47" i="4"/>
  <c r="I48" i="4"/>
  <c r="Q48" i="4"/>
  <c r="J49" i="4"/>
  <c r="R49" i="4"/>
  <c r="K50" i="4"/>
  <c r="S50" i="4"/>
  <c r="L51" i="4"/>
  <c r="T51" i="4"/>
  <c r="M52" i="4"/>
  <c r="U52" i="4"/>
  <c r="N53" i="4"/>
  <c r="V53" i="4"/>
  <c r="O54" i="4"/>
  <c r="W54" i="4"/>
  <c r="P55" i="4"/>
  <c r="I56" i="4"/>
  <c r="Q56" i="4"/>
  <c r="J57" i="4"/>
  <c r="R57" i="4"/>
  <c r="K58" i="4"/>
  <c r="S58" i="4"/>
  <c r="L59" i="4"/>
  <c r="T59" i="4"/>
  <c r="M60" i="4"/>
  <c r="U60" i="4"/>
  <c r="N61" i="4"/>
  <c r="T61" i="4"/>
  <c r="I62" i="4"/>
  <c r="M62" i="4"/>
  <c r="Q62" i="4"/>
  <c r="U62" i="4"/>
  <c r="J63" i="4"/>
  <c r="N63" i="4"/>
  <c r="R63" i="4"/>
  <c r="V63" i="4"/>
  <c r="K64" i="4"/>
  <c r="O64" i="4"/>
  <c r="S64" i="4"/>
  <c r="W64" i="4"/>
  <c r="L65" i="4"/>
  <c r="P65" i="4"/>
  <c r="T65" i="4"/>
  <c r="I66" i="4"/>
  <c r="M66" i="4"/>
  <c r="Q66" i="4"/>
  <c r="U66" i="4"/>
  <c r="J67" i="4"/>
  <c r="N67" i="4"/>
  <c r="R67" i="4"/>
  <c r="V67" i="4"/>
  <c r="K68" i="4"/>
  <c r="O68" i="4"/>
  <c r="S68" i="4"/>
  <c r="W68" i="4"/>
  <c r="L69" i="4"/>
  <c r="P69" i="4"/>
  <c r="T69" i="4"/>
  <c r="I70" i="4"/>
  <c r="M70" i="4"/>
  <c r="Q70" i="4"/>
  <c r="U70" i="4"/>
  <c r="T39" i="4"/>
  <c r="U40" i="4"/>
  <c r="V41" i="4"/>
  <c r="W42" i="4"/>
  <c r="I44" i="4"/>
  <c r="W44" i="4"/>
  <c r="P45" i="4"/>
  <c r="I46" i="4"/>
  <c r="Q46" i="4"/>
  <c r="J47" i="4"/>
  <c r="R47" i="4"/>
  <c r="K48" i="4"/>
  <c r="S48" i="4"/>
  <c r="L49" i="4"/>
  <c r="T49" i="4"/>
  <c r="M50" i="4"/>
  <c r="U50" i="4"/>
  <c r="N51" i="4"/>
  <c r="V51" i="4"/>
  <c r="O52" i="4"/>
  <c r="W52" i="4"/>
  <c r="P53" i="4"/>
  <c r="Q54" i="4"/>
  <c r="J55" i="4"/>
  <c r="R55" i="4"/>
  <c r="K56" i="4"/>
  <c r="S56" i="4"/>
  <c r="L57" i="4"/>
  <c r="T57" i="4"/>
  <c r="M58" i="4"/>
  <c r="U58" i="4"/>
  <c r="N59" i="4"/>
  <c r="V59" i="4"/>
  <c r="O60" i="4"/>
  <c r="W60" i="4"/>
  <c r="P61" i="4"/>
  <c r="U61" i="4"/>
  <c r="J62" i="4"/>
  <c r="N62" i="4"/>
  <c r="R62" i="4"/>
  <c r="V62" i="4"/>
  <c r="K63" i="4"/>
  <c r="O63" i="4"/>
  <c r="S63" i="4"/>
  <c r="W63" i="4"/>
  <c r="L64" i="4"/>
  <c r="P64" i="4"/>
  <c r="T64" i="4"/>
  <c r="M65" i="4"/>
  <c r="Q65" i="4"/>
  <c r="U65" i="4"/>
  <c r="J66" i="4"/>
  <c r="N66" i="4"/>
  <c r="R66" i="4"/>
  <c r="V66" i="4"/>
  <c r="K67" i="4"/>
  <c r="O67" i="4"/>
  <c r="S67" i="4"/>
  <c r="W67" i="4"/>
  <c r="L68" i="4"/>
  <c r="P68" i="4"/>
  <c r="T68" i="4"/>
  <c r="M69" i="4"/>
  <c r="Q69" i="4"/>
  <c r="U69" i="4"/>
  <c r="J70" i="4"/>
  <c r="N70" i="4"/>
  <c r="R70" i="4"/>
  <c r="V70" i="4"/>
  <c r="I54" i="4"/>
  <c r="I65" i="4"/>
  <c r="I69" i="4"/>
  <c r="I40" i="4"/>
  <c r="J41" i="4"/>
  <c r="K42" i="4"/>
  <c r="L43" i="4"/>
  <c r="M44" i="4"/>
  <c r="J45" i="4"/>
  <c r="R45" i="4"/>
  <c r="K46" i="4"/>
  <c r="S46" i="4"/>
  <c r="L47" i="4"/>
  <c r="T47" i="4"/>
  <c r="M48" i="4"/>
  <c r="U48" i="4"/>
  <c r="N49" i="4"/>
  <c r="V49" i="4"/>
  <c r="O50" i="4"/>
  <c r="W50" i="4"/>
  <c r="P51" i="4"/>
  <c r="I52" i="4"/>
  <c r="Q52" i="4"/>
  <c r="J53" i="4"/>
  <c r="R53" i="4"/>
  <c r="K54" i="4"/>
  <c r="S54" i="4"/>
  <c r="L55" i="4"/>
  <c r="T55" i="4"/>
  <c r="M56" i="4"/>
  <c r="U56" i="4"/>
  <c r="N57" i="4"/>
  <c r="V57" i="4"/>
  <c r="O58" i="4"/>
  <c r="W58" i="4"/>
  <c r="P59" i="4"/>
  <c r="I60" i="4"/>
  <c r="Q60" i="4"/>
  <c r="J61" i="4"/>
  <c r="R61" i="4"/>
  <c r="V61" i="4"/>
  <c r="K62" i="4"/>
  <c r="O62" i="4"/>
  <c r="S62" i="4"/>
  <c r="W62" i="4"/>
  <c r="L63" i="4"/>
  <c r="P63" i="4"/>
  <c r="T63" i="4"/>
  <c r="I64" i="4"/>
  <c r="M64" i="4"/>
  <c r="Q64" i="4"/>
  <c r="U64" i="4"/>
  <c r="J65" i="4"/>
  <c r="N65" i="4"/>
  <c r="R65" i="4"/>
  <c r="V65" i="4"/>
  <c r="K66" i="4"/>
  <c r="O66" i="4"/>
  <c r="S66" i="4"/>
  <c r="W66" i="4"/>
  <c r="L67" i="4"/>
  <c r="P67" i="4"/>
  <c r="T67" i="4"/>
  <c r="I68" i="4"/>
  <c r="M68" i="4"/>
  <c r="Q68" i="4"/>
  <c r="U68" i="4"/>
  <c r="J69" i="4"/>
  <c r="N69" i="4"/>
  <c r="R69" i="4"/>
  <c r="V69" i="4"/>
  <c r="K70" i="4"/>
  <c r="O70" i="4"/>
  <c r="S70" i="4"/>
  <c r="W70" i="4"/>
  <c r="L39" i="4"/>
  <c r="M40" i="4"/>
  <c r="N41" i="4"/>
  <c r="O42" i="4"/>
  <c r="P43" i="4"/>
  <c r="Q44" i="4"/>
  <c r="L45" i="4"/>
  <c r="T45" i="4"/>
  <c r="M46" i="4"/>
  <c r="U46" i="4"/>
  <c r="N47" i="4"/>
  <c r="V47" i="4"/>
  <c r="O48" i="4"/>
  <c r="W48" i="4"/>
  <c r="P49" i="4"/>
  <c r="I50" i="4"/>
  <c r="Q50" i="4"/>
  <c r="J51" i="4"/>
  <c r="R51" i="4"/>
  <c r="K52" i="4"/>
  <c r="S52" i="4"/>
  <c r="T53" i="4"/>
  <c r="M54" i="4"/>
  <c r="U54" i="4"/>
  <c r="N55" i="4"/>
  <c r="V55" i="4"/>
  <c r="O56" i="4"/>
  <c r="W56" i="4"/>
  <c r="P57" i="4"/>
  <c r="I58" i="4"/>
  <c r="Q58" i="4"/>
  <c r="J59" i="4"/>
  <c r="R59" i="4"/>
  <c r="K60" i="4"/>
  <c r="S60" i="4"/>
  <c r="L61" i="4"/>
  <c r="S61" i="4"/>
  <c r="W61" i="4"/>
  <c r="L62" i="4"/>
  <c r="P62" i="4"/>
  <c r="T62" i="4"/>
  <c r="I63" i="4"/>
  <c r="M63" i="4"/>
  <c r="Q63" i="4"/>
  <c r="U63" i="4"/>
  <c r="J64" i="4"/>
  <c r="N64" i="4"/>
  <c r="R64" i="4"/>
  <c r="K65" i="4"/>
  <c r="O65" i="4"/>
  <c r="S65" i="4"/>
  <c r="W65" i="4"/>
  <c r="L66" i="4"/>
  <c r="P66" i="4"/>
  <c r="T66" i="4"/>
  <c r="I67" i="4"/>
  <c r="M67" i="4"/>
  <c r="Q67" i="4"/>
  <c r="U67" i="4"/>
  <c r="J68" i="4"/>
  <c r="N68" i="4"/>
  <c r="V68" i="4"/>
  <c r="K69" i="4"/>
  <c r="O69" i="4"/>
  <c r="S69" i="4"/>
  <c r="W69" i="4"/>
  <c r="P70" i="4"/>
  <c r="T70" i="4"/>
  <c r="I3" i="4"/>
  <c r="M3" i="4"/>
  <c r="Q3" i="4"/>
  <c r="U3" i="4"/>
  <c r="X3" i="4" s="1"/>
  <c r="J4" i="4"/>
  <c r="N4" i="4"/>
  <c r="R4" i="4"/>
  <c r="V4" i="4"/>
  <c r="K5" i="4"/>
  <c r="O5" i="4"/>
  <c r="S5" i="4"/>
  <c r="Y5" i="4" s="1"/>
  <c r="W5" i="4"/>
  <c r="L6" i="4"/>
  <c r="P6" i="4"/>
  <c r="T6" i="4"/>
  <c r="I7" i="4"/>
  <c r="M7" i="4"/>
  <c r="Q7" i="4"/>
  <c r="U7" i="4"/>
  <c r="X7" i="4" s="1"/>
  <c r="J8" i="4"/>
  <c r="N8" i="4"/>
  <c r="R8" i="4"/>
  <c r="V8" i="4"/>
  <c r="K9" i="4"/>
  <c r="O9" i="4"/>
  <c r="J3" i="4"/>
  <c r="N3" i="4"/>
  <c r="R3" i="4"/>
  <c r="V3" i="4"/>
  <c r="K4" i="4"/>
  <c r="O4" i="4"/>
  <c r="S4" i="4"/>
  <c r="W4" i="4"/>
  <c r="L5" i="4"/>
  <c r="P5" i="4"/>
  <c r="T5" i="4"/>
  <c r="I6" i="4"/>
  <c r="M6" i="4"/>
  <c r="Q6" i="4"/>
  <c r="U6" i="4"/>
  <c r="X6" i="4" s="1"/>
  <c r="J7" i="4"/>
  <c r="N7" i="4"/>
  <c r="R7" i="4"/>
  <c r="V7" i="4"/>
  <c r="K8" i="4"/>
  <c r="O8" i="4"/>
  <c r="S8" i="4"/>
  <c r="Y8" i="4" s="1"/>
  <c r="W8" i="4"/>
  <c r="L9" i="4"/>
  <c r="P9" i="4"/>
  <c r="T9" i="4"/>
  <c r="I10" i="4"/>
  <c r="M10" i="4"/>
  <c r="Q10" i="4"/>
  <c r="U10" i="4"/>
  <c r="X10" i="4" s="1"/>
  <c r="J11" i="4"/>
  <c r="N11" i="4"/>
  <c r="R11" i="4"/>
  <c r="V11" i="4"/>
  <c r="K12" i="4"/>
  <c r="O12" i="4"/>
  <c r="S12" i="4"/>
  <c r="W12" i="4"/>
  <c r="L13" i="4"/>
  <c r="P13" i="4"/>
  <c r="T13" i="4"/>
  <c r="I14" i="4"/>
  <c r="M14" i="4"/>
  <c r="Q14" i="4"/>
  <c r="U14" i="4"/>
  <c r="X14" i="4" s="1"/>
  <c r="J15" i="4"/>
  <c r="N15" i="4"/>
  <c r="R15" i="4"/>
  <c r="V15" i="4"/>
  <c r="K16" i="4"/>
  <c r="O16" i="4"/>
  <c r="S16" i="4"/>
  <c r="W16" i="4"/>
  <c r="L17" i="4"/>
  <c r="P17" i="4"/>
  <c r="T17" i="4"/>
  <c r="I18" i="4"/>
  <c r="M18" i="4"/>
  <c r="Q18" i="4"/>
  <c r="U18" i="4"/>
  <c r="X18" i="4" s="1"/>
  <c r="J19" i="4"/>
  <c r="N19" i="4"/>
  <c r="R19" i="4"/>
  <c r="V19" i="4"/>
  <c r="K20" i="4"/>
  <c r="O20" i="4"/>
  <c r="S20" i="4"/>
  <c r="W20" i="4"/>
  <c r="L21" i="4"/>
  <c r="P21" i="4"/>
  <c r="T21" i="4"/>
  <c r="I22" i="4"/>
  <c r="M22" i="4"/>
  <c r="Q22" i="4"/>
  <c r="U22" i="4"/>
  <c r="X22" i="4" s="1"/>
  <c r="J23" i="4"/>
  <c r="N23" i="4"/>
  <c r="R23" i="4"/>
  <c r="V23" i="4"/>
  <c r="K24" i="4"/>
  <c r="O24" i="4"/>
  <c r="S24" i="4"/>
  <c r="Y24" i="4" s="1"/>
  <c r="W24" i="4"/>
  <c r="L25" i="4"/>
  <c r="P25" i="4"/>
  <c r="K3" i="4"/>
  <c r="O3" i="4"/>
  <c r="S3" i="4"/>
  <c r="W3" i="4"/>
  <c r="L4" i="4"/>
  <c r="P4" i="4"/>
  <c r="T4" i="4"/>
  <c r="I5" i="4"/>
  <c r="M5" i="4"/>
  <c r="Q5" i="4"/>
  <c r="U5" i="4"/>
  <c r="X5" i="4" s="1"/>
  <c r="J6" i="4"/>
  <c r="N6" i="4"/>
  <c r="R6" i="4"/>
  <c r="V6" i="4"/>
  <c r="K7" i="4"/>
  <c r="O7" i="4"/>
  <c r="S7" i="4"/>
  <c r="W7" i="4"/>
  <c r="L8" i="4"/>
  <c r="P8" i="4"/>
  <c r="T8" i="4"/>
  <c r="I9" i="4"/>
  <c r="M9" i="4"/>
  <c r="Q9" i="4"/>
  <c r="U9" i="4"/>
  <c r="X9" i="4" s="1"/>
  <c r="J10" i="4"/>
  <c r="N10" i="4"/>
  <c r="R10" i="4"/>
  <c r="V10" i="4"/>
  <c r="K11" i="4"/>
  <c r="O11" i="4"/>
  <c r="S11" i="4"/>
  <c r="Y11" i="4" s="1"/>
  <c r="W11" i="4"/>
  <c r="L12" i="4"/>
  <c r="P12" i="4"/>
  <c r="T12" i="4"/>
  <c r="I13" i="4"/>
  <c r="M13" i="4"/>
  <c r="Q13" i="4"/>
  <c r="U13" i="4"/>
  <c r="X13" i="4" s="1"/>
  <c r="J14" i="4"/>
  <c r="N14" i="4"/>
  <c r="R14" i="4"/>
  <c r="V14" i="4"/>
  <c r="K15" i="4"/>
  <c r="O15" i="4"/>
  <c r="S15" i="4"/>
  <c r="W15" i="4"/>
  <c r="L16" i="4"/>
  <c r="P16" i="4"/>
  <c r="T16" i="4"/>
  <c r="I17" i="4"/>
  <c r="M17" i="4"/>
  <c r="Q17" i="4"/>
  <c r="U17" i="4"/>
  <c r="X17" i="4" s="1"/>
  <c r="J18" i="4"/>
  <c r="N18" i="4"/>
  <c r="R18" i="4"/>
  <c r="V18" i="4"/>
  <c r="K19" i="4"/>
  <c r="O19" i="4"/>
  <c r="S19" i="4"/>
  <c r="W19" i="4"/>
  <c r="L20" i="4"/>
  <c r="P20" i="4"/>
  <c r="T20" i="4"/>
  <c r="I21" i="4"/>
  <c r="M21" i="4"/>
  <c r="Q21" i="4"/>
  <c r="U21" i="4"/>
  <c r="X21" i="4" s="1"/>
  <c r="J22" i="4"/>
  <c r="N22" i="4"/>
  <c r="R22" i="4"/>
  <c r="V22" i="4"/>
  <c r="K23" i="4"/>
  <c r="O23" i="4"/>
  <c r="S23" i="4"/>
  <c r="W23" i="4"/>
  <c r="L24" i="4"/>
  <c r="P24" i="4"/>
  <c r="T24" i="4"/>
  <c r="I25" i="4"/>
  <c r="M25" i="4"/>
  <c r="Q25" i="4"/>
  <c r="J25" i="4"/>
  <c r="T30" i="4"/>
  <c r="N32" i="4"/>
  <c r="S33" i="4"/>
  <c r="P34" i="4"/>
  <c r="P3" i="4"/>
  <c r="Q4" i="4"/>
  <c r="R5" i="4"/>
  <c r="S6" i="4"/>
  <c r="T7" i="4"/>
  <c r="U8" i="4"/>
  <c r="X8" i="4" s="1"/>
  <c r="S9" i="4"/>
  <c r="L10" i="4"/>
  <c r="T10" i="4"/>
  <c r="M11" i="4"/>
  <c r="V12" i="4"/>
  <c r="O13" i="4"/>
  <c r="W13" i="4"/>
  <c r="P14" i="4"/>
  <c r="J16" i="4"/>
  <c r="L18" i="4"/>
  <c r="O21" i="4"/>
  <c r="R24" i="4"/>
  <c r="I27" i="4"/>
  <c r="K29" i="4"/>
  <c r="Q31" i="4"/>
  <c r="K33" i="4"/>
  <c r="T3" i="4"/>
  <c r="U4" i="4"/>
  <c r="X4" i="4" s="1"/>
  <c r="V5" i="4"/>
  <c r="W6" i="4"/>
  <c r="I8" i="4"/>
  <c r="J9" i="4"/>
  <c r="V9" i="4"/>
  <c r="O10" i="4"/>
  <c r="W10" i="4"/>
  <c r="P11" i="4"/>
  <c r="I12" i="4"/>
  <c r="Q12" i="4"/>
  <c r="J13" i="4"/>
  <c r="R13" i="4"/>
  <c r="K14" i="4"/>
  <c r="S14" i="4"/>
  <c r="L15" i="4"/>
  <c r="T15" i="4"/>
  <c r="M16" i="4"/>
  <c r="U16" i="4"/>
  <c r="X16" i="4" s="1"/>
  <c r="N17" i="4"/>
  <c r="V17" i="4"/>
  <c r="O18" i="4"/>
  <c r="W18" i="4"/>
  <c r="P19" i="4"/>
  <c r="I20" i="4"/>
  <c r="Q20" i="4"/>
  <c r="J21" i="4"/>
  <c r="R21" i="4"/>
  <c r="K22" i="4"/>
  <c r="S22" i="4"/>
  <c r="L23" i="4"/>
  <c r="T23" i="4"/>
  <c r="M24" i="4"/>
  <c r="U24" i="4"/>
  <c r="X24" i="4" s="1"/>
  <c r="N25" i="4"/>
  <c r="T25" i="4"/>
  <c r="I26" i="4"/>
  <c r="M26" i="4"/>
  <c r="Q26" i="4"/>
  <c r="U26" i="4"/>
  <c r="X26" i="4" s="1"/>
  <c r="J27" i="4"/>
  <c r="N27" i="4"/>
  <c r="R27" i="4"/>
  <c r="V27" i="4"/>
  <c r="K28" i="4"/>
  <c r="O28" i="4"/>
  <c r="S28" i="4"/>
  <c r="W28" i="4"/>
  <c r="L29" i="4"/>
  <c r="P29" i="4"/>
  <c r="T29" i="4"/>
  <c r="I30" i="4"/>
  <c r="M30" i="4"/>
  <c r="Q30" i="4"/>
  <c r="U30" i="4"/>
  <c r="X30" i="4" s="1"/>
  <c r="J31" i="4"/>
  <c r="N31" i="4"/>
  <c r="R31" i="4"/>
  <c r="V31" i="4"/>
  <c r="K32" i="4"/>
  <c r="O32" i="4"/>
  <c r="S32" i="4"/>
  <c r="W32" i="4"/>
  <c r="L33" i="4"/>
  <c r="P33" i="4"/>
  <c r="T33" i="4"/>
  <c r="I34" i="4"/>
  <c r="M34" i="4"/>
  <c r="Q34" i="4"/>
  <c r="U34" i="4"/>
  <c r="M4" i="4"/>
  <c r="N5" i="4"/>
  <c r="P7" i="4"/>
  <c r="R9" i="4"/>
  <c r="L11" i="4"/>
  <c r="M12" i="4"/>
  <c r="N13" i="4"/>
  <c r="O14" i="4"/>
  <c r="W14" i="4"/>
  <c r="I16" i="4"/>
  <c r="R17" i="4"/>
  <c r="S18" i="4"/>
  <c r="T19" i="4"/>
  <c r="U20" i="4"/>
  <c r="X20" i="4" s="1"/>
  <c r="V21" i="4"/>
  <c r="W22" i="4"/>
  <c r="Q24" i="4"/>
  <c r="V25" i="4"/>
  <c r="O26" i="4"/>
  <c r="W26" i="4"/>
  <c r="P27" i="4"/>
  <c r="I28" i="4"/>
  <c r="Q28" i="4"/>
  <c r="J29" i="4"/>
  <c r="N29" i="4"/>
  <c r="V29" i="4"/>
  <c r="S30" i="4"/>
  <c r="L31" i="4"/>
  <c r="T31" i="4"/>
  <c r="M32" i="4"/>
  <c r="U32" i="4"/>
  <c r="X32" i="4" s="1"/>
  <c r="N33" i="4"/>
  <c r="V33" i="4"/>
  <c r="O34" i="4"/>
  <c r="W34" i="4"/>
  <c r="N12" i="4"/>
  <c r="Q15" i="4"/>
  <c r="K17" i="4"/>
  <c r="T18" i="4"/>
  <c r="U19" i="4"/>
  <c r="X19" i="4" s="1"/>
  <c r="V20" i="4"/>
  <c r="P22" i="4"/>
  <c r="Q23" i="4"/>
  <c r="K25" i="4"/>
  <c r="W25" i="4"/>
  <c r="P26" i="4"/>
  <c r="M27" i="4"/>
  <c r="U27" i="4"/>
  <c r="X27" i="4" s="1"/>
  <c r="N28" i="4"/>
  <c r="V28" i="4"/>
  <c r="S29" i="4"/>
  <c r="Y29" i="4" s="1"/>
  <c r="L30" i="4"/>
  <c r="I31" i="4"/>
  <c r="J32" i="4"/>
  <c r="R32" i="4"/>
  <c r="O33" i="4"/>
  <c r="L34" i="4"/>
  <c r="I4" i="4"/>
  <c r="J5" i="4"/>
  <c r="K6" i="4"/>
  <c r="L7" i="4"/>
  <c r="M8" i="4"/>
  <c r="N9" i="4"/>
  <c r="W9" i="4"/>
  <c r="P10" i="4"/>
  <c r="I11" i="4"/>
  <c r="Q11" i="4"/>
  <c r="J12" i="4"/>
  <c r="R12" i="4"/>
  <c r="K13" i="4"/>
  <c r="S13" i="4"/>
  <c r="L14" i="4"/>
  <c r="T14" i="4"/>
  <c r="M15" i="4"/>
  <c r="U15" i="4"/>
  <c r="X15" i="4" s="1"/>
  <c r="N16" i="4"/>
  <c r="V16" i="4"/>
  <c r="O17" i="4"/>
  <c r="W17" i="4"/>
  <c r="P18" i="4"/>
  <c r="I19" i="4"/>
  <c r="Q19" i="4"/>
  <c r="J20" i="4"/>
  <c r="R20" i="4"/>
  <c r="K21" i="4"/>
  <c r="S21" i="4"/>
  <c r="L22" i="4"/>
  <c r="T22" i="4"/>
  <c r="M23" i="4"/>
  <c r="U23" i="4"/>
  <c r="X23" i="4" s="1"/>
  <c r="N24" i="4"/>
  <c r="V24" i="4"/>
  <c r="O25" i="4"/>
  <c r="U25" i="4"/>
  <c r="X25" i="4" s="1"/>
  <c r="J26" i="4"/>
  <c r="N26" i="4"/>
  <c r="R26" i="4"/>
  <c r="V26" i="4"/>
  <c r="K27" i="4"/>
  <c r="O27" i="4"/>
  <c r="S27" i="4"/>
  <c r="W27" i="4"/>
  <c r="L28" i="4"/>
  <c r="P28" i="4"/>
  <c r="T28" i="4"/>
  <c r="I29" i="4"/>
  <c r="M29" i="4"/>
  <c r="Q29" i="4"/>
  <c r="U29" i="4"/>
  <c r="X29" i="4" s="1"/>
  <c r="J30" i="4"/>
  <c r="N30" i="4"/>
  <c r="R30" i="4"/>
  <c r="V30" i="4"/>
  <c r="K31" i="4"/>
  <c r="O31" i="4"/>
  <c r="S31" i="4"/>
  <c r="W31" i="4"/>
  <c r="L32" i="4"/>
  <c r="P32" i="4"/>
  <c r="T32" i="4"/>
  <c r="I33" i="4"/>
  <c r="M33" i="4"/>
  <c r="Q33" i="4"/>
  <c r="U33" i="4"/>
  <c r="X33" i="4" s="1"/>
  <c r="J34" i="4"/>
  <c r="N34" i="4"/>
  <c r="R34" i="4"/>
  <c r="V34" i="4"/>
  <c r="L3" i="4"/>
  <c r="O6" i="4"/>
  <c r="Q8" i="4"/>
  <c r="K10" i="4"/>
  <c r="S10" i="4"/>
  <c r="T11" i="4"/>
  <c r="U12" i="4"/>
  <c r="X12" i="4" s="1"/>
  <c r="V13" i="4"/>
  <c r="P15" i="4"/>
  <c r="Q16" i="4"/>
  <c r="J17" i="4"/>
  <c r="K18" i="4"/>
  <c r="L19" i="4"/>
  <c r="M20" i="4"/>
  <c r="N21" i="4"/>
  <c r="O22" i="4"/>
  <c r="P23" i="4"/>
  <c r="I24" i="4"/>
  <c r="R25" i="4"/>
  <c r="K26" i="4"/>
  <c r="S26" i="4"/>
  <c r="L27" i="4"/>
  <c r="T27" i="4"/>
  <c r="M28" i="4"/>
  <c r="U28" i="4"/>
  <c r="X28" i="4" s="1"/>
  <c r="R29" i="4"/>
  <c r="K30" i="4"/>
  <c r="O30" i="4"/>
  <c r="W30" i="4"/>
  <c r="P31" i="4"/>
  <c r="I32" i="4"/>
  <c r="Q32" i="4"/>
  <c r="J33" i="4"/>
  <c r="R33" i="4"/>
  <c r="K34" i="4"/>
  <c r="S34" i="4"/>
  <c r="U11" i="4"/>
  <c r="X11" i="4" s="1"/>
  <c r="I15" i="4"/>
  <c r="R16" i="4"/>
  <c r="S17" i="4"/>
  <c r="M19" i="4"/>
  <c r="N20" i="4"/>
  <c r="W21" i="4"/>
  <c r="I23" i="4"/>
  <c r="J24" i="4"/>
  <c r="S25" i="4"/>
  <c r="Y25" i="4" s="1"/>
  <c r="L26" i="4"/>
  <c r="T26" i="4"/>
  <c r="Q27" i="4"/>
  <c r="J28" i="4"/>
  <c r="R28" i="4"/>
  <c r="O29" i="4"/>
  <c r="W29" i="4"/>
  <c r="P30" i="4"/>
  <c r="M31" i="4"/>
  <c r="U31" i="4"/>
  <c r="X31" i="4" s="1"/>
  <c r="V32" i="4"/>
  <c r="W33" i="4"/>
  <c r="T34" i="4"/>
  <c r="Y9" i="4" l="1"/>
  <c r="Y18" i="8"/>
  <c r="Y7" i="8"/>
  <c r="Y4" i="8"/>
  <c r="Y32" i="8"/>
  <c r="Y22" i="8"/>
  <c r="Y13" i="8"/>
  <c r="Y33" i="4"/>
  <c r="Y21" i="4"/>
  <c r="Y7" i="4"/>
  <c r="Y4" i="4"/>
  <c r="Y17" i="4"/>
  <c r="Y33" i="8"/>
  <c r="Y23" i="4"/>
  <c r="Y20" i="4"/>
  <c r="Y17" i="8"/>
  <c r="Y31" i="8"/>
  <c r="Y28" i="8"/>
  <c r="Y15" i="8"/>
  <c r="Y12" i="8"/>
  <c r="Y25" i="8"/>
  <c r="Y21" i="8"/>
  <c r="Y6" i="8"/>
  <c r="Y27" i="8"/>
  <c r="Y9" i="8"/>
  <c r="Y30" i="8"/>
  <c r="Y11" i="8"/>
  <c r="Y24" i="8"/>
  <c r="Y8" i="8"/>
  <c r="Y22" i="4"/>
  <c r="Y18" i="4"/>
  <c r="Y13" i="4"/>
  <c r="Y30" i="4"/>
  <c r="Y6" i="4"/>
  <c r="Y26" i="4"/>
  <c r="Y10" i="4"/>
  <c r="Y27" i="4"/>
  <c r="Y28" i="4"/>
  <c r="Y14" i="4"/>
  <c r="Y15" i="4"/>
  <c r="Y12" i="4"/>
  <c r="Y31" i="4"/>
  <c r="Y32" i="4"/>
  <c r="Y19" i="4"/>
  <c r="Y3" i="4"/>
  <c r="Y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37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</commentList>
</comments>
</file>

<file path=xl/sharedStrings.xml><?xml version="1.0" encoding="utf-8"?>
<sst xmlns="http://schemas.openxmlformats.org/spreadsheetml/2006/main" count="128" uniqueCount="52">
  <si>
    <t>Metrics</t>
  </si>
  <si>
    <t>ImpliedQuote</t>
  </si>
  <si>
    <t>AccrualFactor</t>
  </si>
  <si>
    <t>RateCurve</t>
  </si>
  <si>
    <t>Asset List</t>
  </si>
  <si>
    <t>Results</t>
  </si>
  <si>
    <t>ConvexityAdjustment</t>
  </si>
  <si>
    <t>DeltaR</t>
  </si>
  <si>
    <t>MarketQuote</t>
  </si>
  <si>
    <t>Rate</t>
  </si>
  <si>
    <t>Spread</t>
  </si>
  <si>
    <t>New Rate</t>
  </si>
  <si>
    <t>NPV</t>
  </si>
  <si>
    <t>NPV.Mil</t>
  </si>
  <si>
    <t>Diff</t>
  </si>
  <si>
    <t>AUD-IRSwap-3Y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</si>
  <si>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</si>
  <si>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</si>
  <si>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</si>
  <si>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</si>
  <si>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</si>
  <si>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</si>
  <si>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</si>
  <si>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</si>
  <si>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</si>
  <si>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</si>
  <si>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</si>
  <si>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Current version:</t>
  </si>
  <si>
    <t>GetCurves</t>
  </si>
  <si>
    <t>Properties</t>
  </si>
  <si>
    <t>CurveList</t>
  </si>
  <si>
    <t>Page 1. Subscribe for Curves and Surfaces</t>
  </si>
  <si>
    <t>Page 2. Build and Price Assets</t>
  </si>
  <si>
    <t>Currency</t>
  </si>
  <si>
    <t>AUD</t>
  </si>
  <si>
    <t>AssetType</t>
  </si>
  <si>
    <t>IRSwap</t>
  </si>
  <si>
    <t>CurveIdentifier</t>
  </si>
  <si>
    <t>Array</t>
  </si>
  <si>
    <t>Measure</t>
  </si>
  <si>
    <t>Y</t>
  </si>
  <si>
    <t>Page 3. Build BER Matirx</t>
  </si>
  <si>
    <t>QR_LIVE</t>
  </si>
  <si>
    <t>Function</t>
  </si>
  <si>
    <t>Market</t>
  </si>
  <si>
    <t>Market.QR_LIVE.RateCurve.AUD-BBR-BBSW-3M</t>
  </si>
  <si>
    <t>Market.QR_LIVE.RateCurve.CHF-LIBOR-BBA-1M</t>
  </si>
  <si>
    <t>AUD-ClearedIRSwap-3Y</t>
  </si>
  <si>
    <t>AUD-ClearedIRSwap-5Y</t>
  </si>
  <si>
    <t>AUD-ClearedIRSwap-1Y</t>
  </si>
  <si>
    <t>AUD-ClearedIRSwap-2Y</t>
  </si>
  <si>
    <t>Should use a cleared curve to value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</si>
</sst>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_-&quot;$&quot;* #,##0.00000_-;\-&quot;$&quot;* #,##0.00000_-;_-&quot;$&quot;* &quot;-&quot;??_-;_-@_-"/>
    <numFmt numFmtId="170" formatCode="_-&quot;$&quot;* #,##0_-;\-&quot;$&quot;* #,##0_-;_-&quot;$&quot;* &quot;-&quot;??_-;_-@_-"/>
    <numFmt numFmtId="171" formatCode="0.000000"/>
    <numFmt numFmtId="172" formatCode="0.0000"/>
    <numFmt numFmtId="173" formatCode="0.0000%"/>
    <numFmt numFmtId="174" formatCode="0.00000%"/>
    <numFmt numFmtId="175" formatCode="d/mm/yyyy;@"/>
  </numFmts>
  <fonts count="5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12" fillId="21" borderId="1" applyNumberFormat="0" applyAlignment="0" applyProtection="0"/>
    <xf numFmtId="0" fontId="13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>
      <alignment horizontal="right" vertical="center"/>
    </xf>
    <xf numFmtId="19" fontId="19" fillId="23" borderId="6" applyNumberFormat="0" applyBorder="0">
      <alignment horizontal="left" vertical="center"/>
    </xf>
    <xf numFmtId="2" fontId="20" fillId="24" borderId="0">
      <alignment horizontal="center" vertical="center"/>
    </xf>
    <xf numFmtId="2" fontId="20" fillId="24" borderId="7" applyBorder="0">
      <alignment horizontal="left" vertical="center"/>
    </xf>
    <xf numFmtId="0" fontId="19" fillId="23" borderId="0">
      <alignment horizontal="right" vertical="center"/>
    </xf>
    <xf numFmtId="19" fontId="21" fillId="23" borderId="8" applyNumberFormat="0" applyBorder="0">
      <alignment horizontal="left" vertical="center" indent="1"/>
    </xf>
    <xf numFmtId="2" fontId="22" fillId="24" borderId="9" applyBorder="0">
      <alignment horizontal="left" vertical="center" indent="1"/>
    </xf>
    <xf numFmtId="2" fontId="22" fillId="24" borderId="10" applyBorder="0">
      <alignment horizontal="center" vertical="center"/>
    </xf>
    <xf numFmtId="0" fontId="23" fillId="7" borderId="1" applyNumberFormat="0" applyAlignment="0" applyProtection="0"/>
    <xf numFmtId="2" fontId="24" fillId="25" borderId="11" applyBorder="0">
      <alignment horizontal="left" vertical="center" indent="1"/>
    </xf>
    <xf numFmtId="0" fontId="24" fillId="25" borderId="0">
      <alignment horizontal="right" vertical="center"/>
    </xf>
    <xf numFmtId="2" fontId="24" fillId="25" borderId="6" applyNumberFormat="0" applyBorder="0">
      <alignment horizontal="right" vertical="center"/>
    </xf>
    <xf numFmtId="2" fontId="25" fillId="26" borderId="8" applyBorder="0">
      <alignment horizontal="left" vertical="center" indent="1"/>
    </xf>
    <xf numFmtId="2" fontId="25" fillId="26" borderId="0">
      <alignment horizontal="right" vertical="center"/>
    </xf>
    <xf numFmtId="2" fontId="25" fillId="26" borderId="7" applyBorder="0">
      <alignment horizontal="left" vertical="center"/>
    </xf>
    <xf numFmtId="2" fontId="25" fillId="26" borderId="12" applyBorder="0">
      <alignment horizontal="center" vertical="center"/>
    </xf>
    <xf numFmtId="19" fontId="21" fillId="27" borderId="13" applyNumberFormat="0" applyBorder="0">
      <alignment horizontal="left" vertical="center"/>
    </xf>
    <xf numFmtId="15" fontId="21" fillId="27" borderId="10" applyNumberFormat="0" applyBorder="0">
      <alignment horizontal="right" vertical="center"/>
    </xf>
    <xf numFmtId="19" fontId="21" fillId="27" borderId="14" applyNumberFormat="0" applyBorder="0">
      <alignment horizontal="right" vertical="center"/>
    </xf>
    <xf numFmtId="2" fontId="22" fillId="28" borderId="15" applyBorder="0">
      <alignment horizontal="left" vertical="center" indent="1"/>
    </xf>
    <xf numFmtId="2" fontId="22" fillId="28" borderId="7" applyNumberFormat="0">
      <alignment horizontal="center" vertical="center"/>
    </xf>
    <xf numFmtId="2" fontId="22" fillId="28" borderId="7" applyNumberFormat="0" applyBorder="0">
      <alignment horizontal="left" vertical="center"/>
    </xf>
    <xf numFmtId="2" fontId="24" fillId="29" borderId="14" applyNumberFormat="0" applyBorder="0">
      <alignment horizontal="right" vertical="center"/>
    </xf>
    <xf numFmtId="0" fontId="26" fillId="0" borderId="16" applyNumberFormat="0" applyFill="0" applyAlignment="0" applyProtection="0"/>
    <xf numFmtId="0" fontId="27" fillId="30" borderId="0" applyNumberFormat="0" applyBorder="0" applyAlignment="0" applyProtection="0"/>
    <xf numFmtId="0" fontId="1" fillId="0" borderId="0" applyNumberFormat="0" applyFont="0" applyFill="0" applyBorder="0" applyAlignment="0"/>
    <xf numFmtId="165" fontId="28" fillId="0" borderId="0"/>
    <xf numFmtId="0" fontId="1" fillId="32" borderId="17" applyNumberFormat="0" applyFont="0" applyAlignment="0" applyProtection="0"/>
    <xf numFmtId="0" fontId="29" fillId="33" borderId="18" applyNumberFormat="0" applyBorder="0">
      <alignment horizontal="left" vertical="center"/>
    </xf>
    <xf numFmtId="2" fontId="29" fillId="33" borderId="7" applyNumberFormat="0" applyBorder="0">
      <alignment horizontal="left" vertical="center"/>
    </xf>
    <xf numFmtId="2" fontId="25" fillId="26" borderId="19" applyNumberFormat="0" applyBorder="0">
      <alignment horizontal="left" vertical="center"/>
    </xf>
    <xf numFmtId="2" fontId="25" fillId="26" borderId="7" applyNumberFormat="0" applyBorder="0">
      <alignment horizontal="left" vertical="center"/>
    </xf>
    <xf numFmtId="0" fontId="30" fillId="21" borderId="20" applyNumberFormat="0" applyAlignment="0" applyProtection="0"/>
    <xf numFmtId="19" fontId="24" fillId="34" borderId="21" applyNumberFormat="0" applyBorder="0">
      <alignment horizontal="left" vertical="center" indent="1"/>
    </xf>
    <xf numFmtId="0" fontId="24" fillId="34" borderId="0">
      <alignment horizontal="right" vertical="center"/>
    </xf>
    <xf numFmtId="19" fontId="24" fillId="34" borderId="14" applyNumberFormat="0" applyBorder="0">
      <alignment horizontal="right" vertical="center"/>
    </xf>
    <xf numFmtId="2" fontId="31" fillId="35" borderId="9" applyBorder="0">
      <alignment horizontal="left" vertical="center" indent="1"/>
    </xf>
    <xf numFmtId="2" fontId="31" fillId="35" borderId="0">
      <alignment horizontal="center" vertical="center"/>
    </xf>
    <xf numFmtId="2" fontId="31" fillId="35" borderId="22">
      <alignment horizontal="left" vertical="center"/>
    </xf>
    <xf numFmtId="0" fontId="32" fillId="36" borderId="12">
      <alignment horizontal="center"/>
    </xf>
    <xf numFmtId="9" fontId="1" fillId="0" borderId="0" applyFont="0" applyFill="0" applyBorder="0" applyAlignment="0" applyProtection="0"/>
    <xf numFmtId="166" fontId="33" fillId="37" borderId="0" applyNumberFormat="0" applyBorder="0">
      <alignment horizontal="right" vertical="center"/>
    </xf>
    <xf numFmtId="166" fontId="33" fillId="37" borderId="0" applyNumberFormat="0" applyBorder="0">
      <alignment horizontal="right" vertical="center"/>
    </xf>
    <xf numFmtId="0" fontId="34" fillId="38" borderId="12" applyNumberFormat="0">
      <alignment horizontal="center" vertical="center"/>
    </xf>
    <xf numFmtId="0" fontId="34" fillId="38" borderId="0" applyNumberFormat="0" applyBorder="0">
      <alignment horizontal="left" vertical="center" indent="1"/>
    </xf>
    <xf numFmtId="167" fontId="35" fillId="39" borderId="0">
      <alignment horizontal="center" vertical="center"/>
    </xf>
    <xf numFmtId="168" fontId="36" fillId="40" borderId="0">
      <alignment horizontal="center" vertical="center"/>
      <protection locked="0"/>
    </xf>
    <xf numFmtId="0" fontId="1" fillId="0" borderId="0">
      <alignment horizontal="left" wrapText="1"/>
    </xf>
    <xf numFmtId="2" fontId="37" fillId="41" borderId="18" applyNumberFormat="0" applyFill="0" applyBorder="0" applyAlignment="0">
      <alignment horizontal="center"/>
      <protection locked="0"/>
    </xf>
    <xf numFmtId="2" fontId="24" fillId="42" borderId="7" applyNumberFormat="0" applyBorder="0">
      <alignment horizontal="right" vertical="center"/>
    </xf>
    <xf numFmtId="2" fontId="24" fillId="42" borderId="0">
      <alignment horizontal="right" vertical="center"/>
    </xf>
    <xf numFmtId="2" fontId="25" fillId="43" borderId="12">
      <alignment horizontal="center" vertical="center"/>
    </xf>
    <xf numFmtId="2" fontId="25" fillId="43" borderId="0" applyNumberFormat="0" applyBorder="0">
      <alignment horizontal="left" vertical="center"/>
    </xf>
    <xf numFmtId="2" fontId="25" fillId="43" borderId="12">
      <alignment horizontal="center" vertical="center"/>
    </xf>
    <xf numFmtId="0" fontId="38" fillId="0" borderId="0" applyNumberFormat="0" applyFill="0" applyBorder="0" applyAlignment="0" applyProtection="0"/>
    <xf numFmtId="0" fontId="39" fillId="0" borderId="23" applyNumberFormat="0" applyFill="0" applyAlignment="0" applyProtection="0"/>
    <xf numFmtId="0" fontId="40" fillId="0" borderId="0" applyNumberFormat="0" applyFill="0" applyBorder="0" applyAlignment="0" applyProtection="0"/>
    <xf numFmtId="38" fontId="41" fillId="0" borderId="0" applyFont="0" applyFill="0" applyBorder="0" applyAlignment="0" applyProtection="0"/>
    <xf numFmtId="0" fontId="41" fillId="0" borderId="0"/>
    <xf numFmtId="0" fontId="1" fillId="31" borderId="0"/>
    <xf numFmtId="0" fontId="1" fillId="48" borderId="0"/>
    <xf numFmtId="0" fontId="1" fillId="0" borderId="0"/>
    <xf numFmtId="0" fontId="1" fillId="31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31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44" borderId="24" xfId="0" applyFont="1" applyFill="1" applyBorder="1"/>
    <xf numFmtId="0" fontId="4" fillId="44" borderId="7" xfId="0" applyFont="1" applyFill="1" applyBorder="1"/>
    <xf numFmtId="0" fontId="4" fillId="45" borderId="10" xfId="0" applyFont="1" applyFill="1" applyBorder="1"/>
    <xf numFmtId="0" fontId="3" fillId="44" borderId="19" xfId="0" applyFont="1" applyFill="1" applyBorder="1"/>
    <xf numFmtId="0" fontId="3" fillId="44" borderId="25" xfId="0" applyFont="1" applyFill="1" applyBorder="1"/>
    <xf numFmtId="0" fontId="2" fillId="0" borderId="0" xfId="0" applyFont="1"/>
    <xf numFmtId="0" fontId="6" fillId="0" borderId="22" xfId="0" applyFont="1" applyFill="1" applyBorder="1"/>
    <xf numFmtId="0" fontId="6" fillId="45" borderId="18" xfId="0" applyFont="1" applyFill="1" applyBorder="1"/>
    <xf numFmtId="0" fontId="2" fillId="46" borderId="18" xfId="0" applyFont="1" applyFill="1" applyBorder="1"/>
    <xf numFmtId="0" fontId="2" fillId="46" borderId="0" xfId="0" applyFont="1" applyFill="1" applyBorder="1"/>
    <xf numFmtId="0" fontId="2" fillId="46" borderId="14" xfId="0" applyFont="1" applyFill="1" applyBorder="1"/>
    <xf numFmtId="0" fontId="7" fillId="0" borderId="0" xfId="0" applyFont="1" applyBorder="1"/>
    <xf numFmtId="0" fontId="5" fillId="46" borderId="10" xfId="0" applyFont="1" applyFill="1" applyBorder="1"/>
    <xf numFmtId="0" fontId="2" fillId="46" borderId="10" xfId="0" applyFont="1" applyFill="1" applyBorder="1"/>
    <xf numFmtId="0" fontId="2" fillId="46" borderId="7" xfId="0" applyFont="1" applyFill="1" applyBorder="1"/>
    <xf numFmtId="0" fontId="2" fillId="0" borderId="22" xfId="0" applyFont="1" applyBorder="1"/>
    <xf numFmtId="0" fontId="2" fillId="45" borderId="18" xfId="0" applyFont="1" applyFill="1" applyBorder="1"/>
    <xf numFmtId="0" fontId="5" fillId="46" borderId="18" xfId="0" applyFont="1" applyFill="1" applyBorder="1"/>
    <xf numFmtId="0" fontId="2" fillId="46" borderId="22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45" borderId="28" xfId="0" applyFont="1" applyFill="1" applyBorder="1"/>
    <xf numFmtId="0" fontId="5" fillId="46" borderId="28" xfId="0" applyFont="1" applyFill="1" applyBorder="1"/>
    <xf numFmtId="0" fontId="2" fillId="46" borderId="28" xfId="0" applyFont="1" applyFill="1" applyBorder="1"/>
    <xf numFmtId="0" fontId="2" fillId="46" borderId="26" xfId="0" applyFont="1" applyFill="1" applyBorder="1"/>
    <xf numFmtId="0" fontId="3" fillId="44" borderId="29" xfId="0" applyFont="1" applyFill="1" applyBorder="1"/>
    <xf numFmtId="10" fontId="7" fillId="0" borderId="0" xfId="0" applyNumberFormat="1" applyFont="1" applyBorder="1"/>
    <xf numFmtId="10" fontId="2" fillId="46" borderId="10" xfId="81" applyNumberFormat="1" applyFont="1" applyFill="1" applyBorder="1"/>
    <xf numFmtId="10" fontId="2" fillId="46" borderId="18" xfId="81" applyNumberFormat="1" applyFont="1" applyFill="1" applyBorder="1"/>
    <xf numFmtId="10" fontId="2" fillId="46" borderId="28" xfId="81" applyNumberFormat="1" applyFont="1" applyFill="1" applyBorder="1"/>
    <xf numFmtId="169" fontId="2" fillId="46" borderId="10" xfId="31" applyNumberFormat="1" applyFont="1" applyFill="1" applyBorder="1"/>
    <xf numFmtId="169" fontId="2" fillId="46" borderId="18" xfId="31" applyNumberFormat="1" applyFont="1" applyFill="1" applyBorder="1"/>
    <xf numFmtId="169" fontId="2" fillId="46" borderId="28" xfId="31" applyNumberFormat="1" applyFont="1" applyFill="1" applyBorder="1"/>
    <xf numFmtId="170" fontId="2" fillId="46" borderId="10" xfId="31" applyNumberFormat="1" applyFont="1" applyFill="1" applyBorder="1"/>
    <xf numFmtId="170" fontId="2" fillId="46" borderId="18" xfId="31" applyNumberFormat="1" applyFont="1" applyFill="1" applyBorder="1"/>
    <xf numFmtId="2" fontId="2" fillId="46" borderId="22" xfId="81" applyNumberFormat="1" applyFont="1" applyFill="1" applyBorder="1"/>
    <xf numFmtId="2" fontId="2" fillId="46" borderId="7" xfId="0" applyNumberFormat="1" applyFont="1" applyFill="1" applyBorder="1"/>
    <xf numFmtId="173" fontId="2" fillId="46" borderId="10" xfId="81" applyNumberFormat="1" applyFont="1" applyFill="1" applyBorder="1"/>
    <xf numFmtId="173" fontId="2" fillId="46" borderId="18" xfId="81" applyNumberFormat="1" applyFont="1" applyFill="1" applyBorder="1"/>
    <xf numFmtId="173" fontId="2" fillId="46" borderId="28" xfId="81" applyNumberFormat="1" applyFont="1" applyFill="1" applyBorder="1"/>
    <xf numFmtId="172" fontId="2" fillId="46" borderId="10" xfId="0" applyNumberFormat="1" applyFont="1" applyFill="1" applyBorder="1"/>
    <xf numFmtId="172" fontId="2" fillId="46" borderId="18" xfId="0" applyNumberFormat="1" applyFont="1" applyFill="1" applyBorder="1"/>
    <xf numFmtId="172" fontId="2" fillId="46" borderId="28" xfId="0" applyNumberFormat="1" applyFont="1" applyFill="1" applyBorder="1"/>
    <xf numFmtId="171" fontId="2" fillId="46" borderId="10" xfId="0" applyNumberFormat="1" applyFont="1" applyFill="1" applyBorder="1"/>
    <xf numFmtId="171" fontId="2" fillId="46" borderId="18" xfId="0" applyNumberFormat="1" applyFont="1" applyFill="1" applyBorder="1"/>
    <xf numFmtId="171" fontId="2" fillId="46" borderId="28" xfId="0" applyNumberFormat="1" applyFont="1" applyFill="1" applyBorder="1"/>
    <xf numFmtId="0" fontId="44" fillId="0" borderId="0" xfId="0" applyFont="1"/>
    <xf numFmtId="174" fontId="2" fillId="46" borderId="10" xfId="81" applyNumberFormat="1" applyFont="1" applyFill="1" applyBorder="1"/>
    <xf numFmtId="174" fontId="2" fillId="46" borderId="18" xfId="81" applyNumberFormat="1" applyFont="1" applyFill="1" applyBorder="1"/>
    <xf numFmtId="174" fontId="5" fillId="46" borderId="10" xfId="81" applyNumberFormat="1" applyFont="1" applyFill="1" applyBorder="1"/>
    <xf numFmtId="174" fontId="5" fillId="46" borderId="18" xfId="81" applyNumberFormat="1" applyFont="1" applyFill="1" applyBorder="1"/>
    <xf numFmtId="0" fontId="1" fillId="0" borderId="0" xfId="0" applyFont="1"/>
    <xf numFmtId="0" fontId="2" fillId="0" borderId="0" xfId="0" applyFont="1" applyBorder="1"/>
    <xf numFmtId="175" fontId="2" fillId="0" borderId="0" xfId="0" applyNumberFormat="1" applyFont="1" applyBorder="1"/>
    <xf numFmtId="0" fontId="5" fillId="0" borderId="0" xfId="0" applyFont="1" applyBorder="1"/>
    <xf numFmtId="0" fontId="42" fillId="48" borderId="0" xfId="100" applyFont="1" applyFill="1"/>
    <xf numFmtId="0" fontId="45" fillId="47" borderId="30" xfId="101" applyFont="1" applyFill="1" applyBorder="1"/>
    <xf numFmtId="0" fontId="46" fillId="47" borderId="4" xfId="102" applyFont="1" applyFill="1" applyBorder="1" applyAlignment="1">
      <alignment vertical="center"/>
    </xf>
    <xf numFmtId="0" fontId="42" fillId="42" borderId="0" xfId="100" applyFont="1" applyFill="1"/>
    <xf numFmtId="0" fontId="42" fillId="0" borderId="31" xfId="100" applyFont="1" applyFill="1" applyBorder="1"/>
    <xf numFmtId="0" fontId="47" fillId="0" borderId="31" xfId="103" applyFont="1" applyFill="1" applyBorder="1" applyAlignment="1">
      <alignment horizontal="right"/>
    </xf>
    <xf numFmtId="0" fontId="42" fillId="0" borderId="0" xfId="100" applyFont="1" applyFill="1" applyBorder="1"/>
    <xf numFmtId="0" fontId="48" fillId="0" borderId="0" xfId="100" applyFont="1" applyFill="1" applyBorder="1"/>
    <xf numFmtId="0" fontId="49" fillId="0" borderId="0" xfId="100" applyFont="1" applyFill="1" applyBorder="1"/>
    <xf numFmtId="14" fontId="42" fillId="0" borderId="0" xfId="100" applyNumberFormat="1" applyFont="1" applyFill="1" applyBorder="1"/>
    <xf numFmtId="0" fontId="51" fillId="0" borderId="0" xfId="104" applyFont="1" applyFill="1" applyBorder="1" applyAlignment="1" applyProtection="1"/>
    <xf numFmtId="0" fontId="50" fillId="0" borderId="0" xfId="105" applyFill="1" applyBorder="1" applyAlignment="1" applyProtection="1"/>
    <xf numFmtId="0" fontId="50" fillId="0" borderId="0" xfId="104" applyFill="1" applyBorder="1" applyAlignment="1" applyProtection="1"/>
    <xf numFmtId="0" fontId="52" fillId="0" borderId="0" xfId="104" applyFont="1" applyFill="1" applyBorder="1" applyAlignment="1" applyProtection="1"/>
    <xf numFmtId="0" fontId="53" fillId="0" borderId="0" xfId="100" applyFont="1" applyFill="1" applyBorder="1"/>
    <xf numFmtId="0" fontId="53" fillId="0" borderId="0" xfId="100" applyFont="1" applyFill="1" applyBorder="1" applyAlignment="1">
      <alignment horizontal="right"/>
    </xf>
    <xf numFmtId="0" fontId="29" fillId="0" borderId="0" xfId="0" applyFont="1"/>
    <xf numFmtId="0" fontId="0" fillId="49" borderId="0" xfId="0" applyFill="1"/>
    <xf numFmtId="0" fontId="54" fillId="50" borderId="0" xfId="0" applyFont="1" applyFill="1"/>
    <xf numFmtId="0" fontId="54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4" fillId="50" borderId="0" xfId="0" applyFont="1" applyFill="1" applyAlignment="1">
      <alignment horizontal="left"/>
    </xf>
    <xf numFmtId="14" fontId="54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173" fontId="0" fillId="0" borderId="0" xfId="81" applyNumberFormat="1" applyFont="1"/>
    <xf numFmtId="10" fontId="2" fillId="0" borderId="0" xfId="81" applyNumberFormat="1" applyFont="1"/>
    <xf numFmtId="166" fontId="2" fillId="0" borderId="0" xfId="81" applyNumberFormat="1" applyFont="1"/>
    <xf numFmtId="0" fontId="2" fillId="49" borderId="0" xfId="0" applyFont="1" applyFill="1" applyAlignment="1">
      <alignment horizontal="center" wrapText="1"/>
    </xf>
  </cellXfs>
  <cellStyles count="110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_Calibrating IR Curves" xfId="103" xr:uid="{00000000-0005-0000-0000-000048000000}"/>
    <cellStyle name="Normal_CDS Pricer" xfId="101" xr:uid="{00000000-0005-0000-0000-000049000000}"/>
    <cellStyle name="Normal_Models" xfId="102" xr:uid="{00000000-0005-0000-0000-00004A000000}"/>
    <cellStyle name="Normal_nabCapital IR Curves Simple v2.5" xfId="100" xr:uid="{00000000-0005-0000-0000-00004B000000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3" xfId="109" xr:uid="{00000000-0005-0000-0000-00005B000000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56" customWidth="1"/>
    <col min="3" max="3" width="45.7109375" style="56" customWidth="1"/>
    <col min="4" max="4" width="15.7109375" style="56" customWidth="1"/>
    <col min="5" max="5" width="16.42578125" style="56" customWidth="1"/>
    <col min="6" max="6" width="7.42578125" style="56" customWidth="1"/>
    <col min="7" max="7" width="15.85546875" style="56" customWidth="1"/>
    <col min="8" max="8" width="12.7109375" style="56" customWidth="1"/>
    <col min="9" max="9" width="15.28515625" style="56" customWidth="1"/>
    <col min="10" max="10" width="7.42578125" style="56" customWidth="1"/>
    <col min="11" max="11" width="7.85546875" style="56" customWidth="1"/>
    <col min="12" max="12" width="0.85546875" style="56" customWidth="1"/>
    <col min="13" max="13" width="1" style="56" customWidth="1"/>
    <col min="14" max="16384" width="7.85546875" style="56"/>
  </cols>
  <sheetData>
    <row r="1" spans="2:13" ht="6" customHeight="1"/>
    <row r="2" spans="2:13" ht="9.7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2:13" ht="30" customHeight="1" thickBot="1">
      <c r="B3" s="58"/>
      <c r="C3" s="58" t="s">
        <v>21</v>
      </c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2:13" ht="13.5" thickTop="1"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59"/>
    </row>
    <row r="5" spans="2:13" ht="15.75">
      <c r="B5" s="62"/>
      <c r="C5" s="63"/>
      <c r="D5" s="64"/>
      <c r="E5" s="64"/>
      <c r="F5" s="64"/>
      <c r="G5" s="64"/>
      <c r="H5" s="64"/>
      <c r="I5" s="62"/>
      <c r="J5" s="62"/>
      <c r="K5" s="62"/>
      <c r="L5" s="62"/>
      <c r="M5" s="59"/>
    </row>
    <row r="6" spans="2:13">
      <c r="B6" s="62"/>
      <c r="C6" s="62"/>
      <c r="D6" s="64"/>
      <c r="E6" s="64"/>
      <c r="F6" s="64"/>
      <c r="G6" s="64"/>
      <c r="H6" s="64"/>
      <c r="I6" s="62"/>
      <c r="J6" s="62"/>
      <c r="K6" s="62"/>
      <c r="L6" s="62"/>
      <c r="M6" s="59"/>
    </row>
    <row r="7" spans="2:13">
      <c r="B7" s="62"/>
      <c r="C7" s="64" t="s">
        <v>22</v>
      </c>
      <c r="D7" s="62"/>
      <c r="E7" s="62"/>
      <c r="F7" s="62"/>
      <c r="G7" s="62" t="s">
        <v>23</v>
      </c>
      <c r="H7" s="62"/>
      <c r="I7" s="62"/>
      <c r="J7" s="62"/>
      <c r="K7" s="62"/>
      <c r="L7" s="62"/>
      <c r="M7" s="59"/>
    </row>
    <row r="8" spans="2:13">
      <c r="B8" s="62"/>
      <c r="C8" s="64"/>
      <c r="D8" s="62"/>
      <c r="E8" s="62"/>
      <c r="F8" s="62"/>
      <c r="G8" s="65">
        <v>40149</v>
      </c>
      <c r="H8" s="62" t="s">
        <v>24</v>
      </c>
      <c r="I8" s="62"/>
      <c r="J8" s="62"/>
      <c r="K8" s="62"/>
      <c r="L8" s="62"/>
      <c r="M8" s="59"/>
    </row>
    <row r="9" spans="2:13">
      <c r="B9" s="62"/>
      <c r="C9" s="62"/>
      <c r="D9" s="66"/>
      <c r="E9" s="66"/>
      <c r="F9" s="66"/>
      <c r="G9" s="66"/>
      <c r="H9" s="66"/>
      <c r="I9" s="62"/>
      <c r="J9" s="62"/>
      <c r="K9" s="62"/>
      <c r="L9" s="62"/>
      <c r="M9" s="59"/>
    </row>
    <row r="10" spans="2:13">
      <c r="B10" s="62"/>
      <c r="C10" s="62" t="s">
        <v>25</v>
      </c>
      <c r="D10" s="66"/>
      <c r="E10" s="66"/>
      <c r="F10" s="62"/>
      <c r="G10" s="66"/>
      <c r="H10" s="66"/>
      <c r="I10" s="62"/>
      <c r="J10" s="62"/>
      <c r="K10" s="62"/>
      <c r="L10" s="62"/>
      <c r="M10" s="59"/>
    </row>
    <row r="11" spans="2:13">
      <c r="B11" s="62"/>
      <c r="C11" s="67" t="s">
        <v>31</v>
      </c>
      <c r="D11" s="66"/>
      <c r="E11" s="66"/>
      <c r="F11" s="66"/>
      <c r="G11" s="66"/>
      <c r="H11" s="66"/>
      <c r="I11" s="62"/>
      <c r="J11" s="62"/>
      <c r="K11" s="62"/>
      <c r="L11" s="62"/>
      <c r="M11" s="59"/>
    </row>
    <row r="12" spans="2:13">
      <c r="B12" s="62"/>
      <c r="C12" s="67" t="s">
        <v>32</v>
      </c>
      <c r="D12" s="66"/>
      <c r="E12" s="66"/>
      <c r="F12" s="66"/>
      <c r="G12" s="66"/>
      <c r="H12" s="66"/>
      <c r="I12" s="62"/>
      <c r="J12" s="62"/>
      <c r="K12" s="62"/>
      <c r="L12" s="62"/>
      <c r="M12" s="59"/>
    </row>
    <row r="13" spans="2:13">
      <c r="B13" s="62"/>
      <c r="C13" s="67" t="s">
        <v>41</v>
      </c>
      <c r="D13" s="66"/>
      <c r="E13" s="66"/>
      <c r="F13" s="66"/>
      <c r="G13" s="66"/>
      <c r="H13" s="66"/>
      <c r="I13" s="62"/>
      <c r="J13" s="62"/>
      <c r="K13" s="62"/>
      <c r="L13" s="62"/>
      <c r="M13" s="59"/>
    </row>
    <row r="14" spans="2:13">
      <c r="B14" s="62"/>
      <c r="C14" s="68"/>
      <c r="D14" s="66"/>
      <c r="E14" s="66"/>
      <c r="F14" s="66"/>
      <c r="G14" s="66"/>
      <c r="H14" s="66"/>
      <c r="I14" s="62"/>
      <c r="J14" s="62"/>
      <c r="K14" s="62"/>
      <c r="L14" s="62"/>
      <c r="M14" s="59"/>
    </row>
    <row r="15" spans="2:13">
      <c r="B15" s="62"/>
      <c r="C15" s="68"/>
      <c r="D15" s="66"/>
      <c r="E15" s="66"/>
      <c r="F15" s="66"/>
      <c r="G15" s="66"/>
      <c r="H15" s="66"/>
      <c r="I15" s="62"/>
      <c r="J15" s="62"/>
      <c r="K15" s="62"/>
      <c r="L15" s="62"/>
      <c r="M15" s="59"/>
    </row>
    <row r="16" spans="2:13">
      <c r="B16" s="62"/>
      <c r="C16" s="68"/>
      <c r="D16" s="66"/>
      <c r="E16" s="66"/>
      <c r="F16" s="62"/>
      <c r="G16" s="66"/>
      <c r="H16" s="66"/>
      <c r="I16" s="62"/>
      <c r="J16" s="62"/>
      <c r="K16" s="62"/>
      <c r="L16" s="62"/>
      <c r="M16" s="59"/>
    </row>
    <row r="17" spans="2:13">
      <c r="B17" s="62"/>
      <c r="C17" s="68"/>
      <c r="D17" s="66"/>
      <c r="E17" s="66"/>
      <c r="F17" s="66"/>
      <c r="G17" s="66"/>
      <c r="H17" s="66"/>
      <c r="I17" s="62"/>
      <c r="J17" s="62"/>
      <c r="K17" s="62"/>
      <c r="L17" s="62"/>
      <c r="M17" s="59"/>
    </row>
    <row r="18" spans="2:13">
      <c r="B18" s="62"/>
      <c r="C18" s="68"/>
      <c r="D18" s="66"/>
      <c r="E18" s="66"/>
      <c r="F18" s="66"/>
      <c r="G18" s="66"/>
      <c r="H18" s="66"/>
      <c r="I18" s="62"/>
      <c r="J18" s="62"/>
      <c r="K18" s="62"/>
      <c r="L18" s="62"/>
      <c r="M18" s="59"/>
    </row>
    <row r="19" spans="2:13">
      <c r="B19" s="62"/>
      <c r="C19" s="68"/>
      <c r="D19" s="66"/>
      <c r="E19" s="66"/>
      <c r="F19" s="66"/>
      <c r="G19" s="66"/>
      <c r="H19" s="66"/>
      <c r="I19" s="62"/>
      <c r="J19" s="62"/>
      <c r="K19" s="62"/>
      <c r="L19" s="62"/>
      <c r="M19" s="59"/>
    </row>
    <row r="20" spans="2:13">
      <c r="B20" s="62"/>
      <c r="C20" s="68"/>
      <c r="D20" s="66"/>
      <c r="E20" s="66"/>
      <c r="F20" s="66"/>
      <c r="G20" s="66"/>
      <c r="H20" s="66"/>
      <c r="I20" s="62"/>
      <c r="J20" s="62"/>
      <c r="K20" s="62"/>
      <c r="L20" s="62"/>
      <c r="M20" s="59"/>
    </row>
    <row r="21" spans="2:13">
      <c r="B21" s="62"/>
      <c r="C21" s="68"/>
      <c r="D21" s="66"/>
      <c r="E21" s="66"/>
      <c r="F21" s="66"/>
      <c r="G21" s="66"/>
      <c r="H21" s="66"/>
      <c r="I21" s="62"/>
      <c r="J21" s="62"/>
      <c r="K21" s="62"/>
      <c r="L21" s="62"/>
      <c r="M21" s="59"/>
    </row>
    <row r="22" spans="2:13">
      <c r="B22" s="62"/>
      <c r="C22" s="68"/>
      <c r="D22" s="66"/>
      <c r="E22" s="66"/>
      <c r="F22" s="66"/>
      <c r="G22" s="66"/>
      <c r="H22" s="66"/>
      <c r="I22" s="62"/>
      <c r="J22" s="62"/>
      <c r="K22" s="62"/>
      <c r="L22" s="62"/>
      <c r="M22" s="59"/>
    </row>
    <row r="23" spans="2:13">
      <c r="B23" s="62"/>
      <c r="C23" s="68"/>
      <c r="D23" s="66"/>
      <c r="E23" s="66"/>
      <c r="F23" s="66"/>
      <c r="G23" s="66"/>
      <c r="H23" s="66"/>
      <c r="I23" s="62"/>
      <c r="J23" s="62"/>
      <c r="K23" s="62"/>
      <c r="L23" s="62"/>
      <c r="M23" s="59"/>
    </row>
    <row r="24" spans="2:13">
      <c r="B24" s="62"/>
      <c r="C24" s="68"/>
      <c r="D24" s="66"/>
      <c r="E24" s="66"/>
      <c r="F24" s="66"/>
      <c r="G24" s="66"/>
      <c r="H24" s="66"/>
      <c r="I24" s="62"/>
      <c r="J24" s="62"/>
      <c r="K24" s="62"/>
      <c r="L24" s="62"/>
      <c r="M24" s="59"/>
    </row>
    <row r="25" spans="2:13">
      <c r="B25" s="62"/>
      <c r="C25" s="68"/>
      <c r="D25" s="66"/>
      <c r="E25" s="66"/>
      <c r="F25" s="66"/>
      <c r="G25" s="66"/>
      <c r="H25" s="66"/>
      <c r="I25" s="62"/>
      <c r="J25" s="62"/>
      <c r="K25" s="62"/>
      <c r="L25" s="62"/>
      <c r="M25" s="59"/>
    </row>
    <row r="26" spans="2:13">
      <c r="B26" s="62"/>
      <c r="C26" s="68"/>
      <c r="D26" s="66"/>
      <c r="E26" s="66"/>
      <c r="F26" s="66"/>
      <c r="G26" s="66"/>
      <c r="H26" s="66"/>
      <c r="I26" s="62"/>
      <c r="J26" s="62"/>
      <c r="K26" s="62"/>
      <c r="L26" s="62"/>
      <c r="M26" s="59"/>
    </row>
    <row r="27" spans="2:13">
      <c r="B27" s="62"/>
      <c r="C27" s="68"/>
      <c r="D27" s="66"/>
      <c r="E27" s="66"/>
      <c r="F27" s="66"/>
      <c r="G27" s="66"/>
      <c r="H27" s="66"/>
      <c r="I27" s="62"/>
      <c r="J27" s="62"/>
      <c r="K27" s="62"/>
      <c r="L27" s="62"/>
      <c r="M27" s="59"/>
    </row>
    <row r="28" spans="2:13">
      <c r="B28" s="62"/>
      <c r="C28" s="68"/>
      <c r="D28" s="66"/>
      <c r="E28" s="66"/>
      <c r="F28" s="66"/>
      <c r="G28" s="66"/>
      <c r="H28" s="66"/>
      <c r="I28" s="62"/>
      <c r="J28" s="62"/>
      <c r="K28" s="62"/>
      <c r="L28" s="62"/>
      <c r="M28" s="59"/>
    </row>
    <row r="29" spans="2:13">
      <c r="B29" s="62"/>
      <c r="C29" s="68"/>
      <c r="D29" s="66"/>
      <c r="E29" s="66"/>
      <c r="F29" s="66"/>
      <c r="G29" s="66"/>
      <c r="H29" s="66"/>
      <c r="I29" s="62"/>
      <c r="J29" s="62"/>
      <c r="K29" s="62"/>
      <c r="L29" s="62"/>
      <c r="M29" s="59"/>
    </row>
    <row r="30" spans="2:13">
      <c r="B30" s="62"/>
      <c r="C30" s="68"/>
      <c r="D30" s="66"/>
      <c r="E30" s="66"/>
      <c r="F30" s="66"/>
      <c r="G30" s="66"/>
      <c r="H30" s="66"/>
      <c r="I30" s="62"/>
      <c r="J30" s="62"/>
      <c r="K30" s="62"/>
      <c r="L30" s="62"/>
      <c r="M30" s="59"/>
    </row>
    <row r="31" spans="2:13">
      <c r="B31" s="62"/>
      <c r="C31" s="68"/>
      <c r="D31" s="66"/>
      <c r="E31" s="66"/>
      <c r="F31" s="66"/>
      <c r="G31" s="66"/>
      <c r="H31" s="66"/>
      <c r="I31" s="62"/>
      <c r="J31" s="62"/>
      <c r="K31" s="62"/>
      <c r="L31" s="62"/>
      <c r="M31" s="59"/>
    </row>
    <row r="32" spans="2:13">
      <c r="B32" s="62"/>
      <c r="C32" s="68"/>
      <c r="D32" s="66"/>
      <c r="E32" s="66"/>
      <c r="F32" s="66"/>
      <c r="G32" s="66"/>
      <c r="H32" s="66"/>
      <c r="I32" s="62"/>
      <c r="J32" s="62"/>
      <c r="K32" s="62"/>
      <c r="L32" s="62"/>
      <c r="M32" s="59"/>
    </row>
    <row r="33" spans="2:13">
      <c r="B33" s="62"/>
      <c r="C33" s="68"/>
      <c r="D33" s="66"/>
      <c r="E33" s="66"/>
      <c r="F33" s="66"/>
      <c r="G33" s="66"/>
      <c r="H33" s="66"/>
      <c r="I33" s="62"/>
      <c r="J33" s="62"/>
      <c r="K33" s="62"/>
      <c r="L33" s="62"/>
      <c r="M33" s="59"/>
    </row>
    <row r="34" spans="2:13">
      <c r="B34" s="62"/>
      <c r="C34" s="68"/>
      <c r="D34" s="66"/>
      <c r="E34" s="66"/>
      <c r="F34" s="66"/>
      <c r="G34" s="66"/>
      <c r="H34" s="66"/>
      <c r="I34" s="62"/>
      <c r="J34" s="62"/>
      <c r="K34" s="62"/>
      <c r="L34" s="62"/>
      <c r="M34" s="59"/>
    </row>
    <row r="35" spans="2:13">
      <c r="B35" s="62"/>
      <c r="C35" s="68"/>
      <c r="D35" s="66"/>
      <c r="E35" s="66"/>
      <c r="F35" s="66"/>
      <c r="G35" s="66"/>
      <c r="H35" s="66"/>
      <c r="I35" s="62"/>
      <c r="J35" s="62"/>
      <c r="K35" s="62"/>
      <c r="L35" s="62"/>
      <c r="M35" s="59"/>
    </row>
    <row r="36" spans="2:13">
      <c r="B36" s="62"/>
      <c r="C36" s="68"/>
      <c r="D36" s="66"/>
      <c r="E36" s="66"/>
      <c r="F36" s="66"/>
      <c r="G36" s="66"/>
      <c r="H36" s="66"/>
      <c r="I36" s="62"/>
      <c r="J36" s="62"/>
      <c r="K36" s="62"/>
      <c r="L36" s="62"/>
      <c r="M36" s="59"/>
    </row>
    <row r="37" spans="2:13">
      <c r="B37" s="62"/>
      <c r="C37" s="69"/>
      <c r="D37" s="66"/>
      <c r="E37" s="66"/>
      <c r="F37" s="66"/>
      <c r="G37" s="66"/>
      <c r="H37" s="66"/>
      <c r="I37" s="62"/>
      <c r="J37" s="62"/>
      <c r="K37" s="62"/>
      <c r="L37" s="62"/>
      <c r="M37" s="59"/>
    </row>
    <row r="38" spans="2:13">
      <c r="B38" s="62"/>
      <c r="C38" s="69"/>
      <c r="D38" s="66"/>
      <c r="E38" s="66"/>
      <c r="F38" s="66"/>
      <c r="G38" s="66"/>
      <c r="H38" s="66"/>
      <c r="I38" s="62"/>
      <c r="J38" s="62"/>
      <c r="K38" s="62"/>
      <c r="L38" s="62"/>
      <c r="M38" s="59"/>
    </row>
    <row r="39" spans="2:13">
      <c r="B39" s="62"/>
      <c r="C39" s="69"/>
      <c r="D39" s="66"/>
      <c r="E39" s="66"/>
      <c r="F39" s="66"/>
      <c r="G39" s="66"/>
      <c r="H39" s="66"/>
      <c r="I39" s="62"/>
      <c r="J39" s="62"/>
      <c r="K39" s="62"/>
      <c r="L39" s="62"/>
      <c r="M39" s="59"/>
    </row>
    <row r="40" spans="2:13">
      <c r="B40" s="62"/>
      <c r="C40" s="69"/>
      <c r="D40" s="66"/>
      <c r="E40" s="66"/>
      <c r="F40" s="66"/>
      <c r="G40" s="66"/>
      <c r="H40" s="66"/>
      <c r="I40" s="62"/>
      <c r="J40" s="62"/>
      <c r="K40" s="62"/>
      <c r="L40" s="62"/>
      <c r="M40" s="59"/>
    </row>
    <row r="41" spans="2:13">
      <c r="B41" s="62"/>
      <c r="C41" s="69"/>
      <c r="D41" s="66"/>
      <c r="E41" s="66"/>
      <c r="F41" s="66"/>
      <c r="G41" s="66"/>
      <c r="H41" s="66"/>
      <c r="I41" s="62"/>
      <c r="J41" s="62"/>
      <c r="K41" s="62"/>
      <c r="L41" s="62"/>
      <c r="M41" s="59"/>
    </row>
    <row r="42" spans="2:13">
      <c r="B42" s="62"/>
      <c r="C42" s="69"/>
      <c r="D42" s="66"/>
      <c r="E42" s="66"/>
      <c r="F42" s="66"/>
      <c r="G42" s="66"/>
      <c r="H42" s="66"/>
      <c r="I42" s="62"/>
      <c r="J42" s="62"/>
      <c r="K42" s="62"/>
      <c r="L42" s="62"/>
      <c r="M42" s="59"/>
    </row>
    <row r="43" spans="2:13">
      <c r="B43" s="62"/>
      <c r="C43" s="69"/>
      <c r="D43" s="66"/>
      <c r="E43" s="66"/>
      <c r="F43" s="66"/>
      <c r="G43" s="66"/>
      <c r="H43" s="66"/>
      <c r="I43" s="62"/>
      <c r="J43" s="62"/>
      <c r="K43" s="62"/>
      <c r="L43" s="62"/>
      <c r="M43" s="59"/>
    </row>
    <row r="44" spans="2:13">
      <c r="B44" s="62"/>
      <c r="C44" s="69"/>
      <c r="D44" s="66"/>
      <c r="E44" s="66"/>
      <c r="F44" s="66"/>
      <c r="G44" s="66"/>
      <c r="H44" s="66"/>
      <c r="I44" s="62"/>
      <c r="J44" s="62"/>
      <c r="K44" s="62"/>
      <c r="L44" s="62"/>
      <c r="M44" s="59"/>
    </row>
    <row r="45" spans="2:13">
      <c r="B45" s="62"/>
      <c r="C45" s="69"/>
      <c r="D45" s="66"/>
      <c r="E45" s="66"/>
      <c r="F45" s="66"/>
      <c r="G45" s="66"/>
      <c r="H45" s="66"/>
      <c r="I45" s="62"/>
      <c r="J45" s="62"/>
      <c r="K45" s="62"/>
      <c r="L45" s="62"/>
      <c r="M45" s="59"/>
    </row>
    <row r="46" spans="2:13">
      <c r="B46" s="62"/>
      <c r="C46" s="69"/>
      <c r="D46" s="66"/>
      <c r="E46" s="66"/>
      <c r="F46" s="66"/>
      <c r="G46" s="66"/>
      <c r="H46" s="66"/>
      <c r="I46" s="62"/>
      <c r="J46" s="62"/>
      <c r="K46" s="62"/>
      <c r="L46" s="62"/>
      <c r="M46" s="59"/>
    </row>
    <row r="47" spans="2:13">
      <c r="B47" s="62"/>
      <c r="C47" s="69"/>
      <c r="D47" s="66"/>
      <c r="E47" s="66"/>
      <c r="F47" s="66"/>
      <c r="G47" s="66"/>
      <c r="H47" s="66"/>
      <c r="I47" s="62"/>
      <c r="J47" s="62"/>
      <c r="K47" s="62"/>
      <c r="L47" s="62"/>
      <c r="M47" s="59"/>
    </row>
    <row r="48" spans="2:13">
      <c r="B48" s="62"/>
      <c r="C48" s="69"/>
      <c r="D48" s="66"/>
      <c r="E48" s="66"/>
      <c r="F48" s="66"/>
      <c r="G48" s="66"/>
      <c r="H48" s="66"/>
      <c r="I48" s="62"/>
      <c r="J48" s="62"/>
      <c r="K48" s="62"/>
      <c r="L48" s="62"/>
      <c r="M48" s="59"/>
    </row>
    <row r="49" spans="2:13">
      <c r="B49" s="70" t="str">
        <f ca="1">"Last Update "&amp;TEXT(TODAY(),"dd-mmm-yy")</f>
        <v>Last Update 01-Jul-19</v>
      </c>
      <c r="C49" s="62"/>
      <c r="D49" s="62"/>
      <c r="E49" s="62"/>
      <c r="F49" s="62"/>
      <c r="G49" s="62"/>
      <c r="H49" s="62"/>
      <c r="I49" s="62"/>
      <c r="J49" s="62"/>
      <c r="K49" s="62"/>
      <c r="L49" s="71"/>
      <c r="M49" s="59"/>
    </row>
    <row r="50" spans="2:13" ht="6" customHeight="1"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7"/>
  <sheetViews>
    <sheetView topLeftCell="B1" workbookViewId="0">
      <selection activeCell="B8" sqref="B8"/>
    </sheetView>
  </sheetViews>
  <sheetFormatPr defaultRowHeight="12.75"/>
  <cols>
    <col min="1" max="1" width="19.42578125" customWidth="1"/>
    <col min="2" max="2" width="74.28515625" bestFit="1" customWidth="1"/>
    <col min="3" max="3" width="10.5703125" bestFit="1" customWidth="1"/>
    <col min="4" max="4" width="53" customWidth="1"/>
    <col min="5" max="5" width="18.28515625" style="78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26</v>
      </c>
    </row>
    <row r="2" spans="1:5">
      <c r="A2" s="72" t="s">
        <v>27</v>
      </c>
      <c r="B2" t="str">
        <f>_xll.HLV5r3.Utility.Utilities.GetCurveEngineVersionInfo()</f>
        <v>Version: 1.0 Built on : 1/07/2019, 3:19 PM</v>
      </c>
    </row>
    <row r="4" spans="1:5">
      <c r="B4" s="72" t="s">
        <v>28</v>
      </c>
      <c r="D4" s="52" t="s">
        <v>29</v>
      </c>
    </row>
    <row r="5" spans="1:5">
      <c r="B5" s="73"/>
      <c r="D5" s="74" t="s">
        <v>17</v>
      </c>
      <c r="E5" s="79" t="s">
        <v>3</v>
      </c>
    </row>
    <row r="6" spans="1:5">
      <c r="D6" s="74" t="s">
        <v>43</v>
      </c>
      <c r="E6" s="79" t="s">
        <v>44</v>
      </c>
    </row>
    <row r="7" spans="1:5">
      <c r="B7" s="75" t="s">
        <v>30</v>
      </c>
      <c r="C7" s="52"/>
      <c r="D7" s="74" t="s">
        <v>18</v>
      </c>
      <c r="E7" s="79" t="s">
        <v>42</v>
      </c>
    </row>
    <row r="8" spans="1:5">
      <c r="B8" s="76" t="str">
        <f t="array" ref="B8:B77">_xll.HLV5r3.Financial.Cache.ListUpTo100PricingStructures(D6:E7)</f>
        <v>Market.QR_LIVE.RateCurve.USD-LIBOR-BBA-3M</v>
      </c>
      <c r="D8" s="74" t="s">
        <v>19</v>
      </c>
      <c r="E8" s="80">
        <f ca="1">TODAY()</f>
        <v>43647</v>
      </c>
    </row>
    <row r="9" spans="1:5">
      <c r="B9" s="76" t="str">
        <v>Market.QR_LIVE.RateCurve.AUD-BBR-BBSW-1M</v>
      </c>
      <c r="D9" s="77" t="s">
        <v>45</v>
      </c>
      <c r="E9" s="81"/>
    </row>
    <row r="10" spans="1:5">
      <c r="B10" s="76" t="str">
        <v>Market.QR_LIVE.DiscountCurve.EUR-LIBOR-SENIOR</v>
      </c>
    </row>
    <row r="11" spans="1:5">
      <c r="B11" s="76" t="str">
        <v>Market.QR_LIVE.DiscountCurve.GBP-LIBOR-SENIOR</v>
      </c>
    </row>
    <row r="12" spans="1:5">
      <c r="B12" s="76" t="str">
        <v>Market.QR_LIVE.DiscountCurve.JPY-LIBOR-SENIOR</v>
      </c>
    </row>
    <row r="13" spans="1:5">
      <c r="B13" s="76" t="str">
        <v>Market.QR_LIVE.DiscountCurve.NZD-LIBOR-SENIOR</v>
      </c>
    </row>
    <row r="14" spans="1:5">
      <c r="B14" s="76" t="str">
        <v>Market.QR_LIVE.DiscountCurve.USD-LIBOR-SENIOR</v>
      </c>
    </row>
    <row r="15" spans="1:5">
      <c r="B15" s="76" t="str">
        <v>Market.QR_LIVE.FxCurve.AUD-EUR</v>
      </c>
    </row>
    <row r="16" spans="1:5">
      <c r="B16" s="76" t="str">
        <v>Market.QR_LIVE.FxCurve.AUD-GBP</v>
      </c>
    </row>
    <row r="17" spans="2:2">
      <c r="B17" s="76" t="str">
        <v>Market.QR_LIVE.FxCurve.AUD-JPY</v>
      </c>
    </row>
    <row r="18" spans="2:2">
      <c r="B18" s="76" t="str">
        <v>Market.QR_LIVE.FxCurve.AUD-NZD</v>
      </c>
    </row>
    <row r="19" spans="2:2">
      <c r="B19" s="76" t="str">
        <v>Market.QR_LIVE.FxCurve.EUR-USD</v>
      </c>
    </row>
    <row r="20" spans="2:2">
      <c r="B20" s="76" t="str">
        <v>Market.QR_LIVE.FxCurve.GBP-USD</v>
      </c>
    </row>
    <row r="21" spans="2:2">
      <c r="B21" s="76" t="str">
        <v>Market.QR_LIVE.FxCurve.JPY-USD</v>
      </c>
    </row>
    <row r="22" spans="2:2">
      <c r="B22" s="76" t="str">
        <v>Market.QR_LIVE.FxCurve.NZD-USD</v>
      </c>
    </row>
    <row r="23" spans="2:2">
      <c r="B23" s="76" t="str">
        <v>Market.QR_LIVE.RateCurve.AUD-AONIA-OIS-COMPOUND</v>
      </c>
    </row>
    <row r="24" spans="2:2">
      <c r="B24" s="76" t="str">
        <v>Market.QR_LIVE.RateCurve.AUD-BBR-BBSW-2M</v>
      </c>
    </row>
    <row r="25" spans="2:2">
      <c r="B25" s="76" t="str">
        <v>Market.QR_LIVE.RateCurve.EUR-EURIBOR-Reuters-1M</v>
      </c>
    </row>
    <row r="26" spans="2:2">
      <c r="B26" s="76" t="str">
        <v>Market.QR_LIVE.RateCurve.EUR-EURIBOR-Reuters-3M</v>
      </c>
    </row>
    <row r="27" spans="2:2">
      <c r="B27" s="76" t="str">
        <v>Market.QR_LIVE.RateCurve.EUR-EURIBOR-Reuters-6M</v>
      </c>
    </row>
    <row r="28" spans="2:2">
      <c r="B28" s="76" t="str">
        <v>Market.QR_LIVE.RateCurve.EUR-LIBOR-BBA-1M</v>
      </c>
    </row>
    <row r="29" spans="2:2">
      <c r="B29" s="76" t="str">
        <v>Market.QR_LIVE.RateCurve.EUR-LIBOR-BBA-3M</v>
      </c>
    </row>
    <row r="30" spans="2:2">
      <c r="B30" s="76" t="str">
        <v>Market.QR_LIVE.RateCurve.EUR-LIBOR-BBA-6M</v>
      </c>
    </row>
    <row r="31" spans="2:2">
      <c r="B31" s="76" t="str">
        <v>Market.QR_LIVE.RateCurve.GBP-LIBOR-BBA-3M</v>
      </c>
    </row>
    <row r="32" spans="2:2">
      <c r="B32" s="76" t="str">
        <v>Market.QR_LIVE.RateCurve.JPY-LIBOR-BBA-1M</v>
      </c>
    </row>
    <row r="33" spans="2:2">
      <c r="B33" s="76" t="str">
        <v>Market.QR_LIVE.RateCurve.JPY-LIBOR-BBA-3M</v>
      </c>
    </row>
    <row r="34" spans="2:2">
      <c r="B34" s="76" t="str">
        <v>Market.QR_LIVE.RateCurve.JPY-LIBOR-BBA-6M</v>
      </c>
    </row>
    <row r="35" spans="2:2">
      <c r="B35" s="76" t="str">
        <v>Market.QR_LIVE.RateCurve.JPY-LIBOR-ISDA-1M</v>
      </c>
    </row>
    <row r="36" spans="2:2">
      <c r="B36" s="76" t="str">
        <v>Market.QR_LIVE.RateCurve.JPY-LIBOR-ISDA-3M</v>
      </c>
    </row>
    <row r="37" spans="2:2">
      <c r="B37" s="76" t="str">
        <v>Market.QR_LIVE.RateCurve.JPY-LIBOR-ISDA-6M</v>
      </c>
    </row>
    <row r="38" spans="2:2">
      <c r="B38" s="76" t="str">
        <v>Market.QR_LIVE.RateCurve.NZD-BBR-FRA-1M</v>
      </c>
    </row>
    <row r="39" spans="2:2">
      <c r="B39" s="76" t="str">
        <v>Market.QR_LIVE.RateCurve.NZD-BBR-FRA-3M</v>
      </c>
    </row>
    <row r="40" spans="2:2">
      <c r="B40" s="76" t="str">
        <v>Market.QR_LIVE.RateCurve.NZD-BBR-FRA-6M</v>
      </c>
    </row>
    <row r="41" spans="2:2">
      <c r="B41" s="76" t="str">
        <v>Market.QR_LIVE.RateCurve.USD-LIBOR-BBA-1M</v>
      </c>
    </row>
    <row r="42" spans="2:2">
      <c r="B42" s="76" t="str">
        <v>Market.QR_LIVE.DiscountCurve.CHF-LIBOR-SENIOR</v>
      </c>
    </row>
    <row r="43" spans="2:2">
      <c r="B43" s="76" t="str">
        <v>Market.QR_LIVE.FxCurve.CHF-USD</v>
      </c>
    </row>
    <row r="44" spans="2:2">
      <c r="B44" s="76" t="str">
        <v>Market.QR_LIVE.RateCurve.USD-LIBOR-BBA-6M</v>
      </c>
    </row>
    <row r="45" spans="2:2">
      <c r="B45" s="76" t="str">
        <v>Market.QR_LIVE.RateCurve.GBP-LIBOR-BBA-1M</v>
      </c>
    </row>
    <row r="46" spans="2:2">
      <c r="B46" s="76" t="str">
        <v>Market.QR_LIVE.RateCurve.GBP-LIBOR-BBA-6M</v>
      </c>
    </row>
    <row r="47" spans="2:2">
      <c r="B47" s="76" t="str">
        <v>Market.QR_LIVE.RateVolatilityMatrix.AUD-BBR-BBSW-3M</v>
      </c>
    </row>
    <row r="48" spans="2:2">
      <c r="B48" s="76" t="str">
        <v>Market.QR_LIVE.RateVolatilityMatrix.AUD-BBR-BBSW-1M</v>
      </c>
    </row>
    <row r="49" spans="2:2">
      <c r="B49" s="76" t="str">
        <v>Market.QR_LIVE.RateVolatilityMatrix.AUD-BBR-BBSW-6M</v>
      </c>
    </row>
    <row r="50" spans="2:2">
      <c r="B50" s="76" t="str">
        <v>Market.QR_LIVE.RateVolatilityMatrix.AUD-IRSwap-5Y</v>
      </c>
    </row>
    <row r="51" spans="2:2">
      <c r="B51" s="76" t="str">
        <v>Market.QR_LIVE.RateVolatilityMatrix.AUD-IRSwap-10Y</v>
      </c>
    </row>
    <row r="52" spans="2:2">
      <c r="B52" s="76" t="str">
        <v>Market.QR_LIVE.RateCurve.CHF-LIBOR-BBA-1M</v>
      </c>
    </row>
    <row r="53" spans="2:2">
      <c r="B53" s="76" t="str">
        <v>Market.QR_LIVE.RateCurve.CHF-LIBOR-BBA-6M</v>
      </c>
    </row>
    <row r="54" spans="2:2">
      <c r="B54" s="76" t="str">
        <v>Market.QR_LIVE.RateCurve.CHF-LIBOR-BBA-3M</v>
      </c>
    </row>
    <row r="55" spans="2:2">
      <c r="B55" s="76" t="str">
        <v>Market.QR_LIVE.RateCurve.EUR-EURIBOR-Telerate-6M</v>
      </c>
    </row>
    <row r="56" spans="2:2">
      <c r="B56" s="76" t="str">
        <v>Market.QR_LIVE.RateCurve.EUR-EURIBOR-Telerate-3M</v>
      </c>
    </row>
    <row r="57" spans="2:2">
      <c r="B57" s="76" t="str">
        <v>Market.QR_LIVE.RateCurve.EUR-EURIBOR-Telerate-1M</v>
      </c>
    </row>
    <row r="58" spans="2:2">
      <c r="B58" s="76" t="str">
        <v>Market.QR_LIVE.RateVolatilityMatrix.EUR-IRSwap-5Y</v>
      </c>
    </row>
    <row r="59" spans="2:2">
      <c r="B59" s="76" t="str">
        <v>Market.QR_LIVE.ClearedRateCurve.USD-LIBOR-ISDA-6M</v>
      </c>
    </row>
    <row r="60" spans="2:2">
      <c r="B60" s="76" t="str">
        <v>Market.QR_LIVE.RateBasisCurve.AUD-LIBOR-BBA-1M</v>
      </c>
    </row>
    <row r="61" spans="2:2">
      <c r="B61" s="76" t="str">
        <v>Market.QR_LIVE.RateCurve.AUD-LIBOR-BBA-6M</v>
      </c>
    </row>
    <row r="62" spans="2:2">
      <c r="B62" s="76" t="str">
        <v>Market.QR_LIVE.RateCurve.AUD-LIBOR-BBA-1M</v>
      </c>
    </row>
    <row r="63" spans="2:2">
      <c r="B63" s="76" t="str">
        <v>Market.QR_LIVE.RateCurve.GBP-LIBOR-ISDA-3M</v>
      </c>
    </row>
    <row r="64" spans="2:2">
      <c r="B64" s="76" t="str">
        <v>Market.QR_LIVE.RateCurve.GBP-LIBOR-ISDA-1M</v>
      </c>
    </row>
    <row r="65" spans="2:2">
      <c r="B65" s="76" t="str">
        <v>Market.QR_LIVE.RateCurve.USD-Federal Funds-H15-OIS-COMPOUND-1D</v>
      </c>
    </row>
    <row r="66" spans="2:2">
      <c r="B66" s="76" t="str">
        <v>Market.QR_LIVE.DiscountCurve.USD-OIS-SENIOR</v>
      </c>
    </row>
    <row r="67" spans="2:2">
      <c r="B67" s="76" t="str">
        <v>Market.QR_LIVE.RateCurve.USD-LIBOR-ISDA-6M</v>
      </c>
    </row>
    <row r="68" spans="2:2">
      <c r="B68" s="76" t="str">
        <v>Market.QR_LIVE.RateCurve.GBP-LIBOR-ISDA-6M</v>
      </c>
    </row>
    <row r="69" spans="2:2">
      <c r="B69" s="76" t="str">
        <v>Market.QR_LIVE.ExchangeTradedCurve.ExchangeTradedCurve.AUD-ASXT-IR</v>
      </c>
    </row>
    <row r="70" spans="2:2">
      <c r="B70" s="76" t="str">
        <v>Market.QR_LIVE.ExchangeTradedCurve.AUD-ASX-IR</v>
      </c>
    </row>
    <row r="71" spans="2:2">
      <c r="B71" s="76" t="str">
        <v>Market.QR_LIVE.RateCurve.AUD-AONIA-OIS-COMPOUND-1D</v>
      </c>
    </row>
    <row r="72" spans="2:2">
      <c r="B72" s="76" t="str">
        <v>Market.QR_LIVE.RateVolatilityMatrix.Instrument/String=AUD-BBR-BBSW-1M</v>
      </c>
    </row>
    <row r="73" spans="2:2">
      <c r="B73" s="76" t="str">
        <v>Market.QR_LIVE.RateVolatilityMatrix.Instrument/String=AUD-IRSwap-1Y</v>
      </c>
    </row>
    <row r="74" spans="2:2">
      <c r="B74" s="76" t="str">
        <v>Market.QR_LIVE.RateVolatilityMatrix.AUD-BBR-BBSW</v>
      </c>
    </row>
    <row r="75" spans="2:2">
      <c r="B75" s="76" t="str">
        <v>Market.QR_LIVE.RateVolatilityMatrix.AUD-IRSwap</v>
      </c>
    </row>
    <row r="76" spans="2:2">
      <c r="B76" s="76" t="str">
        <v>Market.QR_LIVE.RateATMVolatilityMatrix.AUD-IRSwap-SydneySwapDesk</v>
      </c>
    </row>
    <row r="77" spans="2:2">
      <c r="B77" s="76" t="str">
        <v>Market.QR_LIVE.RateVolatilityMatrix.AUD-IRSwap-20Y</v>
      </c>
    </row>
  </sheetData>
  <dataValidations count="1">
    <dataValidation type="list" allowBlank="1" showInputMessage="1" showErrorMessage="1" sqref="D9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0"/>
  <sheetViews>
    <sheetView topLeftCell="A4" workbookViewId="0">
      <selection activeCell="B37" sqref="B37"/>
    </sheetView>
  </sheetViews>
  <sheetFormatPr defaultColWidth="9.140625" defaultRowHeight="11.25" outlineLevelCol="1"/>
  <cols>
    <col min="1" max="1" width="8.7109375" style="6" bestFit="1" customWidth="1"/>
    <col min="2" max="2" width="12.7109375" style="6" bestFit="1" customWidth="1"/>
    <col min="3" max="3" width="25" style="6" bestFit="1" customWidth="1"/>
    <col min="4" max="4" width="8.28515625" style="6" bestFit="1" customWidth="1"/>
    <col min="5" max="5" width="5.42578125" style="6" bestFit="1" customWidth="1"/>
    <col min="6" max="6" width="6.5703125" style="6" bestFit="1" customWidth="1"/>
    <col min="7" max="7" width="15.42578125" style="6" customWidth="1"/>
    <col min="8" max="8" width="4.42578125" style="6" customWidth="1"/>
    <col min="9" max="9" width="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bestFit="1" customWidth="1" outlineLevel="1"/>
    <col min="22" max="23" width="9.140625" style="6" outlineLevel="1"/>
    <col min="24" max="24" width="13.85546875" style="6" bestFit="1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43647</v>
      </c>
      <c r="B2" s="54" t="s">
        <v>15</v>
      </c>
      <c r="C2" s="55" t="str">
        <f ca="1">_xll.HLV5r3.Financial.Cache.CreateAsset(B2, A2,E2, F2)</f>
        <v>AUD-IRSwap-3Y-0.05-1/07/2019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43737</v>
      </c>
      <c r="B3" s="54" t="s">
        <v>15</v>
      </c>
      <c r="C3" s="55" t="str">
        <f ca="1">_xll.HLV5r3.Financial.Cache.CreateAsset(B3, A3,E3, F3)</f>
        <v>AUD-IRSwap-3Y-0.05-29/09/2019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AUD-IRSwap-3Y-0.05-29/09/2019</v>
      </c>
      <c r="J3" s="14" t="str">
        <f ca="1"/>
        <v>ImpliedQuote</v>
      </c>
      <c r="K3" s="48">
        <f ca="1"/>
        <v>7.4629901229968487E-2</v>
      </c>
      <c r="L3" s="14" t="str">
        <f ca="1"/>
        <v>AccrualFactor</v>
      </c>
      <c r="M3" s="15">
        <f ca="1"/>
        <v>2.6406177227896381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2.6406177227896382E-4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-246.29901229968485</v>
      </c>
    </row>
    <row r="4" spans="1:25">
      <c r="A4" s="54">
        <f t="shared" ref="A4:A32" ca="1" si="2">A3+90</f>
        <v>43827</v>
      </c>
      <c r="B4" s="54" t="s">
        <v>15</v>
      </c>
      <c r="C4" s="55" t="str">
        <f ca="1">_xll.HLV5r3.Financial.Cache.CreateAsset(B4, A4,E4, F4)</f>
        <v>AUD-IRSwap-3Y-0.05-28/12/2019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AUD-IRSwap-3Y-0.05-28/12/2019</v>
      </c>
      <c r="J4" s="9" t="str">
        <f ca="1"/>
        <v>ImpliedQuote</v>
      </c>
      <c r="K4" s="49">
        <f ca="1"/>
        <v>7.5263531118901772E-2</v>
      </c>
      <c r="L4" s="9" t="str">
        <f ca="1"/>
        <v>AccrualFactor</v>
      </c>
      <c r="M4" s="19">
        <f ca="1"/>
        <v>2.5919809309848469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2.5919809309848469E-4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-252.6353111890177</v>
      </c>
    </row>
    <row r="5" spans="1:25">
      <c r="A5" s="54">
        <f t="shared" ca="1" si="2"/>
        <v>43917</v>
      </c>
      <c r="B5" s="54" t="s">
        <v>15</v>
      </c>
      <c r="C5" s="55" t="str">
        <f ca="1">_xll.HLV5r3.Financial.Cache.CreateAsset(B5, A5,E5, F5)</f>
        <v>AUD-IRSwap-3Y-0.05-27/03/2020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AUD-IRSwap-3Y-0.05-27/03/2020</v>
      </c>
      <c r="J5" s="9" t="str">
        <f ca="1"/>
        <v>ImpliedQuote</v>
      </c>
      <c r="K5" s="49">
        <f ca="1"/>
        <v>7.5874092663343135E-2</v>
      </c>
      <c r="L5" s="9" t="str">
        <f ca="1"/>
        <v>AccrualFactor</v>
      </c>
      <c r="M5" s="19">
        <f ca="1"/>
        <v>2.5418202792644817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2.5418202792644814E-4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-258.74092663343134</v>
      </c>
    </row>
    <row r="6" spans="1:25">
      <c r="A6" s="54">
        <f t="shared" ca="1" si="2"/>
        <v>44007</v>
      </c>
      <c r="B6" s="54" t="s">
        <v>15</v>
      </c>
      <c r="C6" s="55" t="str">
        <f ca="1">_xll.HLV5r3.Financial.Cache.CreateAsset(B6, A6,E6, F6)</f>
        <v>AUD-IRSwap-3Y-0.05-25/06/2020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AUD-IRSwap-3Y-0.05-25/06/2020</v>
      </c>
      <c r="J6" s="9" t="str">
        <f ca="1"/>
        <v>ImpliedQuote</v>
      </c>
      <c r="K6" s="49">
        <f ca="1"/>
        <v>7.6271379922207311E-2</v>
      </c>
      <c r="L6" s="9" t="str">
        <f ca="1"/>
        <v>AccrualFactor</v>
      </c>
      <c r="M6" s="19">
        <f ca="1"/>
        <v>2.4959608664967061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2.4959608664967061E-4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-262.71379922207308</v>
      </c>
    </row>
    <row r="7" spans="1:25">
      <c r="A7" s="54">
        <f t="shared" ca="1" si="2"/>
        <v>44097</v>
      </c>
      <c r="B7" s="54" t="s">
        <v>15</v>
      </c>
      <c r="C7" s="55" t="str">
        <f ca="1">_xll.HLV5r3.Financial.Cache.CreateAsset(B7, A7,E7, F7)</f>
        <v>AUD-IRSwap-3Y-0.05-23/09/2020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AUD-IRSwap-3Y-0.05-23/09/2020</v>
      </c>
      <c r="J7" s="9" t="str">
        <f ca="1"/>
        <v>ImpliedQuote</v>
      </c>
      <c r="K7" s="49">
        <f ca="1"/>
        <v>7.6787994261508508E-2</v>
      </c>
      <c r="L7" s="9" t="str">
        <f ca="1"/>
        <v>AccrualFactor</v>
      </c>
      <c r="M7" s="19">
        <f ca="1"/>
        <v>2.4515898936126841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2.4515898936126841E-4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-267.87994261508504</v>
      </c>
    </row>
    <row r="8" spans="1:25">
      <c r="A8" s="54">
        <f t="shared" ca="1" si="2"/>
        <v>44187</v>
      </c>
      <c r="B8" s="54" t="s">
        <v>15</v>
      </c>
      <c r="C8" s="55" t="str">
        <f ca="1">_xll.HLV5r3.Financial.Cache.CreateAsset(B8, A8,E8, F8)</f>
        <v>AUD-IRSwap-3Y-0.05-22/12/2020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AUD-IRSwap-3Y-0.05-22/12/2020</v>
      </c>
      <c r="J8" s="9" t="str">
        <f ca="1"/>
        <v>ImpliedQuote</v>
      </c>
      <c r="K8" s="49">
        <f ca="1"/>
        <v>7.7615749020259486E-2</v>
      </c>
      <c r="L8" s="9" t="str">
        <f ca="1"/>
        <v>AccrualFactor</v>
      </c>
      <c r="M8" s="19">
        <f ca="1"/>
        <v>2.4113694402775385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2.4113694402775387E-4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-276.15749020259483</v>
      </c>
    </row>
    <row r="9" spans="1:25">
      <c r="A9" s="54">
        <f t="shared" ca="1" si="2"/>
        <v>44277</v>
      </c>
      <c r="B9" s="54" t="s">
        <v>15</v>
      </c>
      <c r="C9" s="55" t="str">
        <f ca="1">_xll.HLV5r3.Financial.Cache.CreateAsset(B9, A9,E9, F9)</f>
        <v>AUD-IRSwap-3Y-0.05-22/03/2021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AUD-IRSwap-3Y-0.05-22/03/2021</v>
      </c>
      <c r="J9" s="9" t="str">
        <f ca="1"/>
        <v>ImpliedQuote</v>
      </c>
      <c r="K9" s="49">
        <f ca="1"/>
        <v>7.8601999361071109E-2</v>
      </c>
      <c r="L9" s="9" t="str">
        <f ca="1"/>
        <v>AccrualFactor</v>
      </c>
      <c r="M9" s="19">
        <f ca="1"/>
        <v>2.3636248110707769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2.3636248110707768E-4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-286.01999361071108</v>
      </c>
    </row>
    <row r="10" spans="1:25">
      <c r="A10" s="54">
        <f t="shared" ca="1" si="2"/>
        <v>44367</v>
      </c>
      <c r="B10" s="54" t="s">
        <v>15</v>
      </c>
      <c r="C10" s="55" t="str">
        <f ca="1">_xll.HLV5r3.Financial.Cache.CreateAsset(B10, A10,E10, F10)</f>
        <v>AUD-IRSwap-3Y-0.05-20/06/2021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AUD-IRSwap-3Y-0.05-20/06/2021</v>
      </c>
      <c r="J10" s="9" t="str">
        <f ca="1"/>
        <v>ImpliedQuote</v>
      </c>
      <c r="K10" s="49">
        <f ca="1"/>
        <v>7.9724012024984317E-2</v>
      </c>
      <c r="L10" s="9" t="str">
        <f ca="1"/>
        <v>AccrualFactor</v>
      </c>
      <c r="M10" s="19">
        <f ca="1"/>
        <v>2.3143620296919112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2.3143620296919111E-4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-297.24012024984313</v>
      </c>
    </row>
    <row r="11" spans="1:25">
      <c r="A11" s="54">
        <f t="shared" ca="1" si="2"/>
        <v>44457</v>
      </c>
      <c r="B11" s="54" t="s">
        <v>15</v>
      </c>
      <c r="C11" s="55" t="str">
        <f ca="1">_xll.HLV5r3.Financial.Cache.CreateAsset(B11, A11,E11, F11)</f>
        <v>AUD-IRSwap-3Y-0.05-18/09/2021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AUD-IRSwap-3Y-0.05-18/09/2021</v>
      </c>
      <c r="J11" s="9" t="str">
        <f ca="1"/>
        <v>ImpliedQuote</v>
      </c>
      <c r="K11" s="49">
        <f ca="1"/>
        <v>7.9092386550728755E-2</v>
      </c>
      <c r="L11" s="9" t="str">
        <f ca="1"/>
        <v>AccrualFactor</v>
      </c>
      <c r="M11" s="19">
        <f ca="1"/>
        <v>2.2696267902482328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2.2696267902482328E-4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-290.92386550728753</v>
      </c>
    </row>
    <row r="12" spans="1:25">
      <c r="A12" s="54">
        <f t="shared" ca="1" si="2"/>
        <v>44547</v>
      </c>
      <c r="B12" s="54" t="s">
        <v>15</v>
      </c>
      <c r="C12" s="55" t="str">
        <f ca="1">_xll.HLV5r3.Financial.Cache.CreateAsset(B12, A12,E12, F12)</f>
        <v>AUD-IRSwap-3Y-0.05-17/12/2021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AUD-IRSwap-3Y-0.05-17/12/2021</v>
      </c>
      <c r="J12" s="9" t="str">
        <f ca="1"/>
        <v>ImpliedQuote</v>
      </c>
      <c r="K12" s="49">
        <f ca="1"/>
        <v>7.6744368969768967E-2</v>
      </c>
      <c r="L12" s="9" t="str">
        <f ca="1"/>
        <v>AccrualFactor</v>
      </c>
      <c r="M12" s="19">
        <f ca="1"/>
        <v>2.2270161159150064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2.2270161159150062E-4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-267.44368969768965</v>
      </c>
    </row>
    <row r="13" spans="1:25">
      <c r="A13" s="54">
        <f t="shared" ca="1" si="2"/>
        <v>44637</v>
      </c>
      <c r="B13" s="54" t="s">
        <v>15</v>
      </c>
      <c r="C13" s="55" t="str">
        <f ca="1">_xll.HLV5r3.Financial.Cache.CreateAsset(B13, A13,E13, F13)</f>
        <v>AUD-IRSwap-3Y-0.05-17/03/2022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AUD-IRSwap-3Y-0.05-17/03/2022</v>
      </c>
      <c r="J13" s="9" t="str">
        <f ca="1"/>
        <v>ImpliedQuote</v>
      </c>
      <c r="K13" s="49">
        <f ca="1"/>
        <v>7.3932106776627135E-2</v>
      </c>
      <c r="L13" s="9" t="str">
        <f ca="1"/>
        <v>AccrualFactor</v>
      </c>
      <c r="M13" s="19">
        <f ca="1"/>
        <v>2.1880212542810202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2.1880212542810202E-4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-239.32106776627131</v>
      </c>
    </row>
    <row r="14" spans="1:25">
      <c r="A14" s="54">
        <f t="shared" ca="1" si="2"/>
        <v>44727</v>
      </c>
      <c r="B14" s="54" t="s">
        <v>15</v>
      </c>
      <c r="C14" s="55" t="str">
        <f ca="1">_xll.HLV5r3.Financial.Cache.CreateAsset(B14, A14,E14, F14)</f>
        <v>AUD-IRSwap-3Y-0.05-15/06/2022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AUD-IRSwap-3Y-0.05-15/06/2022</v>
      </c>
      <c r="J14" s="9" t="str">
        <f ca="1"/>
        <v>ImpliedQuote</v>
      </c>
      <c r="K14" s="49">
        <f ca="1"/>
        <v>7.0504573181118038E-2</v>
      </c>
      <c r="L14" s="9" t="str">
        <f ca="1"/>
        <v>AccrualFactor</v>
      </c>
      <c r="M14" s="19">
        <f ca="1"/>
        <v>2.1506978022142178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2.1506978022142176E-4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-205.04573181118036</v>
      </c>
    </row>
    <row r="15" spans="1:25">
      <c r="A15" s="54">
        <f t="shared" ca="1" si="2"/>
        <v>44817</v>
      </c>
      <c r="B15" s="54" t="s">
        <v>15</v>
      </c>
      <c r="C15" s="55" t="str">
        <f ca="1">_xll.HLV5r3.Financial.Cache.CreateAsset(B15, A15,E15, F15)</f>
        <v>AUD-IRSwap-3Y-0.05-13/09/2022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AUD-IRSwap-3Y-0.05-13/09/2022</v>
      </c>
      <c r="J15" s="9" t="str">
        <f ca="1"/>
        <v>ImpliedQuote</v>
      </c>
      <c r="K15" s="49">
        <f ca="1"/>
        <v>6.9030663083448754E-2</v>
      </c>
      <c r="L15" s="9" t="str">
        <f ca="1"/>
        <v>AccrualFactor</v>
      </c>
      <c r="M15" s="19">
        <f ca="1"/>
        <v>2.1164470369689936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2.1164470369689937E-4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-190.30663083448752</v>
      </c>
    </row>
    <row r="16" spans="1:25">
      <c r="A16" s="54">
        <f t="shared" ca="1" si="2"/>
        <v>44907</v>
      </c>
      <c r="B16" s="54" t="s">
        <v>15</v>
      </c>
      <c r="C16" s="55" t="str">
        <f ca="1">_xll.HLV5r3.Financial.Cache.CreateAsset(B16, A16,E16, F16)</f>
        <v>AUD-IRSwap-3Y-0.05-12/12/2022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AUD-IRSwap-3Y-0.05-12/12/2022</v>
      </c>
      <c r="J16" s="9" t="str">
        <f ca="1"/>
        <v>ImpliedQuote</v>
      </c>
      <c r="K16" s="49">
        <f ca="1"/>
        <v>6.80818531916286E-2</v>
      </c>
      <c r="L16" s="9" t="str">
        <f ca="1"/>
        <v>AccrualFactor</v>
      </c>
      <c r="M16" s="19">
        <f ca="1"/>
        <v>2.0832197704830611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2.0832197704830611E-4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-180.81853191628596</v>
      </c>
    </row>
    <row r="17" spans="1:25">
      <c r="A17" s="54">
        <f t="shared" ca="1" si="2"/>
        <v>44997</v>
      </c>
      <c r="B17" s="54" t="s">
        <v>15</v>
      </c>
      <c r="C17" s="55" t="str">
        <f ca="1">_xll.HLV5r3.Financial.Cache.CreateAsset(B17, A17,E17, F17)</f>
        <v>AUD-IRSwap-3Y-0.05-12/03/2023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AUD-IRSwap-3Y-0.05-12/03/2023</v>
      </c>
      <c r="J17" s="9" t="str">
        <f ca="1"/>
        <v>ImpliedQuote</v>
      </c>
      <c r="K17" s="49">
        <f ca="1"/>
        <v>6.7105873151555598E-2</v>
      </c>
      <c r="L17" s="9" t="str">
        <f ca="1"/>
        <v>AccrualFactor</v>
      </c>
      <c r="M17" s="19">
        <f ca="1"/>
        <v>2.0459484129535883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2.0459484129535884E-4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-171.05873151555596</v>
      </c>
    </row>
    <row r="18" spans="1:25">
      <c r="A18" s="54">
        <f t="shared" ca="1" si="2"/>
        <v>45087</v>
      </c>
      <c r="B18" s="54" t="s">
        <v>15</v>
      </c>
      <c r="C18" s="55" t="str">
        <f ca="1">_xll.HLV5r3.Financial.Cache.CreateAsset(B18, A18,E18, F18)</f>
        <v>AUD-IRSwap-3Y-0.05-10/06/2023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AUD-IRSwap-3Y-0.05-10/06/2023</v>
      </c>
      <c r="J18" s="9" t="str">
        <f ca="1"/>
        <v>ImpliedQuote</v>
      </c>
      <c r="K18" s="49">
        <f ca="1"/>
        <v>6.6032336821097354E-2</v>
      </c>
      <c r="L18" s="9" t="str">
        <f ca="1"/>
        <v>AccrualFactor</v>
      </c>
      <c r="M18" s="19">
        <f ca="1"/>
        <v>2.0157656467446823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2.0157656467446823E-4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-160.32336821097351</v>
      </c>
    </row>
    <row r="19" spans="1:25">
      <c r="A19" s="54">
        <f t="shared" ca="1" si="2"/>
        <v>45177</v>
      </c>
      <c r="B19" s="54" t="s">
        <v>15</v>
      </c>
      <c r="C19" s="55" t="str">
        <f ca="1">_xll.HLV5r3.Financial.Cache.CreateAsset(B19, A19,E19, F19)</f>
        <v>AUD-IRSwap-3Y-0.05-8/09/2023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AUD-IRSwap-3Y-0.05-8/09/2023</v>
      </c>
      <c r="J19" s="9" t="str">
        <f ca="1"/>
        <v>ImpliedQuote</v>
      </c>
      <c r="K19" s="49">
        <f ca="1"/>
        <v>6.5160347748091554E-2</v>
      </c>
      <c r="L19" s="9" t="str">
        <f ca="1"/>
        <v>AccrualFactor</v>
      </c>
      <c r="M19" s="19">
        <f ca="1"/>
        <v>1.9806391734901685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1.9806391734901685E-4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-151.60347748091553</v>
      </c>
    </row>
    <row r="20" spans="1:25">
      <c r="A20" s="54">
        <f t="shared" ca="1" si="2"/>
        <v>45267</v>
      </c>
      <c r="B20" s="54" t="s">
        <v>15</v>
      </c>
      <c r="C20" s="55" t="str">
        <f ca="1">_xll.HLV5r3.Financial.Cache.CreateAsset(B20, A20,E20, F20)</f>
        <v>AUD-IRSwap-3Y-0.05-7/12/2023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AUD-IRSwap-3Y-0.05-7/12/2023</v>
      </c>
      <c r="J20" s="9" t="str">
        <f ca="1"/>
        <v>ImpliedQuote</v>
      </c>
      <c r="K20" s="49">
        <f ca="1"/>
        <v>6.4309208090530895E-2</v>
      </c>
      <c r="L20" s="9" t="str">
        <f ca="1"/>
        <v>AccrualFactor</v>
      </c>
      <c r="M20" s="19">
        <f ca="1"/>
        <v>1.950400783046208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1.9504007830462079E-4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-143.09208090530893</v>
      </c>
    </row>
    <row r="21" spans="1:25">
      <c r="A21" s="54">
        <f t="shared" ca="1" si="2"/>
        <v>45357</v>
      </c>
      <c r="B21" s="54" t="s">
        <v>15</v>
      </c>
      <c r="C21" s="55" t="str">
        <f ca="1">_xll.HLV5r3.Financial.Cache.CreateAsset(B21, A21,E21, F21)</f>
        <v>AUD-IRSwap-3Y-0.05-6/03/2024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AUD-IRSwap-3Y-0.05-6/03/2024</v>
      </c>
      <c r="J21" s="9" t="str">
        <f ca="1"/>
        <v>ImpliedQuote</v>
      </c>
      <c r="K21" s="49">
        <f ca="1"/>
        <v>6.3399365857070789E-2</v>
      </c>
      <c r="L21" s="9" t="str">
        <f ca="1"/>
        <v>AccrualFactor</v>
      </c>
      <c r="M21" s="19">
        <f ca="1"/>
        <v>1.9203931257282967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1.9203931257282968E-4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-133.99365857070785</v>
      </c>
    </row>
    <row r="22" spans="1:25">
      <c r="A22" s="54">
        <f t="shared" ca="1" si="2"/>
        <v>45447</v>
      </c>
      <c r="B22" s="54" t="s">
        <v>15</v>
      </c>
      <c r="C22" s="55" t="str">
        <f ca="1">_xll.HLV5r3.Financial.Cache.CreateAsset(B22, A22,E22, F22)</f>
        <v>AUD-IRSwap-3Y-0.05-4/06/2024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AUD-IRSwap-3Y-0.05-4/06/2024</v>
      </c>
      <c r="J22" s="9" t="str">
        <f ca="1"/>
        <v>ImpliedQuote</v>
      </c>
      <c r="K22" s="49">
        <f ca="1"/>
        <v>6.2451413286450846E-2</v>
      </c>
      <c r="L22" s="9" t="str">
        <f ca="1"/>
        <v>AccrualFactor</v>
      </c>
      <c r="M22" s="19">
        <f ca="1"/>
        <v>1.8928398309154899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1.89283983091549E-4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-124.51413286450844</v>
      </c>
    </row>
    <row r="23" spans="1:25">
      <c r="A23" s="54">
        <f t="shared" ca="1" si="2"/>
        <v>45537</v>
      </c>
      <c r="B23" s="54" t="s">
        <v>15</v>
      </c>
      <c r="C23" s="55" t="str">
        <f ca="1">_xll.HLV5r3.Financial.Cache.CreateAsset(B23, A23,E23, F23)</f>
        <v>AUD-IRSwap-3Y-0.05-2/09/2024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AUD-IRSwap-3Y-0.05-2/09/2024</v>
      </c>
      <c r="J23" s="9" t="str">
        <f ca="1"/>
        <v>ImpliedQuote</v>
      </c>
      <c r="K23" s="49">
        <f ca="1"/>
        <v>6.2013802470589005E-2</v>
      </c>
      <c r="L23" s="9" t="str">
        <f ca="1"/>
        <v>AccrualFactor</v>
      </c>
      <c r="M23" s="19">
        <f ca="1"/>
        <v>1.8612713229500457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1.8612713229500458E-4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-120.13802470589002</v>
      </c>
    </row>
    <row r="24" spans="1:25">
      <c r="A24" s="54">
        <f t="shared" ca="1" si="2"/>
        <v>45627</v>
      </c>
      <c r="B24" s="54" t="s">
        <v>15</v>
      </c>
      <c r="C24" s="55" t="str">
        <f ca="1">_xll.HLV5r3.Financial.Cache.CreateAsset(B24, A24,E24, F24)</f>
        <v>AUD-IRSwap-3Y-0.05-1/12/2024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AUD-IRSwap-3Y-0.05-1/12/2024</v>
      </c>
      <c r="J24" s="9" t="str">
        <f ca="1"/>
        <v>ImpliedQuote</v>
      </c>
      <c r="K24" s="49">
        <f ca="1"/>
        <v>6.1872955380663876E-2</v>
      </c>
      <c r="L24" s="9" t="str">
        <f ca="1"/>
        <v>AccrualFactor</v>
      </c>
      <c r="M24" s="19">
        <f ca="1"/>
        <v>1.8333039186720825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1.8333039186720827E-4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-118.72955380663873</v>
      </c>
    </row>
    <row r="25" spans="1:25">
      <c r="A25" s="54">
        <f t="shared" ca="1" si="2"/>
        <v>45717</v>
      </c>
      <c r="B25" s="54" t="s">
        <v>15</v>
      </c>
      <c r="C25" s="55" t="str">
        <f ca="1">_xll.HLV5r3.Financial.Cache.CreateAsset(B25, A25,E25, F25)</f>
        <v>AUD-IRSwap-3Y-0.05-1/03/2025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AUD-IRSwap-3Y-0.05-1/03/2025</v>
      </c>
      <c r="J25" s="9" t="str">
        <f ca="1"/>
        <v>ImpliedQuote</v>
      </c>
      <c r="K25" s="49">
        <f ca="1"/>
        <v>6.1780189490487053E-2</v>
      </c>
      <c r="L25" s="9" t="str">
        <f ca="1"/>
        <v>AccrualFactor</v>
      </c>
      <c r="M25" s="19">
        <f ca="1"/>
        <v>1.8069818359805088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1.8069818359805085E-4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-117.80189490487051</v>
      </c>
    </row>
    <row r="26" spans="1:25">
      <c r="A26" s="54">
        <f t="shared" ca="1" si="2"/>
        <v>45807</v>
      </c>
      <c r="B26" s="54" t="s">
        <v>15</v>
      </c>
      <c r="C26" s="55" t="str">
        <f ca="1">_xll.HLV5r3.Financial.Cache.CreateAsset(B26, A26,E26, F26)</f>
        <v>AUD-IRSwap-3Y-0.05-30/05/2025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AUD-IRSwap-3Y-0.05-30/05/2025</v>
      </c>
      <c r="J26" s="9" t="str">
        <f ca="1"/>
        <v>ImpliedQuote</v>
      </c>
      <c r="K26" s="49">
        <f ca="1"/>
        <v>6.1736825765452918E-2</v>
      </c>
      <c r="L26" s="9" t="str">
        <f ca="1"/>
        <v>AccrualFactor</v>
      </c>
      <c r="M26" s="19">
        <f ca="1"/>
        <v>1.7795924352369559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1.7795924352369559E-4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-117.36825765452916</v>
      </c>
    </row>
    <row r="27" spans="1:25">
      <c r="A27" s="54">
        <f t="shared" ca="1" si="2"/>
        <v>45897</v>
      </c>
      <c r="B27" s="54" t="s">
        <v>15</v>
      </c>
      <c r="C27" s="55" t="str">
        <f ca="1">_xll.HLV5r3.Financial.Cache.CreateAsset(B27, A27,E27, F27)</f>
        <v>AUD-IRSwap-3Y-0.05-28/08/2025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AUD-IRSwap-3Y-0.05-28/08/2025</v>
      </c>
      <c r="J27" s="9" t="str">
        <f ca="1"/>
        <v>ImpliedQuote</v>
      </c>
      <c r="K27" s="29">
        <f ca="1"/>
        <v>6.1785306087148148E-2</v>
      </c>
      <c r="L27" s="9" t="str">
        <f ca="1"/>
        <v>AccrualFactor</v>
      </c>
      <c r="M27" s="19">
        <f ca="1"/>
        <v>1.7534725482453404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1.7534725482453405E-4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-117.85306087148145</v>
      </c>
    </row>
    <row r="28" spans="1:25">
      <c r="A28" s="54">
        <f t="shared" ca="1" si="2"/>
        <v>45987</v>
      </c>
      <c r="B28" s="54" t="s">
        <v>15</v>
      </c>
      <c r="C28" s="55" t="str">
        <f ca="1">_xll.HLV5r3.Financial.Cache.CreateAsset(B28, A28,E28, F28)</f>
        <v>AUD-IRSwap-3Y-0.05-26/11/2025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AUD-IRSwap-3Y-0.05-26/11/2025</v>
      </c>
      <c r="J28" s="9" t="str">
        <f ca="1"/>
        <v>ImpliedQuote</v>
      </c>
      <c r="K28" s="29">
        <f ca="1"/>
        <v>6.1915224515438315E-2</v>
      </c>
      <c r="L28" s="9" t="str">
        <f ca="1"/>
        <v>AccrualFactor</v>
      </c>
      <c r="M28" s="19">
        <f ca="1"/>
        <v>1.7271090615092797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1.7271090615092799E-4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-119.15224515438312</v>
      </c>
    </row>
    <row r="29" spans="1:25">
      <c r="A29" s="54">
        <f t="shared" ca="1" si="2"/>
        <v>46077</v>
      </c>
      <c r="B29" s="54" t="s">
        <v>15</v>
      </c>
      <c r="C29" s="55" t="str">
        <f ca="1">_xll.HLV5r3.Financial.Cache.CreateAsset(B29, A29,E29, F29)</f>
        <v>AUD-IRSwap-3Y-0.05-24/02/2026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AUD-IRSwap-3Y-0.05-24/02/2026</v>
      </c>
      <c r="J29" s="9" t="str">
        <f ca="1"/>
        <v>ImpliedQuote</v>
      </c>
      <c r="K29" s="29">
        <f ca="1"/>
        <v>6.2101088515102404E-2</v>
      </c>
      <c r="L29" s="9" t="str">
        <f ca="1"/>
        <v>AccrualFactor</v>
      </c>
      <c r="M29" s="19">
        <f ca="1"/>
        <v>1.7024659181751809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1.7024659181751812E-4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-121.01088515102401</v>
      </c>
    </row>
    <row r="30" spans="1:25">
      <c r="A30" s="54">
        <f t="shared" ca="1" si="2"/>
        <v>46167</v>
      </c>
      <c r="B30" s="54" t="s">
        <v>15</v>
      </c>
      <c r="C30" s="55" t="str">
        <f ca="1">_xll.HLV5r3.Financial.Cache.CreateAsset(B30, A30,E30, F30)</f>
        <v>AUD-IRSwap-3Y-0.05-25/05/2026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AUD-IRSwap-3Y-0.05-25/05/2026</v>
      </c>
      <c r="J30" s="9" t="str">
        <f ca="1"/>
        <v>ImpliedQuote</v>
      </c>
      <c r="K30" s="29">
        <f ca="1"/>
        <v>6.2343479895170625E-2</v>
      </c>
      <c r="L30" s="9" t="str">
        <f ca="1"/>
        <v>AccrualFactor</v>
      </c>
      <c r="M30" s="19">
        <f ca="1"/>
        <v>1.6780688837323152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1.678068883732315E-4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-123.43479895170623</v>
      </c>
    </row>
    <row r="31" spans="1:25">
      <c r="A31" s="54">
        <f t="shared" ca="1" si="2"/>
        <v>46257</v>
      </c>
      <c r="B31" s="54" t="s">
        <v>15</v>
      </c>
      <c r="C31" s="55" t="str">
        <f ca="1">_xll.HLV5r3.Financial.Cache.CreateAsset(B31, A31,E31, F31)</f>
        <v>AUD-IRSwap-3Y-0.05-23/08/2026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AUD-IRSwap-3Y-0.05-23/08/2026</v>
      </c>
      <c r="J31" s="9" t="str">
        <f ca="1"/>
        <v>ImpliedQuote</v>
      </c>
      <c r="K31" s="29">
        <f ca="1"/>
        <v>6.2437617589464915E-2</v>
      </c>
      <c r="L31" s="9" t="str">
        <f ca="1"/>
        <v>AccrualFactor</v>
      </c>
      <c r="M31" s="19">
        <f ca="1"/>
        <v>1.6499098857301202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1.6499098857301203E-4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-124.37617589464912</v>
      </c>
    </row>
    <row r="32" spans="1:25">
      <c r="A32" s="54">
        <f t="shared" ca="1" si="2"/>
        <v>46347</v>
      </c>
      <c r="B32" s="54" t="s">
        <v>15</v>
      </c>
      <c r="C32" s="55" t="str">
        <f ca="1">_xll.HLV5r3.Financial.Cache.CreateAsset(B32, A32,E32, F32)</f>
        <v>AUD-IRSwap-3Y-0.05-21/11/2026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AUD-IRSwap-3Y-0.05-21/11/2026</v>
      </c>
      <c r="J32" s="9" t="str">
        <f ca="1"/>
        <v>ImpliedQuote</v>
      </c>
      <c r="K32" s="29">
        <f ca="1"/>
        <v>6.2406621734651016E-2</v>
      </c>
      <c r="L32" s="9" t="str">
        <f ca="1"/>
        <v>AccrualFactor</v>
      </c>
      <c r="M32" s="19">
        <f ca="1"/>
        <v>1.6246375025068962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1.6246375025068962E-4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-124.06621734651013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B36" s="47" t="s">
        <v>16</v>
      </c>
      <c r="C36" s="6" t="str">
        <f t="array" aca="1" ref="C36:D45" ca="1">_xll.HLV5r3.Financial.Cache.GetImpliedQuotes('GetInfo &amp; GetInstrumentInfo'!$D$9, 'Priceable Rate Assets'!C10:C26)</f>
        <v>AUD-IRSwap-3Y-0.05-20/06/2021</v>
      </c>
      <c r="D36" s="84">
        <f ca="1"/>
        <v>7.4335026625046582E-2</v>
      </c>
      <c r="G36" s="6" t="str">
        <f t="array" ref="G36:G44">_xll.HLV5r3.Financial.Cache.SupportedRateMetrics()</f>
        <v>DiscountFactorAtMaturity</v>
      </c>
    </row>
    <row r="37" spans="1:25" ht="12" thickBot="1">
      <c r="B37" s="6" t="str">
        <f t="array" ref="B37:B90">_xll.HLV5r3.Financial.Cache.SupportedAssets()</f>
        <v>BasisSwap</v>
      </c>
      <c r="C37" s="6" t="str">
        <f ca="1"/>
        <v>AUD-IRSwap-3Y-0.05-18/09/2021</v>
      </c>
      <c r="D37" s="84">
        <f ca="1"/>
        <v>7.436714203517604E-2</v>
      </c>
      <c r="G37" s="6" t="str">
        <v>NPV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B38" s="6" t="str">
        <v>Bond</v>
      </c>
      <c r="C38" s="6" t="str">
        <f ca="1"/>
        <v>AUD-IRSwap-3Y-0.05-17/12/2021</v>
      </c>
      <c r="D38" s="84">
        <f ca="1"/>
        <v>7.4399432464030385E-2</v>
      </c>
      <c r="G38" s="6" t="str">
        <v>AccrualFactor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B39" s="6" t="str">
        <v>Deposit</v>
      </c>
      <c r="C39" s="6" t="str">
        <f ca="1"/>
        <v>AUD-IRSwap-3Y-0.05-17/03/2022</v>
      </c>
      <c r="D39" s="84">
        <f ca="1"/>
        <v>7.4335274400096532E-2</v>
      </c>
      <c r="G39" s="6" t="str">
        <v>ImpliedQuote</v>
      </c>
      <c r="I39" s="50" t="str">
        <f t="array" aca="1" ref="I39:W70" ca="1">_xll.HLV5r3.Financial.Cache.EvaluateMetricsRawData(G2:G7,'GetInfo &amp; GetInstrumentInfo'!$D$9,C3:C32,$A$2)</f>
        <v>AUD-IRSwap-3Y-0.05-29/09/2019</v>
      </c>
      <c r="J39" s="14" t="str">
        <f ca="1"/>
        <v>ImpliedQuote</v>
      </c>
      <c r="K39" s="28">
        <f ca="1"/>
        <v>7.4629901229968487E-2</v>
      </c>
      <c r="L39" s="14" t="e">
        <f ca="1"/>
        <v>#N/A</v>
      </c>
      <c r="M39" s="15" t="e">
        <f ca="1"/>
        <v>#N/A</v>
      </c>
      <c r="N39" s="14" t="e">
        <f ca="1"/>
        <v>#N/A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B40" s="6" t="str">
        <v>XccyDepo</v>
      </c>
      <c r="C40" s="6" t="str">
        <f ca="1"/>
        <v>AUD-IRSwap-3Y-0.05-15/06/2022</v>
      </c>
      <c r="D40" s="84">
        <f ca="1"/>
        <v>7.4334894968071663E-2</v>
      </c>
      <c r="G40" s="6" t="str">
        <v>ConvexityAdjustment</v>
      </c>
      <c r="I40" s="51" t="str">
        <f ca="1"/>
        <v>AUD-IRSwap-3Y-0.05-29/09/2019</v>
      </c>
      <c r="J40" s="9" t="str">
        <f ca="1"/>
        <v>AccrualFactor</v>
      </c>
      <c r="K40" s="29">
        <f ca="1"/>
        <v>2.6406177227896381</v>
      </c>
      <c r="L40" s="9" t="e">
        <f ca="1"/>
        <v>#N/A</v>
      </c>
      <c r="M40" s="19" t="e">
        <f ca="1"/>
        <v>#N/A</v>
      </c>
      <c r="N40" s="9" t="e">
        <f ca="1"/>
        <v>#N/A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B41" s="6" t="str">
        <v>IRFuture</v>
      </c>
      <c r="C41" s="6" t="str">
        <f ca="1"/>
        <v>AUD-IRSwap-3Y-0.05-13/09/2022</v>
      </c>
      <c r="D41" s="84">
        <f ca="1"/>
        <v>7.4359947091565778E-2</v>
      </c>
      <c r="G41" s="6" t="str">
        <v>DeltaR</v>
      </c>
      <c r="I41" s="51" t="str">
        <f ca="1"/>
        <v>AUD-IRSwap-3Y-0.05-29/09/2019</v>
      </c>
      <c r="J41" s="9" t="str">
        <f ca="1"/>
        <v>ConvexityAdjustment</v>
      </c>
      <c r="K41" s="29">
        <f ca="1"/>
        <v>0</v>
      </c>
      <c r="L41" s="9" t="e">
        <f ca="1"/>
        <v>#N/A</v>
      </c>
      <c r="M41" s="19" t="e">
        <f ca="1"/>
        <v>#N/A</v>
      </c>
      <c r="N41" s="9" t="e">
        <f ca="1"/>
        <v>#N/A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B42" s="6" t="str">
        <v>IRFutureOption</v>
      </c>
      <c r="C42" s="6" t="str">
        <f ca="1"/>
        <v>AUD-IRSwap-3Y-0.05-12/12/2022</v>
      </c>
      <c r="D42" s="84">
        <f ca="1"/>
        <v>7.4385037012894534E-2</v>
      </c>
      <c r="G42" s="6" t="str">
        <v>MarketQuote</v>
      </c>
      <c r="I42" s="51" t="str">
        <f ca="1"/>
        <v>AUD-IRSwap-3Y-0.05-29/09/2019</v>
      </c>
      <c r="J42" s="9" t="str">
        <f ca="1"/>
        <v>DeltaR</v>
      </c>
      <c r="K42" s="29">
        <f ca="1"/>
        <v>2.6406177227896382E-4</v>
      </c>
      <c r="L42" s="9" t="e">
        <f ca="1"/>
        <v>#N/A</v>
      </c>
      <c r="M42" s="19" t="e">
        <f ca="1"/>
        <v>#N/A</v>
      </c>
      <c r="N42" s="9" t="e">
        <f ca="1"/>
        <v>#N/A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B43" s="6" t="str">
        <v>Caplet</v>
      </c>
      <c r="C43" s="6" t="str">
        <f ca="1"/>
        <v>AUD-IRSwap-3Y-0.05-12/03/2023</v>
      </c>
      <c r="D43" s="84">
        <f ca="1"/>
        <v>7.4334972961416862E-2</v>
      </c>
      <c r="G43" s="6" t="str">
        <v>NPVChange</v>
      </c>
      <c r="I43" s="51" t="str">
        <f ca="1"/>
        <v>AUD-IRSwap-3Y-0.05-29/09/2019</v>
      </c>
      <c r="J43" s="9" t="str">
        <f ca="1"/>
        <v>MarketQuote</v>
      </c>
      <c r="K43" s="29">
        <f ca="1"/>
        <v>0.05</v>
      </c>
      <c r="L43" s="9" t="e">
        <f ca="1"/>
        <v>#N/A</v>
      </c>
      <c r="M43" s="19" t="e">
        <f ca="1"/>
        <v>#N/A</v>
      </c>
      <c r="N43" s="9" t="e">
        <f ca="1"/>
        <v>#N/A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B44" s="6" t="str">
        <v>Floorlet</v>
      </c>
      <c r="C44" s="6" t="str">
        <f ca="1"/>
        <v>AUD-IRSwap-3Y-0.05-10/06/2023</v>
      </c>
      <c r="D44" s="84">
        <f ca="1"/>
        <v>7.4397822719886611E-2</v>
      </c>
      <c r="G44" s="6" t="e">
        <v>#N/A</v>
      </c>
      <c r="I44" s="51" t="str">
        <f ca="1"/>
        <v>AUD-IRSwap-3Y-0.05-29/09/2019</v>
      </c>
      <c r="J44" s="9" t="str">
        <f ca="1"/>
        <v>NPV</v>
      </c>
      <c r="K44" s="29">
        <f ca="1"/>
        <v>-6.5038153698413093E-2</v>
      </c>
      <c r="L44" s="9" t="e">
        <f ca="1"/>
        <v>#N/A</v>
      </c>
      <c r="M44" s="19" t="e">
        <f ca="1"/>
        <v>#N/A</v>
      </c>
      <c r="N44" s="9" t="e">
        <f ca="1"/>
        <v>#N/A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B45" s="6" t="str">
        <v>BillCaplet</v>
      </c>
      <c r="C45" s="6" t="str">
        <f ca="1"/>
        <v>AUD-IRSwap-3Y-0.05-8/09/2023</v>
      </c>
      <c r="D45" s="84">
        <f ca="1"/>
        <v>7.4399459900428816E-2</v>
      </c>
      <c r="I45" s="51" t="str">
        <f ca="1"/>
        <v>AUD-IRSwap-3Y-0.05-28/12/2019</v>
      </c>
      <c r="J45" s="9" t="str">
        <f ca="1"/>
        <v>ImpliedQuote</v>
      </c>
      <c r="K45" s="29">
        <f ca="1"/>
        <v>7.5263531118901772E-2</v>
      </c>
      <c r="L45" s="9" t="e">
        <f ca="1"/>
        <v>#N/A</v>
      </c>
      <c r="M45" s="19" t="e">
        <f ca="1"/>
        <v>#N/A</v>
      </c>
      <c r="N45" s="9" t="e">
        <f ca="1"/>
        <v>#N/A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B46" s="6" t="str">
        <v>BillFloorlet</v>
      </c>
      <c r="D46" s="84"/>
      <c r="I46" s="51" t="str">
        <f ca="1"/>
        <v>AUD-IRSwap-3Y-0.05-28/12/2019</v>
      </c>
      <c r="J46" s="9" t="str">
        <f ca="1"/>
        <v>AccrualFactor</v>
      </c>
      <c r="K46" s="29">
        <f ca="1"/>
        <v>2.5919809309848469</v>
      </c>
      <c r="L46" s="9" t="e">
        <f ca="1"/>
        <v>#N/A</v>
      </c>
      <c r="M46" s="19" t="e">
        <f ca="1"/>
        <v>#N/A</v>
      </c>
      <c r="N46" s="9" t="e">
        <f ca="1"/>
        <v>#N/A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B47" s="6" t="str">
        <v>FxSpot</v>
      </c>
      <c r="D47" s="84">
        <f ca="1">_xll.HLV5r3.Financial.Cache.GetImpliedQuote('GetInfo &amp; GetInstrumentInfo'!$D$9, 'Priceable Rate Assets'!C2)</f>
        <v>7.4385377875522213E-2</v>
      </c>
      <c r="I47" s="51" t="str">
        <f ca="1"/>
        <v>AUD-IRSwap-3Y-0.05-28/12/2019</v>
      </c>
      <c r="J47" s="9" t="str">
        <f ca="1"/>
        <v>ConvexityAdjustment</v>
      </c>
      <c r="K47" s="29">
        <f ca="1"/>
        <v>0</v>
      </c>
      <c r="L47" s="9" t="e">
        <f ca="1"/>
        <v>#N/A</v>
      </c>
      <c r="M47" s="19" t="e">
        <f ca="1"/>
        <v>#N/A</v>
      </c>
      <c r="N47" s="9" t="e">
        <f ca="1"/>
        <v>#N/A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B48" s="6" t="str">
        <v>FxForward</v>
      </c>
      <c r="D48" s="84">
        <f ca="1">_xll.HLV5r3.Financial.Cache.GetAssetImpliedQuote( 'GetInfo &amp; GetInstrumentInfo'!$D$9, 'Priceable Rate Assets'!B2, 'Priceable Rate Assets'!D2, 'Priceable Rate Assets'!F2, 'Priceable Rate Assets'!A2)</f>
        <v>7.4385377875522213E-2</v>
      </c>
      <c r="I48" s="51" t="str">
        <f ca="1"/>
        <v>AUD-IRSwap-3Y-0.05-28/12/2019</v>
      </c>
      <c r="J48" s="9" t="str">
        <f ca="1"/>
        <v>DeltaR</v>
      </c>
      <c r="K48" s="29">
        <f ca="1"/>
        <v>2.5919809309848469E-4</v>
      </c>
      <c r="L48" s="9" t="e">
        <f ca="1"/>
        <v>#N/A</v>
      </c>
      <c r="M48" s="19" t="e">
        <f ca="1"/>
        <v>#N/A</v>
      </c>
      <c r="N48" s="9" t="e">
        <f ca="1"/>
        <v>#N/A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2:23">
      <c r="B49" s="6" t="str">
        <v>FxFuture</v>
      </c>
      <c r="I49" s="51" t="str">
        <f ca="1"/>
        <v>AUD-IRSwap-3Y-0.05-28/12/2019</v>
      </c>
      <c r="J49" s="9" t="str">
        <f ca="1"/>
        <v>MarketQuote</v>
      </c>
      <c r="K49" s="29">
        <f ca="1"/>
        <v>0.05</v>
      </c>
      <c r="L49" s="9" t="e">
        <f ca="1"/>
        <v>#N/A</v>
      </c>
      <c r="M49" s="19" t="e">
        <f ca="1"/>
        <v>#N/A</v>
      </c>
      <c r="N49" s="9" t="e">
        <f ca="1"/>
        <v>#N/A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2:23">
      <c r="B50" s="6" t="str">
        <v>CommoditySpot</v>
      </c>
      <c r="I50" s="51" t="str">
        <f ca="1"/>
        <v>AUD-IRSwap-3Y-0.05-28/12/2019</v>
      </c>
      <c r="J50" s="9" t="str">
        <f ca="1"/>
        <v>NPV</v>
      </c>
      <c r="K50" s="29">
        <f ca="1"/>
        <v>-6.5482590909535662E-2</v>
      </c>
      <c r="L50" s="9" t="e">
        <f ca="1"/>
        <v>#N/A</v>
      </c>
      <c r="M50" s="19" t="e">
        <f ca="1"/>
        <v>#N/A</v>
      </c>
      <c r="N50" s="9" t="e">
        <f ca="1"/>
        <v>#N/A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2:23">
      <c r="B51" s="6" t="str">
        <v>CommodityForward</v>
      </c>
      <c r="I51" s="51" t="str">
        <f ca="1"/>
        <v>AUD-IRSwap-3Y-0.05-27/03/2020</v>
      </c>
      <c r="J51" s="9" t="str">
        <f ca="1"/>
        <v>ImpliedQuote</v>
      </c>
      <c r="K51" s="29">
        <f ca="1"/>
        <v>7.5874092663343135E-2</v>
      </c>
      <c r="L51" s="9" t="e">
        <f ca="1"/>
        <v>#N/A</v>
      </c>
      <c r="M51" s="19" t="e">
        <f ca="1"/>
        <v>#N/A</v>
      </c>
      <c r="N51" s="9" t="e">
        <f ca="1"/>
        <v>#N/A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2:23">
      <c r="B52" s="6" t="str">
        <v>CommodityFuture</v>
      </c>
      <c r="I52" s="51" t="str">
        <f ca="1"/>
        <v>AUD-IRSwap-3Y-0.05-27/03/2020</v>
      </c>
      <c r="J52" s="9" t="str">
        <f ca="1"/>
        <v>AccrualFactor</v>
      </c>
      <c r="K52" s="29">
        <f ca="1"/>
        <v>2.5418202792644817</v>
      </c>
      <c r="L52" s="9" t="e">
        <f ca="1"/>
        <v>#N/A</v>
      </c>
      <c r="M52" s="19" t="e">
        <f ca="1"/>
        <v>#N/A</v>
      </c>
      <c r="N52" s="9" t="e">
        <f ca="1"/>
        <v>#N/A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2:23">
      <c r="B53" s="6" t="str">
        <v>CommodityAverageForward</v>
      </c>
      <c r="I53" s="51" t="str">
        <f ca="1"/>
        <v>AUD-IRSwap-3Y-0.05-27/03/2020</v>
      </c>
      <c r="J53" s="9" t="str">
        <f ca="1"/>
        <v>ConvexityAdjustment</v>
      </c>
      <c r="K53" s="29">
        <f ca="1"/>
        <v>0</v>
      </c>
      <c r="L53" s="9" t="e">
        <f ca="1"/>
        <v>#N/A</v>
      </c>
      <c r="M53" s="19" t="e">
        <f ca="1"/>
        <v>#N/A</v>
      </c>
      <c r="N53" s="9" t="e">
        <f ca="1"/>
        <v>#N/A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2:23">
      <c r="B54" s="6" t="str">
        <v>CommoditySpread</v>
      </c>
      <c r="I54" s="51" t="str">
        <f ca="1"/>
        <v>AUD-IRSwap-3Y-0.05-27/03/2020</v>
      </c>
      <c r="J54" s="9" t="str">
        <f ca="1"/>
        <v>DeltaR</v>
      </c>
      <c r="K54" s="29">
        <f ca="1"/>
        <v>2.5418202792644814E-4</v>
      </c>
      <c r="L54" s="9" t="e">
        <f ca="1"/>
        <v>#N/A</v>
      </c>
      <c r="M54" s="19" t="e">
        <f ca="1"/>
        <v>#N/A</v>
      </c>
      <c r="N54" s="9" t="e">
        <f ca="1"/>
        <v>#N/A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2:23">
      <c r="B55" s="6" t="str">
        <v>CommodityFutureSpread</v>
      </c>
      <c r="I55" s="51" t="str">
        <f ca="1"/>
        <v>AUD-IRSwap-3Y-0.05-27/03/2020</v>
      </c>
      <c r="J55" s="9" t="str">
        <f ca="1"/>
        <v>MarketQuote</v>
      </c>
      <c r="K55" s="29">
        <f ca="1"/>
        <v>0.05</v>
      </c>
      <c r="L55" s="9" t="e">
        <f ca="1"/>
        <v>#N/A</v>
      </c>
      <c r="M55" s="19" t="e">
        <f ca="1"/>
        <v>#N/A</v>
      </c>
      <c r="N55" s="9" t="e">
        <f ca="1"/>
        <v>#N/A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2:23">
      <c r="B56" s="6" t="str">
        <v>BankBill</v>
      </c>
      <c r="I56" s="51" t="str">
        <f ca="1"/>
        <v>AUD-IRSwap-3Y-0.05-27/03/2020</v>
      </c>
      <c r="J56" s="9" t="str">
        <f ca="1"/>
        <v>NPV</v>
      </c>
      <c r="K56" s="29">
        <f ca="1"/>
        <v>-6.5767293439253929E-2</v>
      </c>
      <c r="L56" s="9" t="e">
        <f ca="1"/>
        <v>#N/A</v>
      </c>
      <c r="M56" s="19" t="e">
        <f ca="1"/>
        <v>#N/A</v>
      </c>
      <c r="N56" s="9" t="e">
        <f ca="1"/>
        <v>#N/A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2:23">
      <c r="B57" s="6" t="str">
        <v>SimpleFra</v>
      </c>
      <c r="I57" s="51" t="str">
        <f ca="1"/>
        <v>AUD-IRSwap-3Y-0.05-25/06/2020</v>
      </c>
      <c r="J57" s="9" t="str">
        <f ca="1"/>
        <v>ImpliedQuote</v>
      </c>
      <c r="K57" s="29">
        <f ca="1"/>
        <v>7.6271379922207311E-2</v>
      </c>
      <c r="L57" s="9" t="e">
        <f ca="1"/>
        <v>#N/A</v>
      </c>
      <c r="M57" s="19" t="e">
        <f ca="1"/>
        <v>#N/A</v>
      </c>
      <c r="N57" s="9" t="e">
        <f ca="1"/>
        <v>#N/A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2:23">
      <c r="B58" s="6" t="str">
        <v>Fra</v>
      </c>
      <c r="I58" s="51" t="str">
        <f ca="1"/>
        <v>AUD-IRSwap-3Y-0.05-25/06/2020</v>
      </c>
      <c r="J58" s="9" t="str">
        <f ca="1"/>
        <v>AccrualFactor</v>
      </c>
      <c r="K58" s="29">
        <f ca="1"/>
        <v>2.4959608664967061</v>
      </c>
      <c r="L58" s="9" t="e">
        <f ca="1"/>
        <v>#N/A</v>
      </c>
      <c r="M58" s="19" t="e">
        <f ca="1"/>
        <v>#N/A</v>
      </c>
      <c r="N58" s="9" t="e">
        <f ca="1"/>
        <v>#N/A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2:23">
      <c r="B59" s="6" t="str">
        <v>SpreadDeposit</v>
      </c>
      <c r="I59" s="51" t="str">
        <f ca="1"/>
        <v>AUD-IRSwap-3Y-0.05-25/06/2020</v>
      </c>
      <c r="J59" s="9" t="str">
        <f ca="1"/>
        <v>ConvexityAdjustment</v>
      </c>
      <c r="K59" s="29">
        <f ca="1"/>
        <v>0</v>
      </c>
      <c r="L59" s="9" t="e">
        <f ca="1"/>
        <v>#N/A</v>
      </c>
      <c r="M59" s="19" t="e">
        <f ca="1"/>
        <v>#N/A</v>
      </c>
      <c r="N59" s="9" t="e">
        <f ca="1"/>
        <v>#N/A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2:23">
      <c r="B60" s="6" t="str">
        <v>SpreadFra</v>
      </c>
      <c r="I60" s="51" t="str">
        <f ca="1"/>
        <v>AUD-IRSwap-3Y-0.05-25/06/2020</v>
      </c>
      <c r="J60" s="9" t="str">
        <f ca="1"/>
        <v>DeltaR</v>
      </c>
      <c r="K60" s="29">
        <f ca="1"/>
        <v>2.4959608664967061E-4</v>
      </c>
      <c r="L60" s="9" t="e">
        <f ca="1"/>
        <v>#N/A</v>
      </c>
      <c r="M60" s="19" t="e">
        <f ca="1"/>
        <v>#N/A</v>
      </c>
      <c r="N60" s="9" t="e">
        <f ca="1"/>
        <v>#N/A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2:23">
      <c r="B61" s="6" t="str">
        <v>BillFra</v>
      </c>
      <c r="I61" s="51" t="str">
        <f ca="1"/>
        <v>AUD-IRSwap-3Y-0.05-25/06/2020</v>
      </c>
      <c r="J61" s="9" t="str">
        <f ca="1"/>
        <v>MarketQuote</v>
      </c>
      <c r="K61" s="29">
        <f ca="1"/>
        <v>0.05</v>
      </c>
      <c r="L61" s="9" t="e">
        <f ca="1"/>
        <v>#N/A</v>
      </c>
      <c r="M61" s="19" t="e">
        <f ca="1"/>
        <v>#N/A</v>
      </c>
      <c r="N61" s="9" t="e">
        <f ca="1"/>
        <v>#N/A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2:23">
      <c r="B62" s="6" t="str">
        <v>SimpleIRSwap</v>
      </c>
      <c r="I62" s="51" t="str">
        <f ca="1"/>
        <v>AUD-IRSwap-3Y-0.05-25/06/2020</v>
      </c>
      <c r="J62" s="9" t="str">
        <f ca="1"/>
        <v>NPV</v>
      </c>
      <c r="K62" s="29">
        <f ca="1"/>
        <v>-6.5572336194696698E-2</v>
      </c>
      <c r="L62" s="9" t="e">
        <f ca="1"/>
        <v>#N/A</v>
      </c>
      <c r="M62" s="19" t="e">
        <f ca="1"/>
        <v>#N/A</v>
      </c>
      <c r="N62" s="9" t="e">
        <f ca="1"/>
        <v>#N/A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2:23">
      <c r="B63" s="6" t="str">
        <v>IRSwap</v>
      </c>
      <c r="I63" s="51" t="str">
        <f ca="1"/>
        <v>AUD-IRSwap-3Y-0.05-23/09/2020</v>
      </c>
      <c r="J63" s="9" t="str">
        <f ca="1"/>
        <v>ImpliedQuote</v>
      </c>
      <c r="K63" s="29">
        <f ca="1"/>
        <v>7.6787994261508508E-2</v>
      </c>
      <c r="L63" s="9" t="e">
        <f ca="1"/>
        <v>#N/A</v>
      </c>
      <c r="M63" s="19" t="e">
        <f ca="1"/>
        <v>#N/A</v>
      </c>
      <c r="N63" s="9" t="e">
        <f ca="1"/>
        <v>#N/A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2:23">
      <c r="B64" s="6" t="str">
        <v>XccySwap</v>
      </c>
      <c r="I64" s="18" t="str">
        <f ca="1"/>
        <v>AUD-IRSwap-3Y-0.05-23/09/2020</v>
      </c>
      <c r="J64" s="9" t="str">
        <f ca="1"/>
        <v>AccrualFactor</v>
      </c>
      <c r="K64" s="29">
        <f ca="1"/>
        <v>2.4515898936126841</v>
      </c>
      <c r="L64" s="9" t="e">
        <f ca="1"/>
        <v>#N/A</v>
      </c>
      <c r="M64" s="19" t="e">
        <f ca="1"/>
        <v>#N/A</v>
      </c>
      <c r="N64" s="9" t="e">
        <f ca="1"/>
        <v>#N/A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2:23">
      <c r="B65" s="6" t="str">
        <v>XccyBasisSwap</v>
      </c>
      <c r="I65" s="18" t="str">
        <f ca="1"/>
        <v>AUD-IRSwap-3Y-0.05-23/09/2020</v>
      </c>
      <c r="J65" s="9" t="str">
        <f ca="1"/>
        <v>ConvexityAdjustment</v>
      </c>
      <c r="K65" s="29">
        <f ca="1"/>
        <v>0</v>
      </c>
      <c r="L65" s="9" t="e">
        <f ca="1"/>
        <v>#N/A</v>
      </c>
      <c r="M65" s="19" t="e">
        <f ca="1"/>
        <v>#N/A</v>
      </c>
      <c r="N65" s="9" t="e">
        <f ca="1"/>
        <v>#N/A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2:23">
      <c r="B66" s="6" t="str">
        <v>IRCap</v>
      </c>
      <c r="I66" s="18" t="str">
        <f ca="1"/>
        <v>AUD-IRSwap-3Y-0.05-23/09/2020</v>
      </c>
      <c r="J66" s="9" t="str">
        <f ca="1"/>
        <v>DeltaR</v>
      </c>
      <c r="K66" s="29">
        <f ca="1"/>
        <v>2.4515898936126841E-4</v>
      </c>
      <c r="L66" s="9" t="e">
        <f ca="1"/>
        <v>#N/A</v>
      </c>
      <c r="M66" s="19" t="e">
        <f ca="1"/>
        <v>#N/A</v>
      </c>
      <c r="N66" s="9" t="e">
        <f ca="1"/>
        <v>#N/A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2:23">
      <c r="B67" s="6" t="str">
        <v>Xibor</v>
      </c>
      <c r="I67" s="18" t="str">
        <f ca="1"/>
        <v>AUD-IRSwap-3Y-0.05-23/09/2020</v>
      </c>
      <c r="J67" s="9" t="str">
        <f ca="1"/>
        <v>MarketQuote</v>
      </c>
      <c r="K67" s="29">
        <f ca="1"/>
        <v>0.05</v>
      </c>
      <c r="L67" s="9" t="e">
        <f ca="1"/>
        <v>#N/A</v>
      </c>
      <c r="M67" s="19" t="e">
        <f ca="1"/>
        <v>#N/A</v>
      </c>
      <c r="N67" s="9" t="e">
        <f ca="1"/>
        <v>#N/A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2:23">
      <c r="B68" s="6" t="str">
        <v>OIS</v>
      </c>
      <c r="D68" s="47"/>
      <c r="I68" s="18" t="str">
        <f ca="1"/>
        <v>AUD-IRSwap-3Y-0.05-23/09/2020</v>
      </c>
      <c r="J68" s="9" t="str">
        <f ca="1"/>
        <v>NPV</v>
      </c>
      <c r="K68" s="29">
        <f ca="1"/>
        <v>-6.5673176001668804E-2</v>
      </c>
      <c r="L68" s="9" t="e">
        <f ca="1"/>
        <v>#N/A</v>
      </c>
      <c r="M68" s="19" t="e">
        <f ca="1"/>
        <v>#N/A</v>
      </c>
      <c r="N68" s="9" t="e">
        <f ca="1"/>
        <v>#N/A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2:23">
      <c r="B69" s="6" t="str">
        <v>OISSwap</v>
      </c>
      <c r="D69" s="47"/>
      <c r="I69" s="18" t="str">
        <f ca="1"/>
        <v>AUD-IRSwap-3Y-0.05-22/12/2020</v>
      </c>
      <c r="J69" s="9" t="str">
        <f ca="1"/>
        <v>ImpliedQuote</v>
      </c>
      <c r="K69" s="29">
        <f ca="1"/>
        <v>7.7615749020259486E-2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2:23" ht="12" thickBot="1">
      <c r="B70" s="6" t="str">
        <v>CPIndex</v>
      </c>
      <c r="I70" s="23" t="str">
        <f ca="1"/>
        <v>AUD-IRSwap-3Y-0.05-22/12/2020</v>
      </c>
      <c r="J70" s="24" t="str">
        <f ca="1"/>
        <v>AccrualFactor</v>
      </c>
      <c r="K70" s="30">
        <f ca="1"/>
        <v>2.4113694402775385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  <row r="71" spans="2:23">
      <c r="B71" s="6" t="str">
        <v>CPISwap</v>
      </c>
    </row>
    <row r="72" spans="2:23">
      <c r="B72" s="6" t="str">
        <v>SimpleCPISwap</v>
      </c>
    </row>
    <row r="73" spans="2:23">
      <c r="B73" s="6" t="str">
        <v>ZCCPISwap</v>
      </c>
    </row>
    <row r="74" spans="2:23">
      <c r="B74" s="6" t="str">
        <v>ZeroRate</v>
      </c>
    </row>
    <row r="75" spans="2:23">
      <c r="B75" s="6" t="str">
        <v>Equity</v>
      </c>
    </row>
    <row r="76" spans="2:23">
      <c r="B76" s="6" t="str">
        <v>EquityForward</v>
      </c>
    </row>
    <row r="77" spans="2:23">
      <c r="B77" s="6" t="str">
        <v>EquitySpread</v>
      </c>
    </row>
    <row r="78" spans="2:23">
      <c r="B78" s="6" t="str">
        <v>BondSpot</v>
      </c>
    </row>
    <row r="79" spans="2:23">
      <c r="B79" s="6" t="str">
        <v>BondForward</v>
      </c>
    </row>
    <row r="80" spans="2:23">
      <c r="B80" s="6" t="str">
        <v>Repo</v>
      </c>
    </row>
    <row r="81" spans="2:2">
      <c r="B81" s="6" t="str">
        <v>RepoSpread</v>
      </c>
    </row>
    <row r="82" spans="2:2">
      <c r="B82" s="6" t="str">
        <v>ClearedIRSwap</v>
      </c>
    </row>
    <row r="83" spans="2:2">
      <c r="B83" s="6" t="str">
        <v>ResettableXccyBasisSwap</v>
      </c>
    </row>
    <row r="84" spans="2:2">
      <c r="B84" s="6" t="str">
        <v>IRFloor</v>
      </c>
    </row>
    <row r="85" spans="2:2">
      <c r="B85" s="6" t="str">
        <v>IRPutFutureOption</v>
      </c>
    </row>
    <row r="86" spans="2:2">
      <c r="B86" s="6" t="str">
        <v>IRCallFutureOption</v>
      </c>
    </row>
    <row r="87" spans="2:2">
      <c r="B87" s="6" t="str">
        <v>Swaption</v>
      </c>
    </row>
    <row r="88" spans="2:2">
      <c r="B88" s="6" t="str">
        <v>Period</v>
      </c>
    </row>
    <row r="89" spans="2:2">
      <c r="B89" s="6" t="e">
        <v>#N/A</v>
      </c>
    </row>
    <row r="90" spans="2:2">
      <c r="B90" s="6" t="e">
        <v>#N/A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0"/>
  <sheetViews>
    <sheetView tabSelected="1" workbookViewId="0">
      <selection activeCell="I91" sqref="I91"/>
    </sheetView>
  </sheetViews>
  <sheetFormatPr defaultColWidth="9.140625" defaultRowHeight="11.25" outlineLevelCol="1"/>
  <cols>
    <col min="1" max="1" width="8.7109375" style="6" customWidth="1"/>
    <col min="2" max="2" width="18.28515625" style="6" bestFit="1" customWidth="1"/>
    <col min="3" max="3" width="30.5703125" style="6" bestFit="1" customWidth="1"/>
    <col min="4" max="4" width="8.28515625" style="6" customWidth="1"/>
    <col min="5" max="5" width="5.42578125" style="6" customWidth="1"/>
    <col min="6" max="6" width="6.5703125" style="6" customWidth="1"/>
    <col min="7" max="7" width="15.42578125" style="6" customWidth="1"/>
    <col min="8" max="8" width="4.42578125" style="6" customWidth="1"/>
    <col min="9" max="9" width="30.57031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customWidth="1" outlineLevel="1"/>
    <col min="22" max="23" width="9.140625" style="6" outlineLevel="1"/>
    <col min="24" max="24" width="13.85546875" style="6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43647</v>
      </c>
      <c r="B2" s="54" t="s">
        <v>47</v>
      </c>
      <c r="C2" s="55" t="str">
        <f ca="1">_xll.HLV5r3.Financial.Cache.CreateAsset(B2, A2,E2, F2)</f>
        <v>AUD-ClearedIRSwap-3Y-0.05-1/07/2019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43737</v>
      </c>
      <c r="B3" s="54" t="s">
        <v>47</v>
      </c>
      <c r="C3" s="55" t="str">
        <f ca="1">_xll.HLV5r3.Financial.Cache.CreateAsset(B3, A3,E3, F3)</f>
        <v>AUD-ClearedIRSwap-3Y-0.05-29/09/2019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AUD-ClearedIRSwap-3Y-0.05-29/09/2019</v>
      </c>
      <c r="J3" s="14" t="str">
        <f ca="1"/>
        <v>ImpliedQuote</v>
      </c>
      <c r="K3" s="48">
        <f ca="1"/>
        <v>7.4629901229968487E-2</v>
      </c>
      <c r="L3" s="14" t="str">
        <f ca="1"/>
        <v>AccrualFactor</v>
      </c>
      <c r="M3" s="15">
        <f ca="1"/>
        <v>2.6406177227896381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2.6406177227896382E-4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-246.29901229968485</v>
      </c>
    </row>
    <row r="4" spans="1:25">
      <c r="A4" s="54">
        <f t="shared" ref="A4:A32" ca="1" si="2">A3+90</f>
        <v>43827</v>
      </c>
      <c r="B4" s="54" t="s">
        <v>47</v>
      </c>
      <c r="C4" s="55" t="str">
        <f ca="1">_xll.HLV5r3.Financial.Cache.CreateAsset(B4, A4,E4, F4)</f>
        <v>AUD-ClearedIRSwap-3Y-0.05-28/12/2019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AUD-ClearedIRSwap-3Y-0.05-28/12/2019</v>
      </c>
      <c r="J4" s="9" t="str">
        <f ca="1"/>
        <v>ImpliedQuote</v>
      </c>
      <c r="K4" s="49">
        <f ca="1"/>
        <v>7.5263531118901772E-2</v>
      </c>
      <c r="L4" s="9" t="str">
        <f ca="1"/>
        <v>AccrualFactor</v>
      </c>
      <c r="M4" s="19">
        <f ca="1"/>
        <v>2.5919809309848469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2.5919809309848469E-4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-252.6353111890177</v>
      </c>
    </row>
    <row r="5" spans="1:25">
      <c r="A5" s="54">
        <f t="shared" ca="1" si="2"/>
        <v>43917</v>
      </c>
      <c r="B5" s="54" t="s">
        <v>47</v>
      </c>
      <c r="C5" s="55" t="str">
        <f ca="1">_xll.HLV5r3.Financial.Cache.CreateAsset(B5, A5,E5, F5)</f>
        <v>AUD-ClearedIRSwap-3Y-0.05-27/03/2020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AUD-ClearedIRSwap-3Y-0.05-27/03/2020</v>
      </c>
      <c r="J5" s="9" t="str">
        <f ca="1"/>
        <v>ImpliedQuote</v>
      </c>
      <c r="K5" s="49">
        <f ca="1"/>
        <v>7.5874092663343135E-2</v>
      </c>
      <c r="L5" s="9" t="str">
        <f ca="1"/>
        <v>AccrualFactor</v>
      </c>
      <c r="M5" s="19">
        <f ca="1"/>
        <v>2.5418202792644817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2.5418202792644814E-4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-258.74092663343134</v>
      </c>
    </row>
    <row r="6" spans="1:25">
      <c r="A6" s="54">
        <f t="shared" ca="1" si="2"/>
        <v>44007</v>
      </c>
      <c r="B6" s="54" t="s">
        <v>47</v>
      </c>
      <c r="C6" s="55" t="str">
        <f ca="1">_xll.HLV5r3.Financial.Cache.CreateAsset(B6, A6,E6, F6)</f>
        <v>AUD-ClearedIRSwap-3Y-0.05-25/06/2020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AUD-ClearedIRSwap-3Y-0.05-25/06/2020</v>
      </c>
      <c r="J6" s="9" t="str">
        <f ca="1"/>
        <v>ImpliedQuote</v>
      </c>
      <c r="K6" s="49">
        <f ca="1"/>
        <v>7.6271379922207311E-2</v>
      </c>
      <c r="L6" s="9" t="str">
        <f ca="1"/>
        <v>AccrualFactor</v>
      </c>
      <c r="M6" s="19">
        <f ca="1"/>
        <v>2.4959608664967061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2.4959608664967061E-4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-262.71379922207308</v>
      </c>
    </row>
    <row r="7" spans="1:25">
      <c r="A7" s="54">
        <f t="shared" ca="1" si="2"/>
        <v>44097</v>
      </c>
      <c r="B7" s="54" t="s">
        <v>47</v>
      </c>
      <c r="C7" s="55" t="str">
        <f ca="1">_xll.HLV5r3.Financial.Cache.CreateAsset(B7, A7,E7, F7)</f>
        <v>AUD-ClearedIRSwap-3Y-0.05-23/09/2020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AUD-ClearedIRSwap-3Y-0.05-23/09/2020</v>
      </c>
      <c r="J7" s="9" t="str">
        <f ca="1"/>
        <v>ImpliedQuote</v>
      </c>
      <c r="K7" s="49">
        <f ca="1"/>
        <v>7.6787994261508508E-2</v>
      </c>
      <c r="L7" s="9" t="str">
        <f ca="1"/>
        <v>AccrualFactor</v>
      </c>
      <c r="M7" s="19">
        <f ca="1"/>
        <v>2.4515898936126841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2.4515898936126841E-4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-267.87994261508504</v>
      </c>
    </row>
    <row r="8" spans="1:25">
      <c r="A8" s="54">
        <f t="shared" ca="1" si="2"/>
        <v>44187</v>
      </c>
      <c r="B8" s="54" t="s">
        <v>48</v>
      </c>
      <c r="C8" s="55" t="str">
        <f ca="1">_xll.HLV5r3.Financial.Cache.CreateAsset(B8, A8,E8, F8)</f>
        <v>AUD-ClearedIRSwap-5Y-0.05-22/12/2020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AUD-ClearedIRSwap-5Y-0.05-22/12/2020</v>
      </c>
      <c r="J8" s="9" t="str">
        <f ca="1"/>
        <v>ImpliedQuote</v>
      </c>
      <c r="K8" s="49">
        <f ca="1"/>
        <v>7.3968096422983354E-2</v>
      </c>
      <c r="L8" s="9" t="str">
        <f ca="1"/>
        <v>AccrualFactor</v>
      </c>
      <c r="M8" s="19">
        <f ca="1"/>
        <v>3.7059305712703634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3.7059305712703634E-4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-239.68096422983351</v>
      </c>
    </row>
    <row r="9" spans="1:25">
      <c r="A9" s="54">
        <f t="shared" ca="1" si="2"/>
        <v>44277</v>
      </c>
      <c r="B9" s="54" t="s">
        <v>48</v>
      </c>
      <c r="C9" s="55" t="str">
        <f ca="1">_xll.HLV5r3.Financial.Cache.CreateAsset(B9, A9,E9, F9)</f>
        <v>AUD-ClearedIRSwap-5Y-0.05-22/03/2021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AUD-ClearedIRSwap-5Y-0.05-22/03/2021</v>
      </c>
      <c r="J9" s="9" t="str">
        <f ca="1"/>
        <v>ImpliedQuote</v>
      </c>
      <c r="K9" s="49">
        <f ca="1"/>
        <v>7.3917224735432913E-2</v>
      </c>
      <c r="L9" s="9" t="str">
        <f ca="1"/>
        <v>AccrualFactor</v>
      </c>
      <c r="M9" s="19">
        <f ca="1"/>
        <v>3.6408712262720457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3.6408712262720459E-4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-239.1722473543291</v>
      </c>
    </row>
    <row r="10" spans="1:25">
      <c r="A10" s="54">
        <f t="shared" ca="1" si="2"/>
        <v>44367</v>
      </c>
      <c r="B10" s="54" t="s">
        <v>48</v>
      </c>
      <c r="C10" s="55" t="str">
        <f ca="1">_xll.HLV5r3.Financial.Cache.CreateAsset(B10, A10,E10, F10)</f>
        <v>AUD-ClearedIRSwap-5Y-0.05-20/06/2021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AUD-ClearedIRSwap-5Y-0.05-20/06/2021</v>
      </c>
      <c r="J10" s="9" t="str">
        <f ca="1"/>
        <v>ImpliedQuote</v>
      </c>
      <c r="K10" s="49">
        <f ca="1"/>
        <v>7.3917927743234246E-2</v>
      </c>
      <c r="L10" s="9" t="str">
        <f ca="1"/>
        <v>AccrualFactor</v>
      </c>
      <c r="M10" s="19">
        <f ca="1"/>
        <v>3.5772929829481743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3.5772929829481744E-4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-239.17927743234245</v>
      </c>
    </row>
    <row r="11" spans="1:25">
      <c r="A11" s="54">
        <f t="shared" ca="1" si="2"/>
        <v>44457</v>
      </c>
      <c r="B11" s="54" t="s">
        <v>48</v>
      </c>
      <c r="C11" s="55" t="str">
        <f ca="1">_xll.HLV5r3.Financial.Cache.CreateAsset(B11, A11,E11, F11)</f>
        <v>AUD-ClearedIRSwap-5Y-0.05-18/09/2021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AUD-ClearedIRSwap-5Y-0.05-18/09/2021</v>
      </c>
      <c r="J11" s="9" t="str">
        <f ca="1"/>
        <v>ImpliedQuote</v>
      </c>
      <c r="K11" s="49">
        <f ca="1"/>
        <v>7.3346517935106395E-2</v>
      </c>
      <c r="L11" s="9" t="str">
        <f ca="1"/>
        <v>AccrualFactor</v>
      </c>
      <c r="M11" s="19">
        <f ca="1"/>
        <v>3.5147522679223702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3.5147522679223703E-4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-233.46517935106391</v>
      </c>
    </row>
    <row r="12" spans="1:25">
      <c r="A12" s="54">
        <f t="shared" ca="1" si="2"/>
        <v>44547</v>
      </c>
      <c r="B12" s="54" t="s">
        <v>48</v>
      </c>
      <c r="C12" s="55" t="str">
        <f ca="1">_xll.HLV5r3.Financial.Cache.CreateAsset(B12, A12,E12, F12)</f>
        <v>AUD-ClearedIRSwap-5Y-0.05-17/12/2021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AUD-ClearedIRSwap-5Y-0.05-17/12/2021</v>
      </c>
      <c r="J12" s="9" t="str">
        <f ca="1"/>
        <v>ImpliedQuote</v>
      </c>
      <c r="K12" s="49">
        <f ca="1"/>
        <v>7.181495393340738E-2</v>
      </c>
      <c r="L12" s="9" t="str">
        <f ca="1"/>
        <v>AccrualFactor</v>
      </c>
      <c r="M12" s="19">
        <f ca="1"/>
        <v>3.4536714778430837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3.4536714778430835E-4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-218.14953933407378</v>
      </c>
    </row>
    <row r="13" spans="1:25">
      <c r="A13" s="54">
        <f t="shared" ca="1" si="2"/>
        <v>44637</v>
      </c>
      <c r="B13" s="54" t="s">
        <v>48</v>
      </c>
      <c r="C13" s="55" t="str">
        <f ca="1">_xll.HLV5r3.Financial.Cache.CreateAsset(B13, A13,E13, F13)</f>
        <v>AUD-ClearedIRSwap-5Y-0.05-17/03/2022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AUD-ClearedIRSwap-5Y-0.05-17/03/2022</v>
      </c>
      <c r="J13" s="9" t="str">
        <f ca="1"/>
        <v>ImpliedQuote</v>
      </c>
      <c r="K13" s="49">
        <f ca="1"/>
        <v>6.9995319652005214E-2</v>
      </c>
      <c r="L13" s="9" t="str">
        <f ca="1"/>
        <v>AccrualFactor</v>
      </c>
      <c r="M13" s="19">
        <f ca="1"/>
        <v>3.3966212959215349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3.3966212959215348E-4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-199.9531965200521</v>
      </c>
    </row>
    <row r="14" spans="1:25">
      <c r="A14" s="54">
        <f t="shared" ca="1" si="2"/>
        <v>44727</v>
      </c>
      <c r="B14" s="54" t="s">
        <v>48</v>
      </c>
      <c r="C14" s="55" t="str">
        <f ca="1">_xll.HLV5r3.Financial.Cache.CreateAsset(B14, A14,E14, F14)</f>
        <v>AUD-ClearedIRSwap-5Y-0.05-15/06/2022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AUD-ClearedIRSwap-5Y-0.05-15/06/2022</v>
      </c>
      <c r="J14" s="9" t="str">
        <f ca="1"/>
        <v>ImpliedQuote</v>
      </c>
      <c r="K14" s="49">
        <f ca="1"/>
        <v>6.7828399835785369E-2</v>
      </c>
      <c r="L14" s="9" t="str">
        <f ca="1"/>
        <v>AccrualFactor</v>
      </c>
      <c r="M14" s="19">
        <f ca="1"/>
        <v>3.3417175734203215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3.3417175734203205E-4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-178.28399835785368</v>
      </c>
    </row>
    <row r="15" spans="1:25">
      <c r="A15" s="54">
        <f t="shared" ca="1" si="2"/>
        <v>44817</v>
      </c>
      <c r="B15" s="54" t="s">
        <v>48</v>
      </c>
      <c r="C15" s="55" t="str">
        <f ca="1">_xll.HLV5r3.Financial.Cache.CreateAsset(B15, A15,E15, F15)</f>
        <v>AUD-ClearedIRSwap-5Y-0.05-13/09/2022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AUD-ClearedIRSwap-5Y-0.05-13/09/2022</v>
      </c>
      <c r="J15" s="9" t="str">
        <f ca="1"/>
        <v>ImpliedQuote</v>
      </c>
      <c r="K15" s="49">
        <f ca="1"/>
        <v>6.6953227578221988E-2</v>
      </c>
      <c r="L15" s="9" t="str">
        <f ca="1"/>
        <v>AccrualFactor</v>
      </c>
      <c r="M15" s="19">
        <f ca="1"/>
        <v>3.2881084228555766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3.2881084228555767E-4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-169.53227578221984</v>
      </c>
    </row>
    <row r="16" spans="1:25">
      <c r="A16" s="54">
        <f t="shared" ca="1" si="2"/>
        <v>44907</v>
      </c>
      <c r="B16" s="54" t="s">
        <v>48</v>
      </c>
      <c r="C16" s="55" t="str">
        <f ca="1">_xll.HLV5r3.Financial.Cache.CreateAsset(B16, A16,E16, F16)</f>
        <v>AUD-ClearedIRSwap-5Y-0.05-12/12/2022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AUD-ClearedIRSwap-5Y-0.05-12/12/2022</v>
      </c>
      <c r="J16" s="9" t="str">
        <f ca="1"/>
        <v>ImpliedQuote</v>
      </c>
      <c r="K16" s="49">
        <f ca="1"/>
        <v>6.644306722451726E-2</v>
      </c>
      <c r="L16" s="9" t="str">
        <f ca="1"/>
        <v>AccrualFactor</v>
      </c>
      <c r="M16" s="19">
        <f ca="1"/>
        <v>3.235748618414207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3.2357486184142069E-4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-164.43067224517259</v>
      </c>
    </row>
    <row r="17" spans="1:25">
      <c r="A17" s="54">
        <f t="shared" ca="1" si="2"/>
        <v>44997</v>
      </c>
      <c r="B17" s="54" t="s">
        <v>48</v>
      </c>
      <c r="C17" s="55" t="str">
        <f ca="1">_xll.HLV5r3.Financial.Cache.CreateAsset(B17, A17,E17, F17)</f>
        <v>AUD-ClearedIRSwap-5Y-0.05-12/03/2023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AUD-ClearedIRSwap-5Y-0.05-12/03/2023</v>
      </c>
      <c r="J17" s="9" t="str">
        <f ca="1"/>
        <v>ImpliedQuote</v>
      </c>
      <c r="K17" s="49">
        <f ca="1"/>
        <v>6.5930704549826247E-2</v>
      </c>
      <c r="L17" s="9" t="str">
        <f ca="1"/>
        <v>AccrualFactor</v>
      </c>
      <c r="M17" s="19">
        <f ca="1"/>
        <v>3.1860390334179223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3.1860390334179225E-4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-159.30704549826243</v>
      </c>
    </row>
    <row r="18" spans="1:25">
      <c r="A18" s="54">
        <f t="shared" ca="1" si="2"/>
        <v>45087</v>
      </c>
      <c r="B18" s="54" t="s">
        <v>48</v>
      </c>
      <c r="C18" s="55" t="str">
        <f ca="1">_xll.HLV5r3.Financial.Cache.CreateAsset(B18, A18,E18, F18)</f>
        <v>AUD-ClearedIRSwap-5Y-0.05-10/06/2023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AUD-ClearedIRSwap-5Y-0.05-10/06/2023</v>
      </c>
      <c r="J18" s="9" t="str">
        <f ca="1"/>
        <v>ImpliedQuote</v>
      </c>
      <c r="K18" s="49">
        <f ca="1"/>
        <v>6.5405443147371317E-2</v>
      </c>
      <c r="L18" s="9" t="str">
        <f ca="1"/>
        <v>AccrualFactor</v>
      </c>
      <c r="M18" s="19">
        <f ca="1"/>
        <v>3.1349931818983312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3.1349931818983311E-4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-154.05443147371315</v>
      </c>
    </row>
    <row r="19" spans="1:25">
      <c r="A19" s="54">
        <f t="shared" ca="1" si="2"/>
        <v>45177</v>
      </c>
      <c r="B19" s="54" t="s">
        <v>48</v>
      </c>
      <c r="C19" s="55" t="str">
        <f ca="1">_xll.HLV5r3.Financial.Cache.CreateAsset(B19, A19,E19, F19)</f>
        <v>AUD-ClearedIRSwap-5Y-0.05-8/09/2023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AUD-ClearedIRSwap-5Y-0.05-8/09/2023</v>
      </c>
      <c r="J19" s="9" t="str">
        <f ca="1"/>
        <v>ImpliedQuote</v>
      </c>
      <c r="K19" s="49">
        <f ca="1"/>
        <v>6.4783701871841487E-2</v>
      </c>
      <c r="L19" s="9" t="str">
        <f ca="1"/>
        <v>AccrualFactor</v>
      </c>
      <c r="M19" s="19">
        <f ca="1"/>
        <v>3.0863728133192811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3.0863728133192814E-4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-147.83701871841484</v>
      </c>
    </row>
    <row r="20" spans="1:25">
      <c r="A20" s="54">
        <f t="shared" ca="1" si="2"/>
        <v>45267</v>
      </c>
      <c r="B20" s="54" t="s">
        <v>48</v>
      </c>
      <c r="C20" s="55" t="str">
        <f ca="1">_xll.HLV5r3.Financial.Cache.CreateAsset(B20, A20,E20, F20)</f>
        <v>AUD-ClearedIRSwap-5Y-0.05-7/12/2023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AUD-ClearedIRSwap-5Y-0.05-7/12/2023</v>
      </c>
      <c r="J20" s="9" t="str">
        <f ca="1"/>
        <v>ImpliedQuote</v>
      </c>
      <c r="K20" s="49">
        <f ca="1"/>
        <v>6.4123353971034705E-2</v>
      </c>
      <c r="L20" s="9" t="str">
        <f ca="1"/>
        <v>AccrualFactor</v>
      </c>
      <c r="M20" s="19">
        <f ca="1"/>
        <v>3.0399720944867559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3.039972094486756E-4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-141.23353971034703</v>
      </c>
    </row>
    <row r="21" spans="1:25">
      <c r="A21" s="54">
        <f t="shared" ca="1" si="2"/>
        <v>45357</v>
      </c>
      <c r="B21" s="54" t="s">
        <v>48</v>
      </c>
      <c r="C21" s="55" t="str">
        <f ca="1">_xll.HLV5r3.Financial.Cache.CreateAsset(B21, A21,E21, F21)</f>
        <v>AUD-ClearedIRSwap-5Y-0.05-6/03/2024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AUD-ClearedIRSwap-5Y-0.05-6/03/2024</v>
      </c>
      <c r="J21" s="9" t="str">
        <f ca="1"/>
        <v>ImpliedQuote</v>
      </c>
      <c r="K21" s="49">
        <f ca="1"/>
        <v>6.3424484496108741E-2</v>
      </c>
      <c r="L21" s="9" t="str">
        <f ca="1"/>
        <v>AccrualFactor</v>
      </c>
      <c r="M21" s="19">
        <f ca="1"/>
        <v>2.9924454138530114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2.9924454138530111E-4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-134.24484496108738</v>
      </c>
    </row>
    <row r="22" spans="1:25">
      <c r="A22" s="54">
        <f t="shared" ca="1" si="2"/>
        <v>45447</v>
      </c>
      <c r="B22" s="54" t="s">
        <v>49</v>
      </c>
      <c r="C22" s="55" t="str">
        <f ca="1">_xll.HLV5r3.Financial.Cache.CreateAsset(B22, A22,E22, F22)</f>
        <v>AUD-ClearedIRSwap-1Y-0.05-4/06/2024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AUD-ClearedIRSwap-1Y-0.05-4/06/2024</v>
      </c>
      <c r="J22" s="9" t="str">
        <f ca="1"/>
        <v>ImpliedQuote</v>
      </c>
      <c r="K22" s="49">
        <f ca="1"/>
        <v>6.4121214114430516E-2</v>
      </c>
      <c r="L22" s="9" t="str">
        <f ca="1"/>
        <v>AccrualFactor</v>
      </c>
      <c r="M22" s="19">
        <f ca="1"/>
        <v>0.6686035544993324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6.6860355449933234E-5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-141.21214114430515</v>
      </c>
    </row>
    <row r="23" spans="1:25">
      <c r="A23" s="54">
        <f t="shared" ca="1" si="2"/>
        <v>45537</v>
      </c>
      <c r="B23" s="54" t="s">
        <v>49</v>
      </c>
      <c r="C23" s="55" t="str">
        <f ca="1">_xll.HLV5r3.Financial.Cache.CreateAsset(B23, A23,E23, F23)</f>
        <v>AUD-ClearedIRSwap-1Y-0.05-2/09/2024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AUD-ClearedIRSwap-1Y-0.05-2/09/2024</v>
      </c>
      <c r="J23" s="9" t="str">
        <f ca="1"/>
        <v>ImpliedQuote</v>
      </c>
      <c r="K23" s="49">
        <f ca="1"/>
        <v>6.2519963511782822E-2</v>
      </c>
      <c r="L23" s="9" t="str">
        <f ca="1"/>
        <v>AccrualFactor</v>
      </c>
      <c r="M23" s="19">
        <f ca="1"/>
        <v>0.65845623371172513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6.5845623371172516E-5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-125.19963511782819</v>
      </c>
    </row>
    <row r="24" spans="1:25">
      <c r="A24" s="54">
        <f t="shared" ca="1" si="2"/>
        <v>45627</v>
      </c>
      <c r="B24" s="54" t="s">
        <v>49</v>
      </c>
      <c r="C24" s="55" t="str">
        <f ca="1">_xll.HLV5r3.Financial.Cache.CreateAsset(B24, A24,E24, F24)</f>
        <v>AUD-ClearedIRSwap-1Y-0.05-1/12/2024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AUD-ClearedIRSwap-1Y-0.05-1/12/2024</v>
      </c>
      <c r="J24" s="9" t="str">
        <f ca="1"/>
        <v>ImpliedQuote</v>
      </c>
      <c r="K24" s="49">
        <f ca="1"/>
        <v>6.162728266041452E-2</v>
      </c>
      <c r="L24" s="9" t="str">
        <f ca="1"/>
        <v>AccrualFactor</v>
      </c>
      <c r="M24" s="19">
        <f ca="1"/>
        <v>0.64860173274239152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6.4860173274239154E-5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-116.27282660414518</v>
      </c>
    </row>
    <row r="25" spans="1:25">
      <c r="A25" s="54">
        <f t="shared" ca="1" si="2"/>
        <v>45717</v>
      </c>
      <c r="B25" s="54" t="s">
        <v>49</v>
      </c>
      <c r="C25" s="55" t="str">
        <f ca="1">_xll.HLV5r3.Financial.Cache.CreateAsset(B25, A25,E25, F25)</f>
        <v>AUD-ClearedIRSwap-1Y-0.05-1/03/2025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AUD-ClearedIRSwap-1Y-0.05-1/03/2025</v>
      </c>
      <c r="J25" s="9" t="str">
        <f ca="1"/>
        <v>ImpliedQuote</v>
      </c>
      <c r="K25" s="49">
        <f ca="1"/>
        <v>6.0725858079840704E-2</v>
      </c>
      <c r="L25" s="9" t="str">
        <f ca="1"/>
        <v>AccrualFactor</v>
      </c>
      <c r="M25" s="19">
        <f ca="1"/>
        <v>0.63892700797218249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6.3892700797218247E-5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-107.25858079840701</v>
      </c>
    </row>
    <row r="26" spans="1:25">
      <c r="A26" s="54">
        <f t="shared" ca="1" si="2"/>
        <v>45807</v>
      </c>
      <c r="B26" s="54" t="s">
        <v>49</v>
      </c>
      <c r="C26" s="55" t="str">
        <f ca="1">_xll.HLV5r3.Financial.Cache.CreateAsset(B26, A26,E26, F26)</f>
        <v>AUD-ClearedIRSwap-1Y-0.05-30/05/2025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AUD-ClearedIRSwap-1Y-0.05-30/05/2025</v>
      </c>
      <c r="J26" s="9" t="str">
        <f ca="1"/>
        <v>ImpliedQuote</v>
      </c>
      <c r="K26" s="49">
        <f ca="1"/>
        <v>5.98252102609588E-2</v>
      </c>
      <c r="L26" s="9" t="str">
        <f ca="1"/>
        <v>AccrualFactor</v>
      </c>
      <c r="M26" s="19">
        <f ca="1"/>
        <v>0.62953878296753685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6.295387829675369E-5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-98.252102609587965</v>
      </c>
    </row>
    <row r="27" spans="1:25">
      <c r="A27" s="54">
        <f t="shared" ca="1" si="2"/>
        <v>45897</v>
      </c>
      <c r="B27" s="54" t="s">
        <v>50</v>
      </c>
      <c r="C27" s="55" t="str">
        <f ca="1">_xll.HLV5r3.Financial.Cache.CreateAsset(B27, A27,E27, F27)</f>
        <v>AUD-ClearedIRSwap-2Y-0.05-28/08/2025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AUD-ClearedIRSwap-2Y-0.05-28/08/2025</v>
      </c>
      <c r="J27" s="9" t="str">
        <f ca="1"/>
        <v>ImpliedQuote</v>
      </c>
      <c r="K27" s="29">
        <f ca="1"/>
        <v>6.1725951461019252E-2</v>
      </c>
      <c r="L27" s="9" t="str">
        <f ca="1"/>
        <v>AccrualFactor</v>
      </c>
      <c r="M27" s="19">
        <f ca="1"/>
        <v>1.2053562619648674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1.2053562619648674E-4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-117.25951461019248</v>
      </c>
    </row>
    <row r="28" spans="1:25">
      <c r="A28" s="54">
        <f t="shared" ca="1" si="2"/>
        <v>45987</v>
      </c>
      <c r="B28" s="54" t="s">
        <v>50</v>
      </c>
      <c r="C28" s="55" t="str">
        <f ca="1">_xll.HLV5r3.Financial.Cache.CreateAsset(B28, A28,E28, F28)</f>
        <v>AUD-ClearedIRSwap-2Y-0.05-26/11/2025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AUD-ClearedIRSwap-2Y-0.05-26/11/2025</v>
      </c>
      <c r="J28" s="9" t="str">
        <f ca="1"/>
        <v>ImpliedQuote</v>
      </c>
      <c r="K28" s="29">
        <f ca="1"/>
        <v>6.1992478585146893E-2</v>
      </c>
      <c r="L28" s="9" t="str">
        <f ca="1"/>
        <v>AccrualFactor</v>
      </c>
      <c r="M28" s="19">
        <f ca="1"/>
        <v>1.1887249915753371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1.1887249915753372E-4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-119.9247858514689</v>
      </c>
    </row>
    <row r="29" spans="1:25">
      <c r="A29" s="54">
        <f t="shared" ca="1" si="2"/>
        <v>46077</v>
      </c>
      <c r="B29" s="54" t="s">
        <v>50</v>
      </c>
      <c r="C29" s="55" t="str">
        <f ca="1">_xll.HLV5r3.Financial.Cache.CreateAsset(B29, A29,E29, F29)</f>
        <v>AUD-ClearedIRSwap-2Y-0.05-24/02/2026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AUD-ClearedIRSwap-2Y-0.05-24/02/2026</v>
      </c>
      <c r="J29" s="9" t="str">
        <f ca="1"/>
        <v>ImpliedQuote</v>
      </c>
      <c r="K29" s="29">
        <f ca="1"/>
        <v>6.2331836779521865E-2</v>
      </c>
      <c r="L29" s="9" t="str">
        <f ca="1"/>
        <v>AccrualFactor</v>
      </c>
      <c r="M29" s="19">
        <f ca="1"/>
        <v>1.1677527755673711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1.1677527755673712E-4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-123.31836779521862</v>
      </c>
    </row>
    <row r="30" spans="1:25">
      <c r="A30" s="54">
        <f t="shared" ca="1" si="2"/>
        <v>46167</v>
      </c>
      <c r="B30" s="54" t="s">
        <v>50</v>
      </c>
      <c r="C30" s="55" t="str">
        <f ca="1">_xll.HLV5r3.Financial.Cache.CreateAsset(B30, A30,E30, F30)</f>
        <v>AUD-ClearedIRSwap-2Y-0.05-25/05/2026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AUD-ClearedIRSwap-2Y-0.05-25/05/2026</v>
      </c>
      <c r="J30" s="9" t="str">
        <f ca="1"/>
        <v>ImpliedQuote</v>
      </c>
      <c r="K30" s="29">
        <f ca="1"/>
        <v>6.2748053307891072E-2</v>
      </c>
      <c r="L30" s="9" t="str">
        <f ca="1"/>
        <v>AccrualFactor</v>
      </c>
      <c r="M30" s="19">
        <f ca="1"/>
        <v>1.1514258437140557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1.1514258437140556E-4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-127.4805330789107</v>
      </c>
    </row>
    <row r="31" spans="1:25">
      <c r="A31" s="54">
        <f t="shared" ca="1" si="2"/>
        <v>46257</v>
      </c>
      <c r="B31" s="54" t="s">
        <v>50</v>
      </c>
      <c r="C31" s="55" t="str">
        <f ca="1">_xll.HLV5r3.Financial.Cache.CreateAsset(B31, A31,E31, F31)</f>
        <v>AUD-ClearedIRSwap-2Y-0.05-23/08/2026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AUD-ClearedIRSwap-2Y-0.05-23/08/2026</v>
      </c>
      <c r="J31" s="9" t="str">
        <f ca="1"/>
        <v>ImpliedQuote</v>
      </c>
      <c r="K31" s="29">
        <f ca="1"/>
        <v>6.2771190483140948E-2</v>
      </c>
      <c r="L31" s="9" t="str">
        <f ca="1"/>
        <v>AccrualFactor</v>
      </c>
      <c r="M31" s="19">
        <f ca="1"/>
        <v>1.1338822985631629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1.1338822985631631E-4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-127.71190483140946</v>
      </c>
    </row>
    <row r="32" spans="1:25">
      <c r="A32" s="54">
        <f t="shared" ca="1" si="2"/>
        <v>46347</v>
      </c>
      <c r="B32" s="54" t="s">
        <v>50</v>
      </c>
      <c r="C32" s="55" t="str">
        <f ca="1">_xll.HLV5r3.Financial.Cache.CreateAsset(B32, A32,E32, F32)</f>
        <v>AUD-ClearedIRSwap-2Y-0.05-21/11/2026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AUD-ClearedIRSwap-2Y-0.05-21/11/2026</v>
      </c>
      <c r="J32" s="9" t="str">
        <f ca="1"/>
        <v>ImpliedQuote</v>
      </c>
      <c r="K32" s="29">
        <f ca="1"/>
        <v>6.246096589911327E-2</v>
      </c>
      <c r="L32" s="9" t="str">
        <f ca="1"/>
        <v>AccrualFactor</v>
      </c>
      <c r="M32" s="19">
        <f ca="1"/>
        <v>1.1164978861974026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1.1164978861974024E-4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-124.60965899113268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A36" s="85" t="s">
        <v>51</v>
      </c>
      <c r="B36" s="85"/>
      <c r="C36" s="6" t="str">
        <f t="array" aca="1" ref="C36:D45" ca="1">_xll.HLV5r3.Financial.Cache.GetImpliedQuotes('GetInfo &amp; GetInstrumentInfo'!$D$9, 'Priceable Cleared Rate Assets'!C10:C26)</f>
        <v>AUD-ClearedIRSwap-5Y-0.05-20/06/2021</v>
      </c>
      <c r="D36" s="83">
        <f ca="1"/>
        <v>7.4489736981522905E-2</v>
      </c>
    </row>
    <row r="37" spans="1:25" ht="12" thickBot="1">
      <c r="A37" s="85"/>
      <c r="B37" s="85"/>
      <c r="C37" s="6" t="str">
        <f ca="1"/>
        <v>AUD-ClearedIRSwap-5Y-0.05-18/09/2021</v>
      </c>
      <c r="D37" s="83">
        <f ca="1"/>
        <v>7.4494640034465404E-2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C38" s="6" t="str">
        <f ca="1"/>
        <v>AUD-ClearedIRSwap-5Y-0.05-17/12/2021</v>
      </c>
      <c r="D38" s="83">
        <f ca="1"/>
        <v>7.4499621908744151E-2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C39" s="6" t="str">
        <f ca="1"/>
        <v>AUD-ClearedIRSwap-5Y-0.05-17/03/2022</v>
      </c>
      <c r="D39" s="83">
        <f ca="1"/>
        <v>7.4489096864969268E-2</v>
      </c>
      <c r="I39" s="50" t="str">
        <f t="array" aca="1" ref="I39:W70" ca="1">_xll.HLV5r3.Financial.Cache.EvaluateMetricsRawData(G2:G7,'GetInfo &amp; GetInstrumentInfo'!$D$9,C3:C32,$A$2)</f>
        <v>AUD-ClearedIRSwap-3Y-0.05-29/09/2019</v>
      </c>
      <c r="J39" s="14" t="str">
        <f ca="1"/>
        <v>ImpliedQuote</v>
      </c>
      <c r="K39" s="28">
        <f ca="1"/>
        <v>7.4629901229968487E-2</v>
      </c>
      <c r="L39" s="14" t="e">
        <f ca="1"/>
        <v>#N/A</v>
      </c>
      <c r="M39" s="15" t="e">
        <f ca="1"/>
        <v>#N/A</v>
      </c>
      <c r="N39" s="14" t="e">
        <f ca="1"/>
        <v>#N/A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C40" s="6" t="str">
        <f ca="1"/>
        <v>AUD-ClearedIRSwap-5Y-0.05-15/06/2022</v>
      </c>
      <c r="D40" s="83">
        <f ca="1"/>
        <v>7.4488715539729675E-2</v>
      </c>
      <c r="I40" s="51" t="str">
        <f ca="1"/>
        <v>AUD-ClearedIRSwap-3Y-0.05-29/09/2019</v>
      </c>
      <c r="J40" s="9" t="str">
        <f ca="1"/>
        <v>AccrualFactor</v>
      </c>
      <c r="K40" s="29">
        <f ca="1"/>
        <v>2.6406177227896381</v>
      </c>
      <c r="L40" s="9" t="e">
        <f ca="1"/>
        <v>#N/A</v>
      </c>
      <c r="M40" s="19" t="e">
        <f ca="1"/>
        <v>#N/A</v>
      </c>
      <c r="N40" s="9" t="e">
        <f ca="1"/>
        <v>#N/A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C41" s="6" t="str">
        <f ca="1"/>
        <v>AUD-ClearedIRSwap-5Y-0.05-13/09/2022</v>
      </c>
      <c r="D41" s="83">
        <f ca="1"/>
        <v>7.44892557150761E-2</v>
      </c>
      <c r="I41" s="51" t="str">
        <f ca="1"/>
        <v>AUD-ClearedIRSwap-3Y-0.05-29/09/2019</v>
      </c>
      <c r="J41" s="9" t="str">
        <f ca="1"/>
        <v>ConvexityAdjustment</v>
      </c>
      <c r="K41" s="29">
        <f ca="1"/>
        <v>0</v>
      </c>
      <c r="L41" s="9" t="e">
        <f ca="1"/>
        <v>#N/A</v>
      </c>
      <c r="M41" s="19" t="e">
        <f ca="1"/>
        <v>#N/A</v>
      </c>
      <c r="N41" s="9" t="e">
        <f ca="1"/>
        <v>#N/A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C42" s="6" t="str">
        <f ca="1"/>
        <v>AUD-ClearedIRSwap-5Y-0.05-12/12/2022</v>
      </c>
      <c r="D42" s="83">
        <f ca="1"/>
        <v>7.4490241540043245E-2</v>
      </c>
      <c r="I42" s="51" t="str">
        <f ca="1"/>
        <v>AUD-ClearedIRSwap-3Y-0.05-29/09/2019</v>
      </c>
      <c r="J42" s="9" t="str">
        <f ca="1"/>
        <v>DeltaR</v>
      </c>
      <c r="K42" s="29">
        <f ca="1"/>
        <v>2.6406177227896382E-4</v>
      </c>
      <c r="L42" s="9" t="e">
        <f ca="1"/>
        <v>#N/A</v>
      </c>
      <c r="M42" s="19" t="e">
        <f ca="1"/>
        <v>#N/A</v>
      </c>
      <c r="N42" s="9" t="e">
        <f ca="1"/>
        <v>#N/A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C43" s="6" t="str">
        <f ca="1"/>
        <v>AUD-ClearedIRSwap-5Y-0.05-12/03/2023</v>
      </c>
      <c r="D43" s="83">
        <f ca="1"/>
        <v>7.4489631314805058E-2</v>
      </c>
      <c r="I43" s="51" t="str">
        <f ca="1"/>
        <v>AUD-ClearedIRSwap-3Y-0.05-29/09/2019</v>
      </c>
      <c r="J43" s="9" t="str">
        <f ca="1"/>
        <v>MarketQuote</v>
      </c>
      <c r="K43" s="29">
        <f ca="1"/>
        <v>0.05</v>
      </c>
      <c r="L43" s="9" t="e">
        <f ca="1"/>
        <v>#N/A</v>
      </c>
      <c r="M43" s="19" t="e">
        <f ca="1"/>
        <v>#N/A</v>
      </c>
      <c r="N43" s="9" t="e">
        <f ca="1"/>
        <v>#N/A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C44" s="6" t="str">
        <f ca="1"/>
        <v>AUD-ClearedIRSwap-5Y-0.05-10/06/2023</v>
      </c>
      <c r="D44" s="83">
        <f ca="1"/>
        <v>7.4499537111213043E-2</v>
      </c>
      <c r="I44" s="51" t="str">
        <f ca="1"/>
        <v>AUD-ClearedIRSwap-3Y-0.05-29/09/2019</v>
      </c>
      <c r="J44" s="9" t="str">
        <f ca="1"/>
        <v>NPV</v>
      </c>
      <c r="K44" s="29">
        <f ca="1"/>
        <v>-6.5038153698413093E-2</v>
      </c>
      <c r="L44" s="9" t="e">
        <f ca="1"/>
        <v>#N/A</v>
      </c>
      <c r="M44" s="19" t="e">
        <f ca="1"/>
        <v>#N/A</v>
      </c>
      <c r="N44" s="9" t="e">
        <f ca="1"/>
        <v>#N/A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C45" s="6" t="str">
        <f ca="1"/>
        <v>AUD-ClearedIRSwap-5Y-0.05-8/09/2023</v>
      </c>
      <c r="D45" s="83">
        <f ca="1"/>
        <v>7.4499577973310374E-2</v>
      </c>
      <c r="I45" s="51" t="str">
        <f ca="1"/>
        <v>AUD-ClearedIRSwap-3Y-0.05-28/12/2019</v>
      </c>
      <c r="J45" s="9" t="str">
        <f ca="1"/>
        <v>ImpliedQuote</v>
      </c>
      <c r="K45" s="29">
        <f ca="1"/>
        <v>7.5263531118901772E-2</v>
      </c>
      <c r="L45" s="9" t="e">
        <f ca="1"/>
        <v>#N/A</v>
      </c>
      <c r="M45" s="19" t="e">
        <f ca="1"/>
        <v>#N/A</v>
      </c>
      <c r="N45" s="9" t="e">
        <f ca="1"/>
        <v>#N/A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D46" s="83">
        <f ca="1">_xll.HLV5r3.Financial.Cache.GetImpliedQuote('GetInfo &amp; GetInstrumentInfo'!$D$9, 'Priceable Cleared Rate Assets'!C2)</f>
        <v>7.4385377875522213E-2</v>
      </c>
      <c r="I46" s="51" t="str">
        <f ca="1"/>
        <v>AUD-ClearedIRSwap-3Y-0.05-28/12/2019</v>
      </c>
      <c r="J46" s="9" t="str">
        <f ca="1"/>
        <v>AccrualFactor</v>
      </c>
      <c r="K46" s="29">
        <f ca="1"/>
        <v>2.5919809309848469</v>
      </c>
      <c r="L46" s="9" t="e">
        <f ca="1"/>
        <v>#N/A</v>
      </c>
      <c r="M46" s="19" t="e">
        <f ca="1"/>
        <v>#N/A</v>
      </c>
      <c r="N46" s="9" t="e">
        <f ca="1"/>
        <v>#N/A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D47" s="83">
        <f ca="1">_xll.HLV5r3.Financial.Cache.GetAssetImpliedQuote( 'GetInfo &amp; GetInstrumentInfo'!$D$9, 'Priceable Cleared Rate Assets'!B2, 'Priceable Cleared Rate Assets'!D2, 'Priceable Cleared Rate Assets'!F2, 'Priceable Cleared Rate Assets'!A2)</f>
        <v>7.4385377875522213E-2</v>
      </c>
      <c r="I47" s="51" t="str">
        <f ca="1"/>
        <v>AUD-ClearedIRSwap-3Y-0.05-28/12/2019</v>
      </c>
      <c r="J47" s="9" t="str">
        <f ca="1"/>
        <v>ConvexityAdjustment</v>
      </c>
      <c r="K47" s="29">
        <f ca="1"/>
        <v>0</v>
      </c>
      <c r="L47" s="9" t="e">
        <f ca="1"/>
        <v>#N/A</v>
      </c>
      <c r="M47" s="19" t="e">
        <f ca="1"/>
        <v>#N/A</v>
      </c>
      <c r="N47" s="9" t="e">
        <f ca="1"/>
        <v>#N/A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I48" s="51" t="str">
        <f ca="1"/>
        <v>AUD-ClearedIRSwap-3Y-0.05-28/12/2019</v>
      </c>
      <c r="J48" s="9" t="str">
        <f ca="1"/>
        <v>DeltaR</v>
      </c>
      <c r="K48" s="29">
        <f ca="1"/>
        <v>2.5919809309848469E-4</v>
      </c>
      <c r="L48" s="9" t="e">
        <f ca="1"/>
        <v>#N/A</v>
      </c>
      <c r="M48" s="19" t="e">
        <f ca="1"/>
        <v>#N/A</v>
      </c>
      <c r="N48" s="9" t="e">
        <f ca="1"/>
        <v>#N/A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9:23">
      <c r="I49" s="51" t="str">
        <f ca="1"/>
        <v>AUD-ClearedIRSwap-3Y-0.05-28/12/2019</v>
      </c>
      <c r="J49" s="9" t="str">
        <f ca="1"/>
        <v>MarketQuote</v>
      </c>
      <c r="K49" s="29">
        <f ca="1"/>
        <v>0.05</v>
      </c>
      <c r="L49" s="9" t="e">
        <f ca="1"/>
        <v>#N/A</v>
      </c>
      <c r="M49" s="19" t="e">
        <f ca="1"/>
        <v>#N/A</v>
      </c>
      <c r="N49" s="9" t="e">
        <f ca="1"/>
        <v>#N/A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9:23">
      <c r="I50" s="51" t="str">
        <f ca="1"/>
        <v>AUD-ClearedIRSwap-3Y-0.05-28/12/2019</v>
      </c>
      <c r="J50" s="9" t="str">
        <f ca="1"/>
        <v>NPV</v>
      </c>
      <c r="K50" s="29">
        <f ca="1"/>
        <v>-6.5482590909535662E-2</v>
      </c>
      <c r="L50" s="9" t="e">
        <f ca="1"/>
        <v>#N/A</v>
      </c>
      <c r="M50" s="19" t="e">
        <f ca="1"/>
        <v>#N/A</v>
      </c>
      <c r="N50" s="9" t="e">
        <f ca="1"/>
        <v>#N/A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9:23">
      <c r="I51" s="51" t="str">
        <f ca="1"/>
        <v>AUD-ClearedIRSwap-3Y-0.05-27/03/2020</v>
      </c>
      <c r="J51" s="9" t="str">
        <f ca="1"/>
        <v>ImpliedQuote</v>
      </c>
      <c r="K51" s="29">
        <f ca="1"/>
        <v>7.5874092663343135E-2</v>
      </c>
      <c r="L51" s="9" t="e">
        <f ca="1"/>
        <v>#N/A</v>
      </c>
      <c r="M51" s="19" t="e">
        <f ca="1"/>
        <v>#N/A</v>
      </c>
      <c r="N51" s="9" t="e">
        <f ca="1"/>
        <v>#N/A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9:23">
      <c r="I52" s="51" t="str">
        <f ca="1"/>
        <v>AUD-ClearedIRSwap-3Y-0.05-27/03/2020</v>
      </c>
      <c r="J52" s="9" t="str">
        <f ca="1"/>
        <v>AccrualFactor</v>
      </c>
      <c r="K52" s="29">
        <f ca="1"/>
        <v>2.5418202792644817</v>
      </c>
      <c r="L52" s="9" t="e">
        <f ca="1"/>
        <v>#N/A</v>
      </c>
      <c r="M52" s="19" t="e">
        <f ca="1"/>
        <v>#N/A</v>
      </c>
      <c r="N52" s="9" t="e">
        <f ca="1"/>
        <v>#N/A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9:23">
      <c r="I53" s="51" t="str">
        <f ca="1"/>
        <v>AUD-ClearedIRSwap-3Y-0.05-27/03/2020</v>
      </c>
      <c r="J53" s="9" t="str">
        <f ca="1"/>
        <v>ConvexityAdjustment</v>
      </c>
      <c r="K53" s="29">
        <f ca="1"/>
        <v>0</v>
      </c>
      <c r="L53" s="9" t="e">
        <f ca="1"/>
        <v>#N/A</v>
      </c>
      <c r="M53" s="19" t="e">
        <f ca="1"/>
        <v>#N/A</v>
      </c>
      <c r="N53" s="9" t="e">
        <f ca="1"/>
        <v>#N/A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9:23">
      <c r="I54" s="51" t="str">
        <f ca="1"/>
        <v>AUD-ClearedIRSwap-3Y-0.05-27/03/2020</v>
      </c>
      <c r="J54" s="9" t="str">
        <f ca="1"/>
        <v>DeltaR</v>
      </c>
      <c r="K54" s="29">
        <f ca="1"/>
        <v>2.5418202792644814E-4</v>
      </c>
      <c r="L54" s="9" t="e">
        <f ca="1"/>
        <v>#N/A</v>
      </c>
      <c r="M54" s="19" t="e">
        <f ca="1"/>
        <v>#N/A</v>
      </c>
      <c r="N54" s="9" t="e">
        <f ca="1"/>
        <v>#N/A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9:23">
      <c r="I55" s="51" t="str">
        <f ca="1"/>
        <v>AUD-ClearedIRSwap-3Y-0.05-27/03/2020</v>
      </c>
      <c r="J55" s="9" t="str">
        <f ca="1"/>
        <v>MarketQuote</v>
      </c>
      <c r="K55" s="29">
        <f ca="1"/>
        <v>0.05</v>
      </c>
      <c r="L55" s="9" t="e">
        <f ca="1"/>
        <v>#N/A</v>
      </c>
      <c r="M55" s="19" t="e">
        <f ca="1"/>
        <v>#N/A</v>
      </c>
      <c r="N55" s="9" t="e">
        <f ca="1"/>
        <v>#N/A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9:23">
      <c r="I56" s="51" t="str">
        <f ca="1"/>
        <v>AUD-ClearedIRSwap-3Y-0.05-27/03/2020</v>
      </c>
      <c r="J56" s="9" t="str">
        <f ca="1"/>
        <v>NPV</v>
      </c>
      <c r="K56" s="29">
        <f ca="1"/>
        <v>-6.5767293439253929E-2</v>
      </c>
      <c r="L56" s="9" t="e">
        <f ca="1"/>
        <v>#N/A</v>
      </c>
      <c r="M56" s="19" t="e">
        <f ca="1"/>
        <v>#N/A</v>
      </c>
      <c r="N56" s="9" t="e">
        <f ca="1"/>
        <v>#N/A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9:23">
      <c r="I57" s="51" t="str">
        <f ca="1"/>
        <v>AUD-ClearedIRSwap-3Y-0.05-25/06/2020</v>
      </c>
      <c r="J57" s="9" t="str">
        <f ca="1"/>
        <v>ImpliedQuote</v>
      </c>
      <c r="K57" s="29">
        <f ca="1"/>
        <v>7.6271379922207311E-2</v>
      </c>
      <c r="L57" s="9" t="e">
        <f ca="1"/>
        <v>#N/A</v>
      </c>
      <c r="M57" s="19" t="e">
        <f ca="1"/>
        <v>#N/A</v>
      </c>
      <c r="N57" s="9" t="e">
        <f ca="1"/>
        <v>#N/A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9:23">
      <c r="I58" s="51" t="str">
        <f ca="1"/>
        <v>AUD-ClearedIRSwap-3Y-0.05-25/06/2020</v>
      </c>
      <c r="J58" s="9" t="str">
        <f ca="1"/>
        <v>AccrualFactor</v>
      </c>
      <c r="K58" s="29">
        <f ca="1"/>
        <v>2.4959608664967061</v>
      </c>
      <c r="L58" s="9" t="e">
        <f ca="1"/>
        <v>#N/A</v>
      </c>
      <c r="M58" s="19" t="e">
        <f ca="1"/>
        <v>#N/A</v>
      </c>
      <c r="N58" s="9" t="e">
        <f ca="1"/>
        <v>#N/A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9:23">
      <c r="I59" s="51" t="str">
        <f ca="1"/>
        <v>AUD-ClearedIRSwap-3Y-0.05-25/06/2020</v>
      </c>
      <c r="J59" s="9" t="str">
        <f ca="1"/>
        <v>ConvexityAdjustment</v>
      </c>
      <c r="K59" s="29">
        <f ca="1"/>
        <v>0</v>
      </c>
      <c r="L59" s="9" t="e">
        <f ca="1"/>
        <v>#N/A</v>
      </c>
      <c r="M59" s="19" t="e">
        <f ca="1"/>
        <v>#N/A</v>
      </c>
      <c r="N59" s="9" t="e">
        <f ca="1"/>
        <v>#N/A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9:23">
      <c r="I60" s="51" t="str">
        <f ca="1"/>
        <v>AUD-ClearedIRSwap-3Y-0.05-25/06/2020</v>
      </c>
      <c r="J60" s="9" t="str">
        <f ca="1"/>
        <v>DeltaR</v>
      </c>
      <c r="K60" s="29">
        <f ca="1"/>
        <v>2.4959608664967061E-4</v>
      </c>
      <c r="L60" s="9" t="e">
        <f ca="1"/>
        <v>#N/A</v>
      </c>
      <c r="M60" s="19" t="e">
        <f ca="1"/>
        <v>#N/A</v>
      </c>
      <c r="N60" s="9" t="e">
        <f ca="1"/>
        <v>#N/A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9:23">
      <c r="I61" s="51" t="str">
        <f ca="1"/>
        <v>AUD-ClearedIRSwap-3Y-0.05-25/06/2020</v>
      </c>
      <c r="J61" s="9" t="str">
        <f ca="1"/>
        <v>MarketQuote</v>
      </c>
      <c r="K61" s="29">
        <f ca="1"/>
        <v>0.05</v>
      </c>
      <c r="L61" s="9" t="e">
        <f ca="1"/>
        <v>#N/A</v>
      </c>
      <c r="M61" s="19" t="e">
        <f ca="1"/>
        <v>#N/A</v>
      </c>
      <c r="N61" s="9" t="e">
        <f ca="1"/>
        <v>#N/A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9:23">
      <c r="I62" s="51" t="str">
        <f ca="1"/>
        <v>AUD-ClearedIRSwap-3Y-0.05-25/06/2020</v>
      </c>
      <c r="J62" s="9" t="str">
        <f ca="1"/>
        <v>NPV</v>
      </c>
      <c r="K62" s="29">
        <f ca="1"/>
        <v>-6.5572336194696698E-2</v>
      </c>
      <c r="L62" s="9" t="e">
        <f ca="1"/>
        <v>#N/A</v>
      </c>
      <c r="M62" s="19" t="e">
        <f ca="1"/>
        <v>#N/A</v>
      </c>
      <c r="N62" s="9" t="e">
        <f ca="1"/>
        <v>#N/A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9:23">
      <c r="I63" s="51" t="str">
        <f ca="1"/>
        <v>AUD-ClearedIRSwap-3Y-0.05-23/09/2020</v>
      </c>
      <c r="J63" s="9" t="str">
        <f ca="1"/>
        <v>ImpliedQuote</v>
      </c>
      <c r="K63" s="29">
        <f ca="1"/>
        <v>7.6787994261508508E-2</v>
      </c>
      <c r="L63" s="9" t="e">
        <f ca="1"/>
        <v>#N/A</v>
      </c>
      <c r="M63" s="19" t="e">
        <f ca="1"/>
        <v>#N/A</v>
      </c>
      <c r="N63" s="9" t="e">
        <f ca="1"/>
        <v>#N/A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9:23">
      <c r="I64" s="18" t="str">
        <f ca="1"/>
        <v>AUD-ClearedIRSwap-3Y-0.05-23/09/2020</v>
      </c>
      <c r="J64" s="9" t="str">
        <f ca="1"/>
        <v>AccrualFactor</v>
      </c>
      <c r="K64" s="29">
        <f ca="1"/>
        <v>2.4515898936126841</v>
      </c>
      <c r="L64" s="9" t="e">
        <f ca="1"/>
        <v>#N/A</v>
      </c>
      <c r="M64" s="19" t="e">
        <f ca="1"/>
        <v>#N/A</v>
      </c>
      <c r="N64" s="9" t="e">
        <f ca="1"/>
        <v>#N/A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4:23">
      <c r="I65" s="18" t="str">
        <f ca="1"/>
        <v>AUD-ClearedIRSwap-3Y-0.05-23/09/2020</v>
      </c>
      <c r="J65" s="9" t="str">
        <f ca="1"/>
        <v>ConvexityAdjustment</v>
      </c>
      <c r="K65" s="29">
        <f ca="1"/>
        <v>0</v>
      </c>
      <c r="L65" s="9" t="e">
        <f ca="1"/>
        <v>#N/A</v>
      </c>
      <c r="M65" s="19" t="e">
        <f ca="1"/>
        <v>#N/A</v>
      </c>
      <c r="N65" s="9" t="e">
        <f ca="1"/>
        <v>#N/A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4:23">
      <c r="I66" s="18" t="str">
        <f ca="1"/>
        <v>AUD-ClearedIRSwap-3Y-0.05-23/09/2020</v>
      </c>
      <c r="J66" s="9" t="str">
        <f ca="1"/>
        <v>DeltaR</v>
      </c>
      <c r="K66" s="29">
        <f ca="1"/>
        <v>2.4515898936126841E-4</v>
      </c>
      <c r="L66" s="9" t="e">
        <f ca="1"/>
        <v>#N/A</v>
      </c>
      <c r="M66" s="19" t="e">
        <f ca="1"/>
        <v>#N/A</v>
      </c>
      <c r="N66" s="9" t="e">
        <f ca="1"/>
        <v>#N/A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4:23">
      <c r="I67" s="18" t="str">
        <f ca="1"/>
        <v>AUD-ClearedIRSwap-3Y-0.05-23/09/2020</v>
      </c>
      <c r="J67" s="9" t="str">
        <f ca="1"/>
        <v>MarketQuote</v>
      </c>
      <c r="K67" s="29">
        <f ca="1"/>
        <v>0.05</v>
      </c>
      <c r="L67" s="9" t="e">
        <f ca="1"/>
        <v>#N/A</v>
      </c>
      <c r="M67" s="19" t="e">
        <f ca="1"/>
        <v>#N/A</v>
      </c>
      <c r="N67" s="9" t="e">
        <f ca="1"/>
        <v>#N/A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4:23">
      <c r="D68" s="47"/>
      <c r="I68" s="18" t="str">
        <f ca="1"/>
        <v>AUD-ClearedIRSwap-3Y-0.05-23/09/2020</v>
      </c>
      <c r="J68" s="9" t="str">
        <f ca="1"/>
        <v>NPV</v>
      </c>
      <c r="K68" s="29">
        <f ca="1"/>
        <v>-6.5673176001668804E-2</v>
      </c>
      <c r="L68" s="9" t="e">
        <f ca="1"/>
        <v>#N/A</v>
      </c>
      <c r="M68" s="19" t="e">
        <f ca="1"/>
        <v>#N/A</v>
      </c>
      <c r="N68" s="9" t="e">
        <f ca="1"/>
        <v>#N/A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4:23">
      <c r="D69" s="47"/>
      <c r="I69" s="18" t="str">
        <f ca="1"/>
        <v>AUD-ClearedIRSwap-5Y-0.05-22/12/2020</v>
      </c>
      <c r="J69" s="9" t="str">
        <f ca="1"/>
        <v>ImpliedQuote</v>
      </c>
      <c r="K69" s="29">
        <f ca="1"/>
        <v>7.3968096422983354E-2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4:23" ht="12" thickBot="1">
      <c r="I70" s="23" t="str">
        <f ca="1"/>
        <v>AUD-ClearedIRSwap-5Y-0.05-22/12/2020</v>
      </c>
      <c r="J70" s="24" t="str">
        <f ca="1"/>
        <v>AccrualFactor</v>
      </c>
      <c r="K70" s="30">
        <f ca="1"/>
        <v>3.7059305712703634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</sheetData>
  <mergeCells count="1">
    <mergeCell ref="A36:B37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19"/>
  <sheetViews>
    <sheetView workbookViewId="0">
      <selection activeCell="D9" sqref="D9"/>
    </sheetView>
  </sheetViews>
  <sheetFormatPr defaultRowHeight="12.75"/>
  <cols>
    <col min="3" max="3" width="12.42578125" bestFit="1" customWidth="1"/>
    <col min="4" max="4" width="9.42578125" customWidth="1"/>
    <col min="11" max="11" width="53" bestFit="1" customWidth="1"/>
  </cols>
  <sheetData>
    <row r="2" spans="3:11">
      <c r="J2" t="s">
        <v>38</v>
      </c>
      <c r="K2">
        <v>1</v>
      </c>
    </row>
    <row r="3" spans="3:11">
      <c r="J3" t="s">
        <v>39</v>
      </c>
      <c r="K3" t="s">
        <v>40</v>
      </c>
    </row>
    <row r="5" spans="3:11">
      <c r="J5" t="s">
        <v>33</v>
      </c>
      <c r="K5" t="s">
        <v>34</v>
      </c>
    </row>
    <row r="6" spans="3:11">
      <c r="J6" t="s">
        <v>35</v>
      </c>
      <c r="K6" t="s">
        <v>36</v>
      </c>
    </row>
    <row r="7" spans="3:11">
      <c r="D7">
        <v>1</v>
      </c>
      <c r="E7">
        <f>D7+$K$2</f>
        <v>2</v>
      </c>
      <c r="F7">
        <f>E7+$K$2</f>
        <v>3</v>
      </c>
      <c r="G7">
        <f>F7+$K$2</f>
        <v>4</v>
      </c>
      <c r="H7">
        <f>G7+$K$2</f>
        <v>5</v>
      </c>
      <c r="J7" t="s">
        <v>37</v>
      </c>
      <c r="K7" s="77" t="s">
        <v>46</v>
      </c>
    </row>
    <row r="8" spans="3:11">
      <c r="D8" t="str">
        <f>D7&amp;$K$3</f>
        <v>1Y</v>
      </c>
      <c r="E8" t="str">
        <f>E7&amp;$K$3</f>
        <v>2Y</v>
      </c>
      <c r="F8" t="str">
        <f>F7&amp;$K$3</f>
        <v>3Y</v>
      </c>
      <c r="G8" t="str">
        <f>G7&amp;$K$3</f>
        <v>4Y</v>
      </c>
      <c r="H8" t="str">
        <f>H7&amp;$K$3</f>
        <v>5Y</v>
      </c>
    </row>
    <row r="9" spans="3:11">
      <c r="C9" s="54">
        <f ca="1">BaseDate</f>
        <v>43647</v>
      </c>
      <c r="D9" s="82">
        <f t="array" aca="1" ref="D9:H19" ca="1">_xll.HLV5r3.Financial.Cache.GetImpliedQuoteMatrix(C9:C19, D8:H8, J5:K7)</f>
        <v>2.5342388189716625E-2</v>
      </c>
      <c r="E9" s="82">
        <f ca="1"/>
        <v>2.5327920908831774E-2</v>
      </c>
      <c r="F9" s="82">
        <f ca="1"/>
        <v>2.5111708089527174E-2</v>
      </c>
      <c r="G9" s="82">
        <f ca="1"/>
        <v>2.5189146808183651E-2</v>
      </c>
      <c r="H9" s="82">
        <f ca="1"/>
        <v>2.5189356854965438E-2</v>
      </c>
    </row>
    <row r="10" spans="3:11">
      <c r="C10" s="54">
        <f ca="1">C9+182</f>
        <v>43829</v>
      </c>
      <c r="D10" s="82">
        <f ca="1"/>
        <v>2.5342382523899514E-2</v>
      </c>
      <c r="E10" s="82">
        <f ca="1"/>
        <v>2.5327881269464086E-2</v>
      </c>
      <c r="F10" s="82">
        <f ca="1"/>
        <v>2.51137241541796E-2</v>
      </c>
      <c r="G10" s="82">
        <f ca="1"/>
        <v>2.5188812765459128E-2</v>
      </c>
      <c r="H10" s="82">
        <f ca="1"/>
        <v>2.5189330350393307E-2</v>
      </c>
    </row>
    <row r="11" spans="3:11">
      <c r="C11" s="54">
        <f t="shared" ref="C11:C19" ca="1" si="0">C10+182</f>
        <v>44011</v>
      </c>
      <c r="D11" s="82">
        <f ca="1"/>
        <v>2.5342203138008758E-2</v>
      </c>
      <c r="E11" s="82">
        <f ca="1"/>
        <v>2.5327830550408142E-2</v>
      </c>
      <c r="F11" s="82">
        <f ca="1"/>
        <v>2.5113726405229891E-2</v>
      </c>
      <c r="G11" s="82">
        <f ca="1"/>
        <v>2.5188807521787076E-2</v>
      </c>
      <c r="H11" s="82">
        <f ca="1"/>
        <v>2.5189243692705452E-2</v>
      </c>
    </row>
    <row r="12" spans="3:11">
      <c r="C12" s="54">
        <f t="shared" ca="1" si="0"/>
        <v>44193</v>
      </c>
      <c r="D12" s="82">
        <f ca="1"/>
        <v>2.5342201749426745E-2</v>
      </c>
      <c r="E12" s="82">
        <f ca="1"/>
        <v>2.5327828437067851E-2</v>
      </c>
      <c r="F12" s="82">
        <f ca="1"/>
        <v>2.5113723365248912E-2</v>
      </c>
      <c r="G12" s="82">
        <f ca="1"/>
        <v>2.5189109043424775E-2</v>
      </c>
      <c r="H12" s="82">
        <f ca="1"/>
        <v>2.5189242389957432E-2</v>
      </c>
    </row>
    <row r="13" spans="3:11">
      <c r="C13" s="54">
        <f t="shared" ca="1" si="0"/>
        <v>44375</v>
      </c>
      <c r="D13" s="82">
        <f ca="1"/>
        <v>2.5342203138008758E-2</v>
      </c>
      <c r="E13" s="82">
        <f ca="1"/>
        <v>2.5327830550408142E-2</v>
      </c>
      <c r="F13" s="82">
        <f ca="1"/>
        <v>2.5113726405229891E-2</v>
      </c>
      <c r="G13" s="82">
        <f ca="1"/>
        <v>2.5189118393780487E-2</v>
      </c>
      <c r="H13" s="82">
        <f ca="1"/>
        <v>2.5189249968356316E-2</v>
      </c>
    </row>
    <row r="14" spans="3:11">
      <c r="C14" s="54">
        <f t="shared" ca="1" si="0"/>
        <v>44557</v>
      </c>
      <c r="D14" s="82">
        <f ca="1"/>
        <v>2.5341938758007283E-2</v>
      </c>
      <c r="E14" s="82">
        <f ca="1"/>
        <v>2.5327637717208206E-2</v>
      </c>
      <c r="F14" s="82">
        <f ca="1"/>
        <v>2.5111301467120414E-2</v>
      </c>
      <c r="G14" s="82">
        <f ca="1"/>
        <v>2.5188765313002279E-2</v>
      </c>
      <c r="H14" s="82">
        <f ca="1"/>
        <v>2.5189046952988722E-2</v>
      </c>
    </row>
    <row r="15" spans="3:11">
      <c r="C15" s="54">
        <f t="shared" ca="1" si="0"/>
        <v>44739</v>
      </c>
      <c r="D15" s="82">
        <f ca="1"/>
        <v>2.5342203138008758E-2</v>
      </c>
      <c r="E15" s="82">
        <f ca="1"/>
        <v>2.5327882732440174E-2</v>
      </c>
      <c r="F15" s="82">
        <f ca="1"/>
        <v>2.5111685775982627E-2</v>
      </c>
      <c r="G15" s="82">
        <f ca="1"/>
        <v>2.5189112815340704E-2</v>
      </c>
      <c r="H15" s="82">
        <f ca="1"/>
        <v>2.5189247366395502E-2</v>
      </c>
    </row>
    <row r="16" spans="3:11">
      <c r="C16" s="54">
        <f t="shared" ca="1" si="0"/>
        <v>44921</v>
      </c>
      <c r="D16" s="82">
        <f ca="1"/>
        <v>2.5341938758007283E-2</v>
      </c>
      <c r="E16" s="82">
        <f ca="1"/>
        <v>2.5327806886102883E-2</v>
      </c>
      <c r="F16" s="82">
        <f ca="1"/>
        <v>2.51113200154107E-2</v>
      </c>
      <c r="G16" s="82">
        <f ca="1"/>
        <v>2.5188888951130507E-2</v>
      </c>
      <c r="H16" s="82">
        <f ca="1"/>
        <v>2.5189150891758182E-2</v>
      </c>
    </row>
    <row r="17" spans="3:8">
      <c r="C17" s="54">
        <f t="shared" ca="1" si="0"/>
        <v>45103</v>
      </c>
      <c r="D17" s="82">
        <f ca="1"/>
        <v>2.5342385349981698E-2</v>
      </c>
      <c r="E17" s="82">
        <f ca="1"/>
        <v>2.532788554865515E-2</v>
      </c>
      <c r="F17" s="82">
        <f ca="1"/>
        <v>2.5111687658189601E-2</v>
      </c>
      <c r="G17" s="82">
        <f ca="1"/>
        <v>2.5189118195091034E-2</v>
      </c>
      <c r="H17" s="82">
        <f ca="1"/>
        <v>2.5189336498737697E-2</v>
      </c>
    </row>
    <row r="18" spans="3:8">
      <c r="C18" s="54">
        <f t="shared" ca="1" si="0"/>
        <v>45285</v>
      </c>
      <c r="D18" s="82">
        <f ca="1"/>
        <v>2.5342124266701332E-2</v>
      </c>
      <c r="E18" s="82">
        <f ca="1"/>
        <v>2.5327809688467429E-2</v>
      </c>
      <c r="F18" s="82">
        <f ca="1"/>
        <v>2.5111386886509449E-2</v>
      </c>
      <c r="G18" s="82">
        <f ca="1"/>
        <v>2.5188996531450531E-2</v>
      </c>
      <c r="H18" s="82">
        <f ca="1"/>
        <v>2.5189157330925086E-2</v>
      </c>
    </row>
    <row r="19" spans="3:8">
      <c r="C19" s="54">
        <f t="shared" ca="1" si="0"/>
        <v>45467</v>
      </c>
      <c r="D19" s="82">
        <f ca="1"/>
        <v>2.5342234752751092E-2</v>
      </c>
      <c r="E19" s="82">
        <f ca="1"/>
        <v>2.5327896714954307E-2</v>
      </c>
      <c r="F19" s="82">
        <f ca="1"/>
        <v>2.5113803763121795E-2</v>
      </c>
      <c r="G19" s="82">
        <f ca="1"/>
        <v>2.5189205271176303E-2</v>
      </c>
      <c r="H19" s="82">
        <f ca="1"/>
        <v>2.5189326019174261E-2</v>
      </c>
    </row>
  </sheetData>
  <dataValidations count="1">
    <dataValidation type="list" allowBlank="1" showInputMessage="1" showErrorMessage="1" sqref="K7" xr:uid="{00000000-0002-0000-0400-000000000000}">
      <formula1>CurveList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Table of Contents</vt:lpstr>
      <vt:lpstr>GetInfo &amp; GetInstrumentInfo</vt:lpstr>
      <vt:lpstr>Priceable Rate Assets</vt:lpstr>
      <vt:lpstr>Priceable Cleared Rate Assets</vt:lpstr>
      <vt:lpstr>BERMatrix</vt:lpstr>
      <vt:lpstr>BaseDate</vt:lpstr>
      <vt:lpstr>CurveList</vt:lpstr>
      <vt:lpstr>CurveType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2019-07-01T06:35:39Z</dcterms:modified>
</cp:coreProperties>
</file>