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1312A2B5-5CC4-4C98-BBA2-C860AA46C813}" xr6:coauthVersionLast="43" xr6:coauthVersionMax="43" xr10:uidLastSave="{00000000-0000-0000-0000-000000000000}"/>
  <bookViews>
    <workbookView xWindow="780" yWindow="780" windowWidth="26370" windowHeight="14820" tabRatio="618" activeTab="4" xr2:uid="{00000000-000D-0000-FFFF-FFFF00000000}"/>
  </bookViews>
  <sheets>
    <sheet name="GetInfo &amp; GetInstrumentInfo" sheetId="12" r:id="rId1"/>
    <sheet name="AUDCurveGeneric" sheetId="14" r:id="rId2"/>
    <sheet name="AUDCurve6M" sheetId="5" r:id="rId3"/>
    <sheet name="AUDCurve1M" sheetId="13" r:id="rId4"/>
    <sheet name="Chart1" sheetId="11" r:id="rId5"/>
    <sheet name="Config" sheetId="10" r:id="rId6"/>
  </sheets>
  <definedNames>
    <definedName name="Algorithm" localSheetId="3">AUDCurve1M!$A$9</definedName>
    <definedName name="Algorithm" localSheetId="2">AUDCurve6M!$A$9</definedName>
    <definedName name="Algorithm" localSheetId="1">AUDCurveGeneric!$F$8</definedName>
    <definedName name="Algorithms">Config!$E$2:$E$7</definedName>
    <definedName name="Currency">Config!$C$2:$C$8</definedName>
    <definedName name="CurveList">'GetInfo &amp; GetInstrumentInfo'!$B$8:$B$77</definedName>
    <definedName name="CurveName" localSheetId="3">AUDCurve1M!$A$8</definedName>
    <definedName name="CurveName" localSheetId="2">AUDCurve6M!$A$8</definedName>
    <definedName name="CurveName" localSheetId="1">AUDCurveGeneric!$F$7</definedName>
    <definedName name="CurveType" localSheetId="3">AUDCurve1M!$A$2</definedName>
    <definedName name="CurveType" localSheetId="2">AUDCurve6M!$A$2</definedName>
    <definedName name="CurveType" localSheetId="1">AUDCurveGeneric!$F$2</definedName>
    <definedName name="FuturesRolls">Config!$G$2:$G$13</definedName>
    <definedName name="HLInstruments" localSheetId="1">AUDCurveGeneric!$D$17:$D$42</definedName>
    <definedName name="Markets">Config!$I$2:$I$3</definedName>
    <definedName name="RateIndex">Config!$D$2:$D$8</definedName>
    <definedName name="Rates" localSheetId="1">AUDCurveGeneric!$E$17:$E$42</definedName>
    <definedName name="ReferenceDate" localSheetId="3">AUDCurve1M!$A$4</definedName>
    <definedName name="ReferenceDate" localSheetId="2">AUDCurve6M!$A$4</definedName>
    <definedName name="ReferenceDate" localSheetId="1">AUDCurveGeneric!$F$4</definedName>
    <definedName name="Spreads" localSheetId="3">AUDCurve1M!$A$18:$A$41</definedName>
    <definedName name="Spreads" localSheetId="2">AUDCurve6M!$A$19:$A$42</definedName>
    <definedName name="Spreads" localSheetId="1">AUDCurveGeneric!$F$17:$F$42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5" l="1"/>
  <c r="B2" i="12"/>
  <c r="G15" i="12" a="1"/>
  <c r="D15" i="12" a="1"/>
  <c r="B8" i="12" a="1"/>
  <c r="H15" i="12" l="1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16" i="12"/>
  <c r="H18" i="12"/>
  <c r="H20" i="12"/>
  <c r="H22" i="12"/>
  <c r="H24" i="12"/>
  <c r="H26" i="12"/>
  <c r="H28" i="12"/>
  <c r="H30" i="12"/>
  <c r="H32" i="12"/>
  <c r="H34" i="12"/>
  <c r="H36" i="12"/>
  <c r="H38" i="12"/>
  <c r="H40" i="12"/>
  <c r="H42" i="12"/>
  <c r="H44" i="12"/>
  <c r="H46" i="12"/>
  <c r="H48" i="12"/>
  <c r="H50" i="12"/>
  <c r="H52" i="12"/>
  <c r="H54" i="12"/>
  <c r="H56" i="12"/>
  <c r="G15" i="12"/>
  <c r="G17" i="12"/>
  <c r="G19" i="12"/>
  <c r="G21" i="12"/>
  <c r="G23" i="12"/>
  <c r="G25" i="12"/>
  <c r="G27" i="12"/>
  <c r="G29" i="12"/>
  <c r="G31" i="12"/>
  <c r="G33" i="12"/>
  <c r="G35" i="12"/>
  <c r="G37" i="12"/>
  <c r="G39" i="12"/>
  <c r="G41" i="12"/>
  <c r="G43" i="12"/>
  <c r="G45" i="12"/>
  <c r="G47" i="12"/>
  <c r="G49" i="12"/>
  <c r="G51" i="12"/>
  <c r="G53" i="12"/>
  <c r="G55" i="12"/>
  <c r="G16" i="12"/>
  <c r="G18" i="12"/>
  <c r="G20" i="12"/>
  <c r="G22" i="12"/>
  <c r="G24" i="12"/>
  <c r="G26" i="12"/>
  <c r="G28" i="12"/>
  <c r="G30" i="12"/>
  <c r="G32" i="12"/>
  <c r="G34" i="12"/>
  <c r="G36" i="12"/>
  <c r="G38" i="12"/>
  <c r="G40" i="12"/>
  <c r="G42" i="12"/>
  <c r="G44" i="12"/>
  <c r="G46" i="12"/>
  <c r="G48" i="12"/>
  <c r="G50" i="12"/>
  <c r="G52" i="12"/>
  <c r="G54" i="12"/>
  <c r="G56" i="12"/>
  <c r="D15" i="12"/>
  <c r="D17" i="12"/>
  <c r="D19" i="12"/>
  <c r="D21" i="12"/>
  <c r="D23" i="12"/>
  <c r="D25" i="12"/>
  <c r="D27" i="12"/>
  <c r="D29" i="12"/>
  <c r="D31" i="12"/>
  <c r="D33" i="12"/>
  <c r="D35" i="12"/>
  <c r="D37" i="12"/>
  <c r="D39" i="12"/>
  <c r="D41" i="12"/>
  <c r="D43" i="12"/>
  <c r="D45" i="12"/>
  <c r="D47" i="12"/>
  <c r="D49" i="12"/>
  <c r="D51" i="12"/>
  <c r="D53" i="12"/>
  <c r="D55" i="12"/>
  <c r="E18" i="12"/>
  <c r="E22" i="12"/>
  <c r="E28" i="12"/>
  <c r="E34" i="12"/>
  <c r="E15" i="12"/>
  <c r="E17" i="12"/>
  <c r="E19" i="12"/>
  <c r="E21" i="12"/>
  <c r="E23" i="12"/>
  <c r="E25" i="12"/>
  <c r="E27" i="12"/>
  <c r="E29" i="12"/>
  <c r="E31" i="12"/>
  <c r="E33" i="12"/>
  <c r="E35" i="12"/>
  <c r="E37" i="12"/>
  <c r="E39" i="12"/>
  <c r="E41" i="12"/>
  <c r="E43" i="12"/>
  <c r="E45" i="12"/>
  <c r="E47" i="12"/>
  <c r="E49" i="12"/>
  <c r="E51" i="12"/>
  <c r="E53" i="12"/>
  <c r="E55" i="12"/>
  <c r="E20" i="12"/>
  <c r="E26" i="12"/>
  <c r="E36" i="12"/>
  <c r="E40" i="12"/>
  <c r="E44" i="12"/>
  <c r="E48" i="12"/>
  <c r="E50" i="12"/>
  <c r="E54" i="12"/>
  <c r="D16" i="12"/>
  <c r="D18" i="12"/>
  <c r="D20" i="12"/>
  <c r="D22" i="12"/>
  <c r="D24" i="12"/>
  <c r="D26" i="12"/>
  <c r="D28" i="12"/>
  <c r="D30" i="12"/>
  <c r="D32" i="12"/>
  <c r="D34" i="12"/>
  <c r="D36" i="12"/>
  <c r="D38" i="12"/>
  <c r="D40" i="12"/>
  <c r="D42" i="12"/>
  <c r="D44" i="12"/>
  <c r="D46" i="12"/>
  <c r="D48" i="12"/>
  <c r="D50" i="12"/>
  <c r="D52" i="12"/>
  <c r="D54" i="12"/>
  <c r="D56" i="12"/>
  <c r="E16" i="12"/>
  <c r="E24" i="12"/>
  <c r="E30" i="12"/>
  <c r="E32" i="12"/>
  <c r="E38" i="12"/>
  <c r="E42" i="12"/>
  <c r="E46" i="12"/>
  <c r="E52" i="12"/>
  <c r="E56" i="12"/>
  <c r="B8" i="12"/>
  <c r="B12" i="12"/>
  <c r="B16" i="12"/>
  <c r="B20" i="12"/>
  <c r="B24" i="12"/>
  <c r="B28" i="12"/>
  <c r="B32" i="12"/>
  <c r="B36" i="12"/>
  <c r="B40" i="12"/>
  <c r="B44" i="12"/>
  <c r="B48" i="12"/>
  <c r="B52" i="12"/>
  <c r="B56" i="12"/>
  <c r="B60" i="12"/>
  <c r="B64" i="12"/>
  <c r="B68" i="12"/>
  <c r="B72" i="12"/>
  <c r="B76" i="12"/>
  <c r="B80" i="12"/>
  <c r="B84" i="12"/>
  <c r="B88" i="12"/>
  <c r="B92" i="12"/>
  <c r="B96" i="12"/>
  <c r="B100" i="12"/>
  <c r="B104" i="12"/>
  <c r="B108" i="12"/>
  <c r="B112" i="12"/>
  <c r="B116" i="12"/>
  <c r="B120" i="12"/>
  <c r="B124" i="12"/>
  <c r="B128" i="12"/>
  <c r="B15" i="12"/>
  <c r="B31" i="12"/>
  <c r="B39" i="12"/>
  <c r="B43" i="12"/>
  <c r="B47" i="12"/>
  <c r="B79" i="12"/>
  <c r="B99" i="12"/>
  <c r="B111" i="12"/>
  <c r="B127" i="12"/>
  <c r="B9" i="12"/>
  <c r="B13" i="12"/>
  <c r="B17" i="12"/>
  <c r="B21" i="12"/>
  <c r="B25" i="12"/>
  <c r="B29" i="12"/>
  <c r="B33" i="12"/>
  <c r="B37" i="12"/>
  <c r="B41" i="12"/>
  <c r="B45" i="12"/>
  <c r="B49" i="12"/>
  <c r="B53" i="12"/>
  <c r="B57" i="12"/>
  <c r="B61" i="12"/>
  <c r="B65" i="12"/>
  <c r="B69" i="12"/>
  <c r="B73" i="12"/>
  <c r="B77" i="12"/>
  <c r="B81" i="12"/>
  <c r="B85" i="12"/>
  <c r="B89" i="12"/>
  <c r="B93" i="12"/>
  <c r="B97" i="12"/>
  <c r="B101" i="12"/>
  <c r="B105" i="12"/>
  <c r="B109" i="12"/>
  <c r="B113" i="12"/>
  <c r="B117" i="12"/>
  <c r="B121" i="12"/>
  <c r="B125" i="12"/>
  <c r="B129" i="12"/>
  <c r="B19" i="12"/>
  <c r="B27" i="12"/>
  <c r="B51" i="12"/>
  <c r="B55" i="12"/>
  <c r="B59" i="12"/>
  <c r="B63" i="12"/>
  <c r="B67" i="12"/>
  <c r="B75" i="12"/>
  <c r="B87" i="12"/>
  <c r="B95" i="12"/>
  <c r="B107" i="12"/>
  <c r="B119" i="12"/>
  <c r="B123" i="12"/>
  <c r="B10" i="12"/>
  <c r="B14" i="12"/>
  <c r="B18" i="12"/>
  <c r="B22" i="12"/>
  <c r="B26" i="12"/>
  <c r="B30" i="12"/>
  <c r="B34" i="12"/>
  <c r="B38" i="12"/>
  <c r="B42" i="12"/>
  <c r="B46" i="12"/>
  <c r="B50" i="12"/>
  <c r="B54" i="12"/>
  <c r="B58" i="12"/>
  <c r="B62" i="12"/>
  <c r="B66" i="12"/>
  <c r="B70" i="12"/>
  <c r="B74" i="12"/>
  <c r="B78" i="12"/>
  <c r="B82" i="12"/>
  <c r="B86" i="12"/>
  <c r="B90" i="12"/>
  <c r="B94" i="12"/>
  <c r="B98" i="12"/>
  <c r="B102" i="12"/>
  <c r="B106" i="12"/>
  <c r="B110" i="12"/>
  <c r="B114" i="12"/>
  <c r="B118" i="12"/>
  <c r="B122" i="12"/>
  <c r="B126" i="12"/>
  <c r="B11" i="12"/>
  <c r="B23" i="12"/>
  <c r="B35" i="12"/>
  <c r="B71" i="12"/>
  <c r="B83" i="12"/>
  <c r="B91" i="12"/>
  <c r="B103" i="12"/>
  <c r="B115" i="12"/>
  <c r="C19" i="5"/>
  <c r="E4" i="12" l="1"/>
  <c r="B10" i="14"/>
  <c r="B8" i="14"/>
  <c r="B3" i="14"/>
  <c r="B4" i="14" s="1"/>
  <c r="J15" i="12" a="1"/>
  <c r="J16" i="12" l="1"/>
  <c r="J20" i="12"/>
  <c r="J24" i="12"/>
  <c r="J28" i="12"/>
  <c r="J32" i="12"/>
  <c r="J36" i="12"/>
  <c r="J40" i="12"/>
  <c r="J44" i="12"/>
  <c r="J48" i="12"/>
  <c r="K16" i="12"/>
  <c r="K20" i="12"/>
  <c r="K24" i="12"/>
  <c r="K28" i="12"/>
  <c r="K32" i="12"/>
  <c r="K36" i="12"/>
  <c r="K40" i="12"/>
  <c r="K44" i="12"/>
  <c r="K48" i="12"/>
  <c r="J17" i="12"/>
  <c r="J21" i="12"/>
  <c r="J25" i="12"/>
  <c r="J29" i="12"/>
  <c r="J33" i="12"/>
  <c r="J37" i="12"/>
  <c r="J41" i="12"/>
  <c r="J45" i="12"/>
  <c r="J49" i="12"/>
  <c r="K17" i="12"/>
  <c r="K21" i="12"/>
  <c r="K25" i="12"/>
  <c r="K29" i="12"/>
  <c r="K33" i="12"/>
  <c r="K37" i="12"/>
  <c r="K41" i="12"/>
  <c r="K45" i="12"/>
  <c r="K49" i="12"/>
  <c r="K18" i="12"/>
  <c r="K22" i="12"/>
  <c r="K26" i="12"/>
  <c r="K30" i="12"/>
  <c r="K34" i="12"/>
  <c r="K38" i="12"/>
  <c r="K42" i="12"/>
  <c r="K46" i="12"/>
  <c r="K50" i="12"/>
  <c r="J15" i="12"/>
  <c r="J19" i="12"/>
  <c r="J23" i="12"/>
  <c r="J27" i="12"/>
  <c r="J31" i="12"/>
  <c r="J35" i="12"/>
  <c r="J39" i="12"/>
  <c r="J43" i="12"/>
  <c r="J47" i="12"/>
  <c r="J51" i="12"/>
  <c r="K15" i="12"/>
  <c r="K19" i="12"/>
  <c r="K23" i="12"/>
  <c r="K27" i="12"/>
  <c r="K31" i="12"/>
  <c r="K35" i="12"/>
  <c r="K39" i="12"/>
  <c r="K43" i="12"/>
  <c r="K47" i="12"/>
  <c r="K51" i="12"/>
  <c r="J18" i="12"/>
  <c r="J22" i="12"/>
  <c r="J26" i="12"/>
  <c r="J30" i="12"/>
  <c r="J34" i="12"/>
  <c r="J38" i="12"/>
  <c r="J42" i="12"/>
  <c r="J46" i="12"/>
  <c r="J50" i="12"/>
  <c r="L2" i="14"/>
  <c r="L3" i="14" s="1"/>
  <c r="L4" i="14" s="1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L84" i="14" s="1"/>
  <c r="L85" i="14" s="1"/>
  <c r="L86" i="14" s="1"/>
  <c r="L87" i="14" s="1"/>
  <c r="L88" i="14" s="1"/>
  <c r="L89" i="14" s="1"/>
  <c r="L90" i="14" s="1"/>
  <c r="L91" i="14" s="1"/>
  <c r="L92" i="14" s="1"/>
  <c r="L93" i="14" s="1"/>
  <c r="L94" i="14" s="1"/>
  <c r="L95" i="14" s="1"/>
  <c r="L96" i="14" s="1"/>
  <c r="L97" i="14" s="1"/>
  <c r="L98" i="14" s="1"/>
  <c r="L99" i="14" s="1"/>
  <c r="L100" i="14" s="1"/>
  <c r="L101" i="14" s="1"/>
  <c r="L102" i="14" s="1"/>
  <c r="L103" i="14" s="1"/>
  <c r="L104" i="14" s="1"/>
  <c r="L105" i="14" s="1"/>
  <c r="L106" i="14" s="1"/>
  <c r="L107" i="14" s="1"/>
  <c r="L108" i="14" s="1"/>
  <c r="L109" i="14" s="1"/>
  <c r="L110" i="14" s="1"/>
  <c r="L111" i="14" s="1"/>
  <c r="L112" i="14" s="1"/>
  <c r="L113" i="14" s="1"/>
  <c r="L114" i="14" s="1"/>
  <c r="L115" i="14" s="1"/>
  <c r="L116" i="14" s="1"/>
  <c r="L117" i="14" s="1"/>
  <c r="L118" i="14" s="1"/>
  <c r="L119" i="14" s="1"/>
  <c r="L120" i="14" s="1"/>
  <c r="L121" i="14" s="1"/>
  <c r="L122" i="14" s="1"/>
  <c r="L123" i="14" s="1"/>
  <c r="L124" i="14" s="1"/>
  <c r="L125" i="14" s="1"/>
  <c r="L126" i="14" s="1"/>
  <c r="L127" i="14" s="1"/>
  <c r="L128" i="14" s="1"/>
  <c r="L129" i="14" s="1"/>
  <c r="L130" i="14" s="1"/>
  <c r="L131" i="14" s="1"/>
  <c r="L132" i="14" s="1"/>
  <c r="L133" i="14" s="1"/>
  <c r="L134" i="14" s="1"/>
  <c r="L135" i="14" s="1"/>
  <c r="L136" i="14" s="1"/>
  <c r="L137" i="14" s="1"/>
  <c r="L138" i="14" s="1"/>
  <c r="L139" i="14" s="1"/>
  <c r="L140" i="14" s="1"/>
  <c r="L141" i="14" s="1"/>
  <c r="L142" i="14" s="1"/>
  <c r="L143" i="14" s="1"/>
  <c r="L144" i="14" s="1"/>
  <c r="L145" i="14" s="1"/>
  <c r="L146" i="14" s="1"/>
  <c r="L147" i="14" s="1"/>
  <c r="L148" i="14" s="1"/>
  <c r="L149" i="14" s="1"/>
  <c r="L150" i="14" s="1"/>
  <c r="L151" i="14" s="1"/>
  <c r="L152" i="14" s="1"/>
  <c r="L153" i="14" s="1"/>
  <c r="L154" i="14" s="1"/>
  <c r="L155" i="14" s="1"/>
  <c r="L156" i="14" s="1"/>
  <c r="L157" i="14" s="1"/>
  <c r="L158" i="14" s="1"/>
  <c r="L159" i="14" s="1"/>
  <c r="L160" i="14" s="1"/>
  <c r="L161" i="14" s="1"/>
  <c r="L162" i="14" s="1"/>
  <c r="L163" i="14" s="1"/>
  <c r="L164" i="14" s="1"/>
  <c r="L165" i="14" s="1"/>
  <c r="L166" i="14" s="1"/>
  <c r="L167" i="14" s="1"/>
  <c r="L168" i="14" s="1"/>
  <c r="L169" i="14" s="1"/>
  <c r="L170" i="14" s="1"/>
  <c r="L171" i="14" s="1"/>
  <c r="L172" i="14" s="1"/>
  <c r="L173" i="14" s="1"/>
  <c r="L174" i="14" s="1"/>
  <c r="L175" i="14" s="1"/>
  <c r="L176" i="14" s="1"/>
  <c r="L177" i="14" s="1"/>
  <c r="L178" i="14" s="1"/>
  <c r="L179" i="14" s="1"/>
  <c r="L180" i="14" s="1"/>
  <c r="L181" i="14" s="1"/>
  <c r="L182" i="14" s="1"/>
  <c r="L183" i="14" s="1"/>
  <c r="L184" i="14" s="1"/>
  <c r="L185" i="14" s="1"/>
  <c r="L186" i="14" s="1"/>
  <c r="L187" i="14" s="1"/>
  <c r="L188" i="14" s="1"/>
  <c r="L189" i="14" s="1"/>
  <c r="L190" i="14" s="1"/>
  <c r="L191" i="14" s="1"/>
  <c r="L192" i="14" s="1"/>
  <c r="L193" i="14" s="1"/>
  <c r="L194" i="14" s="1"/>
  <c r="L195" i="14" s="1"/>
  <c r="L196" i="14" s="1"/>
  <c r="L197" i="14" s="1"/>
  <c r="L198" i="14" s="1"/>
  <c r="L199" i="14" s="1"/>
  <c r="L200" i="14" s="1"/>
  <c r="L201" i="14" s="1"/>
  <c r="L202" i="14" s="1"/>
  <c r="L203" i="14" s="1"/>
  <c r="L204" i="14" s="1"/>
  <c r="L205" i="14" s="1"/>
  <c r="L206" i="14" s="1"/>
  <c r="L207" i="14" s="1"/>
  <c r="L208" i="14" s="1"/>
  <c r="L209" i="14" s="1"/>
  <c r="L210" i="14" s="1"/>
  <c r="L211" i="14" s="1"/>
  <c r="L212" i="14" s="1"/>
  <c r="L213" i="14" s="1"/>
  <c r="L214" i="14" s="1"/>
  <c r="L215" i="14" s="1"/>
  <c r="L216" i="14" s="1"/>
  <c r="L217" i="14" s="1"/>
  <c r="L218" i="14" s="1"/>
  <c r="L219" i="14" s="1"/>
  <c r="L220" i="14" s="1"/>
  <c r="L221" i="14" s="1"/>
  <c r="L222" i="14" s="1"/>
  <c r="L223" i="14" s="1"/>
  <c r="L224" i="14" s="1"/>
  <c r="L225" i="14" s="1"/>
  <c r="L226" i="14" s="1"/>
  <c r="L227" i="14" s="1"/>
  <c r="L228" i="14" s="1"/>
  <c r="L229" i="14" s="1"/>
  <c r="L230" i="14" s="1"/>
  <c r="L231" i="14" s="1"/>
  <c r="L232" i="14" s="1"/>
  <c r="L233" i="14" s="1"/>
  <c r="L234" i="14" s="1"/>
  <c r="L235" i="14" s="1"/>
  <c r="L236" i="14" s="1"/>
  <c r="L237" i="14" s="1"/>
  <c r="L238" i="14" s="1"/>
  <c r="L239" i="14" s="1"/>
  <c r="L240" i="14" s="1"/>
  <c r="L241" i="14" s="1"/>
  <c r="L242" i="14" s="1"/>
  <c r="L243" i="14" s="1"/>
  <c r="L244" i="14" s="1"/>
  <c r="L245" i="14" s="1"/>
  <c r="L246" i="14" s="1"/>
  <c r="L247" i="14" s="1"/>
  <c r="L248" i="14" s="1"/>
  <c r="L249" i="14" s="1"/>
  <c r="L250" i="14" s="1"/>
  <c r="L251" i="14" s="1"/>
  <c r="L252" i="14" s="1"/>
  <c r="L253" i="14" s="1"/>
  <c r="L254" i="14" s="1"/>
  <c r="L255" i="14" s="1"/>
  <c r="L256" i="14" s="1"/>
  <c r="L257" i="14" s="1"/>
  <c r="L258" i="14" s="1"/>
  <c r="L259" i="14" s="1"/>
  <c r="L260" i="14" s="1"/>
  <c r="L261" i="14" s="1"/>
  <c r="L262" i="14" s="1"/>
  <c r="L263" i="14" s="1"/>
  <c r="L264" i="14" s="1"/>
  <c r="L265" i="14" s="1"/>
  <c r="L266" i="14" s="1"/>
  <c r="L267" i="14" s="1"/>
  <c r="L268" i="14" s="1"/>
  <c r="L269" i="14" s="1"/>
  <c r="L270" i="14" s="1"/>
  <c r="L271" i="14" s="1"/>
  <c r="L272" i="14" s="1"/>
  <c r="L273" i="14" s="1"/>
  <c r="L274" i="14" s="1"/>
  <c r="L275" i="14" s="1"/>
  <c r="D24" i="14"/>
  <c r="D23" i="14"/>
  <c r="D41" i="14"/>
  <c r="D39" i="14"/>
  <c r="D38" i="14"/>
  <c r="D32" i="14"/>
  <c r="D31" i="14"/>
  <c r="D30" i="14"/>
  <c r="D22" i="14"/>
  <c r="D21" i="14"/>
  <c r="D20" i="14"/>
  <c r="D40" i="14"/>
  <c r="D19" i="14"/>
  <c r="D29" i="14"/>
  <c r="D37" i="14"/>
  <c r="D18" i="14"/>
  <c r="D28" i="14"/>
  <c r="D36" i="14"/>
  <c r="D17" i="14"/>
  <c r="D27" i="14"/>
  <c r="D35" i="14"/>
  <c r="D26" i="14"/>
  <c r="D34" i="14"/>
  <c r="D42" i="14"/>
  <c r="D25" i="14"/>
  <c r="D33" i="14"/>
  <c r="B1" i="14"/>
  <c r="H4" i="14" a="1"/>
  <c r="M2" i="14" a="1"/>
  <c r="N2" i="14" a="1"/>
  <c r="T3" i="14" a="1"/>
  <c r="T13" i="14" l="1"/>
  <c r="U9" i="14"/>
  <c r="U8" i="14"/>
  <c r="T4" i="14"/>
  <c r="T20" i="14"/>
  <c r="T15" i="14"/>
  <c r="U11" i="14"/>
  <c r="U10" i="14"/>
  <c r="T6" i="14"/>
  <c r="T22" i="14"/>
  <c r="U4" i="14"/>
  <c r="T17" i="14"/>
  <c r="U13" i="14"/>
  <c r="U12" i="14"/>
  <c r="T8" i="14"/>
  <c r="T3" i="14"/>
  <c r="T19" i="14"/>
  <c r="U15" i="14"/>
  <c r="U14" i="14"/>
  <c r="T10" i="14"/>
  <c r="T5" i="14"/>
  <c r="T21" i="14"/>
  <c r="U17" i="14"/>
  <c r="U16" i="14"/>
  <c r="T12" i="14"/>
  <c r="T7" i="14"/>
  <c r="U3" i="14"/>
  <c r="U19" i="14"/>
  <c r="U18" i="14"/>
  <c r="T14" i="14"/>
  <c r="T9" i="14"/>
  <c r="U5" i="14"/>
  <c r="U21" i="14"/>
  <c r="U20" i="14"/>
  <c r="T16" i="14"/>
  <c r="T11" i="14"/>
  <c r="U7" i="14"/>
  <c r="U6" i="14"/>
  <c r="U22" i="14"/>
  <c r="T18" i="14"/>
  <c r="H16" i="14"/>
  <c r="H32" i="14"/>
  <c r="I35" i="14"/>
  <c r="I18" i="14"/>
  <c r="I34" i="14"/>
  <c r="H7" i="14"/>
  <c r="H23" i="14"/>
  <c r="I5" i="14"/>
  <c r="H18" i="14"/>
  <c r="H34" i="14"/>
  <c r="I4" i="14"/>
  <c r="I20" i="14"/>
  <c r="I36" i="14"/>
  <c r="H9" i="14"/>
  <c r="H25" i="14"/>
  <c r="I13" i="14"/>
  <c r="H4" i="14"/>
  <c r="H20" i="14"/>
  <c r="H36" i="14"/>
  <c r="I6" i="14"/>
  <c r="I22" i="14"/>
  <c r="I9" i="14"/>
  <c r="H11" i="14"/>
  <c r="H27" i="14"/>
  <c r="I17" i="14"/>
  <c r="H6" i="14"/>
  <c r="H22" i="14"/>
  <c r="I7" i="14"/>
  <c r="I8" i="14"/>
  <c r="I24" i="14"/>
  <c r="I15" i="14"/>
  <c r="H13" i="14"/>
  <c r="H29" i="14"/>
  <c r="I23" i="14"/>
  <c r="I12" i="14"/>
  <c r="H8" i="14"/>
  <c r="H24" i="14"/>
  <c r="I11" i="14"/>
  <c r="I10" i="14"/>
  <c r="I26" i="14"/>
  <c r="I21" i="14"/>
  <c r="H15" i="14"/>
  <c r="H31" i="14"/>
  <c r="I29" i="14"/>
  <c r="H10" i="14"/>
  <c r="H26" i="14"/>
  <c r="I19" i="14"/>
  <c r="I28" i="14"/>
  <c r="I27" i="14"/>
  <c r="H17" i="14"/>
  <c r="H33" i="14"/>
  <c r="I37" i="14"/>
  <c r="H12" i="14"/>
  <c r="H28" i="14"/>
  <c r="I25" i="14"/>
  <c r="I14" i="14"/>
  <c r="I30" i="14"/>
  <c r="I33" i="14"/>
  <c r="H19" i="14"/>
  <c r="H35" i="14"/>
  <c r="H14" i="14"/>
  <c r="H30" i="14"/>
  <c r="I31" i="14"/>
  <c r="I16" i="14"/>
  <c r="I32" i="14"/>
  <c r="H5" i="14"/>
  <c r="H21" i="14"/>
  <c r="H37" i="14"/>
  <c r="N2" i="14"/>
  <c r="N6" i="14"/>
  <c r="N10" i="14"/>
  <c r="N14" i="14"/>
  <c r="N18" i="14"/>
  <c r="N22" i="14"/>
  <c r="N26" i="14"/>
  <c r="N30" i="14"/>
  <c r="Q30" i="14" s="1"/>
  <c r="N34" i="14"/>
  <c r="Q34" i="14" s="1"/>
  <c r="N38" i="14"/>
  <c r="N42" i="14"/>
  <c r="N46" i="14"/>
  <c r="N50" i="14"/>
  <c r="N54" i="14"/>
  <c r="N58" i="14"/>
  <c r="Q58" i="14" s="1"/>
  <c r="N62" i="14"/>
  <c r="Q62" i="14" s="1"/>
  <c r="N66" i="14"/>
  <c r="Q66" i="14" s="1"/>
  <c r="N70" i="14"/>
  <c r="N74" i="14"/>
  <c r="N78" i="14"/>
  <c r="N82" i="14"/>
  <c r="N86" i="14"/>
  <c r="Q86" i="14" s="1"/>
  <c r="N90" i="14"/>
  <c r="N94" i="14"/>
  <c r="N98" i="14"/>
  <c r="Q98" i="14" s="1"/>
  <c r="N102" i="14"/>
  <c r="N106" i="14"/>
  <c r="N110" i="14"/>
  <c r="Q110" i="14" s="1"/>
  <c r="N114" i="14"/>
  <c r="N118" i="14"/>
  <c r="Q118" i="14" s="1"/>
  <c r="N122" i="14"/>
  <c r="Q122" i="14" s="1"/>
  <c r="N126" i="14"/>
  <c r="Q126" i="14" s="1"/>
  <c r="N130" i="14"/>
  <c r="N134" i="14"/>
  <c r="N138" i="14"/>
  <c r="N142" i="14"/>
  <c r="N146" i="14"/>
  <c r="N150" i="14"/>
  <c r="N154" i="14"/>
  <c r="N158" i="14"/>
  <c r="Q158" i="14" s="1"/>
  <c r="N162" i="14"/>
  <c r="N166" i="14"/>
  <c r="Q166" i="14" s="1"/>
  <c r="N170" i="14"/>
  <c r="N174" i="14"/>
  <c r="Q174" i="14" s="1"/>
  <c r="N178" i="14"/>
  <c r="N182" i="14"/>
  <c r="Q182" i="14" s="1"/>
  <c r="N186" i="14"/>
  <c r="Q186" i="14" s="1"/>
  <c r="N190" i="14"/>
  <c r="Q190" i="14" s="1"/>
  <c r="N194" i="14"/>
  <c r="Q194" i="14" s="1"/>
  <c r="N198" i="14"/>
  <c r="N202" i="14"/>
  <c r="Q202" i="14" s="1"/>
  <c r="N206" i="14"/>
  <c r="N210" i="14"/>
  <c r="N214" i="14"/>
  <c r="Q214" i="14" s="1"/>
  <c r="N218" i="14"/>
  <c r="N222" i="14"/>
  <c r="Q222" i="14" s="1"/>
  <c r="N226" i="14"/>
  <c r="N230" i="14"/>
  <c r="N234" i="14"/>
  <c r="Q234" i="14" s="1"/>
  <c r="N238" i="14"/>
  <c r="Q238" i="14" s="1"/>
  <c r="N242" i="14"/>
  <c r="N246" i="14"/>
  <c r="N250" i="14"/>
  <c r="N254" i="14"/>
  <c r="Q254" i="14" s="1"/>
  <c r="N258" i="14"/>
  <c r="Q258" i="14" s="1"/>
  <c r="N262" i="14"/>
  <c r="N266" i="14"/>
  <c r="Q266" i="14" s="1"/>
  <c r="N270" i="14"/>
  <c r="N274" i="14"/>
  <c r="N247" i="14"/>
  <c r="Q247" i="14" s="1"/>
  <c r="N255" i="14"/>
  <c r="N263" i="14"/>
  <c r="N271" i="14"/>
  <c r="Q271" i="14" s="1"/>
  <c r="N13" i="14"/>
  <c r="N45" i="14"/>
  <c r="Q45" i="14" s="1"/>
  <c r="N61" i="14"/>
  <c r="N73" i="14"/>
  <c r="N89" i="14"/>
  <c r="Q89" i="14" s="1"/>
  <c r="N101" i="14"/>
  <c r="Q101" i="14" s="1"/>
  <c r="N113" i="14"/>
  <c r="N125" i="14"/>
  <c r="Q125" i="14" s="1"/>
  <c r="N133" i="14"/>
  <c r="N145" i="14"/>
  <c r="N3" i="14"/>
  <c r="Q3" i="14" s="1"/>
  <c r="N7" i="14"/>
  <c r="N11" i="14"/>
  <c r="Q11" i="14" s="1"/>
  <c r="N15" i="14"/>
  <c r="N19" i="14"/>
  <c r="Q19" i="14" s="1"/>
  <c r="N23" i="14"/>
  <c r="N27" i="14"/>
  <c r="Q27" i="14" s="1"/>
  <c r="N31" i="14"/>
  <c r="Q31" i="14" s="1"/>
  <c r="N35" i="14"/>
  <c r="N39" i="14"/>
  <c r="N43" i="14"/>
  <c r="N47" i="14"/>
  <c r="N51" i="14"/>
  <c r="Q51" i="14" s="1"/>
  <c r="N55" i="14"/>
  <c r="N59" i="14"/>
  <c r="Q59" i="14" s="1"/>
  <c r="N63" i="14"/>
  <c r="Q63" i="14" s="1"/>
  <c r="N67" i="14"/>
  <c r="Q67" i="14" s="1"/>
  <c r="N71" i="14"/>
  <c r="N75" i="14"/>
  <c r="N79" i="14"/>
  <c r="Q79" i="14" s="1"/>
  <c r="N83" i="14"/>
  <c r="Q83" i="14" s="1"/>
  <c r="N87" i="14"/>
  <c r="N91" i="14"/>
  <c r="N95" i="14"/>
  <c r="Q95" i="14" s="1"/>
  <c r="N99" i="14"/>
  <c r="N103" i="14"/>
  <c r="N107" i="14"/>
  <c r="Q107" i="14" s="1"/>
  <c r="N111" i="14"/>
  <c r="N115" i="14"/>
  <c r="Q115" i="14" s="1"/>
  <c r="N119" i="14"/>
  <c r="N123" i="14"/>
  <c r="N127" i="14"/>
  <c r="N131" i="14"/>
  <c r="Q131" i="14" s="1"/>
  <c r="N135" i="14"/>
  <c r="N139" i="14"/>
  <c r="N143" i="14"/>
  <c r="N147" i="14"/>
  <c r="N151" i="14"/>
  <c r="N155" i="14"/>
  <c r="N159" i="14"/>
  <c r="N163" i="14"/>
  <c r="Q163" i="14" s="1"/>
  <c r="N167" i="14"/>
  <c r="N171" i="14"/>
  <c r="N175" i="14"/>
  <c r="Q175" i="14" s="1"/>
  <c r="N179" i="14"/>
  <c r="Q179" i="14" s="1"/>
  <c r="N183" i="14"/>
  <c r="N187" i="14"/>
  <c r="Q187" i="14" s="1"/>
  <c r="N191" i="14"/>
  <c r="N195" i="14"/>
  <c r="Q195" i="14" s="1"/>
  <c r="N199" i="14"/>
  <c r="N203" i="14"/>
  <c r="Q203" i="14" s="1"/>
  <c r="N207" i="14"/>
  <c r="N211" i="14"/>
  <c r="N215" i="14"/>
  <c r="N219" i="14"/>
  <c r="N223" i="14"/>
  <c r="N227" i="14"/>
  <c r="N231" i="14"/>
  <c r="N235" i="14"/>
  <c r="N239" i="14"/>
  <c r="Q239" i="14" s="1"/>
  <c r="N243" i="14"/>
  <c r="Q243" i="14" s="1"/>
  <c r="N251" i="14"/>
  <c r="Q251" i="14" s="1"/>
  <c r="N259" i="14"/>
  <c r="N267" i="14"/>
  <c r="Q267" i="14" s="1"/>
  <c r="N275" i="14"/>
  <c r="Q275" i="14" s="1"/>
  <c r="N25" i="14"/>
  <c r="Q25" i="14" s="1"/>
  <c r="N57" i="14"/>
  <c r="Q57" i="14" s="1"/>
  <c r="N69" i="14"/>
  <c r="Q69" i="14" s="1"/>
  <c r="N81" i="14"/>
  <c r="Q81" i="14" s="1"/>
  <c r="N93" i="14"/>
  <c r="Q93" i="14" s="1"/>
  <c r="N105" i="14"/>
  <c r="Q105" i="14" s="1"/>
  <c r="N117" i="14"/>
  <c r="Q117" i="14" s="1"/>
  <c r="N129" i="14"/>
  <c r="Q129" i="14" s="1"/>
  <c r="N141" i="14"/>
  <c r="N4" i="14"/>
  <c r="Q4" i="14" s="1"/>
  <c r="N8" i="14"/>
  <c r="N12" i="14"/>
  <c r="N16" i="14"/>
  <c r="Q16" i="14" s="1"/>
  <c r="N20" i="14"/>
  <c r="N24" i="14"/>
  <c r="Q24" i="14" s="1"/>
  <c r="N28" i="14"/>
  <c r="Q28" i="14" s="1"/>
  <c r="N32" i="14"/>
  <c r="Q32" i="14" s="1"/>
  <c r="N36" i="14"/>
  <c r="Q36" i="14" s="1"/>
  <c r="N40" i="14"/>
  <c r="N44" i="14"/>
  <c r="Q44" i="14" s="1"/>
  <c r="N48" i="14"/>
  <c r="Q48" i="14" s="1"/>
  <c r="N52" i="14"/>
  <c r="N56" i="14"/>
  <c r="N60" i="14"/>
  <c r="N64" i="14"/>
  <c r="N68" i="14"/>
  <c r="N72" i="14"/>
  <c r="N76" i="14"/>
  <c r="Q76" i="14" s="1"/>
  <c r="N80" i="14"/>
  <c r="N84" i="14"/>
  <c r="Q84" i="14" s="1"/>
  <c r="N88" i="14"/>
  <c r="Q88" i="14" s="1"/>
  <c r="N92" i="14"/>
  <c r="Q92" i="14" s="1"/>
  <c r="N96" i="14"/>
  <c r="N100" i="14"/>
  <c r="Q100" i="14" s="1"/>
  <c r="N104" i="14"/>
  <c r="Q104" i="14" s="1"/>
  <c r="N108" i="14"/>
  <c r="N112" i="14"/>
  <c r="N116" i="14"/>
  <c r="Q116" i="14" s="1"/>
  <c r="N120" i="14"/>
  <c r="Q120" i="14" s="1"/>
  <c r="N124" i="14"/>
  <c r="Q124" i="14" s="1"/>
  <c r="N128" i="14"/>
  <c r="Q128" i="14" s="1"/>
  <c r="N132" i="14"/>
  <c r="N136" i="14"/>
  <c r="Q136" i="14" s="1"/>
  <c r="N140" i="14"/>
  <c r="N144" i="14"/>
  <c r="N148" i="14"/>
  <c r="Q148" i="14" s="1"/>
  <c r="N152" i="14"/>
  <c r="N156" i="14"/>
  <c r="Q156" i="14" s="1"/>
  <c r="N160" i="14"/>
  <c r="N164" i="14"/>
  <c r="Q164" i="14" s="1"/>
  <c r="N168" i="14"/>
  <c r="Q168" i="14" s="1"/>
  <c r="N172" i="14"/>
  <c r="Q172" i="14" s="1"/>
  <c r="N176" i="14"/>
  <c r="Q176" i="14" s="1"/>
  <c r="N180" i="14"/>
  <c r="Q180" i="14" s="1"/>
  <c r="N184" i="14"/>
  <c r="Q184" i="14" s="1"/>
  <c r="N188" i="14"/>
  <c r="N192" i="14"/>
  <c r="Q192" i="14" s="1"/>
  <c r="N196" i="14"/>
  <c r="Q196" i="14" s="1"/>
  <c r="N200" i="14"/>
  <c r="Q200" i="14" s="1"/>
  <c r="N204" i="14"/>
  <c r="Q204" i="14" s="1"/>
  <c r="N208" i="14"/>
  <c r="N212" i="14"/>
  <c r="Q212" i="14" s="1"/>
  <c r="N216" i="14"/>
  <c r="N220" i="14"/>
  <c r="Q220" i="14" s="1"/>
  <c r="N224" i="14"/>
  <c r="N228" i="14"/>
  <c r="N232" i="14"/>
  <c r="N236" i="14"/>
  <c r="Q236" i="14" s="1"/>
  <c r="N240" i="14"/>
  <c r="Q240" i="14" s="1"/>
  <c r="N244" i="14"/>
  <c r="Q244" i="14" s="1"/>
  <c r="N248" i="14"/>
  <c r="N252" i="14"/>
  <c r="Q252" i="14" s="1"/>
  <c r="N256" i="14"/>
  <c r="N260" i="14"/>
  <c r="Q260" i="14" s="1"/>
  <c r="N264" i="14"/>
  <c r="Q264" i="14" s="1"/>
  <c r="N268" i="14"/>
  <c r="N272" i="14"/>
  <c r="Q272" i="14" s="1"/>
  <c r="N5" i="14"/>
  <c r="N9" i="14"/>
  <c r="N17" i="14"/>
  <c r="Q17" i="14" s="1"/>
  <c r="N21" i="14"/>
  <c r="N29" i="14"/>
  <c r="N33" i="14"/>
  <c r="Q33" i="14" s="1"/>
  <c r="N37" i="14"/>
  <c r="Q37" i="14" s="1"/>
  <c r="N41" i="14"/>
  <c r="N49" i="14"/>
  <c r="N53" i="14"/>
  <c r="Q53" i="14" s="1"/>
  <c r="N65" i="14"/>
  <c r="Q65" i="14" s="1"/>
  <c r="N77" i="14"/>
  <c r="Q77" i="14" s="1"/>
  <c r="N85" i="14"/>
  <c r="N97" i="14"/>
  <c r="N109" i="14"/>
  <c r="Q109" i="14" s="1"/>
  <c r="N121" i="14"/>
  <c r="Q121" i="14" s="1"/>
  <c r="N137" i="14"/>
  <c r="Q137" i="14" s="1"/>
  <c r="N153" i="14"/>
  <c r="N169" i="14"/>
  <c r="N185" i="14"/>
  <c r="Q185" i="14" s="1"/>
  <c r="N201" i="14"/>
  <c r="Q201" i="14" s="1"/>
  <c r="N217" i="14"/>
  <c r="Q217" i="14" s="1"/>
  <c r="N233" i="14"/>
  <c r="N249" i="14"/>
  <c r="N265" i="14"/>
  <c r="Q265" i="14" s="1"/>
  <c r="N157" i="14"/>
  <c r="Q157" i="14" s="1"/>
  <c r="N173" i="14"/>
  <c r="N189" i="14"/>
  <c r="N205" i="14"/>
  <c r="N221" i="14"/>
  <c r="Q221" i="14" s="1"/>
  <c r="N237" i="14"/>
  <c r="Q237" i="14" s="1"/>
  <c r="N253" i="14"/>
  <c r="Q253" i="14" s="1"/>
  <c r="N269" i="14"/>
  <c r="Q269" i="14" s="1"/>
  <c r="N181" i="14"/>
  <c r="N213" i="14"/>
  <c r="Q213" i="14" s="1"/>
  <c r="N261" i="14"/>
  <c r="N161" i="14"/>
  <c r="Q161" i="14" s="1"/>
  <c r="N177" i="14"/>
  <c r="N193" i="14"/>
  <c r="Q193" i="14" s="1"/>
  <c r="N209" i="14"/>
  <c r="Q209" i="14" s="1"/>
  <c r="N225" i="14"/>
  <c r="N241" i="14"/>
  <c r="N257" i="14"/>
  <c r="Q257" i="14" s="1"/>
  <c r="N273" i="14"/>
  <c r="N149" i="14"/>
  <c r="Q149" i="14" s="1"/>
  <c r="N165" i="14"/>
  <c r="Q165" i="14" s="1"/>
  <c r="N197" i="14"/>
  <c r="Q197" i="14" s="1"/>
  <c r="N229" i="14"/>
  <c r="Q229" i="14" s="1"/>
  <c r="N245" i="14"/>
  <c r="Q245" i="14" s="1"/>
  <c r="M2" i="14"/>
  <c r="M6" i="14"/>
  <c r="M10" i="14"/>
  <c r="M14" i="14"/>
  <c r="M18" i="14"/>
  <c r="M22" i="14"/>
  <c r="M26" i="14"/>
  <c r="M30" i="14"/>
  <c r="M34" i="14"/>
  <c r="M38" i="14"/>
  <c r="M42" i="14"/>
  <c r="M46" i="14"/>
  <c r="M50" i="14"/>
  <c r="M54" i="14"/>
  <c r="M58" i="14"/>
  <c r="M62" i="14"/>
  <c r="M66" i="14"/>
  <c r="M70" i="14"/>
  <c r="M74" i="14"/>
  <c r="M78" i="14"/>
  <c r="M82" i="14"/>
  <c r="M86" i="14"/>
  <c r="M90" i="14"/>
  <c r="M94" i="14"/>
  <c r="M98" i="14"/>
  <c r="M102" i="14"/>
  <c r="M106" i="14"/>
  <c r="M110" i="14"/>
  <c r="M114" i="14"/>
  <c r="M118" i="14"/>
  <c r="M122" i="14"/>
  <c r="M126" i="14"/>
  <c r="M130" i="14"/>
  <c r="M134" i="14"/>
  <c r="M138" i="14"/>
  <c r="M142" i="14"/>
  <c r="M146" i="14"/>
  <c r="M150" i="14"/>
  <c r="M154" i="14"/>
  <c r="M158" i="14"/>
  <c r="M162" i="14"/>
  <c r="M166" i="14"/>
  <c r="M170" i="14"/>
  <c r="M174" i="14"/>
  <c r="M178" i="14"/>
  <c r="M182" i="14"/>
  <c r="M186" i="14"/>
  <c r="M190" i="14"/>
  <c r="M194" i="14"/>
  <c r="M198" i="14"/>
  <c r="M202" i="14"/>
  <c r="M206" i="14"/>
  <c r="M210" i="14"/>
  <c r="M214" i="14"/>
  <c r="M218" i="14"/>
  <c r="M222" i="14"/>
  <c r="M226" i="14"/>
  <c r="M230" i="14"/>
  <c r="M234" i="14"/>
  <c r="M238" i="14"/>
  <c r="M242" i="14"/>
  <c r="M246" i="14"/>
  <c r="M250" i="14"/>
  <c r="M254" i="14"/>
  <c r="M258" i="14"/>
  <c r="M262" i="14"/>
  <c r="M266" i="14"/>
  <c r="M270" i="14"/>
  <c r="M274" i="14"/>
  <c r="M8" i="14"/>
  <c r="M32" i="14"/>
  <c r="M44" i="14"/>
  <c r="M52" i="14"/>
  <c r="M60" i="14"/>
  <c r="M68" i="14"/>
  <c r="M76" i="14"/>
  <c r="M3" i="14"/>
  <c r="M7" i="14"/>
  <c r="M11" i="14"/>
  <c r="M15" i="14"/>
  <c r="M19" i="14"/>
  <c r="M23" i="14"/>
  <c r="M27" i="14"/>
  <c r="M31" i="14"/>
  <c r="M35" i="14"/>
  <c r="M39" i="14"/>
  <c r="M43" i="14"/>
  <c r="M47" i="14"/>
  <c r="M51" i="14"/>
  <c r="M55" i="14"/>
  <c r="M59" i="14"/>
  <c r="M63" i="14"/>
  <c r="M67" i="14"/>
  <c r="M71" i="14"/>
  <c r="M75" i="14"/>
  <c r="M79" i="14"/>
  <c r="M83" i="14"/>
  <c r="M87" i="14"/>
  <c r="M91" i="14"/>
  <c r="M95" i="14"/>
  <c r="M99" i="14"/>
  <c r="M103" i="14"/>
  <c r="M107" i="14"/>
  <c r="M111" i="14"/>
  <c r="M115" i="14"/>
  <c r="M119" i="14"/>
  <c r="M123" i="14"/>
  <c r="M127" i="14"/>
  <c r="M131" i="14"/>
  <c r="M135" i="14"/>
  <c r="M139" i="14"/>
  <c r="M143" i="14"/>
  <c r="M147" i="14"/>
  <c r="M151" i="14"/>
  <c r="M155" i="14"/>
  <c r="M159" i="14"/>
  <c r="M163" i="14"/>
  <c r="M167" i="14"/>
  <c r="M171" i="14"/>
  <c r="M175" i="14"/>
  <c r="M179" i="14"/>
  <c r="M183" i="14"/>
  <c r="M187" i="14"/>
  <c r="M191" i="14"/>
  <c r="M195" i="14"/>
  <c r="M199" i="14"/>
  <c r="M203" i="14"/>
  <c r="M207" i="14"/>
  <c r="M211" i="14"/>
  <c r="M215" i="14"/>
  <c r="M219" i="14"/>
  <c r="M223" i="14"/>
  <c r="M227" i="14"/>
  <c r="M231" i="14"/>
  <c r="M235" i="14"/>
  <c r="M239" i="14"/>
  <c r="M243" i="14"/>
  <c r="M247" i="14"/>
  <c r="M251" i="14"/>
  <c r="M255" i="14"/>
  <c r="M259" i="14"/>
  <c r="M263" i="14"/>
  <c r="M267" i="14"/>
  <c r="M271" i="14"/>
  <c r="M275" i="14"/>
  <c r="M4" i="14"/>
  <c r="M12" i="14"/>
  <c r="M16" i="14"/>
  <c r="M20" i="14"/>
  <c r="M24" i="14"/>
  <c r="M28" i="14"/>
  <c r="M36" i="14"/>
  <c r="M40" i="14"/>
  <c r="M48" i="14"/>
  <c r="M56" i="14"/>
  <c r="M64" i="14"/>
  <c r="M72" i="14"/>
  <c r="M80" i="14"/>
  <c r="M84" i="14"/>
  <c r="M88" i="14"/>
  <c r="M92" i="14"/>
  <c r="M13" i="14"/>
  <c r="M29" i="14"/>
  <c r="M45" i="14"/>
  <c r="M61" i="14"/>
  <c r="M77" i="14"/>
  <c r="M93" i="14"/>
  <c r="M101" i="14"/>
  <c r="M109" i="14"/>
  <c r="M117" i="14"/>
  <c r="M125" i="14"/>
  <c r="M133" i="14"/>
  <c r="M141" i="14"/>
  <c r="M149" i="14"/>
  <c r="M157" i="14"/>
  <c r="M165" i="14"/>
  <c r="M173" i="14"/>
  <c r="M181" i="14"/>
  <c r="M189" i="14"/>
  <c r="M197" i="14"/>
  <c r="M205" i="14"/>
  <c r="M213" i="14"/>
  <c r="M221" i="14"/>
  <c r="M229" i="14"/>
  <c r="M237" i="14"/>
  <c r="M245" i="14"/>
  <c r="M253" i="14"/>
  <c r="M261" i="14"/>
  <c r="M269" i="14"/>
  <c r="M256" i="14"/>
  <c r="M5" i="14"/>
  <c r="M37" i="14"/>
  <c r="M69" i="14"/>
  <c r="M97" i="14"/>
  <c r="M113" i="14"/>
  <c r="M129" i="14"/>
  <c r="M145" i="14"/>
  <c r="M153" i="14"/>
  <c r="M169" i="14"/>
  <c r="M185" i="14"/>
  <c r="M201" i="14"/>
  <c r="M217" i="14"/>
  <c r="M233" i="14"/>
  <c r="M249" i="14"/>
  <c r="M273" i="14"/>
  <c r="M25" i="14"/>
  <c r="M57" i="14"/>
  <c r="M89" i="14"/>
  <c r="M108" i="14"/>
  <c r="M124" i="14"/>
  <c r="M140" i="14"/>
  <c r="M156" i="14"/>
  <c r="M172" i="14"/>
  <c r="M180" i="14"/>
  <c r="M196" i="14"/>
  <c r="M212" i="14"/>
  <c r="M228" i="14"/>
  <c r="M244" i="14"/>
  <c r="M260" i="14"/>
  <c r="M17" i="14"/>
  <c r="M33" i="14"/>
  <c r="M49" i="14"/>
  <c r="M65" i="14"/>
  <c r="M81" i="14"/>
  <c r="M96" i="14"/>
  <c r="M104" i="14"/>
  <c r="M112" i="14"/>
  <c r="M120" i="14"/>
  <c r="M128" i="14"/>
  <c r="M136" i="14"/>
  <c r="M144" i="14"/>
  <c r="M152" i="14"/>
  <c r="M160" i="14"/>
  <c r="M168" i="14"/>
  <c r="M176" i="14"/>
  <c r="M184" i="14"/>
  <c r="M192" i="14"/>
  <c r="M200" i="14"/>
  <c r="M208" i="14"/>
  <c r="M216" i="14"/>
  <c r="M224" i="14"/>
  <c r="M232" i="14"/>
  <c r="M240" i="14"/>
  <c r="M248" i="14"/>
  <c r="M264" i="14"/>
  <c r="M272" i="14"/>
  <c r="M21" i="14"/>
  <c r="M53" i="14"/>
  <c r="M85" i="14"/>
  <c r="M105" i="14"/>
  <c r="M121" i="14"/>
  <c r="M137" i="14"/>
  <c r="M161" i="14"/>
  <c r="M177" i="14"/>
  <c r="M193" i="14"/>
  <c r="M209" i="14"/>
  <c r="M225" i="14"/>
  <c r="M241" i="14"/>
  <c r="M257" i="14"/>
  <c r="M265" i="14"/>
  <c r="M9" i="14"/>
  <c r="M41" i="14"/>
  <c r="M73" i="14"/>
  <c r="M100" i="14"/>
  <c r="M116" i="14"/>
  <c r="M132" i="14"/>
  <c r="M148" i="14"/>
  <c r="M164" i="14"/>
  <c r="M188" i="14"/>
  <c r="M204" i="14"/>
  <c r="M220" i="14"/>
  <c r="M236" i="14"/>
  <c r="M252" i="14"/>
  <c r="M268" i="14"/>
  <c r="B6" i="13"/>
  <c r="B6" i="5"/>
  <c r="Q54" i="14"/>
  <c r="Q141" i="14"/>
  <c r="Q261" i="14"/>
  <c r="Q20" i="14"/>
  <c r="Q64" i="14"/>
  <c r="Q75" i="14"/>
  <c r="Q114" i="14"/>
  <c r="Q167" i="14"/>
  <c r="Q231" i="14"/>
  <c r="Q256" i="14"/>
  <c r="Q138" i="14"/>
  <c r="Q255" i="14"/>
  <c r="Q73" i="14"/>
  <c r="Q87" i="14"/>
  <c r="Q123" i="14"/>
  <c r="Q47" i="14"/>
  <c r="Q147" i="14"/>
  <c r="Q82" i="14"/>
  <c r="Q160" i="14"/>
  <c r="Q210" i="14"/>
  <c r="Q80" i="14"/>
  <c r="Q119" i="14"/>
  <c r="Q143" i="14"/>
  <c r="Q18" i="14"/>
  <c r="Q71" i="14"/>
  <c r="Q96" i="14"/>
  <c r="Q199" i="14"/>
  <c r="Q274" i="14"/>
  <c r="Q55" i="14"/>
  <c r="Q40" i="14"/>
  <c r="Q106" i="14"/>
  <c r="Q223" i="14"/>
  <c r="Q273" i="14"/>
  <c r="Q144" i="14"/>
  <c r="P21" i="13"/>
  <c r="B12" i="14"/>
  <c r="P27" i="14" l="1"/>
  <c r="H27" i="5" s="1"/>
  <c r="P91" i="14"/>
  <c r="H91" i="5" s="1"/>
  <c r="P155" i="14"/>
  <c r="H155" i="5" s="1"/>
  <c r="P219" i="14"/>
  <c r="H219" i="5" s="1"/>
  <c r="P82" i="14"/>
  <c r="H82" i="5" s="1"/>
  <c r="P154" i="14"/>
  <c r="H154" i="5" s="1"/>
  <c r="P234" i="14"/>
  <c r="H234" i="5" s="1"/>
  <c r="P33" i="14"/>
  <c r="H33" i="5" s="1"/>
  <c r="P97" i="14"/>
  <c r="H97" i="5" s="1"/>
  <c r="P161" i="14"/>
  <c r="H161" i="5" s="1"/>
  <c r="P233" i="14"/>
  <c r="H233" i="5" s="1"/>
  <c r="P130" i="14"/>
  <c r="H130" i="5" s="1"/>
  <c r="P45" i="14"/>
  <c r="H45" i="5" s="1"/>
  <c r="P148" i="14"/>
  <c r="H148" i="5" s="1"/>
  <c r="P248" i="14"/>
  <c r="H248" i="5" s="1"/>
  <c r="P80" i="14"/>
  <c r="H80" i="5" s="1"/>
  <c r="P183" i="14"/>
  <c r="H183" i="5" s="1"/>
  <c r="P191" i="14"/>
  <c r="H191" i="5" s="1"/>
  <c r="P215" i="14"/>
  <c r="H215" i="5" s="1"/>
  <c r="P35" i="14"/>
  <c r="H35" i="5" s="1"/>
  <c r="P99" i="14"/>
  <c r="H99" i="5" s="1"/>
  <c r="P163" i="14"/>
  <c r="H163" i="5" s="1"/>
  <c r="P227" i="14"/>
  <c r="H227" i="5" s="1"/>
  <c r="P10" i="14"/>
  <c r="H10" i="5" s="1"/>
  <c r="P90" i="14"/>
  <c r="H90" i="5" s="1"/>
  <c r="P162" i="14"/>
  <c r="H162" i="5" s="1"/>
  <c r="P242" i="14"/>
  <c r="H242" i="5" s="1"/>
  <c r="P41" i="14"/>
  <c r="H41" i="5" s="1"/>
  <c r="P105" i="14"/>
  <c r="H105" i="5" s="1"/>
  <c r="P169" i="14"/>
  <c r="H169" i="5" s="1"/>
  <c r="P241" i="14"/>
  <c r="H241" i="5" s="1"/>
  <c r="P178" i="14"/>
  <c r="H178" i="5" s="1"/>
  <c r="P56" i="14"/>
  <c r="H56" i="5" s="1"/>
  <c r="P159" i="14"/>
  <c r="H159" i="5" s="1"/>
  <c r="P262" i="14"/>
  <c r="H262" i="5" s="1"/>
  <c r="P94" i="14"/>
  <c r="H94" i="5" s="1"/>
  <c r="P197" i="14"/>
  <c r="H197" i="5" s="1"/>
  <c r="P15" i="14"/>
  <c r="H15" i="5" s="1"/>
  <c r="P118" i="14"/>
  <c r="H118" i="5" s="1"/>
  <c r="P232" i="14"/>
  <c r="H232" i="5" s="1"/>
  <c r="P103" i="14"/>
  <c r="H103" i="5" s="1"/>
  <c r="P13" i="14"/>
  <c r="H13" i="5" s="1"/>
  <c r="P216" i="14"/>
  <c r="H216" i="5" s="1"/>
  <c r="P150" i="14"/>
  <c r="H150" i="5" s="1"/>
  <c r="P224" i="14"/>
  <c r="H224" i="5" s="1"/>
  <c r="P181" i="14"/>
  <c r="H181" i="5" s="1"/>
  <c r="P127" i="14"/>
  <c r="H127" i="5" s="1"/>
  <c r="P268" i="14"/>
  <c r="H268" i="5" s="1"/>
  <c r="P21" i="14"/>
  <c r="H21" i="5" s="1"/>
  <c r="P12" i="14"/>
  <c r="H12" i="5" s="1"/>
  <c r="P140" i="14"/>
  <c r="H140" i="5" s="1"/>
  <c r="P22" i="14"/>
  <c r="H22" i="5" s="1"/>
  <c r="P46" i="14"/>
  <c r="H46" i="5" s="1"/>
  <c r="P43" i="14"/>
  <c r="H43" i="5" s="1"/>
  <c r="P107" i="14"/>
  <c r="H107" i="5" s="1"/>
  <c r="P171" i="14"/>
  <c r="H171" i="5" s="1"/>
  <c r="P235" i="14"/>
  <c r="H235" i="5" s="1"/>
  <c r="P26" i="14"/>
  <c r="H26" i="5" s="1"/>
  <c r="P98" i="14"/>
  <c r="H98" i="5" s="1"/>
  <c r="P170" i="14"/>
  <c r="H170" i="5" s="1"/>
  <c r="P250" i="14"/>
  <c r="H250" i="5" s="1"/>
  <c r="P49" i="14"/>
  <c r="H49" i="5" s="1"/>
  <c r="P113" i="14"/>
  <c r="H113" i="5" s="1"/>
  <c r="P177" i="14"/>
  <c r="H177" i="5" s="1"/>
  <c r="P249" i="14"/>
  <c r="H249" i="5" s="1"/>
  <c r="P70" i="14"/>
  <c r="H70" i="5" s="1"/>
  <c r="P173" i="14"/>
  <c r="H173" i="5" s="1"/>
  <c r="P5" i="14"/>
  <c r="H5" i="5" s="1"/>
  <c r="P108" i="14"/>
  <c r="H108" i="5" s="1"/>
  <c r="P208" i="14"/>
  <c r="H208" i="5" s="1"/>
  <c r="P29" i="14"/>
  <c r="H29" i="5" s="1"/>
  <c r="P132" i="14"/>
  <c r="H132" i="5" s="1"/>
  <c r="P246" i="14"/>
  <c r="H246" i="5" s="1"/>
  <c r="P128" i="14"/>
  <c r="H128" i="5" s="1"/>
  <c r="P38" i="14"/>
  <c r="H38" i="5" s="1"/>
  <c r="P230" i="14"/>
  <c r="H230" i="5" s="1"/>
  <c r="P189" i="14"/>
  <c r="H189" i="5" s="1"/>
  <c r="P263" i="14"/>
  <c r="H263" i="5" s="1"/>
  <c r="P206" i="14"/>
  <c r="H206" i="5" s="1"/>
  <c r="P152" i="14"/>
  <c r="H152" i="5" s="1"/>
  <c r="P8" i="14"/>
  <c r="H8" i="5" s="1"/>
  <c r="P23" i="14"/>
  <c r="H23" i="5" s="1"/>
  <c r="P151" i="14"/>
  <c r="H151" i="5" s="1"/>
  <c r="P61" i="14"/>
  <c r="H61" i="5" s="1"/>
  <c r="P85" i="14"/>
  <c r="H85" i="5" s="1"/>
  <c r="P75" i="14"/>
  <c r="H75" i="5" s="1"/>
  <c r="P203" i="14"/>
  <c r="H203" i="5" s="1"/>
  <c r="P58" i="14"/>
  <c r="H58" i="5" s="1"/>
  <c r="P210" i="14"/>
  <c r="H210" i="5" s="1"/>
  <c r="P217" i="14"/>
  <c r="H217" i="5" s="1"/>
  <c r="P18" i="14"/>
  <c r="H18" i="5" s="1"/>
  <c r="P223" i="14"/>
  <c r="H223" i="5" s="1"/>
  <c r="P182" i="14"/>
  <c r="H182" i="5" s="1"/>
  <c r="P141" i="14"/>
  <c r="H141" i="5" s="1"/>
  <c r="P269" i="14"/>
  <c r="H269" i="5" s="1"/>
  <c r="P204" i="14"/>
  <c r="H204" i="5" s="1"/>
  <c r="P272" i="14"/>
  <c r="H272" i="5" s="1"/>
  <c r="P252" i="14"/>
  <c r="H252" i="5" s="1"/>
  <c r="P78" i="14"/>
  <c r="H78" i="5" s="1"/>
  <c r="P188" i="14"/>
  <c r="H188" i="5" s="1"/>
  <c r="P126" i="14"/>
  <c r="H126" i="5" s="1"/>
  <c r="P226" i="14"/>
  <c r="H226" i="5" s="1"/>
  <c r="P60" i="14"/>
  <c r="H60" i="5" s="1"/>
  <c r="P11" i="14"/>
  <c r="H11" i="5" s="1"/>
  <c r="P81" i="14"/>
  <c r="H81" i="5" s="1"/>
  <c r="P120" i="14"/>
  <c r="H120" i="5" s="1"/>
  <c r="P261" i="14"/>
  <c r="H261" i="5" s="1"/>
  <c r="P220" i="14"/>
  <c r="H220" i="5" s="1"/>
  <c r="P92" i="14"/>
  <c r="H92" i="5" s="1"/>
  <c r="P213" i="14"/>
  <c r="H213" i="5" s="1"/>
  <c r="P238" i="14"/>
  <c r="H238" i="5" s="1"/>
  <c r="P101" i="14"/>
  <c r="H101" i="5" s="1"/>
  <c r="P207" i="14"/>
  <c r="H207" i="5" s="1"/>
  <c r="P111" i="14"/>
  <c r="H111" i="5" s="1"/>
  <c r="P253" i="14"/>
  <c r="H253" i="5" s="1"/>
  <c r="P7" i="14"/>
  <c r="H7" i="5" s="1"/>
  <c r="P51" i="14"/>
  <c r="H51" i="5" s="1"/>
  <c r="P115" i="14"/>
  <c r="H115" i="5" s="1"/>
  <c r="P179" i="14"/>
  <c r="H179" i="5" s="1"/>
  <c r="P243" i="14"/>
  <c r="H243" i="5" s="1"/>
  <c r="P34" i="14"/>
  <c r="H34" i="5" s="1"/>
  <c r="P106" i="14"/>
  <c r="H106" i="5" s="1"/>
  <c r="P186" i="14"/>
  <c r="H186" i="5" s="1"/>
  <c r="P258" i="14"/>
  <c r="H258" i="5" s="1"/>
  <c r="P57" i="14"/>
  <c r="H57" i="5" s="1"/>
  <c r="P121" i="14"/>
  <c r="H121" i="5" s="1"/>
  <c r="P185" i="14"/>
  <c r="H185" i="5" s="1"/>
  <c r="P257" i="14"/>
  <c r="H257" i="5" s="1"/>
  <c r="P266" i="14"/>
  <c r="H266" i="5" s="1"/>
  <c r="P84" i="14"/>
  <c r="H84" i="5" s="1"/>
  <c r="P184" i="14"/>
  <c r="H184" i="5" s="1"/>
  <c r="P16" i="14"/>
  <c r="H16" i="5" s="1"/>
  <c r="P119" i="14"/>
  <c r="H119" i="5" s="1"/>
  <c r="P222" i="14"/>
  <c r="H222" i="5" s="1"/>
  <c r="P40" i="14"/>
  <c r="H40" i="5" s="1"/>
  <c r="P143" i="14"/>
  <c r="H143" i="5" s="1"/>
  <c r="P260" i="14"/>
  <c r="H260" i="5" s="1"/>
  <c r="P156" i="14"/>
  <c r="H156" i="5" s="1"/>
  <c r="P63" i="14"/>
  <c r="H63" i="5" s="1"/>
  <c r="P255" i="14"/>
  <c r="H255" i="5" s="1"/>
  <c r="P239" i="14"/>
  <c r="H239" i="5" s="1"/>
  <c r="P221" i="14"/>
  <c r="H221" i="5" s="1"/>
  <c r="P231" i="14"/>
  <c r="H231" i="5" s="1"/>
  <c r="P180" i="14"/>
  <c r="H180" i="5" s="1"/>
  <c r="P47" i="14"/>
  <c r="H47" i="5" s="1"/>
  <c r="P96" i="14"/>
  <c r="H96" i="5" s="1"/>
  <c r="P37" i="14"/>
  <c r="H37" i="5" s="1"/>
  <c r="P165" i="14"/>
  <c r="H165" i="5" s="1"/>
  <c r="P100" i="14"/>
  <c r="H100" i="5" s="1"/>
  <c r="P124" i="14"/>
  <c r="H124" i="5" s="1"/>
  <c r="P138" i="14"/>
  <c r="H138" i="5" s="1"/>
  <c r="P158" i="14"/>
  <c r="H158" i="5" s="1"/>
  <c r="P110" i="14"/>
  <c r="H110" i="5" s="1"/>
  <c r="P214" i="14"/>
  <c r="H214" i="5" s="1"/>
  <c r="P69" i="14"/>
  <c r="H69" i="5" s="1"/>
  <c r="P72" i="14"/>
  <c r="H72" i="5" s="1"/>
  <c r="P87" i="14"/>
  <c r="H87" i="5" s="1"/>
  <c r="P59" i="14"/>
  <c r="H59" i="5" s="1"/>
  <c r="P123" i="14"/>
  <c r="H123" i="5" s="1"/>
  <c r="P187" i="14"/>
  <c r="H187" i="5" s="1"/>
  <c r="P251" i="14"/>
  <c r="H251" i="5" s="1"/>
  <c r="P42" i="14"/>
  <c r="H42" i="5" s="1"/>
  <c r="P114" i="14"/>
  <c r="H114" i="5" s="1"/>
  <c r="P194" i="14"/>
  <c r="H194" i="5" s="1"/>
  <c r="P274" i="14"/>
  <c r="H274" i="5" s="1"/>
  <c r="P65" i="14"/>
  <c r="H65" i="5" s="1"/>
  <c r="P129" i="14"/>
  <c r="H129" i="5" s="1"/>
  <c r="P201" i="14"/>
  <c r="H201" i="5" s="1"/>
  <c r="P265" i="14"/>
  <c r="H265" i="5" s="1"/>
  <c r="P193" i="14"/>
  <c r="H193" i="5" s="1"/>
  <c r="P95" i="14"/>
  <c r="H95" i="5" s="1"/>
  <c r="P198" i="14"/>
  <c r="H198" i="5" s="1"/>
  <c r="P30" i="14"/>
  <c r="H30" i="5" s="1"/>
  <c r="P133" i="14"/>
  <c r="H133" i="5" s="1"/>
  <c r="P236" i="14"/>
  <c r="H236" i="5" s="1"/>
  <c r="P54" i="14"/>
  <c r="H54" i="5" s="1"/>
  <c r="P157" i="14"/>
  <c r="H157" i="5" s="1"/>
  <c r="P271" i="14"/>
  <c r="H271" i="5" s="1"/>
  <c r="P167" i="14"/>
  <c r="H167" i="5" s="1"/>
  <c r="P88" i="14"/>
  <c r="H88" i="5" s="1"/>
  <c r="P112" i="14"/>
  <c r="H112" i="5" s="1"/>
  <c r="P32" i="14"/>
  <c r="H32" i="5" s="1"/>
  <c r="P28" i="14"/>
  <c r="H28" i="5" s="1"/>
  <c r="P256" i="14"/>
  <c r="H256" i="5" s="1"/>
  <c r="P205" i="14"/>
  <c r="H205" i="5" s="1"/>
  <c r="P86" i="14"/>
  <c r="H86" i="5" s="1"/>
  <c r="P135" i="14"/>
  <c r="H135" i="5" s="1"/>
  <c r="P48" i="14"/>
  <c r="H48" i="5" s="1"/>
  <c r="P176" i="14"/>
  <c r="H176" i="5" s="1"/>
  <c r="P136" i="14"/>
  <c r="H136" i="5" s="1"/>
  <c r="P160" i="14"/>
  <c r="H160" i="5" s="1"/>
  <c r="P174" i="14"/>
  <c r="H174" i="5" s="1"/>
  <c r="P175" i="14"/>
  <c r="H175" i="5" s="1"/>
  <c r="P17" i="14"/>
  <c r="H17" i="5" s="1"/>
  <c r="P79" i="14"/>
  <c r="H79" i="5" s="1"/>
  <c r="P164" i="14"/>
  <c r="H164" i="5" s="1"/>
  <c r="P19" i="14"/>
  <c r="H19" i="5" s="1"/>
  <c r="P146" i="14"/>
  <c r="H146" i="5" s="1"/>
  <c r="P25" i="14"/>
  <c r="H25" i="5" s="1"/>
  <c r="P89" i="14"/>
  <c r="H89" i="5" s="1"/>
  <c r="P225" i="14"/>
  <c r="H225" i="5" s="1"/>
  <c r="P74" i="14"/>
  <c r="H74" i="5" s="1"/>
  <c r="P31" i="14"/>
  <c r="H31" i="5" s="1"/>
  <c r="P237" i="14"/>
  <c r="H237" i="5" s="1"/>
  <c r="P172" i="14"/>
  <c r="H172" i="5" s="1"/>
  <c r="P93" i="14"/>
  <c r="H93" i="5" s="1"/>
  <c r="P245" i="14"/>
  <c r="H245" i="5" s="1"/>
  <c r="P166" i="14"/>
  <c r="H166" i="5" s="1"/>
  <c r="P149" i="14"/>
  <c r="H149" i="5" s="1"/>
  <c r="P117" i="14"/>
  <c r="H117" i="5" s="1"/>
  <c r="P200" i="14"/>
  <c r="H200" i="5" s="1"/>
  <c r="P264" i="14"/>
  <c r="H264" i="5" s="1"/>
  <c r="P270" i="14"/>
  <c r="H270" i="5" s="1"/>
  <c r="P228" i="14"/>
  <c r="H228" i="5" s="1"/>
  <c r="P3" i="14"/>
  <c r="H3" i="5" s="1"/>
  <c r="P67" i="14"/>
  <c r="H67" i="5" s="1"/>
  <c r="P131" i="14"/>
  <c r="H131" i="5" s="1"/>
  <c r="P195" i="14"/>
  <c r="H195" i="5" s="1"/>
  <c r="P259" i="14"/>
  <c r="H259" i="5" s="1"/>
  <c r="P50" i="14"/>
  <c r="H50" i="5" s="1"/>
  <c r="P122" i="14"/>
  <c r="H122" i="5" s="1"/>
  <c r="P202" i="14"/>
  <c r="H202" i="5" s="1"/>
  <c r="P9" i="14"/>
  <c r="H9" i="5" s="1"/>
  <c r="P73" i="14"/>
  <c r="H73" i="5" s="1"/>
  <c r="P137" i="14"/>
  <c r="H137" i="5" s="1"/>
  <c r="P209" i="14"/>
  <c r="H209" i="5" s="1"/>
  <c r="P273" i="14"/>
  <c r="H273" i="5" s="1"/>
  <c r="P6" i="14"/>
  <c r="H6" i="5" s="1"/>
  <c r="P109" i="14"/>
  <c r="H109" i="5" s="1"/>
  <c r="P212" i="14"/>
  <c r="H212" i="5" s="1"/>
  <c r="P44" i="14"/>
  <c r="H44" i="5" s="1"/>
  <c r="P144" i="14"/>
  <c r="H144" i="5" s="1"/>
  <c r="P247" i="14"/>
  <c r="H247" i="5" s="1"/>
  <c r="P68" i="14"/>
  <c r="H68" i="5" s="1"/>
  <c r="P168" i="14"/>
  <c r="H168" i="5" s="1"/>
  <c r="P14" i="14"/>
  <c r="H14" i="5" s="1"/>
  <c r="P192" i="14"/>
  <c r="H192" i="5" s="1"/>
  <c r="P116" i="14"/>
  <c r="H116" i="5" s="1"/>
  <c r="P229" i="14"/>
  <c r="H229" i="5" s="1"/>
  <c r="P71" i="14"/>
  <c r="H71" i="5" s="1"/>
  <c r="P53" i="14"/>
  <c r="H53" i="5" s="1"/>
  <c r="P24" i="14"/>
  <c r="H24" i="5" s="1"/>
  <c r="P244" i="14"/>
  <c r="H244" i="5" s="1"/>
  <c r="P125" i="14"/>
  <c r="H125" i="5" s="1"/>
  <c r="P62" i="14"/>
  <c r="H62" i="5" s="1"/>
  <c r="P190" i="14"/>
  <c r="H190" i="5" s="1"/>
  <c r="P199" i="14"/>
  <c r="H199" i="5" s="1"/>
  <c r="P139" i="14"/>
  <c r="H139" i="5" s="1"/>
  <c r="P267" i="14"/>
  <c r="H267" i="5" s="1"/>
  <c r="P145" i="14"/>
  <c r="H145" i="5" s="1"/>
  <c r="P20" i="14"/>
  <c r="H20" i="5" s="1"/>
  <c r="P55" i="14"/>
  <c r="H55" i="5" s="1"/>
  <c r="P39" i="14"/>
  <c r="H39" i="5" s="1"/>
  <c r="P36" i="14"/>
  <c r="H36" i="5" s="1"/>
  <c r="P52" i="14"/>
  <c r="H52" i="5" s="1"/>
  <c r="P76" i="14"/>
  <c r="H76" i="5" s="1"/>
  <c r="P196" i="14"/>
  <c r="H196" i="5" s="1"/>
  <c r="P240" i="14"/>
  <c r="H240" i="5" s="1"/>
  <c r="P104" i="14"/>
  <c r="H104" i="5" s="1"/>
  <c r="P102" i="14"/>
  <c r="H102" i="5" s="1"/>
  <c r="P83" i="14"/>
  <c r="H83" i="5" s="1"/>
  <c r="P147" i="14"/>
  <c r="H147" i="5" s="1"/>
  <c r="P211" i="14"/>
  <c r="H211" i="5" s="1"/>
  <c r="P275" i="14"/>
  <c r="H275" i="5" s="1"/>
  <c r="P66" i="14"/>
  <c r="H66" i="5" s="1"/>
  <c r="P218" i="14"/>
  <c r="H218" i="5" s="1"/>
  <c r="P153" i="14"/>
  <c r="H153" i="5" s="1"/>
  <c r="P134" i="14"/>
  <c r="H134" i="5" s="1"/>
  <c r="P64" i="14"/>
  <c r="H64" i="5" s="1"/>
  <c r="P77" i="14"/>
  <c r="H77" i="5" s="1"/>
  <c r="P4" i="14"/>
  <c r="H4" i="5" s="1"/>
  <c r="P142" i="14"/>
  <c r="H142" i="5" s="1"/>
  <c r="P254" i="14"/>
  <c r="H254" i="5" s="1"/>
  <c r="O2" i="14"/>
  <c r="H1" i="5"/>
  <c r="O183" i="14"/>
  <c r="Q183" i="14"/>
  <c r="O146" i="14"/>
  <c r="Q146" i="14"/>
  <c r="Q211" i="14"/>
  <c r="Q225" i="14"/>
  <c r="Q215" i="14"/>
  <c r="Q112" i="14"/>
  <c r="Q9" i="14"/>
  <c r="O177" i="14"/>
  <c r="Q177" i="14"/>
  <c r="Q74" i="14"/>
  <c r="Q242" i="14"/>
  <c r="Q139" i="14"/>
  <c r="Q39" i="14"/>
  <c r="O188" i="14"/>
  <c r="Q188" i="14"/>
  <c r="Q52" i="14"/>
  <c r="O268" i="14"/>
  <c r="Q268" i="14"/>
  <c r="Q140" i="14"/>
  <c r="O12" i="14"/>
  <c r="Q12" i="14"/>
  <c r="O205" i="14"/>
  <c r="Q205" i="14"/>
  <c r="Q133" i="14"/>
  <c r="O61" i="14"/>
  <c r="Q61" i="14"/>
  <c r="R61" i="14" s="1"/>
  <c r="Q262" i="14"/>
  <c r="Q134" i="14"/>
  <c r="Q219" i="14"/>
  <c r="Q259" i="14"/>
  <c r="O159" i="14"/>
  <c r="Q159" i="14"/>
  <c r="R159" i="14" s="1"/>
  <c r="O56" i="14"/>
  <c r="Q56" i="14"/>
  <c r="R56" i="14" s="1"/>
  <c r="O154" i="14"/>
  <c r="Q154" i="14"/>
  <c r="R154" i="14" s="1"/>
  <c r="O130" i="14"/>
  <c r="Q130" i="14"/>
  <c r="R130" i="14" s="1"/>
  <c r="O171" i="14"/>
  <c r="Q171" i="14"/>
  <c r="O250" i="14"/>
  <c r="Q250" i="14"/>
  <c r="R250" i="14" s="1"/>
  <c r="Q218" i="14"/>
  <c r="O155" i="14"/>
  <c r="Q155" i="14"/>
  <c r="Q226" i="14"/>
  <c r="O23" i="14"/>
  <c r="Q23" i="14"/>
  <c r="Q191" i="14"/>
  <c r="R191" i="14" s="1"/>
  <c r="Q153" i="14"/>
  <c r="O50" i="14"/>
  <c r="Q50" i="14"/>
  <c r="Q68" i="14"/>
  <c r="Q29" i="14"/>
  <c r="Q270" i="14"/>
  <c r="Q206" i="14"/>
  <c r="Q142" i="14"/>
  <c r="Q78" i="14"/>
  <c r="O14" i="14"/>
  <c r="Q14" i="14"/>
  <c r="O170" i="14"/>
  <c r="Q170" i="14"/>
  <c r="R170" i="14" s="1"/>
  <c r="Q169" i="14"/>
  <c r="O99" i="14"/>
  <c r="Q99" i="14"/>
  <c r="O5" i="14"/>
  <c r="Q5" i="14"/>
  <c r="O150" i="14"/>
  <c r="Q150" i="14"/>
  <c r="O22" i="14"/>
  <c r="Q22" i="14"/>
  <c r="R115" i="14"/>
  <c r="R141" i="14"/>
  <c r="R258" i="14"/>
  <c r="R221" i="14"/>
  <c r="O42" i="14"/>
  <c r="Q42" i="14"/>
  <c r="O198" i="14"/>
  <c r="Q198" i="14"/>
  <c r="O26" i="14"/>
  <c r="Q26" i="14"/>
  <c r="R26" i="14" s="1"/>
  <c r="O232" i="14"/>
  <c r="Q232" i="14"/>
  <c r="O224" i="14"/>
  <c r="Q224" i="14"/>
  <c r="O97" i="14"/>
  <c r="Q97" i="14"/>
  <c r="R97" i="14" s="1"/>
  <c r="Q216" i="14"/>
  <c r="Q113" i="14"/>
  <c r="O10" i="14"/>
  <c r="Q10" i="14"/>
  <c r="O178" i="14"/>
  <c r="Q178" i="14"/>
  <c r="Q228" i="14"/>
  <c r="Q173" i="14"/>
  <c r="O13" i="14"/>
  <c r="Q13" i="14"/>
  <c r="R13" i="14" s="1"/>
  <c r="Q162" i="14"/>
  <c r="O21" i="14"/>
  <c r="Q21" i="14"/>
  <c r="R21" i="14" s="1"/>
  <c r="O230" i="14"/>
  <c r="Q230" i="14"/>
  <c r="Q38" i="14"/>
  <c r="O90" i="14"/>
  <c r="Q90" i="14"/>
  <c r="R90" i="14" s="1"/>
  <c r="Q15" i="14"/>
  <c r="O263" i="14"/>
  <c r="Q263" i="14"/>
  <c r="O8" i="14"/>
  <c r="Q8" i="14"/>
  <c r="Q241" i="14"/>
  <c r="O35" i="14"/>
  <c r="Q35" i="14"/>
  <c r="R35" i="14" s="1"/>
  <c r="O103" i="14"/>
  <c r="Q103" i="14"/>
  <c r="O132" i="14"/>
  <c r="Q132" i="14"/>
  <c r="O181" i="14"/>
  <c r="Q181" i="14"/>
  <c r="R181" i="14" s="1"/>
  <c r="O46" i="14"/>
  <c r="Q46" i="14"/>
  <c r="R46" i="14" s="1"/>
  <c r="R65" i="14"/>
  <c r="R272" i="14"/>
  <c r="R176" i="14"/>
  <c r="R92" i="14"/>
  <c r="R110" i="14"/>
  <c r="Q248" i="14"/>
  <c r="O6" i="14"/>
  <c r="Q6" i="14"/>
  <c r="O208" i="14"/>
  <c r="Q208" i="14"/>
  <c r="R208" i="14" s="1"/>
  <c r="O72" i="14"/>
  <c r="Q72" i="14"/>
  <c r="Q60" i="14"/>
  <c r="O85" i="14"/>
  <c r="Q85" i="14"/>
  <c r="R85" i="14" s="1"/>
  <c r="O249" i="14"/>
  <c r="Q249" i="14"/>
  <c r="R249" i="14" s="1"/>
  <c r="O111" i="14"/>
  <c r="Q111" i="14"/>
  <c r="O235" i="14"/>
  <c r="Q235" i="14"/>
  <c r="R235" i="14" s="1"/>
  <c r="Q227" i="14"/>
  <c r="O102" i="14"/>
  <c r="Q102" i="14"/>
  <c r="O152" i="14"/>
  <c r="Q152" i="14"/>
  <c r="Q49" i="14"/>
  <c r="O108" i="14"/>
  <c r="Q108" i="14"/>
  <c r="R108" i="14" s="1"/>
  <c r="O189" i="14"/>
  <c r="Q189" i="14"/>
  <c r="R189" i="14" s="1"/>
  <c r="O246" i="14"/>
  <c r="Q246" i="14"/>
  <c r="R246" i="14" s="1"/>
  <c r="R75" i="14"/>
  <c r="R105" i="14"/>
  <c r="R120" i="14"/>
  <c r="R161" i="14"/>
  <c r="R27" i="14"/>
  <c r="R82" i="14"/>
  <c r="R175" i="14"/>
  <c r="R117" i="14"/>
  <c r="R45" i="14"/>
  <c r="R182" i="14"/>
  <c r="O207" i="14"/>
  <c r="Q207" i="14"/>
  <c r="Q145" i="14"/>
  <c r="O91" i="14"/>
  <c r="Q91" i="14"/>
  <c r="R91" i="14" s="1"/>
  <c r="Q135" i="14"/>
  <c r="O70" i="14"/>
  <c r="Q70" i="14"/>
  <c r="Q233" i="14"/>
  <c r="O7" i="14"/>
  <c r="Q7" i="14"/>
  <c r="Q151" i="14"/>
  <c r="O94" i="14"/>
  <c r="Q94" i="14"/>
  <c r="O41" i="14"/>
  <c r="Q41" i="14"/>
  <c r="R41" i="14" s="1"/>
  <c r="O43" i="14"/>
  <c r="Q43" i="14"/>
  <c r="Q127" i="14"/>
  <c r="R55" i="14"/>
  <c r="R36" i="14"/>
  <c r="R197" i="14"/>
  <c r="R126" i="14"/>
  <c r="O58" i="14"/>
  <c r="O204" i="14"/>
  <c r="O213" i="14"/>
  <c r="O275" i="14"/>
  <c r="O264" i="14"/>
  <c r="O83" i="14"/>
  <c r="O267" i="14"/>
  <c r="O64" i="14"/>
  <c r="O101" i="14"/>
  <c r="O149" i="14"/>
  <c r="O77" i="14"/>
  <c r="O115" i="14"/>
  <c r="O88" i="14"/>
  <c r="O258" i="14"/>
  <c r="O67" i="14"/>
  <c r="O193" i="14"/>
  <c r="O34" i="14"/>
  <c r="O202" i="14"/>
  <c r="O220" i="14"/>
  <c r="O214" i="14"/>
  <c r="O86" i="14"/>
  <c r="O119" i="14"/>
  <c r="O47" i="14"/>
  <c r="O256" i="14"/>
  <c r="O156" i="14"/>
  <c r="O210" i="14"/>
  <c r="O251" i="14"/>
  <c r="O48" i="14"/>
  <c r="O257" i="14"/>
  <c r="O272" i="14"/>
  <c r="O265" i="14"/>
  <c r="O59" i="14"/>
  <c r="O192" i="14"/>
  <c r="O196" i="14"/>
  <c r="O76" i="14"/>
  <c r="O165" i="14"/>
  <c r="O166" i="14"/>
  <c r="O106" i="14"/>
  <c r="O243" i="14"/>
  <c r="O239" i="14"/>
  <c r="O194" i="14"/>
  <c r="O81" i="14"/>
  <c r="O100" i="14"/>
  <c r="O180" i="14"/>
  <c r="O157" i="14"/>
  <c r="O158" i="14"/>
  <c r="O30" i="14"/>
  <c r="O247" i="14"/>
  <c r="O89" i="14"/>
  <c r="O237" i="14"/>
  <c r="O274" i="14"/>
  <c r="O71" i="14"/>
  <c r="O51" i="14"/>
  <c r="O57" i="14"/>
  <c r="O147" i="14"/>
  <c r="O176" i="14"/>
  <c r="O73" i="14"/>
  <c r="O260" i="14"/>
  <c r="O212" i="14"/>
  <c r="O92" i="14"/>
  <c r="O109" i="14"/>
  <c r="O174" i="14"/>
  <c r="O110" i="14"/>
  <c r="O105" i="14"/>
  <c r="O223" i="14"/>
  <c r="O120" i="14"/>
  <c r="O16" i="14"/>
  <c r="O96" i="14"/>
  <c r="O161" i="14"/>
  <c r="O27" i="14"/>
  <c r="O82" i="14"/>
  <c r="O175" i="14"/>
  <c r="O19" i="14"/>
  <c r="O187" i="14"/>
  <c r="O87" i="14"/>
  <c r="O255" i="14"/>
  <c r="O217" i="14"/>
  <c r="O11" i="14"/>
  <c r="O117" i="14"/>
  <c r="O45" i="14"/>
  <c r="O182" i="14"/>
  <c r="O54" i="14"/>
  <c r="O144" i="14"/>
  <c r="O131" i="14"/>
  <c r="O55" i="14"/>
  <c r="O121" i="14"/>
  <c r="O143" i="14"/>
  <c r="O80" i="14"/>
  <c r="O33" i="14"/>
  <c r="O201" i="14"/>
  <c r="O266" i="14"/>
  <c r="O128" i="14"/>
  <c r="O164" i="14"/>
  <c r="O252" i="14"/>
  <c r="O124" i="14"/>
  <c r="O197" i="14"/>
  <c r="O125" i="14"/>
  <c r="O53" i="14"/>
  <c r="O254" i="14"/>
  <c r="O126" i="14"/>
  <c r="O62" i="14"/>
  <c r="R190" i="14" l="1"/>
  <c r="R157" i="14"/>
  <c r="R15" i="14"/>
  <c r="R271" i="14"/>
  <c r="R17" i="14"/>
  <c r="R59" i="14"/>
  <c r="R217" i="14"/>
  <c r="R265" i="14"/>
  <c r="R212" i="14"/>
  <c r="R32" i="14"/>
  <c r="R42" i="14"/>
  <c r="R226" i="14"/>
  <c r="R268" i="14"/>
  <c r="R89" i="14"/>
  <c r="R254" i="14"/>
  <c r="R100" i="14"/>
  <c r="R251" i="14"/>
  <c r="R8" i="14"/>
  <c r="R99" i="14"/>
  <c r="R81" i="14"/>
  <c r="R11" i="14"/>
  <c r="R119" i="14"/>
  <c r="R260" i="14"/>
  <c r="R30" i="14"/>
  <c r="R132" i="14"/>
  <c r="R178" i="14"/>
  <c r="R224" i="14"/>
  <c r="R183" i="14"/>
  <c r="R266" i="14"/>
  <c r="R207" i="14"/>
  <c r="R87" i="14"/>
  <c r="R57" i="14"/>
  <c r="R210" i="14"/>
  <c r="R103" i="14"/>
  <c r="R58" i="14"/>
  <c r="R187" i="14"/>
  <c r="R51" i="14"/>
  <c r="R47" i="14"/>
  <c r="R34" i="14"/>
  <c r="R131" i="14"/>
  <c r="R54" i="14"/>
  <c r="R19" i="14"/>
  <c r="R192" i="14"/>
  <c r="R274" i="14"/>
  <c r="R137" i="14"/>
  <c r="R194" i="14"/>
  <c r="R88" i="14"/>
  <c r="R201" i="14"/>
  <c r="R102" i="14"/>
  <c r="R72" i="14"/>
  <c r="R6" i="14"/>
  <c r="R174" i="14"/>
  <c r="R73" i="14"/>
  <c r="R71" i="14"/>
  <c r="R220" i="14"/>
  <c r="R33" i="14"/>
  <c r="R7" i="14"/>
  <c r="R223" i="14"/>
  <c r="R48" i="14"/>
  <c r="R243" i="14"/>
  <c r="R150" i="14"/>
  <c r="R177" i="14"/>
  <c r="R164" i="14"/>
  <c r="R80" i="14"/>
  <c r="R144" i="14"/>
  <c r="R257" i="14"/>
  <c r="R94" i="14"/>
  <c r="R255" i="14"/>
  <c r="R16" i="14"/>
  <c r="R158" i="14"/>
  <c r="R152" i="14"/>
  <c r="R165" i="14"/>
  <c r="R10" i="14"/>
  <c r="R232" i="14"/>
  <c r="R198" i="14"/>
  <c r="R275" i="14"/>
  <c r="R204" i="14"/>
  <c r="R171" i="14"/>
  <c r="R125" i="14"/>
  <c r="R143" i="14"/>
  <c r="R166" i="14"/>
  <c r="R237" i="14"/>
  <c r="R180" i="14"/>
  <c r="R76" i="14"/>
  <c r="R230" i="14"/>
  <c r="R101" i="14"/>
  <c r="R264" i="14"/>
  <c r="R67" i="14"/>
  <c r="R256" i="14"/>
  <c r="R22" i="14"/>
  <c r="R5" i="14"/>
  <c r="R188" i="14"/>
  <c r="R104" i="14"/>
  <c r="R78" i="14"/>
  <c r="R20" i="14"/>
  <c r="O163" i="14"/>
  <c r="O148" i="14"/>
  <c r="O24" i="14"/>
  <c r="O221" i="14"/>
  <c r="R128" i="14"/>
  <c r="O145" i="14"/>
  <c r="O63" i="14"/>
  <c r="O168" i="14"/>
  <c r="O37" i="14"/>
  <c r="O184" i="14"/>
  <c r="R38" i="14"/>
  <c r="O36" i="14"/>
  <c r="O79" i="14"/>
  <c r="O209" i="14"/>
  <c r="O195" i="14"/>
  <c r="R124" i="14"/>
  <c r="R121" i="14"/>
  <c r="O151" i="14"/>
  <c r="O233" i="14"/>
  <c r="O135" i="14"/>
  <c r="R148" i="14"/>
  <c r="R96" i="14"/>
  <c r="R49" i="14"/>
  <c r="R106" i="14"/>
  <c r="O15" i="14"/>
  <c r="R162" i="14"/>
  <c r="R86" i="14"/>
  <c r="R84" i="14"/>
  <c r="R193" i="14"/>
  <c r="R213" i="14"/>
  <c r="R169" i="14"/>
  <c r="O191" i="14"/>
  <c r="O226" i="14"/>
  <c r="R259" i="14"/>
  <c r="O242" i="14"/>
  <c r="O190" i="14"/>
  <c r="O17" i="14"/>
  <c r="O136" i="14"/>
  <c r="O66" i="14"/>
  <c r="O122" i="14"/>
  <c r="O222" i="14"/>
  <c r="O75" i="14"/>
  <c r="O93" i="14"/>
  <c r="O116" i="14"/>
  <c r="O32" i="14"/>
  <c r="O65" i="14"/>
  <c r="O271" i="14"/>
  <c r="O84" i="14"/>
  <c r="O137" i="14"/>
  <c r="O172" i="14"/>
  <c r="O240" i="14"/>
  <c r="O141" i="14"/>
  <c r="R62" i="14"/>
  <c r="R53" i="14"/>
  <c r="R252" i="14"/>
  <c r="R163" i="14"/>
  <c r="R200" i="14"/>
  <c r="R244" i="14"/>
  <c r="R222" i="14"/>
  <c r="R43" i="14"/>
  <c r="R70" i="14"/>
  <c r="O49" i="14"/>
  <c r="R111" i="14"/>
  <c r="R37" i="14"/>
  <c r="R136" i="14"/>
  <c r="R93" i="14"/>
  <c r="R263" i="14"/>
  <c r="O162" i="14"/>
  <c r="R214" i="14"/>
  <c r="R156" i="14"/>
  <c r="R239" i="14"/>
  <c r="O169" i="14"/>
  <c r="R270" i="14"/>
  <c r="R23" i="14"/>
  <c r="R155" i="14"/>
  <c r="R12" i="14"/>
  <c r="O186" i="14"/>
  <c r="O31" i="14"/>
  <c r="O261" i="14"/>
  <c r="O114" i="14"/>
  <c r="O167" i="14"/>
  <c r="O69" i="14"/>
  <c r="R98" i="14"/>
  <c r="R253" i="14"/>
  <c r="O38" i="14"/>
  <c r="O78" i="14"/>
  <c r="O259" i="14"/>
  <c r="R262" i="14"/>
  <c r="O200" i="14"/>
  <c r="O20" i="14"/>
  <c r="O104" i="14"/>
  <c r="O253" i="14"/>
  <c r="O3" i="14"/>
  <c r="O244" i="14"/>
  <c r="O18" i="14"/>
  <c r="R63" i="14"/>
  <c r="R79" i="14"/>
  <c r="R168" i="14"/>
  <c r="R18" i="14"/>
  <c r="R95" i="14"/>
  <c r="R173" i="14"/>
  <c r="R216" i="14"/>
  <c r="R167" i="14"/>
  <c r="O153" i="14"/>
  <c r="R219" i="14"/>
  <c r="O262" i="14"/>
  <c r="R140" i="14"/>
  <c r="R215" i="14"/>
  <c r="R69" i="14"/>
  <c r="O98" i="14"/>
  <c r="O95" i="14"/>
  <c r="O273" i="14"/>
  <c r="R186" i="14"/>
  <c r="R31" i="14"/>
  <c r="R151" i="14"/>
  <c r="R233" i="14"/>
  <c r="R135" i="14"/>
  <c r="R261" i="14"/>
  <c r="R114" i="14"/>
  <c r="R184" i="14"/>
  <c r="O173" i="14"/>
  <c r="O216" i="14"/>
  <c r="R273" i="14"/>
  <c r="O219" i="14"/>
  <c r="O140" i="14"/>
  <c r="R242" i="14"/>
  <c r="O215" i="14"/>
  <c r="R138" i="14"/>
  <c r="R3" i="14"/>
  <c r="R234" i="14"/>
  <c r="O127" i="14"/>
  <c r="R118" i="14"/>
  <c r="O52" i="14"/>
  <c r="O118" i="14"/>
  <c r="R14" i="14"/>
  <c r="R109" i="14"/>
  <c r="R39" i="14"/>
  <c r="R74" i="14"/>
  <c r="R153" i="14"/>
  <c r="O225" i="14"/>
  <c r="O112" i="14"/>
  <c r="O25" i="14"/>
  <c r="O160" i="14"/>
  <c r="R25" i="14"/>
  <c r="R227" i="14"/>
  <c r="R241" i="14"/>
  <c r="R160" i="14"/>
  <c r="R29" i="14"/>
  <c r="R229" i="14"/>
  <c r="O179" i="14"/>
  <c r="O227" i="14"/>
  <c r="O241" i="14"/>
  <c r="R28" i="14"/>
  <c r="O29" i="14"/>
  <c r="R9" i="14"/>
  <c r="R211" i="14"/>
  <c r="O231" i="14"/>
  <c r="O107" i="14"/>
  <c r="O129" i="14"/>
  <c r="O245" i="14"/>
  <c r="R231" i="14"/>
  <c r="R107" i="14"/>
  <c r="R129" i="14"/>
  <c r="R60" i="14"/>
  <c r="R248" i="14"/>
  <c r="R199" i="14"/>
  <c r="R179" i="14"/>
  <c r="O9" i="14"/>
  <c r="O211" i="14"/>
  <c r="O269" i="14"/>
  <c r="O234" i="14"/>
  <c r="O4" i="14"/>
  <c r="R269" i="14"/>
  <c r="O60" i="14"/>
  <c r="O248" i="14"/>
  <c r="R245" i="14"/>
  <c r="R113" i="14"/>
  <c r="R236" i="14"/>
  <c r="R4" i="14"/>
  <c r="O113" i="14"/>
  <c r="O236" i="14"/>
  <c r="O40" i="14"/>
  <c r="O238" i="14"/>
  <c r="O203" i="14"/>
  <c r="O28" i="14"/>
  <c r="O185" i="14"/>
  <c r="R40" i="14"/>
  <c r="R206" i="14"/>
  <c r="O138" i="14"/>
  <c r="O229" i="14"/>
  <c r="O123" i="14"/>
  <c r="O44" i="14"/>
  <c r="O199" i="14"/>
  <c r="R127" i="14"/>
  <c r="R238" i="14"/>
  <c r="R203" i="14"/>
  <c r="R44" i="14"/>
  <c r="R185" i="14"/>
  <c r="R123" i="14"/>
  <c r="O206" i="14"/>
  <c r="R52" i="14"/>
  <c r="O134" i="14"/>
  <c r="O39" i="14"/>
  <c r="R139" i="14"/>
  <c r="R228" i="14"/>
  <c r="O74" i="14"/>
  <c r="R172" i="14"/>
  <c r="R116" i="14"/>
  <c r="R267" i="14"/>
  <c r="R196" i="14"/>
  <c r="O142" i="14"/>
  <c r="O68" i="14"/>
  <c r="R77" i="14"/>
  <c r="R64" i="14"/>
  <c r="O228" i="14"/>
  <c r="R149" i="14"/>
  <c r="O270" i="14"/>
  <c r="R133" i="14"/>
  <c r="R145" i="14"/>
  <c r="R147" i="14"/>
  <c r="R209" i="14"/>
  <c r="R24" i="14"/>
  <c r="R50" i="14"/>
  <c r="R225" i="14"/>
  <c r="R202" i="14"/>
  <c r="R218" i="14"/>
  <c r="O133" i="14"/>
  <c r="R146" i="14"/>
  <c r="R240" i="14"/>
  <c r="O218" i="14"/>
  <c r="O139" i="14"/>
  <c r="R247" i="14"/>
  <c r="R66" i="14"/>
  <c r="R83" i="14"/>
  <c r="R142" i="14"/>
  <c r="R68" i="14"/>
  <c r="R134" i="14"/>
  <c r="R205" i="14"/>
  <c r="R112" i="14"/>
  <c r="R195" i="14"/>
  <c r="R122" i="14"/>
  <c r="B9" i="13"/>
  <c r="B11" i="13"/>
  <c r="B3" i="13"/>
  <c r="P22" i="13" a="1"/>
  <c r="P22" i="13" l="1"/>
  <c r="P24" i="13"/>
  <c r="P26" i="13"/>
  <c r="P28" i="13"/>
  <c r="P30" i="13"/>
  <c r="P32" i="13"/>
  <c r="P34" i="13"/>
  <c r="P36" i="13"/>
  <c r="P38" i="13"/>
  <c r="P40" i="13"/>
  <c r="P42" i="13"/>
  <c r="P44" i="13"/>
  <c r="P43" i="13"/>
  <c r="Q27" i="13"/>
  <c r="Q33" i="13"/>
  <c r="Q43" i="13"/>
  <c r="Q22" i="13"/>
  <c r="Q24" i="13"/>
  <c r="Q26" i="13"/>
  <c r="Q28" i="13"/>
  <c r="Q30" i="13"/>
  <c r="Q32" i="13"/>
  <c r="Q34" i="13"/>
  <c r="Q36" i="13"/>
  <c r="Q38" i="13"/>
  <c r="Q40" i="13"/>
  <c r="Q42" i="13"/>
  <c r="Q44" i="13"/>
  <c r="P41" i="13"/>
  <c r="Q23" i="13"/>
  <c r="Q25" i="13"/>
  <c r="Q31" i="13"/>
  <c r="Q37" i="13"/>
  <c r="Q41" i="13"/>
  <c r="P23" i="13"/>
  <c r="P25" i="13"/>
  <c r="P27" i="13"/>
  <c r="P29" i="13"/>
  <c r="P31" i="13"/>
  <c r="P33" i="13"/>
  <c r="P35" i="13"/>
  <c r="P37" i="13"/>
  <c r="P39" i="13"/>
  <c r="P45" i="13"/>
  <c r="Q29" i="13"/>
  <c r="Q35" i="13"/>
  <c r="Q39" i="13"/>
  <c r="Q45" i="13"/>
  <c r="B4" i="13"/>
  <c r="F2" i="13"/>
  <c r="B1" i="13"/>
  <c r="N21" i="13" l="1"/>
  <c r="B13" i="13"/>
  <c r="N5" i="5"/>
  <c r="F3" i="13"/>
  <c r="B11" i="5"/>
  <c r="B9" i="5"/>
  <c r="B3" i="5"/>
  <c r="N22" i="13" a="1"/>
  <c r="N22" i="13" l="1"/>
  <c r="N38" i="13"/>
  <c r="O41" i="13"/>
  <c r="O36" i="13"/>
  <c r="N45" i="13"/>
  <c r="N27" i="13"/>
  <c r="N24" i="13"/>
  <c r="N40" i="13"/>
  <c r="O22" i="13"/>
  <c r="O38" i="13"/>
  <c r="O25" i="13"/>
  <c r="R29" i="13" s="1"/>
  <c r="N29" i="13"/>
  <c r="N25" i="13"/>
  <c r="N26" i="13"/>
  <c r="N42" i="13"/>
  <c r="O24" i="13"/>
  <c r="R28" i="13" s="1"/>
  <c r="O40" i="13"/>
  <c r="O31" i="13"/>
  <c r="N33" i="13"/>
  <c r="N31" i="13"/>
  <c r="N23" i="13"/>
  <c r="N36" i="13"/>
  <c r="O34" i="13"/>
  <c r="N39" i="13"/>
  <c r="O43" i="13"/>
  <c r="N28" i="13"/>
  <c r="N44" i="13"/>
  <c r="O26" i="13"/>
  <c r="R30" i="13" s="1"/>
  <c r="O42" i="13"/>
  <c r="O33" i="13"/>
  <c r="R40" i="13" s="1"/>
  <c r="N37" i="13"/>
  <c r="N30" i="13"/>
  <c r="N43" i="13"/>
  <c r="O28" i="13"/>
  <c r="R33" i="13" s="1"/>
  <c r="O44" i="13"/>
  <c r="O39" i="13"/>
  <c r="N41" i="13"/>
  <c r="O45" i="13"/>
  <c r="N34" i="13"/>
  <c r="O29" i="13"/>
  <c r="R35" i="13" s="1"/>
  <c r="N35" i="13"/>
  <c r="O37" i="13"/>
  <c r="O35" i="13"/>
  <c r="N32" i="13"/>
  <c r="O23" i="13"/>
  <c r="R23" i="13" s="1"/>
  <c r="O30" i="13"/>
  <c r="R38" i="13" s="1"/>
  <c r="O27" i="13"/>
  <c r="R31" i="13" s="1"/>
  <c r="O32" i="13"/>
  <c r="R39" i="13" s="1"/>
  <c r="R22" i="13"/>
  <c r="B4" i="5"/>
  <c r="F4" i="13"/>
  <c r="F2" i="5"/>
  <c r="B1" i="5"/>
  <c r="Q9" i="5" a="1"/>
  <c r="N30" i="5" a="1"/>
  <c r="A47" i="5" a="1"/>
  <c r="A47" i="5" l="1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7" i="5"/>
  <c r="A79" i="5"/>
  <c r="A81" i="5"/>
  <c r="A83" i="5"/>
  <c r="B49" i="5"/>
  <c r="B51" i="5"/>
  <c r="B53" i="5"/>
  <c r="B57" i="5"/>
  <c r="B59" i="5"/>
  <c r="B61" i="5"/>
  <c r="B65" i="5"/>
  <c r="B67" i="5"/>
  <c r="B71" i="5"/>
  <c r="B73" i="5"/>
  <c r="B75" i="5"/>
  <c r="B79" i="5"/>
  <c r="B81" i="5"/>
  <c r="B83" i="5"/>
  <c r="B48" i="5"/>
  <c r="B54" i="5"/>
  <c r="B60" i="5"/>
  <c r="B66" i="5"/>
  <c r="B72" i="5"/>
  <c r="B78" i="5"/>
  <c r="B47" i="5"/>
  <c r="B55" i="5"/>
  <c r="B63" i="5"/>
  <c r="B69" i="5"/>
  <c r="B77" i="5"/>
  <c r="B50" i="5"/>
  <c r="B58" i="5"/>
  <c r="B64" i="5"/>
  <c r="B70" i="5"/>
  <c r="B74" i="5"/>
  <c r="B80" i="5"/>
  <c r="A48" i="5"/>
  <c r="A50" i="5"/>
  <c r="A52" i="5"/>
  <c r="A54" i="5"/>
  <c r="A56" i="5"/>
  <c r="A58" i="5"/>
  <c r="A60" i="5"/>
  <c r="A62" i="5"/>
  <c r="A64" i="5"/>
  <c r="A66" i="5"/>
  <c r="A68" i="5"/>
  <c r="A70" i="5"/>
  <c r="A72" i="5"/>
  <c r="A74" i="5"/>
  <c r="A76" i="5"/>
  <c r="A78" i="5"/>
  <c r="A80" i="5"/>
  <c r="A82" i="5"/>
  <c r="B52" i="5"/>
  <c r="B56" i="5"/>
  <c r="B62" i="5"/>
  <c r="B68" i="5"/>
  <c r="B76" i="5"/>
  <c r="B82" i="5"/>
  <c r="Q9" i="5"/>
  <c r="Q11" i="5"/>
  <c r="Q13" i="5"/>
  <c r="Q15" i="5"/>
  <c r="Q17" i="5"/>
  <c r="Q19" i="5"/>
  <c r="Q21" i="5"/>
  <c r="Q23" i="5"/>
  <c r="Q25" i="5"/>
  <c r="Q27" i="5"/>
  <c r="Q29" i="5"/>
  <c r="Q31" i="5"/>
  <c r="Q33" i="5"/>
  <c r="Q35" i="5"/>
  <c r="Q37" i="5"/>
  <c r="Q39" i="5"/>
  <c r="Q41" i="5"/>
  <c r="Q43" i="5"/>
  <c r="Q45" i="5"/>
  <c r="Q47" i="5"/>
  <c r="Q49" i="5"/>
  <c r="R9" i="5"/>
  <c r="R11" i="5"/>
  <c r="R13" i="5"/>
  <c r="R15" i="5"/>
  <c r="R17" i="5"/>
  <c r="R19" i="5"/>
  <c r="R21" i="5"/>
  <c r="R23" i="5"/>
  <c r="R25" i="5"/>
  <c r="R27" i="5"/>
  <c r="R29" i="5"/>
  <c r="R31" i="5"/>
  <c r="R33" i="5"/>
  <c r="R35" i="5"/>
  <c r="R37" i="5"/>
  <c r="R39" i="5"/>
  <c r="R41" i="5"/>
  <c r="R43" i="5"/>
  <c r="R45" i="5"/>
  <c r="R47" i="5"/>
  <c r="R49" i="5"/>
  <c r="Q10" i="5"/>
  <c r="Q12" i="5"/>
  <c r="Q14" i="5"/>
  <c r="Q16" i="5"/>
  <c r="Q18" i="5"/>
  <c r="Q20" i="5"/>
  <c r="Q22" i="5"/>
  <c r="Q24" i="5"/>
  <c r="Q26" i="5"/>
  <c r="Q28" i="5"/>
  <c r="Q30" i="5"/>
  <c r="Q32" i="5"/>
  <c r="Q34" i="5"/>
  <c r="Q36" i="5"/>
  <c r="Q38" i="5"/>
  <c r="Q40" i="5"/>
  <c r="Q42" i="5"/>
  <c r="Q44" i="5"/>
  <c r="Q46" i="5"/>
  <c r="Q48" i="5"/>
  <c r="Q50" i="5"/>
  <c r="R10" i="5"/>
  <c r="R12" i="5"/>
  <c r="R14" i="5"/>
  <c r="R16" i="5"/>
  <c r="R18" i="5"/>
  <c r="R20" i="5"/>
  <c r="R22" i="5"/>
  <c r="R24" i="5"/>
  <c r="R26" i="5"/>
  <c r="R28" i="5"/>
  <c r="R30" i="5"/>
  <c r="R32" i="5"/>
  <c r="R34" i="5"/>
  <c r="R36" i="5"/>
  <c r="R38" i="5"/>
  <c r="R40" i="5"/>
  <c r="R42" i="5"/>
  <c r="R44" i="5"/>
  <c r="R46" i="5"/>
  <c r="R48" i="5"/>
  <c r="R50" i="5"/>
  <c r="N30" i="5"/>
  <c r="N32" i="5"/>
  <c r="N34" i="5"/>
  <c r="N36" i="5"/>
  <c r="N38" i="5"/>
  <c r="N40" i="5"/>
  <c r="N42" i="5"/>
  <c r="N44" i="5"/>
  <c r="N46" i="5"/>
  <c r="N48" i="5"/>
  <c r="O30" i="5"/>
  <c r="O32" i="5"/>
  <c r="O34" i="5"/>
  <c r="O36" i="5"/>
  <c r="O38" i="5"/>
  <c r="O40" i="5"/>
  <c r="O42" i="5"/>
  <c r="O44" i="5"/>
  <c r="O46" i="5"/>
  <c r="O48" i="5"/>
  <c r="O33" i="5"/>
  <c r="O35" i="5"/>
  <c r="O39" i="5"/>
  <c r="O41" i="5"/>
  <c r="O45" i="5"/>
  <c r="O49" i="5"/>
  <c r="N31" i="5"/>
  <c r="N33" i="5"/>
  <c r="N35" i="5"/>
  <c r="N37" i="5"/>
  <c r="N39" i="5"/>
  <c r="N41" i="5"/>
  <c r="N43" i="5"/>
  <c r="N45" i="5"/>
  <c r="N47" i="5"/>
  <c r="N49" i="5"/>
  <c r="O31" i="5"/>
  <c r="O37" i="5"/>
  <c r="O43" i="5"/>
  <c r="O47" i="5"/>
  <c r="I1" i="5"/>
  <c r="N4" i="5"/>
  <c r="F5" i="13"/>
  <c r="F3" i="5"/>
  <c r="M1" i="5" s="1"/>
  <c r="N1" i="5" s="1"/>
  <c r="T9" i="5" a="1"/>
  <c r="N9" i="5" a="1"/>
  <c r="N11" i="5" l="1"/>
  <c r="N27" i="5"/>
  <c r="O13" i="5"/>
  <c r="O14" i="5"/>
  <c r="N13" i="5"/>
  <c r="O15" i="5"/>
  <c r="O17" i="5"/>
  <c r="O16" i="5"/>
  <c r="O18" i="5"/>
  <c r="N15" i="5"/>
  <c r="N17" i="5"/>
  <c r="O23" i="5"/>
  <c r="O25" i="5"/>
  <c r="N24" i="5"/>
  <c r="O20" i="5"/>
  <c r="N28" i="5"/>
  <c r="N14" i="5"/>
  <c r="N19" i="5"/>
  <c r="O27" i="5"/>
  <c r="N10" i="5"/>
  <c r="N26" i="5"/>
  <c r="O22" i="5"/>
  <c r="N21" i="5"/>
  <c r="O28" i="5"/>
  <c r="N12" i="5"/>
  <c r="O24" i="5"/>
  <c r="N23" i="5"/>
  <c r="O10" i="5"/>
  <c r="O26" i="5"/>
  <c r="N20" i="5"/>
  <c r="N22" i="5"/>
  <c r="O9" i="5"/>
  <c r="O21" i="5"/>
  <c r="N9" i="5"/>
  <c r="N25" i="5"/>
  <c r="O11" i="5"/>
  <c r="N16" i="5"/>
  <c r="O12" i="5"/>
  <c r="N18" i="5"/>
  <c r="O19" i="5"/>
  <c r="J15" i="14"/>
  <c r="K15" i="14" s="1"/>
  <c r="J13" i="14"/>
  <c r="K13" i="14" s="1"/>
  <c r="J16" i="14"/>
  <c r="K16" i="14" s="1"/>
  <c r="J12" i="14"/>
  <c r="K12" i="14" s="1"/>
  <c r="J9" i="14"/>
  <c r="K9" i="14" s="1"/>
  <c r="J6" i="14"/>
  <c r="K6" i="14" s="1"/>
  <c r="J8" i="14"/>
  <c r="K8" i="14" s="1"/>
  <c r="J18" i="14"/>
  <c r="K18" i="14" s="1"/>
  <c r="J10" i="14"/>
  <c r="K10" i="14" s="1"/>
  <c r="J14" i="14"/>
  <c r="K14" i="14" s="1"/>
  <c r="J11" i="14"/>
  <c r="K11" i="14" s="1"/>
  <c r="J19" i="14"/>
  <c r="K19" i="14" s="1"/>
  <c r="J7" i="14"/>
  <c r="K7" i="14" s="1"/>
  <c r="J5" i="14"/>
  <c r="K5" i="14" s="1"/>
  <c r="J21" i="14"/>
  <c r="K21" i="14" s="1"/>
  <c r="J17" i="14"/>
  <c r="K17" i="14" s="1"/>
  <c r="J22" i="14"/>
  <c r="K22" i="14" s="1"/>
  <c r="J20" i="14"/>
  <c r="K20" i="14" s="1"/>
  <c r="J4" i="14"/>
  <c r="K4" i="14" s="1"/>
  <c r="V3" i="14"/>
  <c r="W3" i="14" s="1"/>
  <c r="T36" i="5"/>
  <c r="U31" i="5"/>
  <c r="T27" i="5"/>
  <c r="U22" i="5"/>
  <c r="T18" i="5"/>
  <c r="U13" i="5"/>
  <c r="T9" i="5"/>
  <c r="T41" i="5"/>
  <c r="U40" i="5"/>
  <c r="T32" i="5"/>
  <c r="U27" i="5"/>
  <c r="T23" i="5"/>
  <c r="U18" i="5"/>
  <c r="T14" i="5"/>
  <c r="U9" i="5"/>
  <c r="U41" i="5"/>
  <c r="T37" i="5"/>
  <c r="U36" i="5"/>
  <c r="T28" i="5"/>
  <c r="U23" i="5"/>
  <c r="T19" i="5"/>
  <c r="U14" i="5"/>
  <c r="T10" i="5"/>
  <c r="T42" i="5"/>
  <c r="U37" i="5"/>
  <c r="T33" i="5"/>
  <c r="U32" i="5"/>
  <c r="T24" i="5"/>
  <c r="U19" i="5"/>
  <c r="T15" i="5"/>
  <c r="U10" i="5"/>
  <c r="U42" i="5"/>
  <c r="T38" i="5"/>
  <c r="U33" i="5"/>
  <c r="T29" i="5"/>
  <c r="U28" i="5"/>
  <c r="T20" i="5"/>
  <c r="U15" i="5"/>
  <c r="T11" i="5"/>
  <c r="T43" i="5"/>
  <c r="U38" i="5"/>
  <c r="T34" i="5"/>
  <c r="U29" i="5"/>
  <c r="T25" i="5"/>
  <c r="U24" i="5"/>
  <c r="T16" i="5"/>
  <c r="U11" i="5"/>
  <c r="U43" i="5"/>
  <c r="T39" i="5"/>
  <c r="U34" i="5"/>
  <c r="T30" i="5"/>
  <c r="U25" i="5"/>
  <c r="T21" i="5"/>
  <c r="U20" i="5"/>
  <c r="T12" i="5"/>
  <c r="T44" i="5"/>
  <c r="U39" i="5"/>
  <c r="T35" i="5"/>
  <c r="U30" i="5"/>
  <c r="T26" i="5"/>
  <c r="U21" i="5"/>
  <c r="T17" i="5"/>
  <c r="U16" i="5"/>
  <c r="T40" i="5"/>
  <c r="U35" i="5"/>
  <c r="T31" i="5"/>
  <c r="U26" i="5"/>
  <c r="T22" i="5"/>
  <c r="U17" i="5"/>
  <c r="T13" i="5"/>
  <c r="U12" i="5"/>
  <c r="U44" i="5"/>
  <c r="F6" i="13"/>
  <c r="F4" i="5"/>
  <c r="B13" i="5"/>
  <c r="V16" i="14" l="1"/>
  <c r="W16" i="14" s="1"/>
  <c r="V7" i="14"/>
  <c r="W7" i="14" s="1"/>
  <c r="V20" i="14"/>
  <c r="W20" i="14" s="1"/>
  <c r="V6" i="14"/>
  <c r="W6" i="14" s="1"/>
  <c r="V19" i="14"/>
  <c r="W19" i="14" s="1"/>
  <c r="V15" i="14"/>
  <c r="W15" i="14" s="1"/>
  <c r="V14" i="14"/>
  <c r="W14" i="14" s="1"/>
  <c r="V9" i="14"/>
  <c r="W9" i="14" s="1"/>
  <c r="V8" i="14"/>
  <c r="W8" i="14" s="1"/>
  <c r="V12" i="14"/>
  <c r="W12" i="14" s="1"/>
  <c r="V11" i="14"/>
  <c r="W11" i="14" s="1"/>
  <c r="V5" i="14"/>
  <c r="W5" i="14" s="1"/>
  <c r="V21" i="14"/>
  <c r="W21" i="14" s="1"/>
  <c r="V4" i="14"/>
  <c r="W4" i="14" s="1"/>
  <c r="V18" i="14"/>
  <c r="W18" i="14" s="1"/>
  <c r="V13" i="14"/>
  <c r="W13" i="14" s="1"/>
  <c r="V17" i="14"/>
  <c r="W17" i="14" s="1"/>
  <c r="V10" i="14"/>
  <c r="W10" i="14" s="1"/>
  <c r="F7" i="13"/>
  <c r="F5" i="5"/>
  <c r="F8" i="13" l="1"/>
  <c r="F6" i="5"/>
  <c r="F9" i="13" l="1"/>
  <c r="F7" i="5"/>
  <c r="F10" i="13" l="1"/>
  <c r="F8" i="5"/>
  <c r="F11" i="13" l="1"/>
  <c r="F9" i="5"/>
  <c r="F12" i="13" l="1"/>
  <c r="F10" i="5"/>
  <c r="F13" i="13" l="1"/>
  <c r="F11" i="5"/>
  <c r="F14" i="13" l="1"/>
  <c r="F12" i="5"/>
  <c r="F15" i="13" l="1"/>
  <c r="F13" i="5"/>
  <c r="F16" i="13" l="1"/>
  <c r="F14" i="5"/>
  <c r="F17" i="13" l="1"/>
  <c r="F15" i="5"/>
  <c r="F18" i="13" l="1"/>
  <c r="F16" i="5"/>
  <c r="F19" i="13" l="1"/>
  <c r="F17" i="5"/>
  <c r="F20" i="13" l="1"/>
  <c r="F18" i="5"/>
  <c r="F21" i="13" l="1"/>
  <c r="F19" i="5"/>
  <c r="F22" i="13" l="1"/>
  <c r="F20" i="5"/>
  <c r="F23" i="13" l="1"/>
  <c r="F21" i="5"/>
  <c r="F24" i="13" l="1"/>
  <c r="F22" i="5"/>
  <c r="F25" i="13" l="1"/>
  <c r="F23" i="5"/>
  <c r="F26" i="13" l="1"/>
  <c r="F24" i="5"/>
  <c r="F27" i="13" l="1"/>
  <c r="F28" i="13" s="1"/>
  <c r="F25" i="5"/>
  <c r="F29" i="13" l="1"/>
  <c r="F26" i="5"/>
  <c r="F30" i="13" l="1"/>
  <c r="F27" i="5"/>
  <c r="F31" i="13" l="1"/>
  <c r="F28" i="5"/>
  <c r="F32" i="13" l="1"/>
  <c r="F29" i="5"/>
  <c r="M29" i="5"/>
  <c r="F33" i="13" l="1"/>
  <c r="F30" i="5"/>
  <c r="F34" i="13" l="1"/>
  <c r="F31" i="5"/>
  <c r="F35" i="13" l="1"/>
  <c r="F32" i="5"/>
  <c r="F36" i="13" l="1"/>
  <c r="F33" i="5"/>
  <c r="F37" i="13" l="1"/>
  <c r="F34" i="5"/>
  <c r="F38" i="13" l="1"/>
  <c r="F35" i="5"/>
  <c r="F39" i="13" l="1"/>
  <c r="F36" i="5"/>
  <c r="F40" i="13" l="1"/>
  <c r="F37" i="5"/>
  <c r="F41" i="13" l="1"/>
  <c r="F38" i="5"/>
  <c r="F42" i="13" l="1"/>
  <c r="F39" i="5"/>
  <c r="F43" i="13" l="1"/>
  <c r="F40" i="5"/>
  <c r="F44" i="13" l="1"/>
  <c r="F41" i="5"/>
  <c r="F45" i="13" l="1"/>
  <c r="F42" i="5"/>
  <c r="F46" i="13" l="1"/>
  <c r="F43" i="5"/>
  <c r="F47" i="13" l="1"/>
  <c r="F44" i="5"/>
  <c r="F48" i="13" l="1"/>
  <c r="F45" i="5"/>
  <c r="F49" i="13" l="1"/>
  <c r="F46" i="5"/>
  <c r="F50" i="13" l="1"/>
  <c r="F47" i="5"/>
  <c r="F51" i="13" l="1"/>
  <c r="F48" i="5"/>
  <c r="F52" i="13" l="1"/>
  <c r="F49" i="5"/>
  <c r="F53" i="13" l="1"/>
  <c r="F50" i="5"/>
  <c r="F54" i="13" l="1"/>
  <c r="F51" i="5"/>
  <c r="F55" i="13" l="1"/>
  <c r="F52" i="5"/>
  <c r="F56" i="13" l="1"/>
  <c r="F53" i="5"/>
  <c r="F57" i="13" l="1"/>
  <c r="F54" i="5"/>
  <c r="F58" i="13" l="1"/>
  <c r="F55" i="5"/>
  <c r="F59" i="13" l="1"/>
  <c r="F56" i="5"/>
  <c r="F60" i="13" l="1"/>
  <c r="F57" i="5"/>
  <c r="F61" i="13" l="1"/>
  <c r="F58" i="5"/>
  <c r="F62" i="13" l="1"/>
  <c r="F59" i="5"/>
  <c r="F63" i="13" l="1"/>
  <c r="F60" i="5"/>
  <c r="F64" i="13" l="1"/>
  <c r="F61" i="5"/>
  <c r="F65" i="13" l="1"/>
  <c r="F62" i="5"/>
  <c r="F66" i="13" l="1"/>
  <c r="F63" i="5"/>
  <c r="F67" i="13" l="1"/>
  <c r="F64" i="5"/>
  <c r="F68" i="13" l="1"/>
  <c r="F65" i="5"/>
  <c r="F69" i="13" l="1"/>
  <c r="F66" i="5"/>
  <c r="F70" i="13" l="1"/>
  <c r="F67" i="5"/>
  <c r="F71" i="13" l="1"/>
  <c r="F68" i="5"/>
  <c r="F72" i="13" l="1"/>
  <c r="F69" i="5"/>
  <c r="F73" i="13" l="1"/>
  <c r="F70" i="5"/>
  <c r="F74" i="13" l="1"/>
  <c r="F71" i="5"/>
  <c r="F75" i="13" l="1"/>
  <c r="F72" i="5"/>
  <c r="F76" i="13" l="1"/>
  <c r="F73" i="5"/>
  <c r="F77" i="13" l="1"/>
  <c r="F74" i="5"/>
  <c r="F78" i="13" l="1"/>
  <c r="F75" i="5"/>
  <c r="F79" i="13" l="1"/>
  <c r="F76" i="5"/>
  <c r="F80" i="13" l="1"/>
  <c r="F77" i="5"/>
  <c r="F81" i="13" l="1"/>
  <c r="F78" i="5"/>
  <c r="F82" i="13" l="1"/>
  <c r="F79" i="5"/>
  <c r="F83" i="13" l="1"/>
  <c r="F80" i="5"/>
  <c r="F84" i="13" l="1"/>
  <c r="F81" i="5"/>
  <c r="F85" i="13" l="1"/>
  <c r="F82" i="5"/>
  <c r="F86" i="13" l="1"/>
  <c r="F83" i="5"/>
  <c r="F87" i="13" l="1"/>
  <c r="F84" i="5"/>
  <c r="F88" i="13" l="1"/>
  <c r="F85" i="5"/>
  <c r="F89" i="13" l="1"/>
  <c r="F86" i="5"/>
  <c r="F90" i="13" l="1"/>
  <c r="F87" i="5"/>
  <c r="F91" i="13" l="1"/>
  <c r="F88" i="5"/>
  <c r="F92" i="13" l="1"/>
  <c r="F89" i="5"/>
  <c r="F93" i="13" l="1"/>
  <c r="F90" i="5"/>
  <c r="F94" i="13" l="1"/>
  <c r="F91" i="5"/>
  <c r="F95" i="13" l="1"/>
  <c r="F92" i="5"/>
  <c r="F96" i="13" l="1"/>
  <c r="F93" i="5"/>
  <c r="F97" i="13" l="1"/>
  <c r="F94" i="5"/>
  <c r="F98" i="13" l="1"/>
  <c r="F95" i="5"/>
  <c r="F99" i="13" l="1"/>
  <c r="F96" i="5"/>
  <c r="F100" i="13" l="1"/>
  <c r="F97" i="5"/>
  <c r="F101" i="13" l="1"/>
  <c r="F98" i="5"/>
  <c r="F102" i="13" l="1"/>
  <c r="F99" i="5"/>
  <c r="F103" i="13" l="1"/>
  <c r="F100" i="5"/>
  <c r="F104" i="13" l="1"/>
  <c r="F101" i="5"/>
  <c r="F105" i="13" l="1"/>
  <c r="F102" i="5"/>
  <c r="F106" i="13" l="1"/>
  <c r="F103" i="5"/>
  <c r="F107" i="13" l="1"/>
  <c r="F104" i="5"/>
  <c r="F108" i="13" l="1"/>
  <c r="F105" i="5"/>
  <c r="F109" i="13" l="1"/>
  <c r="F106" i="5"/>
  <c r="F110" i="13" l="1"/>
  <c r="F107" i="5"/>
  <c r="F111" i="13" l="1"/>
  <c r="F108" i="5"/>
  <c r="F112" i="13" l="1"/>
  <c r="F109" i="5"/>
  <c r="F113" i="13" l="1"/>
  <c r="F110" i="5"/>
  <c r="F114" i="13" l="1"/>
  <c r="F111" i="5"/>
  <c r="F115" i="13" l="1"/>
  <c r="F112" i="5"/>
  <c r="F116" i="13" l="1"/>
  <c r="F113" i="5"/>
  <c r="F117" i="13" l="1"/>
  <c r="F114" i="5"/>
  <c r="F118" i="13" l="1"/>
  <c r="F115" i="5"/>
  <c r="F119" i="13" l="1"/>
  <c r="F116" i="5"/>
  <c r="F120" i="13" l="1"/>
  <c r="F117" i="5"/>
  <c r="F121" i="13" l="1"/>
  <c r="F118" i="5"/>
  <c r="F122" i="13" l="1"/>
  <c r="F119" i="5"/>
  <c r="F123" i="13" l="1"/>
  <c r="F120" i="5"/>
  <c r="F124" i="13" l="1"/>
  <c r="F121" i="5"/>
  <c r="F125" i="13" l="1"/>
  <c r="F122" i="5"/>
  <c r="F126" i="13" l="1"/>
  <c r="F123" i="5"/>
  <c r="F127" i="13" l="1"/>
  <c r="F124" i="5"/>
  <c r="F128" i="13" l="1"/>
  <c r="F125" i="5"/>
  <c r="F129" i="13" l="1"/>
  <c r="F126" i="5"/>
  <c r="F130" i="13" l="1"/>
  <c r="F127" i="5"/>
  <c r="F131" i="13" l="1"/>
  <c r="F128" i="5"/>
  <c r="F132" i="13" l="1"/>
  <c r="F129" i="5"/>
  <c r="F133" i="13" l="1"/>
  <c r="F130" i="5"/>
  <c r="F134" i="13" l="1"/>
  <c r="F131" i="5"/>
  <c r="F135" i="13" l="1"/>
  <c r="F132" i="5"/>
  <c r="F136" i="13" l="1"/>
  <c r="F133" i="5"/>
  <c r="F137" i="13" l="1"/>
  <c r="F134" i="5"/>
  <c r="F138" i="13" l="1"/>
  <c r="F135" i="5"/>
  <c r="F139" i="13" l="1"/>
  <c r="F136" i="5"/>
  <c r="F140" i="13" l="1"/>
  <c r="F137" i="5"/>
  <c r="F141" i="13" l="1"/>
  <c r="F138" i="5"/>
  <c r="F142" i="13" l="1"/>
  <c r="F139" i="5"/>
  <c r="F143" i="13" l="1"/>
  <c r="F140" i="5"/>
  <c r="F144" i="13" l="1"/>
  <c r="F141" i="5"/>
  <c r="F145" i="13" l="1"/>
  <c r="F142" i="5"/>
  <c r="F146" i="13" l="1"/>
  <c r="F143" i="5"/>
  <c r="F147" i="13" l="1"/>
  <c r="F144" i="5"/>
  <c r="F148" i="13" l="1"/>
  <c r="F145" i="5"/>
  <c r="F149" i="13" l="1"/>
  <c r="F146" i="5"/>
  <c r="F150" i="13" l="1"/>
  <c r="F147" i="5"/>
  <c r="F151" i="13" l="1"/>
  <c r="F148" i="5"/>
  <c r="F152" i="13" l="1"/>
  <c r="F149" i="5"/>
  <c r="F153" i="13" l="1"/>
  <c r="F150" i="5"/>
  <c r="F154" i="13" l="1"/>
  <c r="F151" i="5"/>
  <c r="F155" i="13" l="1"/>
  <c r="F152" i="5"/>
  <c r="F156" i="13" l="1"/>
  <c r="F153" i="5"/>
  <c r="F157" i="13" l="1"/>
  <c r="F154" i="5"/>
  <c r="F158" i="13" l="1"/>
  <c r="F155" i="5"/>
  <c r="F159" i="13" l="1"/>
  <c r="F156" i="5"/>
  <c r="F160" i="13" l="1"/>
  <c r="F157" i="5"/>
  <c r="F161" i="13" l="1"/>
  <c r="F158" i="5"/>
  <c r="F162" i="13" l="1"/>
  <c r="F159" i="5"/>
  <c r="F163" i="13" l="1"/>
  <c r="F160" i="5"/>
  <c r="F164" i="13" l="1"/>
  <c r="F161" i="5"/>
  <c r="F165" i="13" l="1"/>
  <c r="F162" i="5"/>
  <c r="F166" i="13" l="1"/>
  <c r="F163" i="5"/>
  <c r="F167" i="13" l="1"/>
  <c r="F164" i="5"/>
  <c r="F168" i="13" l="1"/>
  <c r="F165" i="5"/>
  <c r="F169" i="13" l="1"/>
  <c r="F166" i="5"/>
  <c r="F170" i="13" l="1"/>
  <c r="F167" i="5"/>
  <c r="F171" i="13" l="1"/>
  <c r="F168" i="5"/>
  <c r="F172" i="13" l="1"/>
  <c r="F169" i="5"/>
  <c r="F173" i="13" l="1"/>
  <c r="F170" i="5"/>
  <c r="F174" i="13" l="1"/>
  <c r="F171" i="5"/>
  <c r="F175" i="13" l="1"/>
  <c r="F172" i="5"/>
  <c r="F176" i="13" l="1"/>
  <c r="F173" i="5"/>
  <c r="F177" i="13" l="1"/>
  <c r="F174" i="5"/>
  <c r="F178" i="13" l="1"/>
  <c r="F175" i="5"/>
  <c r="F179" i="13" l="1"/>
  <c r="F176" i="5"/>
  <c r="F180" i="13" l="1"/>
  <c r="F177" i="5"/>
  <c r="F181" i="13" l="1"/>
  <c r="F178" i="5"/>
  <c r="F182" i="13" l="1"/>
  <c r="F179" i="5"/>
  <c r="F183" i="13" l="1"/>
  <c r="F180" i="5"/>
  <c r="F184" i="13" l="1"/>
  <c r="F181" i="5"/>
  <c r="F185" i="13" l="1"/>
  <c r="F182" i="5"/>
  <c r="F186" i="13" l="1"/>
  <c r="F183" i="5"/>
  <c r="F187" i="13" l="1"/>
  <c r="F184" i="5"/>
  <c r="F188" i="13" l="1"/>
  <c r="F185" i="5"/>
  <c r="F189" i="13" l="1"/>
  <c r="F186" i="5"/>
  <c r="F190" i="13" l="1"/>
  <c r="F187" i="5"/>
  <c r="F191" i="13" l="1"/>
  <c r="F188" i="5"/>
  <c r="F192" i="13" l="1"/>
  <c r="F189" i="5"/>
  <c r="F193" i="13" l="1"/>
  <c r="F190" i="5"/>
  <c r="F194" i="13" l="1"/>
  <c r="F191" i="5"/>
  <c r="F195" i="13" l="1"/>
  <c r="F192" i="5"/>
  <c r="F196" i="13" l="1"/>
  <c r="F193" i="5"/>
  <c r="F197" i="13" l="1"/>
  <c r="F194" i="5"/>
  <c r="F198" i="13" l="1"/>
  <c r="F195" i="5"/>
  <c r="F199" i="13" l="1"/>
  <c r="F196" i="5"/>
  <c r="F200" i="13" l="1"/>
  <c r="F197" i="5"/>
  <c r="F201" i="13" l="1"/>
  <c r="F198" i="5"/>
  <c r="F202" i="13" l="1"/>
  <c r="F199" i="5"/>
  <c r="F203" i="13" l="1"/>
  <c r="F200" i="5"/>
  <c r="F204" i="13" l="1"/>
  <c r="F201" i="5"/>
  <c r="F205" i="13" l="1"/>
  <c r="F202" i="5"/>
  <c r="F206" i="13" l="1"/>
  <c r="F203" i="5"/>
  <c r="F207" i="13" l="1"/>
  <c r="F204" i="5"/>
  <c r="F208" i="13" l="1"/>
  <c r="F205" i="5"/>
  <c r="F209" i="13" l="1"/>
  <c r="F206" i="5"/>
  <c r="F210" i="13" l="1"/>
  <c r="F207" i="5"/>
  <c r="F211" i="13" l="1"/>
  <c r="F208" i="5"/>
  <c r="F212" i="13" l="1"/>
  <c r="F209" i="5"/>
  <c r="F213" i="13" l="1"/>
  <c r="F210" i="5"/>
  <c r="F214" i="13" l="1"/>
  <c r="F211" i="5"/>
  <c r="F215" i="13" l="1"/>
  <c r="F212" i="5"/>
  <c r="F216" i="13" l="1"/>
  <c r="F213" i="5"/>
  <c r="F217" i="13" l="1"/>
  <c r="F214" i="5"/>
  <c r="F218" i="13" l="1"/>
  <c r="F215" i="5"/>
  <c r="F219" i="13" l="1"/>
  <c r="F216" i="5"/>
  <c r="F220" i="13" l="1"/>
  <c r="F217" i="5"/>
  <c r="F221" i="13" l="1"/>
  <c r="F218" i="5"/>
  <c r="F222" i="13" l="1"/>
  <c r="F219" i="5"/>
  <c r="F223" i="13" l="1"/>
  <c r="F220" i="5"/>
  <c r="F224" i="13" l="1"/>
  <c r="F221" i="5"/>
  <c r="F225" i="13" l="1"/>
  <c r="F222" i="5"/>
  <c r="F226" i="13" l="1"/>
  <c r="F223" i="5"/>
  <c r="F227" i="13" l="1"/>
  <c r="F224" i="5"/>
  <c r="F228" i="13" l="1"/>
  <c r="F225" i="5"/>
  <c r="F229" i="13" l="1"/>
  <c r="F226" i="5"/>
  <c r="F230" i="13" l="1"/>
  <c r="F227" i="5"/>
  <c r="F231" i="13" l="1"/>
  <c r="F228" i="5"/>
  <c r="F232" i="13" l="1"/>
  <c r="F229" i="5"/>
  <c r="F233" i="13" l="1"/>
  <c r="F230" i="5"/>
  <c r="F234" i="13" l="1"/>
  <c r="F231" i="5"/>
  <c r="F235" i="13" l="1"/>
  <c r="F232" i="5"/>
  <c r="F236" i="13" l="1"/>
  <c r="F233" i="5"/>
  <c r="F237" i="13" l="1"/>
  <c r="F234" i="5"/>
  <c r="F238" i="13" l="1"/>
  <c r="F235" i="5"/>
  <c r="F239" i="13" l="1"/>
  <c r="F236" i="5"/>
  <c r="F240" i="13" l="1"/>
  <c r="F237" i="5"/>
  <c r="F241" i="13" l="1"/>
  <c r="F238" i="5"/>
  <c r="F242" i="13" l="1"/>
  <c r="F239" i="5"/>
  <c r="F243" i="13" l="1"/>
  <c r="F240" i="5"/>
  <c r="F244" i="13" l="1"/>
  <c r="F241" i="5"/>
  <c r="F245" i="13" l="1"/>
  <c r="F242" i="5"/>
  <c r="F246" i="13" l="1"/>
  <c r="F243" i="5"/>
  <c r="F247" i="13" l="1"/>
  <c r="F244" i="5"/>
  <c r="F248" i="13" l="1"/>
  <c r="F245" i="5"/>
  <c r="F249" i="13" l="1"/>
  <c r="F246" i="5"/>
  <c r="F250" i="13" l="1"/>
  <c r="F247" i="5"/>
  <c r="F251" i="13" l="1"/>
  <c r="F248" i="5"/>
  <c r="F252" i="13" l="1"/>
  <c r="F249" i="5"/>
  <c r="F253" i="13" l="1"/>
  <c r="F250" i="5"/>
  <c r="F254" i="13" l="1"/>
  <c r="F251" i="5"/>
  <c r="F255" i="13" l="1"/>
  <c r="F252" i="5"/>
  <c r="F256" i="13" l="1"/>
  <c r="F253" i="5"/>
  <c r="F257" i="13" l="1"/>
  <c r="F254" i="5"/>
  <c r="F258" i="13" l="1"/>
  <c r="F255" i="5"/>
  <c r="F259" i="13" l="1"/>
  <c r="F256" i="5"/>
  <c r="F260" i="13" l="1"/>
  <c r="F257" i="5"/>
  <c r="F261" i="13" l="1"/>
  <c r="F258" i="5"/>
  <c r="F262" i="13" l="1"/>
  <c r="F259" i="5"/>
  <c r="F263" i="13" l="1"/>
  <c r="F260" i="5"/>
  <c r="F264" i="13" l="1"/>
  <c r="F261" i="5"/>
  <c r="F265" i="13" l="1"/>
  <c r="F262" i="5"/>
  <c r="F266" i="13" l="1"/>
  <c r="F263" i="5"/>
  <c r="F267" i="13" l="1"/>
  <c r="F264" i="5"/>
  <c r="F268" i="13" l="1"/>
  <c r="F265" i="5"/>
  <c r="F269" i="13" l="1"/>
  <c r="F266" i="5"/>
  <c r="F270" i="13" l="1"/>
  <c r="F267" i="5"/>
  <c r="F271" i="13" l="1"/>
  <c r="F268" i="5"/>
  <c r="F272" i="13" l="1"/>
  <c r="F269" i="5"/>
  <c r="F273" i="13" l="1"/>
  <c r="F270" i="5"/>
  <c r="F274" i="13" l="1"/>
  <c r="F271" i="5"/>
  <c r="F275" i="13" l="1"/>
  <c r="F272" i="5"/>
  <c r="I2" i="13" a="1"/>
  <c r="H2" i="13" a="1"/>
  <c r="I5" i="13" l="1"/>
  <c r="I9" i="13"/>
  <c r="K9" i="13" s="1"/>
  <c r="I2" i="13"/>
  <c r="I6" i="13"/>
  <c r="I10" i="13"/>
  <c r="I14" i="13"/>
  <c r="K14" i="13" s="1"/>
  <c r="I18" i="13"/>
  <c r="I22" i="13"/>
  <c r="I26" i="13"/>
  <c r="I30" i="13"/>
  <c r="K30" i="13" s="1"/>
  <c r="I34" i="13"/>
  <c r="I38" i="13"/>
  <c r="I42" i="13"/>
  <c r="I46" i="13"/>
  <c r="I50" i="13"/>
  <c r="I54" i="13"/>
  <c r="K54" i="13" s="1"/>
  <c r="I58" i="13"/>
  <c r="I62" i="13"/>
  <c r="I66" i="13"/>
  <c r="K66" i="13" s="1"/>
  <c r="I70" i="13"/>
  <c r="I74" i="13"/>
  <c r="I78" i="13"/>
  <c r="K78" i="13" s="1"/>
  <c r="I82" i="13"/>
  <c r="I86" i="13"/>
  <c r="I90" i="13"/>
  <c r="I94" i="13"/>
  <c r="I98" i="13"/>
  <c r="I102" i="13"/>
  <c r="I106" i="13"/>
  <c r="I110" i="13"/>
  <c r="K110" i="13" s="1"/>
  <c r="I114" i="13"/>
  <c r="I118" i="13"/>
  <c r="K118" i="13" s="1"/>
  <c r="I122" i="13"/>
  <c r="I126" i="13"/>
  <c r="K126" i="13" s="1"/>
  <c r="I130" i="13"/>
  <c r="I134" i="13"/>
  <c r="I138" i="13"/>
  <c r="I142" i="13"/>
  <c r="K142" i="13" s="1"/>
  <c r="I146" i="13"/>
  <c r="I150" i="13"/>
  <c r="I154" i="13"/>
  <c r="I158" i="13"/>
  <c r="I162" i="13"/>
  <c r="I166" i="13"/>
  <c r="I170" i="13"/>
  <c r="I174" i="13"/>
  <c r="I178" i="13"/>
  <c r="I182" i="13"/>
  <c r="K182" i="13" s="1"/>
  <c r="I186" i="13"/>
  <c r="I190" i="13"/>
  <c r="K190" i="13" s="1"/>
  <c r="I194" i="13"/>
  <c r="I198" i="13"/>
  <c r="I202" i="13"/>
  <c r="I206" i="13"/>
  <c r="K206" i="13" s="1"/>
  <c r="I210" i="13"/>
  <c r="I214" i="13"/>
  <c r="I218" i="13"/>
  <c r="I222" i="13"/>
  <c r="K222" i="13" s="1"/>
  <c r="I226" i="13"/>
  <c r="I230" i="13"/>
  <c r="I234" i="13"/>
  <c r="I238" i="13"/>
  <c r="K238" i="13" s="1"/>
  <c r="I242" i="13"/>
  <c r="K242" i="13" s="1"/>
  <c r="I246" i="13"/>
  <c r="K246" i="13" s="1"/>
  <c r="I250" i="13"/>
  <c r="I254" i="13"/>
  <c r="I258" i="13"/>
  <c r="I262" i="13"/>
  <c r="I266" i="13"/>
  <c r="I270" i="13"/>
  <c r="K270" i="13" s="1"/>
  <c r="I274" i="13"/>
  <c r="I8" i="13"/>
  <c r="K8" i="13" s="1"/>
  <c r="I16" i="13"/>
  <c r="I24" i="13"/>
  <c r="K24" i="13" s="1"/>
  <c r="I32" i="13"/>
  <c r="I44" i="13"/>
  <c r="I52" i="13"/>
  <c r="I60" i="13"/>
  <c r="I68" i="13"/>
  <c r="K68" i="13" s="1"/>
  <c r="I76" i="13"/>
  <c r="K76" i="13" s="1"/>
  <c r="I84" i="13"/>
  <c r="I92" i="13"/>
  <c r="I100" i="13"/>
  <c r="I108" i="13"/>
  <c r="I116" i="13"/>
  <c r="I124" i="13"/>
  <c r="K124" i="13" s="1"/>
  <c r="I3" i="13"/>
  <c r="K3" i="13" s="1"/>
  <c r="I7" i="13"/>
  <c r="K7" i="13" s="1"/>
  <c r="I11" i="13"/>
  <c r="I15" i="13"/>
  <c r="K15" i="13" s="1"/>
  <c r="I19" i="13"/>
  <c r="I23" i="13"/>
  <c r="I27" i="13"/>
  <c r="I31" i="13"/>
  <c r="I35" i="13"/>
  <c r="I39" i="13"/>
  <c r="I43" i="13"/>
  <c r="I47" i="13"/>
  <c r="K47" i="13" s="1"/>
  <c r="I51" i="13"/>
  <c r="K51" i="13" s="1"/>
  <c r="I55" i="13"/>
  <c r="I59" i="13"/>
  <c r="I63" i="13"/>
  <c r="K63" i="13" s="1"/>
  <c r="I67" i="13"/>
  <c r="K67" i="13" s="1"/>
  <c r="I71" i="13"/>
  <c r="K71" i="13" s="1"/>
  <c r="I75" i="13"/>
  <c r="I79" i="13"/>
  <c r="I83" i="13"/>
  <c r="K83" i="13" s="1"/>
  <c r="I87" i="13"/>
  <c r="I91" i="13"/>
  <c r="I95" i="13"/>
  <c r="I99" i="13"/>
  <c r="K99" i="13" s="1"/>
  <c r="I103" i="13"/>
  <c r="I107" i="13"/>
  <c r="I111" i="13"/>
  <c r="I115" i="13"/>
  <c r="I119" i="13"/>
  <c r="I123" i="13"/>
  <c r="I127" i="13"/>
  <c r="K127" i="13" s="1"/>
  <c r="I131" i="13"/>
  <c r="I135" i="13"/>
  <c r="K135" i="13" s="1"/>
  <c r="I139" i="13"/>
  <c r="I143" i="13"/>
  <c r="K143" i="13" s="1"/>
  <c r="I147" i="13"/>
  <c r="I151" i="13"/>
  <c r="I155" i="13"/>
  <c r="I159" i="13"/>
  <c r="I163" i="13"/>
  <c r="I167" i="13"/>
  <c r="I171" i="13"/>
  <c r="I175" i="13"/>
  <c r="I179" i="13"/>
  <c r="I183" i="13"/>
  <c r="I187" i="13"/>
  <c r="I191" i="13"/>
  <c r="K191" i="13" s="1"/>
  <c r="I195" i="13"/>
  <c r="I199" i="13"/>
  <c r="K199" i="13" s="1"/>
  <c r="I203" i="13"/>
  <c r="I207" i="13"/>
  <c r="K207" i="13" s="1"/>
  <c r="I211" i="13"/>
  <c r="I215" i="13"/>
  <c r="I219" i="13"/>
  <c r="I223" i="13"/>
  <c r="K223" i="13" s="1"/>
  <c r="I227" i="13"/>
  <c r="I231" i="13"/>
  <c r="I235" i="13"/>
  <c r="I239" i="13"/>
  <c r="I243" i="13"/>
  <c r="I247" i="13"/>
  <c r="I251" i="13"/>
  <c r="I255" i="13"/>
  <c r="I259" i="13"/>
  <c r="I263" i="13"/>
  <c r="K263" i="13" s="1"/>
  <c r="I267" i="13"/>
  <c r="I271" i="13"/>
  <c r="I275" i="13"/>
  <c r="K275" i="13" s="1"/>
  <c r="I4" i="13"/>
  <c r="I12" i="13"/>
  <c r="I20" i="13"/>
  <c r="I28" i="13"/>
  <c r="I36" i="13"/>
  <c r="K36" i="13" s="1"/>
  <c r="I40" i="13"/>
  <c r="I48" i="13"/>
  <c r="K48" i="13" s="1"/>
  <c r="I56" i="13"/>
  <c r="I64" i="13"/>
  <c r="I72" i="13"/>
  <c r="K72" i="13" s="1"/>
  <c r="I80" i="13"/>
  <c r="I88" i="13"/>
  <c r="K88" i="13" s="1"/>
  <c r="I96" i="13"/>
  <c r="K96" i="13" s="1"/>
  <c r="I104" i="13"/>
  <c r="I112" i="13"/>
  <c r="K112" i="13" s="1"/>
  <c r="I120" i="13"/>
  <c r="I13" i="13"/>
  <c r="I29" i="13"/>
  <c r="I45" i="13"/>
  <c r="K45" i="13" s="1"/>
  <c r="I61" i="13"/>
  <c r="I77" i="13"/>
  <c r="K77" i="13" s="1"/>
  <c r="I93" i="13"/>
  <c r="K93" i="13" s="1"/>
  <c r="I109" i="13"/>
  <c r="K109" i="13" s="1"/>
  <c r="I125" i="13"/>
  <c r="I133" i="13"/>
  <c r="I141" i="13"/>
  <c r="I149" i="13"/>
  <c r="I157" i="13"/>
  <c r="I165" i="13"/>
  <c r="K165" i="13" s="1"/>
  <c r="I173" i="13"/>
  <c r="I181" i="13"/>
  <c r="K181" i="13" s="1"/>
  <c r="I189" i="13"/>
  <c r="K189" i="13" s="1"/>
  <c r="I197" i="13"/>
  <c r="I205" i="13"/>
  <c r="I213" i="13"/>
  <c r="K213" i="13" s="1"/>
  <c r="I221" i="13"/>
  <c r="I229" i="13"/>
  <c r="K229" i="13" s="1"/>
  <c r="I237" i="13"/>
  <c r="I245" i="13"/>
  <c r="I253" i="13"/>
  <c r="K253" i="13" s="1"/>
  <c r="I261" i="13"/>
  <c r="I269" i="13"/>
  <c r="I224" i="13"/>
  <c r="K224" i="13" s="1"/>
  <c r="I240" i="13"/>
  <c r="I248" i="13"/>
  <c r="I264" i="13"/>
  <c r="K264" i="13" s="1"/>
  <c r="I272" i="13"/>
  <c r="K272" i="13" s="1"/>
  <c r="I57" i="13"/>
  <c r="I121" i="13"/>
  <c r="I148" i="13"/>
  <c r="I172" i="13"/>
  <c r="I196" i="13"/>
  <c r="K196" i="13" s="1"/>
  <c r="I220" i="13"/>
  <c r="I244" i="13"/>
  <c r="I268" i="13"/>
  <c r="I17" i="13"/>
  <c r="K17" i="13" s="1"/>
  <c r="I33" i="13"/>
  <c r="I49" i="13"/>
  <c r="I65" i="13"/>
  <c r="I81" i="13"/>
  <c r="K81" i="13" s="1"/>
  <c r="I97" i="13"/>
  <c r="K97" i="13" s="1"/>
  <c r="I113" i="13"/>
  <c r="I128" i="13"/>
  <c r="K128" i="13" s="1"/>
  <c r="I136" i="13"/>
  <c r="K136" i="13" s="1"/>
  <c r="I144" i="13"/>
  <c r="I152" i="13"/>
  <c r="I160" i="13"/>
  <c r="I168" i="13"/>
  <c r="K168" i="13" s="1"/>
  <c r="I176" i="13"/>
  <c r="K176" i="13" s="1"/>
  <c r="I184" i="13"/>
  <c r="K184" i="13" s="1"/>
  <c r="I192" i="13"/>
  <c r="K192" i="13" s="1"/>
  <c r="I200" i="13"/>
  <c r="I208" i="13"/>
  <c r="I216" i="13"/>
  <c r="I232" i="13"/>
  <c r="K232" i="13" s="1"/>
  <c r="I256" i="13"/>
  <c r="K256" i="13" s="1"/>
  <c r="I41" i="13"/>
  <c r="I89" i="13"/>
  <c r="K89" i="13" s="1"/>
  <c r="I132" i="13"/>
  <c r="I164" i="13"/>
  <c r="K164" i="13" s="1"/>
  <c r="I180" i="13"/>
  <c r="I204" i="13"/>
  <c r="I236" i="13"/>
  <c r="K236" i="13" s="1"/>
  <c r="I252" i="13"/>
  <c r="K252" i="13" s="1"/>
  <c r="I21" i="13"/>
  <c r="K21" i="13" s="1"/>
  <c r="I37" i="13"/>
  <c r="I53" i="13"/>
  <c r="K53" i="13" s="1"/>
  <c r="I69" i="13"/>
  <c r="I85" i="13"/>
  <c r="I101" i="13"/>
  <c r="I117" i="13"/>
  <c r="K117" i="13" s="1"/>
  <c r="I129" i="13"/>
  <c r="I137" i="13"/>
  <c r="K137" i="13" s="1"/>
  <c r="I145" i="13"/>
  <c r="I153" i="13"/>
  <c r="K153" i="13" s="1"/>
  <c r="I161" i="13"/>
  <c r="I169" i="13"/>
  <c r="I177" i="13"/>
  <c r="I185" i="13"/>
  <c r="I193" i="13"/>
  <c r="I201" i="13"/>
  <c r="K201" i="13" s="1"/>
  <c r="I209" i="13"/>
  <c r="I217" i="13"/>
  <c r="I225" i="13"/>
  <c r="K225" i="13" s="1"/>
  <c r="I233" i="13"/>
  <c r="I241" i="13"/>
  <c r="I249" i="13"/>
  <c r="I257" i="13"/>
  <c r="K257" i="13" s="1"/>
  <c r="I265" i="13"/>
  <c r="K265" i="13" s="1"/>
  <c r="I273" i="13"/>
  <c r="I25" i="13"/>
  <c r="I73" i="13"/>
  <c r="K73" i="13" s="1"/>
  <c r="I105" i="13"/>
  <c r="I140" i="13"/>
  <c r="I156" i="13"/>
  <c r="I188" i="13"/>
  <c r="K188" i="13" s="1"/>
  <c r="I212" i="13"/>
  <c r="K212" i="13" s="1"/>
  <c r="I228" i="13"/>
  <c r="I260" i="13"/>
  <c r="H2" i="13"/>
  <c r="H6" i="13"/>
  <c r="H10" i="13"/>
  <c r="H14" i="13"/>
  <c r="J14" i="13" s="1"/>
  <c r="H18" i="13"/>
  <c r="J18" i="13" s="1"/>
  <c r="H22" i="13"/>
  <c r="J22" i="13" s="1"/>
  <c r="H26" i="13"/>
  <c r="H30" i="13"/>
  <c r="J30" i="13" s="1"/>
  <c r="H34" i="13"/>
  <c r="J34" i="13" s="1"/>
  <c r="H38" i="13"/>
  <c r="H42" i="13"/>
  <c r="H46" i="13"/>
  <c r="J46" i="13" s="1"/>
  <c r="H50" i="13"/>
  <c r="J50" i="13" s="1"/>
  <c r="H54" i="13"/>
  <c r="H58" i="13"/>
  <c r="J58" i="13" s="1"/>
  <c r="H62" i="13"/>
  <c r="J62" i="13" s="1"/>
  <c r="H66" i="13"/>
  <c r="J66" i="13" s="1"/>
  <c r="H70" i="13"/>
  <c r="H74" i="13"/>
  <c r="H78" i="13"/>
  <c r="J78" i="13" s="1"/>
  <c r="H82" i="13"/>
  <c r="H86" i="13"/>
  <c r="J86" i="13" s="1"/>
  <c r="H90" i="13"/>
  <c r="J90" i="13" s="1"/>
  <c r="H94" i="13"/>
  <c r="J94" i="13" s="1"/>
  <c r="H98" i="13"/>
  <c r="J98" i="13" s="1"/>
  <c r="H102" i="13"/>
  <c r="H106" i="13"/>
  <c r="J106" i="13" s="1"/>
  <c r="H110" i="13"/>
  <c r="J110" i="13" s="1"/>
  <c r="H114" i="13"/>
  <c r="J114" i="13" s="1"/>
  <c r="H118" i="13"/>
  <c r="J118" i="13" s="1"/>
  <c r="H122" i="13"/>
  <c r="J122" i="13" s="1"/>
  <c r="H126" i="13"/>
  <c r="J126" i="13" s="1"/>
  <c r="H130" i="13"/>
  <c r="J130" i="13" s="1"/>
  <c r="H134" i="13"/>
  <c r="H138" i="13"/>
  <c r="J138" i="13" s="1"/>
  <c r="H142" i="13"/>
  <c r="J142" i="13" s="1"/>
  <c r="H146" i="13"/>
  <c r="J146" i="13" s="1"/>
  <c r="H150" i="13"/>
  <c r="J150" i="13" s="1"/>
  <c r="H154" i="13"/>
  <c r="H158" i="13"/>
  <c r="J158" i="13" s="1"/>
  <c r="H162" i="13"/>
  <c r="J162" i="13" s="1"/>
  <c r="H166" i="13"/>
  <c r="H170" i="13"/>
  <c r="H174" i="13"/>
  <c r="J174" i="13" s="1"/>
  <c r="H178" i="13"/>
  <c r="J178" i="13" s="1"/>
  <c r="H182" i="13"/>
  <c r="J182" i="13" s="1"/>
  <c r="H186" i="13"/>
  <c r="J186" i="13" s="1"/>
  <c r="H190" i="13"/>
  <c r="J190" i="13" s="1"/>
  <c r="H194" i="13"/>
  <c r="J194" i="13" s="1"/>
  <c r="H198" i="13"/>
  <c r="H202" i="13"/>
  <c r="H206" i="13"/>
  <c r="J206" i="13" s="1"/>
  <c r="H210" i="13"/>
  <c r="J210" i="13" s="1"/>
  <c r="H214" i="13"/>
  <c r="J214" i="13" s="1"/>
  <c r="H218" i="13"/>
  <c r="H222" i="13"/>
  <c r="J222" i="13" s="1"/>
  <c r="H226" i="13"/>
  <c r="J226" i="13" s="1"/>
  <c r="H230" i="13"/>
  <c r="H234" i="13"/>
  <c r="J234" i="13" s="1"/>
  <c r="H238" i="13"/>
  <c r="J238" i="13" s="1"/>
  <c r="H242" i="13"/>
  <c r="J242" i="13" s="1"/>
  <c r="H246" i="13"/>
  <c r="H250" i="13"/>
  <c r="H254" i="13"/>
  <c r="J254" i="13" s="1"/>
  <c r="H258" i="13"/>
  <c r="J258" i="13" s="1"/>
  <c r="H262" i="13"/>
  <c r="H266" i="13"/>
  <c r="J266" i="13" s="1"/>
  <c r="H270" i="13"/>
  <c r="H274" i="13"/>
  <c r="J274" i="13" s="1"/>
  <c r="H219" i="13"/>
  <c r="J219" i="13" s="1"/>
  <c r="H231" i="13"/>
  <c r="H235" i="13"/>
  <c r="J235" i="13" s="1"/>
  <c r="H243" i="13"/>
  <c r="J243" i="13" s="1"/>
  <c r="H247" i="13"/>
  <c r="H255" i="13"/>
  <c r="H259" i="13"/>
  <c r="J259" i="13" s="1"/>
  <c r="H263" i="13"/>
  <c r="J263" i="13" s="1"/>
  <c r="H271" i="13"/>
  <c r="J271" i="13" s="1"/>
  <c r="H275" i="13"/>
  <c r="H13" i="13"/>
  <c r="H25" i="13"/>
  <c r="J25" i="13" s="1"/>
  <c r="H37" i="13"/>
  <c r="H49" i="13"/>
  <c r="J49" i="13" s="1"/>
  <c r="H61" i="13"/>
  <c r="J61" i="13" s="1"/>
  <c r="H73" i="13"/>
  <c r="J73" i="13" s="1"/>
  <c r="H3" i="13"/>
  <c r="J3" i="13" s="1"/>
  <c r="H7" i="13"/>
  <c r="H11" i="13"/>
  <c r="J11" i="13" s="1"/>
  <c r="H15" i="13"/>
  <c r="J15" i="13" s="1"/>
  <c r="H19" i="13"/>
  <c r="H23" i="13"/>
  <c r="J23" i="13" s="1"/>
  <c r="H27" i="13"/>
  <c r="J27" i="13" s="1"/>
  <c r="H31" i="13"/>
  <c r="H35" i="13"/>
  <c r="J35" i="13" s="1"/>
  <c r="H39" i="13"/>
  <c r="H43" i="13"/>
  <c r="J43" i="13" s="1"/>
  <c r="H47" i="13"/>
  <c r="J47" i="13" s="1"/>
  <c r="H51" i="13"/>
  <c r="H55" i="13"/>
  <c r="H59" i="13"/>
  <c r="J59" i="13" s="1"/>
  <c r="H63" i="13"/>
  <c r="J63" i="13" s="1"/>
  <c r="H67" i="13"/>
  <c r="J67" i="13" s="1"/>
  <c r="H71" i="13"/>
  <c r="J71" i="13" s="1"/>
  <c r="H75" i="13"/>
  <c r="J75" i="13" s="1"/>
  <c r="H79" i="13"/>
  <c r="J79" i="13" s="1"/>
  <c r="H83" i="13"/>
  <c r="H87" i="13"/>
  <c r="H91" i="13"/>
  <c r="J91" i="13" s="1"/>
  <c r="H95" i="13"/>
  <c r="J95" i="13" s="1"/>
  <c r="H99" i="13"/>
  <c r="J99" i="13" s="1"/>
  <c r="H103" i="13"/>
  <c r="H107" i="13"/>
  <c r="J107" i="13" s="1"/>
  <c r="H111" i="13"/>
  <c r="J111" i="13" s="1"/>
  <c r="H115" i="13"/>
  <c r="H119" i="13"/>
  <c r="J119" i="13" s="1"/>
  <c r="H123" i="13"/>
  <c r="J123" i="13" s="1"/>
  <c r="H127" i="13"/>
  <c r="J127" i="13" s="1"/>
  <c r="H131" i="13"/>
  <c r="J131" i="13" s="1"/>
  <c r="H135" i="13"/>
  <c r="H139" i="13"/>
  <c r="J139" i="13" s="1"/>
  <c r="H143" i="13"/>
  <c r="J143" i="13" s="1"/>
  <c r="H147" i="13"/>
  <c r="H151" i="13"/>
  <c r="J151" i="13" s="1"/>
  <c r="H155" i="13"/>
  <c r="J155" i="13" s="1"/>
  <c r="H159" i="13"/>
  <c r="J159" i="13" s="1"/>
  <c r="H163" i="13"/>
  <c r="J163" i="13" s="1"/>
  <c r="H167" i="13"/>
  <c r="J167" i="13" s="1"/>
  <c r="H171" i="13"/>
  <c r="J171" i="13" s="1"/>
  <c r="H175" i="13"/>
  <c r="J175" i="13" s="1"/>
  <c r="H179" i="13"/>
  <c r="H183" i="13"/>
  <c r="J183" i="13" s="1"/>
  <c r="H187" i="13"/>
  <c r="J187" i="13" s="1"/>
  <c r="H191" i="13"/>
  <c r="J191" i="13" s="1"/>
  <c r="H195" i="13"/>
  <c r="J195" i="13" s="1"/>
  <c r="H199" i="13"/>
  <c r="H203" i="13"/>
  <c r="J203" i="13" s="1"/>
  <c r="H207" i="13"/>
  <c r="J207" i="13" s="1"/>
  <c r="H211" i="13"/>
  <c r="H215" i="13"/>
  <c r="J215" i="13" s="1"/>
  <c r="H223" i="13"/>
  <c r="J223" i="13" s="1"/>
  <c r="H227" i="13"/>
  <c r="J227" i="13" s="1"/>
  <c r="H239" i="13"/>
  <c r="J239" i="13" s="1"/>
  <c r="H251" i="13"/>
  <c r="J251" i="13" s="1"/>
  <c r="H267" i="13"/>
  <c r="J267" i="13" s="1"/>
  <c r="H9" i="13"/>
  <c r="J9" i="13" s="1"/>
  <c r="H17" i="13"/>
  <c r="H29" i="13"/>
  <c r="J29" i="13" s="1"/>
  <c r="H41" i="13"/>
  <c r="J41" i="13" s="1"/>
  <c r="H53" i="13"/>
  <c r="J53" i="13" s="1"/>
  <c r="H69" i="13"/>
  <c r="J69" i="13" s="1"/>
  <c r="H4" i="13"/>
  <c r="H8" i="13"/>
  <c r="J8" i="13" s="1"/>
  <c r="H12" i="13"/>
  <c r="J12" i="13" s="1"/>
  <c r="H16" i="13"/>
  <c r="H20" i="13"/>
  <c r="J20" i="13" s="1"/>
  <c r="H24" i="13"/>
  <c r="J24" i="13" s="1"/>
  <c r="H28" i="13"/>
  <c r="J28" i="13" s="1"/>
  <c r="H32" i="13"/>
  <c r="J32" i="13" s="1"/>
  <c r="H36" i="13"/>
  <c r="J36" i="13" s="1"/>
  <c r="H40" i="13"/>
  <c r="J40" i="13" s="1"/>
  <c r="H44" i="13"/>
  <c r="J44" i="13" s="1"/>
  <c r="H48" i="13"/>
  <c r="H52" i="13"/>
  <c r="J52" i="13" s="1"/>
  <c r="H56" i="13"/>
  <c r="J56" i="13" s="1"/>
  <c r="H60" i="13"/>
  <c r="J60" i="13" s="1"/>
  <c r="H64" i="13"/>
  <c r="J64" i="13" s="1"/>
  <c r="H68" i="13"/>
  <c r="J68" i="13" s="1"/>
  <c r="H72" i="13"/>
  <c r="J72" i="13" s="1"/>
  <c r="H76" i="13"/>
  <c r="J76" i="13" s="1"/>
  <c r="H80" i="13"/>
  <c r="H84" i="13"/>
  <c r="H88" i="13"/>
  <c r="J88" i="13" s="1"/>
  <c r="H92" i="13"/>
  <c r="J92" i="13" s="1"/>
  <c r="H96" i="13"/>
  <c r="J96" i="13" s="1"/>
  <c r="H100" i="13"/>
  <c r="H104" i="13"/>
  <c r="J104" i="13" s="1"/>
  <c r="H108" i="13"/>
  <c r="J108" i="13" s="1"/>
  <c r="H112" i="13"/>
  <c r="H116" i="13"/>
  <c r="J116" i="13" s="1"/>
  <c r="H120" i="13"/>
  <c r="J120" i="13" s="1"/>
  <c r="H124" i="13"/>
  <c r="J124" i="13" s="1"/>
  <c r="H128" i="13"/>
  <c r="J128" i="13" s="1"/>
  <c r="H132" i="13"/>
  <c r="H136" i="13"/>
  <c r="J136" i="13" s="1"/>
  <c r="H140" i="13"/>
  <c r="J140" i="13" s="1"/>
  <c r="H144" i="13"/>
  <c r="H148" i="13"/>
  <c r="H152" i="13"/>
  <c r="J152" i="13" s="1"/>
  <c r="H156" i="13"/>
  <c r="J156" i="13" s="1"/>
  <c r="H160" i="13"/>
  <c r="J160" i="13" s="1"/>
  <c r="H164" i="13"/>
  <c r="J164" i="13" s="1"/>
  <c r="H168" i="13"/>
  <c r="J168" i="13" s="1"/>
  <c r="H172" i="13"/>
  <c r="J172" i="13" s="1"/>
  <c r="H176" i="13"/>
  <c r="H180" i="13"/>
  <c r="J180" i="13" s="1"/>
  <c r="H184" i="13"/>
  <c r="J184" i="13" s="1"/>
  <c r="H188" i="13"/>
  <c r="J188" i="13" s="1"/>
  <c r="H192" i="13"/>
  <c r="J192" i="13" s="1"/>
  <c r="H196" i="13"/>
  <c r="J196" i="13" s="1"/>
  <c r="H200" i="13"/>
  <c r="J200" i="13" s="1"/>
  <c r="H204" i="13"/>
  <c r="J204" i="13" s="1"/>
  <c r="H208" i="13"/>
  <c r="H212" i="13"/>
  <c r="H216" i="13"/>
  <c r="J216" i="13" s="1"/>
  <c r="H220" i="13"/>
  <c r="J220" i="13" s="1"/>
  <c r="H224" i="13"/>
  <c r="J224" i="13" s="1"/>
  <c r="H228" i="13"/>
  <c r="H232" i="13"/>
  <c r="J232" i="13" s="1"/>
  <c r="H236" i="13"/>
  <c r="J236" i="13" s="1"/>
  <c r="H240" i="13"/>
  <c r="H244" i="13"/>
  <c r="J244" i="13" s="1"/>
  <c r="H248" i="13"/>
  <c r="J248" i="13" s="1"/>
  <c r="H252" i="13"/>
  <c r="J252" i="13" s="1"/>
  <c r="H256" i="13"/>
  <c r="J256" i="13" s="1"/>
  <c r="H260" i="13"/>
  <c r="J260" i="13" s="1"/>
  <c r="H264" i="13"/>
  <c r="J264" i="13" s="1"/>
  <c r="H268" i="13"/>
  <c r="J268" i="13" s="1"/>
  <c r="H272" i="13"/>
  <c r="H5" i="13"/>
  <c r="H21" i="13"/>
  <c r="J21" i="13" s="1"/>
  <c r="H33" i="13"/>
  <c r="J33" i="13" s="1"/>
  <c r="H45" i="13"/>
  <c r="J45" i="13" s="1"/>
  <c r="H57" i="13"/>
  <c r="J57" i="13" s="1"/>
  <c r="H65" i="13"/>
  <c r="J65" i="13" s="1"/>
  <c r="H77" i="13"/>
  <c r="J77" i="13" s="1"/>
  <c r="H93" i="13"/>
  <c r="J93" i="13" s="1"/>
  <c r="H109" i="13"/>
  <c r="J109" i="13" s="1"/>
  <c r="H125" i="13"/>
  <c r="J125" i="13" s="1"/>
  <c r="H141" i="13"/>
  <c r="J141" i="13" s="1"/>
  <c r="H157" i="13"/>
  <c r="J157" i="13" s="1"/>
  <c r="H173" i="13"/>
  <c r="J173" i="13" s="1"/>
  <c r="H189" i="13"/>
  <c r="J189" i="13" s="1"/>
  <c r="H205" i="13"/>
  <c r="J205" i="13" s="1"/>
  <c r="H221" i="13"/>
  <c r="H237" i="13"/>
  <c r="J237" i="13" s="1"/>
  <c r="H253" i="13"/>
  <c r="J253" i="13" s="1"/>
  <c r="H269" i="13"/>
  <c r="J269" i="13" s="1"/>
  <c r="H273" i="13"/>
  <c r="J273" i="13" s="1"/>
  <c r="H85" i="13"/>
  <c r="J85" i="13" s="1"/>
  <c r="H117" i="13"/>
  <c r="J117" i="13" s="1"/>
  <c r="H165" i="13"/>
  <c r="J165" i="13" s="1"/>
  <c r="H197" i="13"/>
  <c r="H229" i="13"/>
  <c r="J229" i="13" s="1"/>
  <c r="H261" i="13"/>
  <c r="J261" i="13" s="1"/>
  <c r="H105" i="13"/>
  <c r="J105" i="13" s="1"/>
  <c r="H153" i="13"/>
  <c r="J153" i="13" s="1"/>
  <c r="H185" i="13"/>
  <c r="H233" i="13"/>
  <c r="J233" i="13" s="1"/>
  <c r="H265" i="13"/>
  <c r="J265" i="13" s="1"/>
  <c r="H81" i="13"/>
  <c r="H97" i="13"/>
  <c r="H113" i="13"/>
  <c r="J113" i="13" s="1"/>
  <c r="H129" i="13"/>
  <c r="J129" i="13" s="1"/>
  <c r="H145" i="13"/>
  <c r="J145" i="13" s="1"/>
  <c r="H161" i="13"/>
  <c r="H177" i="13"/>
  <c r="J177" i="13" s="1"/>
  <c r="H193" i="13"/>
  <c r="J193" i="13" s="1"/>
  <c r="H209" i="13"/>
  <c r="H225" i="13"/>
  <c r="J225" i="13" s="1"/>
  <c r="H241" i="13"/>
  <c r="J241" i="13" s="1"/>
  <c r="H257" i="13"/>
  <c r="J257" i="13" s="1"/>
  <c r="H101" i="13"/>
  <c r="J101" i="13" s="1"/>
  <c r="H133" i="13"/>
  <c r="J133" i="13" s="1"/>
  <c r="H149" i="13"/>
  <c r="J149" i="13" s="1"/>
  <c r="H181" i="13"/>
  <c r="J181" i="13" s="1"/>
  <c r="H213" i="13"/>
  <c r="H245" i="13"/>
  <c r="J245" i="13" s="1"/>
  <c r="H121" i="13"/>
  <c r="J121" i="13" s="1"/>
  <c r="H169" i="13"/>
  <c r="J169" i="13" s="1"/>
  <c r="H217" i="13"/>
  <c r="J217" i="13" s="1"/>
  <c r="H249" i="13"/>
  <c r="H89" i="13"/>
  <c r="J89" i="13" s="1"/>
  <c r="H137" i="13"/>
  <c r="J137" i="13" s="1"/>
  <c r="H201" i="13"/>
  <c r="J5" i="13"/>
  <c r="J13" i="13"/>
  <c r="J37" i="13"/>
  <c r="J197" i="13"/>
  <c r="J213" i="13"/>
  <c r="J221" i="13"/>
  <c r="J4" i="13"/>
  <c r="J84" i="13"/>
  <c r="J100" i="13"/>
  <c r="J132" i="13"/>
  <c r="J148" i="13"/>
  <c r="J212" i="13"/>
  <c r="J228" i="13"/>
  <c r="J19" i="13"/>
  <c r="J51" i="13"/>
  <c r="J115" i="13"/>
  <c r="J147" i="13"/>
  <c r="J179" i="13"/>
  <c r="J211" i="13"/>
  <c r="J275" i="13"/>
  <c r="J82" i="13"/>
  <c r="J83" i="13"/>
  <c r="J10" i="13"/>
  <c r="J26" i="13"/>
  <c r="J42" i="13"/>
  <c r="J74" i="13"/>
  <c r="J154" i="13"/>
  <c r="J170" i="13"/>
  <c r="J202" i="13"/>
  <c r="J218" i="13"/>
  <c r="J250" i="13"/>
  <c r="J6" i="13"/>
  <c r="J38" i="13"/>
  <c r="J54" i="13"/>
  <c r="J31" i="13"/>
  <c r="J87" i="13"/>
  <c r="J103" i="13"/>
  <c r="J135" i="13"/>
  <c r="J199" i="13"/>
  <c r="J231" i="13"/>
  <c r="J247" i="13"/>
  <c r="J7" i="13"/>
  <c r="J48" i="13"/>
  <c r="J70" i="13"/>
  <c r="J102" i="13"/>
  <c r="J134" i="13"/>
  <c r="J166" i="13"/>
  <c r="J198" i="13"/>
  <c r="J230" i="13"/>
  <c r="J246" i="13"/>
  <c r="J262" i="13"/>
  <c r="J81" i="13"/>
  <c r="J97" i="13"/>
  <c r="J161" i="13"/>
  <c r="J209" i="13"/>
  <c r="J80" i="13"/>
  <c r="J112" i="13"/>
  <c r="J144" i="13"/>
  <c r="J176" i="13"/>
  <c r="J208" i="13"/>
  <c r="J240" i="13"/>
  <c r="J272" i="13"/>
  <c r="J17" i="13"/>
  <c r="J255" i="13"/>
  <c r="J16" i="13"/>
  <c r="J185" i="13"/>
  <c r="J201" i="13"/>
  <c r="J249" i="13"/>
  <c r="J55" i="13"/>
  <c r="J39" i="13"/>
  <c r="J270" i="13"/>
  <c r="K16" i="13"/>
  <c r="K32" i="13"/>
  <c r="K40" i="13"/>
  <c r="K56" i="13"/>
  <c r="K64" i="13"/>
  <c r="K80" i="13"/>
  <c r="K104" i="13"/>
  <c r="K120" i="13"/>
  <c r="K144" i="13"/>
  <c r="K152" i="13"/>
  <c r="K160" i="13"/>
  <c r="K200" i="13"/>
  <c r="K208" i="13"/>
  <c r="K216" i="13"/>
  <c r="K240" i="13"/>
  <c r="K248" i="13"/>
  <c r="K23" i="13"/>
  <c r="K31" i="13"/>
  <c r="K39" i="13"/>
  <c r="K55" i="13"/>
  <c r="K79" i="13"/>
  <c r="K87" i="13"/>
  <c r="G87" i="13" s="1"/>
  <c r="K95" i="13"/>
  <c r="K103" i="13"/>
  <c r="K111" i="13"/>
  <c r="K119" i="13"/>
  <c r="K151" i="13"/>
  <c r="K159" i="13"/>
  <c r="K167" i="13"/>
  <c r="K175" i="13"/>
  <c r="K183" i="13"/>
  <c r="K215" i="13"/>
  <c r="K231" i="13"/>
  <c r="K239" i="13"/>
  <c r="K247" i="13"/>
  <c r="K255" i="13"/>
  <c r="K271" i="13"/>
  <c r="K6" i="13"/>
  <c r="K22" i="13"/>
  <c r="K38" i="13"/>
  <c r="K46" i="13"/>
  <c r="K62" i="13"/>
  <c r="K70" i="13"/>
  <c r="K86" i="13"/>
  <c r="K94" i="13"/>
  <c r="K102" i="13"/>
  <c r="K134" i="13"/>
  <c r="K150" i="13"/>
  <c r="K158" i="13"/>
  <c r="K166" i="13"/>
  <c r="K174" i="13"/>
  <c r="K198" i="13"/>
  <c r="K214" i="13"/>
  <c r="K230" i="13"/>
  <c r="K254" i="13"/>
  <c r="K262" i="13"/>
  <c r="K13" i="13"/>
  <c r="K29" i="13"/>
  <c r="K69" i="13"/>
  <c r="K85" i="13"/>
  <c r="K101" i="13"/>
  <c r="K133" i="13"/>
  <c r="K149" i="13"/>
  <c r="K197" i="13"/>
  <c r="K245" i="13"/>
  <c r="K261" i="13"/>
  <c r="K4" i="13"/>
  <c r="K28" i="13"/>
  <c r="K52" i="13"/>
  <c r="K84" i="13"/>
  <c r="K100" i="13"/>
  <c r="K116" i="13"/>
  <c r="K132" i="13"/>
  <c r="K148" i="13"/>
  <c r="K180" i="13"/>
  <c r="K228" i="13"/>
  <c r="K244" i="13"/>
  <c r="K260" i="13"/>
  <c r="K5" i="13"/>
  <c r="K37" i="13"/>
  <c r="K61" i="13"/>
  <c r="K125" i="13"/>
  <c r="K141" i="13"/>
  <c r="K157" i="13"/>
  <c r="K173" i="13"/>
  <c r="K205" i="13"/>
  <c r="K221" i="13"/>
  <c r="K237" i="13"/>
  <c r="K269" i="13"/>
  <c r="K12" i="13"/>
  <c r="K20" i="13"/>
  <c r="K44" i="13"/>
  <c r="K60" i="13"/>
  <c r="K92" i="13"/>
  <c r="K108" i="13"/>
  <c r="K140" i="13"/>
  <c r="K156" i="13"/>
  <c r="K172" i="13"/>
  <c r="K204" i="13"/>
  <c r="K220" i="13"/>
  <c r="K268" i="13"/>
  <c r="K25" i="13"/>
  <c r="K33" i="13"/>
  <c r="K41" i="13"/>
  <c r="K49" i="13"/>
  <c r="K57" i="13"/>
  <c r="K65" i="13"/>
  <c r="K105" i="13"/>
  <c r="K113" i="13"/>
  <c r="K121" i="13"/>
  <c r="K129" i="13"/>
  <c r="K145" i="13"/>
  <c r="K161" i="13"/>
  <c r="K169" i="13"/>
  <c r="K177" i="13"/>
  <c r="K185" i="13"/>
  <c r="K193" i="13"/>
  <c r="K209" i="13"/>
  <c r="K217" i="13"/>
  <c r="K233" i="13"/>
  <c r="K241" i="13"/>
  <c r="K249" i="13"/>
  <c r="K273" i="13"/>
  <c r="K27" i="13"/>
  <c r="K59" i="13"/>
  <c r="K91" i="13"/>
  <c r="K123" i="13"/>
  <c r="K155" i="13"/>
  <c r="K187" i="13"/>
  <c r="K219" i="13"/>
  <c r="K251" i="13"/>
  <c r="K26" i="13"/>
  <c r="K58" i="13"/>
  <c r="K90" i="13"/>
  <c r="K122" i="13"/>
  <c r="K154" i="13"/>
  <c r="K186" i="13"/>
  <c r="K218" i="13"/>
  <c r="K250" i="13"/>
  <c r="K19" i="13"/>
  <c r="K115" i="13"/>
  <c r="K147" i="13"/>
  <c r="G147" i="13" s="1"/>
  <c r="K179" i="13"/>
  <c r="K211" i="13"/>
  <c r="K243" i="13"/>
  <c r="K18" i="13"/>
  <c r="K50" i="13"/>
  <c r="K82" i="13"/>
  <c r="K114" i="13"/>
  <c r="K146" i="13"/>
  <c r="K178" i="13"/>
  <c r="K210" i="13"/>
  <c r="K274" i="13"/>
  <c r="K11" i="13"/>
  <c r="K43" i="13"/>
  <c r="K75" i="13"/>
  <c r="K107" i="13"/>
  <c r="K139" i="13"/>
  <c r="K171" i="13"/>
  <c r="K203" i="13"/>
  <c r="K235" i="13"/>
  <c r="K267" i="13"/>
  <c r="K10" i="13"/>
  <c r="K74" i="13"/>
  <c r="K106" i="13"/>
  <c r="K170" i="13"/>
  <c r="K234" i="13"/>
  <c r="K35" i="13"/>
  <c r="K131" i="13"/>
  <c r="K163" i="13"/>
  <c r="K195" i="13"/>
  <c r="K227" i="13"/>
  <c r="K259" i="13"/>
  <c r="K34" i="13"/>
  <c r="K98" i="13"/>
  <c r="K130" i="13"/>
  <c r="K162" i="13"/>
  <c r="K194" i="13"/>
  <c r="K226" i="13"/>
  <c r="K258" i="13"/>
  <c r="K42" i="13"/>
  <c r="K138" i="13"/>
  <c r="K202" i="13"/>
  <c r="K266" i="13"/>
  <c r="F273" i="5"/>
  <c r="G74" i="13" l="1"/>
  <c r="G81" i="13"/>
  <c r="G19" i="13"/>
  <c r="G154" i="13"/>
  <c r="G75" i="13"/>
  <c r="G206" i="13"/>
  <c r="G4" i="13"/>
  <c r="G115" i="13"/>
  <c r="G202" i="13"/>
  <c r="G209" i="13"/>
  <c r="G83" i="13"/>
  <c r="G30" i="13"/>
  <c r="G43" i="13"/>
  <c r="G10" i="13"/>
  <c r="G38" i="13"/>
  <c r="G138" i="13"/>
  <c r="G207" i="13"/>
  <c r="G11" i="13"/>
  <c r="G215" i="13"/>
  <c r="G149" i="13"/>
  <c r="G114" i="13"/>
  <c r="G155" i="13"/>
  <c r="G89" i="13"/>
  <c r="G8" i="13"/>
  <c r="G126" i="13"/>
  <c r="G116" i="13"/>
  <c r="G274" i="13"/>
  <c r="G18" i="13"/>
  <c r="G268" i="13"/>
  <c r="G140" i="13"/>
  <c r="G269" i="13"/>
  <c r="G244" i="13"/>
  <c r="G120" i="13"/>
  <c r="G139" i="13"/>
  <c r="G112" i="13"/>
  <c r="G182" i="13"/>
  <c r="G34" i="13"/>
  <c r="G217" i="13"/>
  <c r="G141" i="13"/>
  <c r="G248" i="13"/>
  <c r="G240" i="13"/>
  <c r="G158" i="13"/>
  <c r="G90" i="13"/>
  <c r="G91" i="13"/>
  <c r="G245" i="13"/>
  <c r="G117" i="13"/>
  <c r="G99" i="13"/>
  <c r="G214" i="13"/>
  <c r="G86" i="13"/>
  <c r="G227" i="13"/>
  <c r="G172" i="13"/>
  <c r="G44" i="13"/>
  <c r="G190" i="13"/>
  <c r="G234" i="13"/>
  <c r="G230" i="13"/>
  <c r="G102" i="13"/>
  <c r="G241" i="13"/>
  <c r="G113" i="13"/>
  <c r="G236" i="13"/>
  <c r="G108" i="13"/>
  <c r="G239" i="13"/>
  <c r="G111" i="13"/>
  <c r="G233" i="13"/>
  <c r="G105" i="13"/>
  <c r="G253" i="13"/>
  <c r="G125" i="13"/>
  <c r="G231" i="13"/>
  <c r="G103" i="13"/>
  <c r="G224" i="13"/>
  <c r="G96" i="13"/>
  <c r="G79" i="13"/>
  <c r="G130" i="13"/>
  <c r="G163" i="13"/>
  <c r="G106" i="13"/>
  <c r="G146" i="13"/>
  <c r="G164" i="13"/>
  <c r="G174" i="13"/>
  <c r="G46" i="13"/>
  <c r="G211" i="13"/>
  <c r="G218" i="13"/>
  <c r="G219" i="13"/>
  <c r="G201" i="13"/>
  <c r="G73" i="13"/>
  <c r="G156" i="13"/>
  <c r="G36" i="13"/>
  <c r="G189" i="13"/>
  <c r="G61" i="13"/>
  <c r="G181" i="13"/>
  <c r="G53" i="13"/>
  <c r="G199" i="13"/>
  <c r="G71" i="13"/>
  <c r="G66" i="13"/>
  <c r="G82" i="13"/>
  <c r="G123" i="13"/>
  <c r="G49" i="13"/>
  <c r="G260" i="13"/>
  <c r="G132" i="13"/>
  <c r="G21" i="13"/>
  <c r="G173" i="13"/>
  <c r="G28" i="13"/>
  <c r="G45" i="13"/>
  <c r="G94" i="13"/>
  <c r="G64" i="13"/>
  <c r="G192" i="13"/>
  <c r="G208" i="13"/>
  <c r="G80" i="13"/>
  <c r="G200" i="13"/>
  <c r="G72" i="13"/>
  <c r="G177" i="13"/>
  <c r="G27" i="13"/>
  <c r="G232" i="13"/>
  <c r="G104" i="13"/>
  <c r="G216" i="13"/>
  <c r="G88" i="13"/>
  <c r="G186" i="13"/>
  <c r="G193" i="13"/>
  <c r="G65" i="13"/>
  <c r="G20" i="13"/>
  <c r="G37" i="13"/>
  <c r="G165" i="13"/>
  <c r="G110" i="13"/>
  <c r="G191" i="13"/>
  <c r="G63" i="13"/>
  <c r="G175" i="13"/>
  <c r="G47" i="13"/>
  <c r="G98" i="13"/>
  <c r="G133" i="13"/>
  <c r="G222" i="13"/>
  <c r="G256" i="13"/>
  <c r="G128" i="13"/>
  <c r="G131" i="13"/>
  <c r="G249" i="13"/>
  <c r="G185" i="13"/>
  <c r="G121" i="13"/>
  <c r="G57" i="13"/>
  <c r="G12" i="13"/>
  <c r="G157" i="13"/>
  <c r="G5" i="13"/>
  <c r="G148" i="13"/>
  <c r="G29" i="13"/>
  <c r="G166" i="13"/>
  <c r="G247" i="13"/>
  <c r="G183" i="13"/>
  <c r="G119" i="13"/>
  <c r="G55" i="13"/>
  <c r="G107" i="13"/>
  <c r="G129" i="13"/>
  <c r="G255" i="13"/>
  <c r="G180" i="13"/>
  <c r="G171" i="13"/>
  <c r="G197" i="13"/>
  <c r="G122" i="13"/>
  <c r="G261" i="13"/>
  <c r="G238" i="13"/>
  <c r="G127" i="13"/>
  <c r="G162" i="13"/>
  <c r="G118" i="13"/>
  <c r="G250" i="13"/>
  <c r="G257" i="13"/>
  <c r="G52" i="13"/>
  <c r="G246" i="13"/>
  <c r="G54" i="13"/>
  <c r="G69" i="13"/>
  <c r="G220" i="13"/>
  <c r="G92" i="13"/>
  <c r="G70" i="13"/>
  <c r="G242" i="13"/>
  <c r="G198" i="13"/>
  <c r="G124" i="13"/>
  <c r="G264" i="13"/>
  <c r="G266" i="13"/>
  <c r="G272" i="13"/>
  <c r="G16" i="13"/>
  <c r="G195" i="13"/>
  <c r="G42" i="13"/>
  <c r="G67" i="13"/>
  <c r="G267" i="13"/>
  <c r="G50" i="13"/>
  <c r="G169" i="13"/>
  <c r="G41" i="13"/>
  <c r="G13" i="13"/>
  <c r="G150" i="13"/>
  <c r="G22" i="13"/>
  <c r="G167" i="13"/>
  <c r="G39" i="13"/>
  <c r="G184" i="13"/>
  <c r="G56" i="13"/>
  <c r="G252" i="13"/>
  <c r="G179" i="13"/>
  <c r="G144" i="13"/>
  <c r="G178" i="13"/>
  <c r="G265" i="13"/>
  <c r="G9" i="13"/>
  <c r="G263" i="13"/>
  <c r="G7" i="13"/>
  <c r="G24" i="13"/>
  <c r="G243" i="13"/>
  <c r="G273" i="13"/>
  <c r="G77" i="13"/>
  <c r="G254" i="13"/>
  <c r="G271" i="13"/>
  <c r="G143" i="13"/>
  <c r="G15" i="13"/>
  <c r="G160" i="13"/>
  <c r="G32" i="13"/>
  <c r="G136" i="13"/>
  <c r="G187" i="13"/>
  <c r="G152" i="13"/>
  <c r="G210" i="13"/>
  <c r="G251" i="13"/>
  <c r="G145" i="13"/>
  <c r="G196" i="13"/>
  <c r="G259" i="13"/>
  <c r="G203" i="13"/>
  <c r="G26" i="13"/>
  <c r="G188" i="13"/>
  <c r="G221" i="13"/>
  <c r="G212" i="13"/>
  <c r="G85" i="13"/>
  <c r="G23" i="13"/>
  <c r="G170" i="13"/>
  <c r="G137" i="13"/>
  <c r="G135" i="13"/>
  <c r="G194" i="13"/>
  <c r="G17" i="13"/>
  <c r="G205" i="13"/>
  <c r="G68" i="13"/>
  <c r="G62" i="13"/>
  <c r="G226" i="13"/>
  <c r="G3" i="13"/>
  <c r="G153" i="13"/>
  <c r="G25" i="13"/>
  <c r="G60" i="13"/>
  <c r="G93" i="13"/>
  <c r="G84" i="13"/>
  <c r="G213" i="13"/>
  <c r="G262" i="13"/>
  <c r="G134" i="13"/>
  <c r="G6" i="13"/>
  <c r="G151" i="13"/>
  <c r="G168" i="13"/>
  <c r="G40" i="13"/>
  <c r="G258" i="13"/>
  <c r="G35" i="13"/>
  <c r="G235" i="13"/>
  <c r="G51" i="13"/>
  <c r="G58" i="13"/>
  <c r="G59" i="13"/>
  <c r="G225" i="13"/>
  <c r="G161" i="13"/>
  <c r="G97" i="13"/>
  <c r="G33" i="13"/>
  <c r="G204" i="13"/>
  <c r="G76" i="13"/>
  <c r="G237" i="13"/>
  <c r="G109" i="13"/>
  <c r="G228" i="13"/>
  <c r="G100" i="13"/>
  <c r="G229" i="13"/>
  <c r="G101" i="13"/>
  <c r="G270" i="13"/>
  <c r="G142" i="13"/>
  <c r="G78" i="13"/>
  <c r="G14" i="13"/>
  <c r="G223" i="13"/>
  <c r="G159" i="13"/>
  <c r="G95" i="13"/>
  <c r="G31" i="13"/>
  <c r="G176" i="13"/>
  <c r="G48" i="13"/>
  <c r="G275" i="13"/>
  <c r="F274" i="5"/>
  <c r="F275" i="5" l="1"/>
  <c r="I2" i="5" a="1"/>
  <c r="J2" i="5" a="1"/>
  <c r="J5" i="5" l="1"/>
  <c r="J9" i="5"/>
  <c r="J13" i="5"/>
  <c r="J17" i="5"/>
  <c r="J21" i="5"/>
  <c r="J25" i="5"/>
  <c r="J29" i="5"/>
  <c r="J33" i="5"/>
  <c r="J37" i="5"/>
  <c r="J41" i="5"/>
  <c r="J45" i="5"/>
  <c r="J49" i="5"/>
  <c r="J53" i="5"/>
  <c r="J57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194" i="5"/>
  <c r="J198" i="5"/>
  <c r="J202" i="5"/>
  <c r="J206" i="5"/>
  <c r="J210" i="5"/>
  <c r="J214" i="5"/>
  <c r="J218" i="5"/>
  <c r="J222" i="5"/>
  <c r="J226" i="5"/>
  <c r="J230" i="5"/>
  <c r="J234" i="5"/>
  <c r="J238" i="5"/>
  <c r="J242" i="5"/>
  <c r="J246" i="5"/>
  <c r="J250" i="5"/>
  <c r="J254" i="5"/>
  <c r="J258" i="5"/>
  <c r="J262" i="5"/>
  <c r="J266" i="5"/>
  <c r="J270" i="5"/>
  <c r="J274" i="5"/>
  <c r="J8" i="5"/>
  <c r="J20" i="5"/>
  <c r="J28" i="5"/>
  <c r="J36" i="5"/>
  <c r="J44" i="5"/>
  <c r="J52" i="5"/>
  <c r="J60" i="5"/>
  <c r="J68" i="5"/>
  <c r="J76" i="5"/>
  <c r="J84" i="5"/>
  <c r="J92" i="5"/>
  <c r="J100" i="5"/>
  <c r="J108" i="5"/>
  <c r="J116" i="5"/>
  <c r="J124" i="5"/>
  <c r="J132" i="5"/>
  <c r="J3" i="5"/>
  <c r="J7" i="5"/>
  <c r="J11" i="5"/>
  <c r="J15" i="5"/>
  <c r="J19" i="5"/>
  <c r="J23" i="5"/>
  <c r="J27" i="5"/>
  <c r="J31" i="5"/>
  <c r="J35" i="5"/>
  <c r="J39" i="5"/>
  <c r="J43" i="5"/>
  <c r="J47" i="5"/>
  <c r="J51" i="5"/>
  <c r="J55" i="5"/>
  <c r="J59" i="5"/>
  <c r="J63" i="5"/>
  <c r="J67" i="5"/>
  <c r="J71" i="5"/>
  <c r="J75" i="5"/>
  <c r="J79" i="5"/>
  <c r="J83" i="5"/>
  <c r="J87" i="5"/>
  <c r="J91" i="5"/>
  <c r="J95" i="5"/>
  <c r="J99" i="5"/>
  <c r="J103" i="5"/>
  <c r="J107" i="5"/>
  <c r="J111" i="5"/>
  <c r="J115" i="5"/>
  <c r="J119" i="5"/>
  <c r="J123" i="5"/>
  <c r="J127" i="5"/>
  <c r="J131" i="5"/>
  <c r="J135" i="5"/>
  <c r="J139" i="5"/>
  <c r="J143" i="5"/>
  <c r="J147" i="5"/>
  <c r="J151" i="5"/>
  <c r="J155" i="5"/>
  <c r="J159" i="5"/>
  <c r="J163" i="5"/>
  <c r="J167" i="5"/>
  <c r="J171" i="5"/>
  <c r="J175" i="5"/>
  <c r="J179" i="5"/>
  <c r="J183" i="5"/>
  <c r="J187" i="5"/>
  <c r="J191" i="5"/>
  <c r="J195" i="5"/>
  <c r="J199" i="5"/>
  <c r="J203" i="5"/>
  <c r="J207" i="5"/>
  <c r="J211" i="5"/>
  <c r="J215" i="5"/>
  <c r="J219" i="5"/>
  <c r="J223" i="5"/>
  <c r="J227" i="5"/>
  <c r="J231" i="5"/>
  <c r="J235" i="5"/>
  <c r="J239" i="5"/>
  <c r="J243" i="5"/>
  <c r="J247" i="5"/>
  <c r="J251" i="5"/>
  <c r="J255" i="5"/>
  <c r="J259" i="5"/>
  <c r="J263" i="5"/>
  <c r="J267" i="5"/>
  <c r="J271" i="5"/>
  <c r="J275" i="5"/>
  <c r="J4" i="5"/>
  <c r="J12" i="5"/>
  <c r="J16" i="5"/>
  <c r="J24" i="5"/>
  <c r="J32" i="5"/>
  <c r="J40" i="5"/>
  <c r="J48" i="5"/>
  <c r="J56" i="5"/>
  <c r="J64" i="5"/>
  <c r="J72" i="5"/>
  <c r="J80" i="5"/>
  <c r="J88" i="5"/>
  <c r="J96" i="5"/>
  <c r="J104" i="5"/>
  <c r="J112" i="5"/>
  <c r="J120" i="5"/>
  <c r="J69" i="5"/>
  <c r="J85" i="5"/>
  <c r="J101" i="5"/>
  <c r="J117" i="5"/>
  <c r="J129" i="5"/>
  <c r="J140" i="5"/>
  <c r="J148" i="5"/>
  <c r="J156" i="5"/>
  <c r="J164" i="5"/>
  <c r="J172" i="5"/>
  <c r="J180" i="5"/>
  <c r="J188" i="5"/>
  <c r="J196" i="5"/>
  <c r="J204" i="5"/>
  <c r="J212" i="5"/>
  <c r="J220" i="5"/>
  <c r="J228" i="5"/>
  <c r="J236" i="5"/>
  <c r="J244" i="5"/>
  <c r="J252" i="5"/>
  <c r="J260" i="5"/>
  <c r="J268" i="5"/>
  <c r="J136" i="5"/>
  <c r="J160" i="5"/>
  <c r="J176" i="5"/>
  <c r="J192" i="5"/>
  <c r="J208" i="5"/>
  <c r="J224" i="5"/>
  <c r="J240" i="5"/>
  <c r="J256" i="5"/>
  <c r="J272" i="5"/>
  <c r="J81" i="5"/>
  <c r="J113" i="5"/>
  <c r="J137" i="5"/>
  <c r="J153" i="5"/>
  <c r="J169" i="5"/>
  <c r="J185" i="5"/>
  <c r="J201" i="5"/>
  <c r="J217" i="5"/>
  <c r="J233" i="5"/>
  <c r="J249" i="5"/>
  <c r="J265" i="5"/>
  <c r="J273" i="5"/>
  <c r="J73" i="5"/>
  <c r="J89" i="5"/>
  <c r="J105" i="5"/>
  <c r="J121" i="5"/>
  <c r="J133" i="5"/>
  <c r="J141" i="5"/>
  <c r="J149" i="5"/>
  <c r="J157" i="5"/>
  <c r="J165" i="5"/>
  <c r="J173" i="5"/>
  <c r="J181" i="5"/>
  <c r="J189" i="5"/>
  <c r="J197" i="5"/>
  <c r="J205" i="5"/>
  <c r="J213" i="5"/>
  <c r="J221" i="5"/>
  <c r="J229" i="5"/>
  <c r="J237" i="5"/>
  <c r="J245" i="5"/>
  <c r="J253" i="5"/>
  <c r="J261" i="5"/>
  <c r="J269" i="5"/>
  <c r="J61" i="5"/>
  <c r="J77" i="5"/>
  <c r="J93" i="5"/>
  <c r="J109" i="5"/>
  <c r="J125" i="5"/>
  <c r="J144" i="5"/>
  <c r="J152" i="5"/>
  <c r="J168" i="5"/>
  <c r="J184" i="5"/>
  <c r="J200" i="5"/>
  <c r="J216" i="5"/>
  <c r="J232" i="5"/>
  <c r="J248" i="5"/>
  <c r="J264" i="5"/>
  <c r="J65" i="5"/>
  <c r="J97" i="5"/>
  <c r="J128" i="5"/>
  <c r="J145" i="5"/>
  <c r="J161" i="5"/>
  <c r="J177" i="5"/>
  <c r="J193" i="5"/>
  <c r="J209" i="5"/>
  <c r="J225" i="5"/>
  <c r="J241" i="5"/>
  <c r="J257" i="5"/>
  <c r="I2" i="5"/>
  <c r="I6" i="5"/>
  <c r="I10" i="5"/>
  <c r="I14" i="5"/>
  <c r="I18" i="5"/>
  <c r="K18" i="5" s="1"/>
  <c r="I22" i="5"/>
  <c r="K22" i="5" s="1"/>
  <c r="I26" i="5"/>
  <c r="K26" i="5" s="1"/>
  <c r="I30" i="5"/>
  <c r="I34" i="5"/>
  <c r="I38" i="5"/>
  <c r="K38" i="5" s="1"/>
  <c r="I42" i="5"/>
  <c r="I46" i="5"/>
  <c r="K46" i="5" s="1"/>
  <c r="I50" i="5"/>
  <c r="K50" i="5" s="1"/>
  <c r="I54" i="5"/>
  <c r="K54" i="5" s="1"/>
  <c r="I58" i="5"/>
  <c r="I62" i="5"/>
  <c r="I66" i="5"/>
  <c r="K66" i="5" s="1"/>
  <c r="I70" i="5"/>
  <c r="I74" i="5"/>
  <c r="I78" i="5"/>
  <c r="K78" i="5" s="1"/>
  <c r="I82" i="5"/>
  <c r="K82" i="5" s="1"/>
  <c r="I86" i="5"/>
  <c r="K86" i="5" s="1"/>
  <c r="I90" i="5"/>
  <c r="I94" i="5"/>
  <c r="I98" i="5"/>
  <c r="I102" i="5"/>
  <c r="K102" i="5" s="1"/>
  <c r="I106" i="5"/>
  <c r="I110" i="5"/>
  <c r="K110" i="5" s="1"/>
  <c r="I114" i="5"/>
  <c r="K114" i="5" s="1"/>
  <c r="I118" i="5"/>
  <c r="K118" i="5" s="1"/>
  <c r="I122" i="5"/>
  <c r="I126" i="5"/>
  <c r="K126" i="5" s="1"/>
  <c r="I130" i="5"/>
  <c r="I134" i="5"/>
  <c r="K134" i="5" s="1"/>
  <c r="I138" i="5"/>
  <c r="I142" i="5"/>
  <c r="K142" i="5" s="1"/>
  <c r="I146" i="5"/>
  <c r="K146" i="5" s="1"/>
  <c r="I150" i="5"/>
  <c r="K150" i="5" s="1"/>
  <c r="I4" i="5"/>
  <c r="I8" i="5"/>
  <c r="K8" i="5" s="1"/>
  <c r="I12" i="5"/>
  <c r="I16" i="5"/>
  <c r="K16" i="5" s="1"/>
  <c r="I20" i="5"/>
  <c r="I24" i="5"/>
  <c r="K24" i="5" s="1"/>
  <c r="I28" i="5"/>
  <c r="K28" i="5" s="1"/>
  <c r="I32" i="5"/>
  <c r="K32" i="5" s="1"/>
  <c r="I36" i="5"/>
  <c r="I40" i="5"/>
  <c r="K40" i="5" s="1"/>
  <c r="I44" i="5"/>
  <c r="I48" i="5"/>
  <c r="K48" i="5" s="1"/>
  <c r="I52" i="5"/>
  <c r="I56" i="5"/>
  <c r="K56" i="5" s="1"/>
  <c r="I60" i="5"/>
  <c r="K60" i="5" s="1"/>
  <c r="I64" i="5"/>
  <c r="K64" i="5" s="1"/>
  <c r="I68" i="5"/>
  <c r="I72" i="5"/>
  <c r="K72" i="5" s="1"/>
  <c r="I76" i="5"/>
  <c r="I80" i="5"/>
  <c r="K80" i="5" s="1"/>
  <c r="I84" i="5"/>
  <c r="I88" i="5"/>
  <c r="K88" i="5" s="1"/>
  <c r="I92" i="5"/>
  <c r="K92" i="5" s="1"/>
  <c r="I96" i="5"/>
  <c r="K96" i="5" s="1"/>
  <c r="I100" i="5"/>
  <c r="I104" i="5"/>
  <c r="K104" i="5" s="1"/>
  <c r="I108" i="5"/>
  <c r="I112" i="5"/>
  <c r="K112" i="5" s="1"/>
  <c r="I116" i="5"/>
  <c r="I120" i="5"/>
  <c r="K120" i="5" s="1"/>
  <c r="I124" i="5"/>
  <c r="K124" i="5" s="1"/>
  <c r="I128" i="5"/>
  <c r="K128" i="5" s="1"/>
  <c r="I132" i="5"/>
  <c r="I136" i="5"/>
  <c r="K136" i="5" s="1"/>
  <c r="I140" i="5"/>
  <c r="I144" i="5"/>
  <c r="K144" i="5" s="1"/>
  <c r="I148" i="5"/>
  <c r="I152" i="5"/>
  <c r="I156" i="5"/>
  <c r="K156" i="5" s="1"/>
  <c r="I160" i="5"/>
  <c r="K160" i="5" s="1"/>
  <c r="I164" i="5"/>
  <c r="I168" i="5"/>
  <c r="K168" i="5" s="1"/>
  <c r="I172" i="5"/>
  <c r="I176" i="5"/>
  <c r="K176" i="5" s="1"/>
  <c r="I180" i="5"/>
  <c r="I184" i="5"/>
  <c r="K184" i="5" s="1"/>
  <c r="I188" i="5"/>
  <c r="K188" i="5" s="1"/>
  <c r="I192" i="5"/>
  <c r="K192" i="5" s="1"/>
  <c r="I196" i="5"/>
  <c r="I200" i="5"/>
  <c r="K200" i="5" s="1"/>
  <c r="I204" i="5"/>
  <c r="I208" i="5"/>
  <c r="K208" i="5" s="1"/>
  <c r="I212" i="5"/>
  <c r="I216" i="5"/>
  <c r="K216" i="5" s="1"/>
  <c r="I220" i="5"/>
  <c r="K220" i="5" s="1"/>
  <c r="I224" i="5"/>
  <c r="K224" i="5" s="1"/>
  <c r="I228" i="5"/>
  <c r="I232" i="5"/>
  <c r="K232" i="5" s="1"/>
  <c r="I236" i="5"/>
  <c r="I240" i="5"/>
  <c r="K240" i="5" s="1"/>
  <c r="I244" i="5"/>
  <c r="I248" i="5"/>
  <c r="K248" i="5" s="1"/>
  <c r="I252" i="5"/>
  <c r="K252" i="5" s="1"/>
  <c r="I256" i="5"/>
  <c r="K256" i="5" s="1"/>
  <c r="I260" i="5"/>
  <c r="I264" i="5"/>
  <c r="K264" i="5" s="1"/>
  <c r="I268" i="5"/>
  <c r="I272" i="5"/>
  <c r="K272" i="5" s="1"/>
  <c r="I5" i="5"/>
  <c r="I9" i="5"/>
  <c r="K9" i="5" s="1"/>
  <c r="I13" i="5"/>
  <c r="K13" i="5" s="1"/>
  <c r="I17" i="5"/>
  <c r="K17" i="5" s="1"/>
  <c r="I21" i="5"/>
  <c r="I25" i="5"/>
  <c r="K25" i="5" s="1"/>
  <c r="I29" i="5"/>
  <c r="I33" i="5"/>
  <c r="K33" i="5" s="1"/>
  <c r="I37" i="5"/>
  <c r="I41" i="5"/>
  <c r="K41" i="5" s="1"/>
  <c r="I45" i="5"/>
  <c r="K45" i="5" s="1"/>
  <c r="I49" i="5"/>
  <c r="K49" i="5" s="1"/>
  <c r="I53" i="5"/>
  <c r="I57" i="5"/>
  <c r="I61" i="5"/>
  <c r="I65" i="5"/>
  <c r="K65" i="5" s="1"/>
  <c r="I69" i="5"/>
  <c r="I3" i="5"/>
  <c r="K3" i="5" s="1"/>
  <c r="I19" i="5"/>
  <c r="K19" i="5" s="1"/>
  <c r="I35" i="5"/>
  <c r="K35" i="5" s="1"/>
  <c r="I51" i="5"/>
  <c r="I67" i="5"/>
  <c r="K67" i="5" s="1"/>
  <c r="I77" i="5"/>
  <c r="K77" i="5" s="1"/>
  <c r="I85" i="5"/>
  <c r="K85" i="5" s="1"/>
  <c r="I93" i="5"/>
  <c r="I101" i="5"/>
  <c r="K101" i="5" s="1"/>
  <c r="I109" i="5"/>
  <c r="K109" i="5" s="1"/>
  <c r="I117" i="5"/>
  <c r="K117" i="5" s="1"/>
  <c r="I125" i="5"/>
  <c r="I133" i="5"/>
  <c r="K133" i="5" s="1"/>
  <c r="I141" i="5"/>
  <c r="K141" i="5" s="1"/>
  <c r="I149" i="5"/>
  <c r="K149" i="5" s="1"/>
  <c r="I155" i="5"/>
  <c r="I166" i="5"/>
  <c r="K166" i="5" s="1"/>
  <c r="I171" i="5"/>
  <c r="I182" i="5"/>
  <c r="K182" i="5" s="1"/>
  <c r="I193" i="5"/>
  <c r="I209" i="5"/>
  <c r="K209" i="5" s="1"/>
  <c r="I225" i="5"/>
  <c r="K225" i="5" s="1"/>
  <c r="I241" i="5"/>
  <c r="K241" i="5" s="1"/>
  <c r="I267" i="5"/>
  <c r="I7" i="5"/>
  <c r="K7" i="5" s="1"/>
  <c r="I23" i="5"/>
  <c r="I39" i="5"/>
  <c r="K39" i="5" s="1"/>
  <c r="I55" i="5"/>
  <c r="I71" i="5"/>
  <c r="K71" i="5" s="1"/>
  <c r="I79" i="5"/>
  <c r="K79" i="5" s="1"/>
  <c r="I87" i="5"/>
  <c r="K87" i="5" s="1"/>
  <c r="I95" i="5"/>
  <c r="I103" i="5"/>
  <c r="K103" i="5" s="1"/>
  <c r="I111" i="5"/>
  <c r="K111" i="5" s="1"/>
  <c r="I119" i="5"/>
  <c r="K119" i="5" s="1"/>
  <c r="I127" i="5"/>
  <c r="I135" i="5"/>
  <c r="K135" i="5" s="1"/>
  <c r="I143" i="5"/>
  <c r="I151" i="5"/>
  <c r="K151" i="5" s="1"/>
  <c r="I157" i="5"/>
  <c r="I162" i="5"/>
  <c r="K162" i="5" s="1"/>
  <c r="I167" i="5"/>
  <c r="K167" i="5" s="1"/>
  <c r="I173" i="5"/>
  <c r="K173" i="5" s="1"/>
  <c r="I178" i="5"/>
  <c r="I183" i="5"/>
  <c r="K183" i="5" s="1"/>
  <c r="I189" i="5"/>
  <c r="I194" i="5"/>
  <c r="K194" i="5" s="1"/>
  <c r="I199" i="5"/>
  <c r="I205" i="5"/>
  <c r="K205" i="5" s="1"/>
  <c r="I210" i="5"/>
  <c r="K210" i="5" s="1"/>
  <c r="I215" i="5"/>
  <c r="K215" i="5" s="1"/>
  <c r="I221" i="5"/>
  <c r="I226" i="5"/>
  <c r="K226" i="5" s="1"/>
  <c r="I231" i="5"/>
  <c r="K231" i="5" s="1"/>
  <c r="I237" i="5"/>
  <c r="I242" i="5"/>
  <c r="I247" i="5"/>
  <c r="K247" i="5" s="1"/>
  <c r="I253" i="5"/>
  <c r="K253" i="5" s="1"/>
  <c r="I258" i="5"/>
  <c r="K258" i="5" s="1"/>
  <c r="I263" i="5"/>
  <c r="I269" i="5"/>
  <c r="K269" i="5" s="1"/>
  <c r="I274" i="5"/>
  <c r="K274" i="5" s="1"/>
  <c r="I169" i="5"/>
  <c r="K169" i="5" s="1"/>
  <c r="I185" i="5"/>
  <c r="I190" i="5"/>
  <c r="K190" i="5" s="1"/>
  <c r="I201" i="5"/>
  <c r="K201" i="5" s="1"/>
  <c r="I206" i="5"/>
  <c r="K206" i="5" s="1"/>
  <c r="I217" i="5"/>
  <c r="I227" i="5"/>
  <c r="K227" i="5" s="1"/>
  <c r="I238" i="5"/>
  <c r="K238" i="5" s="1"/>
  <c r="I243" i="5"/>
  <c r="I249" i="5"/>
  <c r="I259" i="5"/>
  <c r="K259" i="5" s="1"/>
  <c r="I265" i="5"/>
  <c r="K265" i="5" s="1"/>
  <c r="I270" i="5"/>
  <c r="K270" i="5" s="1"/>
  <c r="I275" i="5"/>
  <c r="I11" i="5"/>
  <c r="K11" i="5" s="1"/>
  <c r="I27" i="5"/>
  <c r="I43" i="5"/>
  <c r="K43" i="5" s="1"/>
  <c r="I59" i="5"/>
  <c r="I73" i="5"/>
  <c r="K73" i="5" s="1"/>
  <c r="I81" i="5"/>
  <c r="K81" i="5" s="1"/>
  <c r="I89" i="5"/>
  <c r="K89" i="5" s="1"/>
  <c r="I97" i="5"/>
  <c r="K97" i="5" s="1"/>
  <c r="I105" i="5"/>
  <c r="I113" i="5"/>
  <c r="K113" i="5" s="1"/>
  <c r="I121" i="5"/>
  <c r="K121" i="5" s="1"/>
  <c r="I129" i="5"/>
  <c r="I137" i="5"/>
  <c r="K137" i="5" s="1"/>
  <c r="I145" i="5"/>
  <c r="K145" i="5" s="1"/>
  <c r="I153" i="5"/>
  <c r="K153" i="5" s="1"/>
  <c r="I158" i="5"/>
  <c r="I163" i="5"/>
  <c r="K163" i="5" s="1"/>
  <c r="I174" i="5"/>
  <c r="K174" i="5" s="1"/>
  <c r="I179" i="5"/>
  <c r="K179" i="5" s="1"/>
  <c r="I195" i="5"/>
  <c r="I211" i="5"/>
  <c r="K211" i="5" s="1"/>
  <c r="I222" i="5"/>
  <c r="K222" i="5" s="1"/>
  <c r="I233" i="5"/>
  <c r="K233" i="5" s="1"/>
  <c r="I254" i="5"/>
  <c r="I15" i="5"/>
  <c r="K15" i="5" s="1"/>
  <c r="I31" i="5"/>
  <c r="K31" i="5" s="1"/>
  <c r="I47" i="5"/>
  <c r="K47" i="5" s="1"/>
  <c r="I63" i="5"/>
  <c r="I75" i="5"/>
  <c r="K75" i="5" s="1"/>
  <c r="I83" i="5"/>
  <c r="K83" i="5" s="1"/>
  <c r="I91" i="5"/>
  <c r="K91" i="5" s="1"/>
  <c r="I99" i="5"/>
  <c r="I107" i="5"/>
  <c r="K107" i="5" s="1"/>
  <c r="I115" i="5"/>
  <c r="K115" i="5" s="1"/>
  <c r="I123" i="5"/>
  <c r="K123" i="5" s="1"/>
  <c r="I131" i="5"/>
  <c r="I139" i="5"/>
  <c r="K139" i="5" s="1"/>
  <c r="I147" i="5"/>
  <c r="K147" i="5" s="1"/>
  <c r="I154" i="5"/>
  <c r="K154" i="5" s="1"/>
  <c r="I159" i="5"/>
  <c r="I165" i="5"/>
  <c r="K165" i="5" s="1"/>
  <c r="I170" i="5"/>
  <c r="K170" i="5" s="1"/>
  <c r="I175" i="5"/>
  <c r="K175" i="5" s="1"/>
  <c r="I181" i="5"/>
  <c r="I186" i="5"/>
  <c r="K186" i="5" s="1"/>
  <c r="I191" i="5"/>
  <c r="K191" i="5" s="1"/>
  <c r="I197" i="5"/>
  <c r="K197" i="5" s="1"/>
  <c r="I202" i="5"/>
  <c r="I207" i="5"/>
  <c r="K207" i="5" s="1"/>
  <c r="I213" i="5"/>
  <c r="K213" i="5" s="1"/>
  <c r="I218" i="5"/>
  <c r="K218" i="5" s="1"/>
  <c r="I223" i="5"/>
  <c r="I229" i="5"/>
  <c r="K229" i="5" s="1"/>
  <c r="I234" i="5"/>
  <c r="K234" i="5" s="1"/>
  <c r="I239" i="5"/>
  <c r="K239" i="5" s="1"/>
  <c r="I245" i="5"/>
  <c r="I250" i="5"/>
  <c r="K250" i="5" s="1"/>
  <c r="I255" i="5"/>
  <c r="K255" i="5" s="1"/>
  <c r="I261" i="5"/>
  <c r="K261" i="5" s="1"/>
  <c r="I266" i="5"/>
  <c r="I271" i="5"/>
  <c r="K271" i="5" s="1"/>
  <c r="I161" i="5"/>
  <c r="K161" i="5" s="1"/>
  <c r="I177" i="5"/>
  <c r="K177" i="5" s="1"/>
  <c r="I187" i="5"/>
  <c r="I198" i="5"/>
  <c r="K198" i="5" s="1"/>
  <c r="I203" i="5"/>
  <c r="K203" i="5" s="1"/>
  <c r="I214" i="5"/>
  <c r="K214" i="5" s="1"/>
  <c r="I219" i="5"/>
  <c r="I230" i="5"/>
  <c r="K230" i="5" s="1"/>
  <c r="I235" i="5"/>
  <c r="K235" i="5" s="1"/>
  <c r="I246" i="5"/>
  <c r="K246" i="5" s="1"/>
  <c r="I251" i="5"/>
  <c r="I257" i="5"/>
  <c r="K257" i="5" s="1"/>
  <c r="I262" i="5"/>
  <c r="K262" i="5" s="1"/>
  <c r="I273" i="5"/>
  <c r="K273" i="5" s="1"/>
  <c r="K10" i="5"/>
  <c r="K34" i="5"/>
  <c r="K42" i="5"/>
  <c r="K58" i="5"/>
  <c r="K74" i="5"/>
  <c r="K90" i="5"/>
  <c r="K98" i="5"/>
  <c r="K106" i="5"/>
  <c r="K122" i="5"/>
  <c r="K130" i="5"/>
  <c r="K138" i="5"/>
  <c r="K178" i="5"/>
  <c r="K202" i="5"/>
  <c r="K242" i="5"/>
  <c r="K266" i="5"/>
  <c r="K105" i="5"/>
  <c r="K129" i="5"/>
  <c r="K185" i="5"/>
  <c r="K193" i="5"/>
  <c r="K217" i="5"/>
  <c r="K249" i="5"/>
  <c r="K59" i="5"/>
  <c r="K57" i="5"/>
  <c r="K55" i="5"/>
  <c r="K95" i="5"/>
  <c r="K263" i="5"/>
  <c r="K6" i="5"/>
  <c r="K152" i="5"/>
  <c r="K23" i="5"/>
  <c r="K63" i="5"/>
  <c r="K127" i="5"/>
  <c r="K143" i="5"/>
  <c r="K159" i="5"/>
  <c r="K199" i="5"/>
  <c r="K223" i="5"/>
  <c r="K14" i="5"/>
  <c r="K30" i="5"/>
  <c r="K62" i="5"/>
  <c r="K70" i="5"/>
  <c r="K94" i="5"/>
  <c r="K158" i="5"/>
  <c r="K254" i="5"/>
  <c r="K51" i="5"/>
  <c r="K131" i="5"/>
  <c r="K187" i="5"/>
  <c r="K219" i="5"/>
  <c r="K251" i="5"/>
  <c r="K275" i="5"/>
  <c r="K5" i="5"/>
  <c r="K21" i="5"/>
  <c r="K29" i="5"/>
  <c r="K37" i="5"/>
  <c r="K53" i="5"/>
  <c r="K61" i="5"/>
  <c r="K69" i="5"/>
  <c r="K93" i="5"/>
  <c r="K125" i="5"/>
  <c r="K157" i="5"/>
  <c r="K181" i="5"/>
  <c r="K189" i="5"/>
  <c r="K221" i="5"/>
  <c r="K237" i="5"/>
  <c r="K245" i="5"/>
  <c r="K4" i="5"/>
  <c r="K12" i="5"/>
  <c r="K20" i="5"/>
  <c r="K36" i="5"/>
  <c r="K44" i="5"/>
  <c r="K52" i="5"/>
  <c r="K68" i="5"/>
  <c r="K76" i="5"/>
  <c r="K84" i="5"/>
  <c r="K100" i="5"/>
  <c r="K108" i="5"/>
  <c r="K116" i="5"/>
  <c r="K132" i="5"/>
  <c r="K140" i="5"/>
  <c r="K148" i="5"/>
  <c r="K164" i="5"/>
  <c r="K172" i="5"/>
  <c r="K180" i="5"/>
  <c r="K196" i="5"/>
  <c r="K204" i="5"/>
  <c r="K212" i="5"/>
  <c r="K228" i="5"/>
  <c r="K236" i="5"/>
  <c r="K244" i="5"/>
  <c r="K260" i="5"/>
  <c r="K268" i="5"/>
  <c r="K27" i="5"/>
  <c r="K99" i="5"/>
  <c r="K155" i="5"/>
  <c r="K171" i="5"/>
  <c r="K195" i="5"/>
  <c r="K243" i="5"/>
  <c r="K267" i="5"/>
  <c r="G98" i="5" l="1"/>
  <c r="G256" i="5"/>
  <c r="G130" i="5"/>
  <c r="G245" i="5"/>
  <c r="G146" i="5"/>
  <c r="G217" i="5"/>
  <c r="G194" i="5"/>
  <c r="G89" i="5"/>
  <c r="G83" i="5"/>
  <c r="G44" i="5"/>
  <c r="G164" i="5"/>
  <c r="G110" i="5"/>
  <c r="G63" i="5"/>
  <c r="G7" i="5"/>
  <c r="G242" i="5"/>
  <c r="G66" i="5"/>
  <c r="G147" i="5"/>
  <c r="G156" i="5"/>
  <c r="G19" i="5"/>
  <c r="G135" i="5"/>
  <c r="G219" i="5"/>
  <c r="G189" i="5"/>
  <c r="G125" i="5"/>
  <c r="G61" i="5"/>
  <c r="G11" i="5"/>
  <c r="G211" i="5"/>
  <c r="G41" i="5"/>
  <c r="G114" i="5"/>
  <c r="G91" i="5"/>
  <c r="G236" i="5"/>
  <c r="G108" i="5"/>
  <c r="G48" i="5"/>
  <c r="G209" i="5"/>
  <c r="G10" i="5"/>
  <c r="G155" i="5"/>
  <c r="G166" i="5"/>
  <c r="G55" i="5"/>
  <c r="G72" i="5"/>
  <c r="G27" i="5"/>
  <c r="G172" i="5"/>
  <c r="G237" i="5"/>
  <c r="G37" i="5"/>
  <c r="G238" i="5"/>
  <c r="G174" i="5"/>
  <c r="G191" i="5"/>
  <c r="G127" i="5"/>
  <c r="G272" i="5"/>
  <c r="G16" i="5"/>
  <c r="G177" i="5"/>
  <c r="G183" i="5"/>
  <c r="G33" i="5"/>
  <c r="G165" i="5"/>
  <c r="G253" i="5"/>
  <c r="G24" i="5"/>
  <c r="G9" i="5"/>
  <c r="G38" i="5"/>
  <c r="G200" i="5"/>
  <c r="G273" i="5"/>
  <c r="G67" i="5"/>
  <c r="G169" i="5"/>
  <c r="G101" i="5"/>
  <c r="G246" i="5"/>
  <c r="G118" i="5"/>
  <c r="G263" i="5"/>
  <c r="G152" i="5"/>
  <c r="G82" i="5"/>
  <c r="G201" i="5"/>
  <c r="G73" i="5"/>
  <c r="G203" i="5"/>
  <c r="G75" i="5"/>
  <c r="G181" i="5"/>
  <c r="G117" i="5"/>
  <c r="G53" i="5"/>
  <c r="G190" i="5"/>
  <c r="G126" i="5"/>
  <c r="G271" i="5"/>
  <c r="G207" i="5"/>
  <c r="G15" i="5"/>
  <c r="G160" i="5"/>
  <c r="G17" i="5"/>
  <c r="G122" i="5"/>
  <c r="G250" i="5"/>
  <c r="G28" i="5"/>
  <c r="G115" i="5"/>
  <c r="G260" i="5"/>
  <c r="G132" i="5"/>
  <c r="G266" i="5"/>
  <c r="G138" i="5"/>
  <c r="G267" i="5"/>
  <c r="G139" i="5"/>
  <c r="G149" i="5"/>
  <c r="G85" i="5"/>
  <c r="G21" i="5"/>
  <c r="G226" i="5"/>
  <c r="G161" i="5"/>
  <c r="G244" i="5"/>
  <c r="G52" i="5"/>
  <c r="G5" i="5"/>
  <c r="G150" i="5"/>
  <c r="G22" i="5"/>
  <c r="G167" i="5"/>
  <c r="G39" i="5"/>
  <c r="G184" i="5"/>
  <c r="G56" i="5"/>
  <c r="G227" i="5"/>
  <c r="G116" i="5"/>
  <c r="G210" i="5"/>
  <c r="G145" i="5"/>
  <c r="G259" i="5"/>
  <c r="G265" i="5"/>
  <c r="G137" i="5"/>
  <c r="G268" i="5"/>
  <c r="G140" i="5"/>
  <c r="G60" i="5"/>
  <c r="G221" i="5"/>
  <c r="G158" i="5"/>
  <c r="G94" i="5"/>
  <c r="G30" i="5"/>
  <c r="G239" i="5"/>
  <c r="G175" i="5"/>
  <c r="G111" i="5"/>
  <c r="G192" i="5"/>
  <c r="G128" i="5"/>
  <c r="G208" i="5"/>
  <c r="G162" i="5"/>
  <c r="G113" i="5"/>
  <c r="G249" i="5"/>
  <c r="G121" i="5"/>
  <c r="G251" i="5"/>
  <c r="G123" i="5"/>
  <c r="G252" i="5"/>
  <c r="G124" i="5"/>
  <c r="G213" i="5"/>
  <c r="G141" i="5"/>
  <c r="G77" i="5"/>
  <c r="G214" i="5"/>
  <c r="G86" i="5"/>
  <c r="G231" i="5"/>
  <c r="G103" i="5"/>
  <c r="G248" i="5"/>
  <c r="G120" i="5"/>
  <c r="G185" i="5"/>
  <c r="G57" i="5"/>
  <c r="G173" i="5"/>
  <c r="G109" i="5"/>
  <c r="G45" i="5"/>
  <c r="G92" i="5"/>
  <c r="G228" i="5"/>
  <c r="G100" i="5"/>
  <c r="G36" i="5"/>
  <c r="G274" i="5"/>
  <c r="G220" i="5"/>
  <c r="G262" i="5"/>
  <c r="G134" i="5"/>
  <c r="G6" i="5"/>
  <c r="G151" i="5"/>
  <c r="G23" i="5"/>
  <c r="G234" i="5"/>
  <c r="G106" i="5"/>
  <c r="G206" i="5"/>
  <c r="G159" i="5"/>
  <c r="G240" i="5"/>
  <c r="G64" i="5"/>
  <c r="G241" i="5"/>
  <c r="G178" i="5"/>
  <c r="G148" i="5"/>
  <c r="G153" i="5"/>
  <c r="G229" i="5"/>
  <c r="G157" i="5"/>
  <c r="G93" i="5"/>
  <c r="G29" i="5"/>
  <c r="G230" i="5"/>
  <c r="G102" i="5"/>
  <c r="G247" i="5"/>
  <c r="G119" i="5"/>
  <c r="G264" i="5"/>
  <c r="G136" i="5"/>
  <c r="G8" i="5"/>
  <c r="G257" i="5"/>
  <c r="G131" i="5"/>
  <c r="G3" i="5"/>
  <c r="G212" i="5"/>
  <c r="G84" i="5"/>
  <c r="G218" i="5"/>
  <c r="G90" i="5"/>
  <c r="G20" i="5"/>
  <c r="G129" i="5"/>
  <c r="G195" i="5"/>
  <c r="G18" i="5"/>
  <c r="G193" i="5"/>
  <c r="G34" i="5"/>
  <c r="G50" i="5"/>
  <c r="G188" i="5"/>
  <c r="G54" i="5"/>
  <c r="G199" i="5"/>
  <c r="G71" i="5"/>
  <c r="G216" i="5"/>
  <c r="G88" i="5"/>
  <c r="G13" i="5"/>
  <c r="G179" i="5"/>
  <c r="G170" i="5"/>
  <c r="G46" i="5"/>
  <c r="G225" i="5"/>
  <c r="G99" i="5"/>
  <c r="G51" i="5"/>
  <c r="G187" i="5"/>
  <c r="G59" i="5"/>
  <c r="G65" i="5"/>
  <c r="G196" i="5"/>
  <c r="G202" i="5"/>
  <c r="G204" i="5"/>
  <c r="G76" i="5"/>
  <c r="G261" i="5"/>
  <c r="G254" i="5"/>
  <c r="G62" i="5"/>
  <c r="G143" i="5"/>
  <c r="G79" i="5"/>
  <c r="G224" i="5"/>
  <c r="G96" i="5"/>
  <c r="G32" i="5"/>
  <c r="G222" i="5"/>
  <c r="G26" i="5"/>
  <c r="G35" i="5"/>
  <c r="G255" i="5"/>
  <c r="G80" i="5"/>
  <c r="G180" i="5"/>
  <c r="G186" i="5"/>
  <c r="G58" i="5"/>
  <c r="G182" i="5"/>
  <c r="G243" i="5"/>
  <c r="G258" i="5"/>
  <c r="G68" i="5"/>
  <c r="G74" i="5"/>
  <c r="G4" i="5"/>
  <c r="G97" i="5"/>
  <c r="G42" i="5"/>
  <c r="G163" i="5"/>
  <c r="G269" i="5"/>
  <c r="G198" i="5"/>
  <c r="G70" i="5"/>
  <c r="G215" i="5"/>
  <c r="G87" i="5"/>
  <c r="G232" i="5"/>
  <c r="G168" i="5"/>
  <c r="G104" i="5"/>
  <c r="G40" i="5"/>
  <c r="G47" i="5"/>
  <c r="G154" i="5"/>
  <c r="G43" i="5"/>
  <c r="G171" i="5"/>
  <c r="G197" i="5"/>
  <c r="G144" i="5"/>
  <c r="G25" i="5"/>
  <c r="G49" i="5"/>
  <c r="G81" i="5"/>
  <c r="G233" i="5"/>
  <c r="G105" i="5"/>
  <c r="G235" i="5"/>
  <c r="G107" i="5"/>
  <c r="G12" i="5"/>
  <c r="G205" i="5"/>
  <c r="G133" i="5"/>
  <c r="G69" i="5"/>
  <c r="G270" i="5"/>
  <c r="G142" i="5"/>
  <c r="G78" i="5"/>
  <c r="G14" i="5"/>
  <c r="G223" i="5"/>
  <c r="G95" i="5"/>
  <c r="G31" i="5"/>
  <c r="G176" i="5"/>
  <c r="G112" i="5"/>
  <c r="G27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4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The UTC time represented when the offset is applied must be between year 0 and 10,000._x000D_
Parameter name: offset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4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The UTC time represented when the offset is applied must be between year 0 and 10,000._x000D_
Parameter name: offset</t>
        </r>
      </text>
    </comment>
  </commentList>
</comments>
</file>

<file path=xl/sharedStrings.xml><?xml version="1.0" encoding="utf-8"?>
<sst xmlns="http://schemas.openxmlformats.org/spreadsheetml/2006/main" count="214" uniqueCount="129">
  <si>
    <t>RateCurve</t>
  </si>
  <si>
    <t>Currency</t>
  </si>
  <si>
    <t>AUD</t>
  </si>
  <si>
    <t>IndexName</t>
  </si>
  <si>
    <t>CurveName</t>
  </si>
  <si>
    <t>Algorithm</t>
  </si>
  <si>
    <t>FlatForward</t>
  </si>
  <si>
    <t>Additional</t>
  </si>
  <si>
    <t>H0</t>
  </si>
  <si>
    <t>M0</t>
  </si>
  <si>
    <t>U0</t>
  </si>
  <si>
    <t>Z0</t>
  </si>
  <si>
    <t>6M</t>
  </si>
  <si>
    <t>GBP</t>
  </si>
  <si>
    <t>USD</t>
  </si>
  <si>
    <t>EUR</t>
  </si>
  <si>
    <t>FORMATS for Curves</t>
  </si>
  <si>
    <t>PricingStructureType</t>
  </si>
  <si>
    <t>BuildDateTime</t>
  </si>
  <si>
    <t>BaseDate</t>
  </si>
  <si>
    <t>MarketName</t>
  </si>
  <si>
    <t>AUD-LIBOR-BBA</t>
  </si>
  <si>
    <t>IndexTenor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</si>
  <si>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</si>
  <si>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</si>
  <si>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</si>
  <si>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</si>
  <si>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</si>
  <si>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</si>
  <si>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</si>
  <si>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</si>
  <si>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SimpleGapStep</t>
  </si>
  <si>
    <t>EUR-EURIBOR-Telerate</t>
  </si>
  <si>
    <t>M1</t>
  </si>
  <si>
    <t>U1</t>
  </si>
  <si>
    <t>Z1</t>
  </si>
  <si>
    <t>H2</t>
  </si>
  <si>
    <t>UniqueIdentifier</t>
  </si>
  <si>
    <t>TimeToLive</t>
  </si>
  <si>
    <t>M2</t>
  </si>
  <si>
    <t>U2</t>
  </si>
  <si>
    <t>Z2</t>
  </si>
  <si>
    <t>RateBasisCurve</t>
  </si>
  <si>
    <t>AUD-BasisSwap-1Y-6M</t>
  </si>
  <si>
    <t>AUD-BasisSwap-2Y-6M</t>
  </si>
  <si>
    <t>AUD-BasisSwap-3Y-6M</t>
  </si>
  <si>
    <t>AUD-BasisSwap-5Y-6M</t>
  </si>
  <si>
    <t>AUD-BasisSwap-7Y-6M</t>
  </si>
  <si>
    <t>AUD-BasisSwap-10Y-6M</t>
  </si>
  <si>
    <t>AUD-BasisSwap-12Y-6M</t>
  </si>
  <si>
    <t>AUD-BasisSwap-15Y-6M</t>
  </si>
  <si>
    <t>AUD-BasisSwap-20Y-6M</t>
  </si>
  <si>
    <t>AUD-BasisSwap-25Y-6M</t>
  </si>
  <si>
    <t>AUD-BasisSwap-30Y-6M</t>
  </si>
  <si>
    <t>LinearSpreadZero</t>
  </si>
  <si>
    <t>Dates</t>
  </si>
  <si>
    <t>DF2</t>
  </si>
  <si>
    <t>DF1</t>
  </si>
  <si>
    <t>R2</t>
  </si>
  <si>
    <t>R1</t>
  </si>
  <si>
    <t>Version</t>
  </si>
  <si>
    <t>Current version:</t>
  </si>
  <si>
    <t>GetCurves</t>
  </si>
  <si>
    <t>CurveList</t>
  </si>
  <si>
    <t>QR_LIVE</t>
  </si>
  <si>
    <t>AUD-Deposit-1D</t>
  </si>
  <si>
    <t>ReferenceCurveUniqueId</t>
  </si>
  <si>
    <t>1M</t>
  </si>
  <si>
    <t>AUD-BasisSwap-1Y-1M</t>
  </si>
  <si>
    <t>AUD-BasisSwap-2Y-1M</t>
  </si>
  <si>
    <t>AUD-BasisSwap-3Y-1M</t>
  </si>
  <si>
    <t>AUD-BasisSwap-5Y-1M</t>
  </si>
  <si>
    <t>AUD-BasisSwap-7Y-1M</t>
  </si>
  <si>
    <t>AUD-BasisSwap-10Y-1M</t>
  </si>
  <si>
    <t>AUD-BasisSwap-12Y-1M</t>
  </si>
  <si>
    <t>AUD-BasisSwap-15Y-1M</t>
  </si>
  <si>
    <t>AUD-BasisSwap-20Y-1M</t>
  </si>
  <si>
    <t>AUD-BasisSwap-25Y-1M</t>
  </si>
  <si>
    <t>AUD-BasisSwap-30Y-1M</t>
  </si>
  <si>
    <t>DF1=</t>
  </si>
  <si>
    <t>DF2=</t>
  </si>
  <si>
    <t>Spread</t>
  </si>
  <si>
    <t>Spread=</t>
  </si>
  <si>
    <t>R1-R2</t>
  </si>
  <si>
    <t>3M</t>
  </si>
  <si>
    <t>AUD-Deposit-3M</t>
  </si>
  <si>
    <t>AUD-BBR-BBSW</t>
  </si>
  <si>
    <t>NZD</t>
  </si>
  <si>
    <t>NZD-BBR-FRA</t>
  </si>
  <si>
    <t>EUR-LIBOR-BBA</t>
  </si>
  <si>
    <t>EOD_Sydney</t>
  </si>
  <si>
    <t>Market</t>
  </si>
  <si>
    <t>IR Term Structure</t>
  </si>
  <si>
    <t>Instrument</t>
  </si>
  <si>
    <t>Type</t>
  </si>
  <si>
    <t>Maturity</t>
  </si>
  <si>
    <t>HL Instrument Name</t>
  </si>
  <si>
    <t>Rates</t>
  </si>
  <si>
    <t>Deposit</t>
  </si>
  <si>
    <t>1D</t>
  </si>
  <si>
    <t>1W</t>
  </si>
  <si>
    <t>2W</t>
  </si>
  <si>
    <t>2M</t>
  </si>
  <si>
    <t>IRSwap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</si>
  <si>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</si>
  <si>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</si>
  <si>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</si>
  <si>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</si>
  <si>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</si>
  <si>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</si>
  <si>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</si>
  <si>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</si>
  <si>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</si>
  <si>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</si>
  <si>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IRFuture</t>
  </si>
  <si>
    <t>IR</t>
  </si>
  <si>
    <t>Create Curve</t>
  </si>
  <si>
    <t>2Y</t>
  </si>
  <si>
    <t>1Y</t>
  </si>
  <si>
    <t>Function</t>
  </si>
  <si>
    <t>Market.QR_LIVE.RateCurve.GBP-LIBOR-BBA-3M</t>
  </si>
  <si>
    <t>BaseDAte</t>
  </si>
  <si>
    <t>Base</t>
  </si>
  <si>
    <t>Values</t>
  </si>
  <si>
    <t>Diff</t>
  </si>
  <si>
    <t>Curve1</t>
  </si>
  <si>
    <t>Curve2</t>
  </si>
  <si>
    <t>AUD-RepoSpread-1D</t>
  </si>
  <si>
    <t>AUD-RepoSpread-3M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</si>
</sst>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0.000%"/>
    <numFmt numFmtId="166" formatCode="&quot;$&quot;#,##0\ ;\(&quot;$&quot;#,##0\)"/>
    <numFmt numFmtId="167" formatCode="0.00_)"/>
    <numFmt numFmtId="168" formatCode="#,##0.0;#,##0.0"/>
    <numFmt numFmtId="169" formatCode="\+#,##0.00;\-#,##0.00"/>
    <numFmt numFmtId="170" formatCode="d/mm/yyyy;@"/>
    <numFmt numFmtId="171" formatCode="0.0000%"/>
  </numFmts>
  <fonts count="33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9"/>
      <color indexed="16"/>
      <name val="Tahoma"/>
      <family val="2"/>
    </font>
    <font>
      <u/>
      <sz val="8"/>
      <color indexed="12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</borders>
  <cellStyleXfs count="65">
    <xf numFmtId="0" fontId="0" fillId="0" borderId="0"/>
    <xf numFmtId="0" fontId="1" fillId="2" borderId="0"/>
    <xf numFmtId="0" fontId="7" fillId="2" borderId="0"/>
    <xf numFmtId="9" fontId="11" fillId="0" borderId="0" applyFont="0" applyFill="0" applyBorder="0" applyAlignment="0" applyProtection="0"/>
    <xf numFmtId="0" fontId="1" fillId="0" borderId="0" applyNumberFormat="0" applyFill="0" applyBorder="0" applyAlignment="0" applyProtection="0">
      <alignment horizontal="left" wrapText="1"/>
    </xf>
    <xf numFmtId="0" fontId="14" fillId="15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6" fillId="16" borderId="0" applyNumberFormat="0" applyBorder="0">
      <alignment horizontal="right" vertical="center"/>
    </xf>
    <xf numFmtId="19" fontId="16" fillId="16" borderId="3" applyNumberFormat="0" applyBorder="0">
      <alignment horizontal="left" vertical="center"/>
    </xf>
    <xf numFmtId="2" fontId="17" fillId="17" borderId="0">
      <alignment horizontal="center" vertical="center"/>
    </xf>
    <xf numFmtId="2" fontId="17" fillId="17" borderId="10" applyBorder="0">
      <alignment horizontal="left" vertical="center"/>
    </xf>
    <xf numFmtId="0" fontId="16" fillId="16" borderId="0">
      <alignment horizontal="right" vertical="center"/>
    </xf>
    <xf numFmtId="19" fontId="18" fillId="16" borderId="14" applyNumberFormat="0" applyBorder="0">
      <alignment horizontal="left" vertical="center" indent="1"/>
    </xf>
    <xf numFmtId="2" fontId="19" fillId="17" borderId="18" applyBorder="0">
      <alignment horizontal="left" vertical="center" indent="1"/>
    </xf>
    <xf numFmtId="2" fontId="19" fillId="17" borderId="1" applyBorder="0">
      <alignment horizontal="center" vertical="center"/>
    </xf>
    <xf numFmtId="2" fontId="1" fillId="18" borderId="19" applyBorder="0">
      <alignment horizontal="left" vertical="center" indent="1"/>
    </xf>
    <xf numFmtId="0" fontId="1" fillId="18" borderId="0">
      <alignment horizontal="right" vertical="center"/>
    </xf>
    <xf numFmtId="2" fontId="1" fillId="18" borderId="3" applyNumberFormat="0" applyBorder="0">
      <alignment horizontal="right" vertical="center"/>
    </xf>
    <xf numFmtId="2" fontId="20" fillId="19" borderId="14" applyBorder="0">
      <alignment horizontal="left" vertical="center" indent="1"/>
    </xf>
    <xf numFmtId="2" fontId="20" fillId="19" borderId="0">
      <alignment horizontal="right" vertical="center"/>
    </xf>
    <xf numFmtId="2" fontId="20" fillId="19" borderId="10" applyBorder="0">
      <alignment horizontal="left" vertical="center"/>
    </xf>
    <xf numFmtId="2" fontId="20" fillId="19" borderId="20" applyBorder="0">
      <alignment horizontal="center" vertical="center"/>
    </xf>
    <xf numFmtId="19" fontId="18" fillId="20" borderId="21" applyNumberFormat="0" applyBorder="0">
      <alignment horizontal="left" vertical="center"/>
    </xf>
    <xf numFmtId="15" fontId="18" fillId="20" borderId="1" applyNumberFormat="0" applyBorder="0">
      <alignment horizontal="right" vertical="center"/>
    </xf>
    <xf numFmtId="19" fontId="18" fillId="20" borderId="4" applyNumberFormat="0" applyBorder="0">
      <alignment horizontal="right" vertical="center"/>
    </xf>
    <xf numFmtId="2" fontId="19" fillId="21" borderId="22" applyBorder="0">
      <alignment horizontal="left" vertical="center" indent="1"/>
    </xf>
    <xf numFmtId="2" fontId="19" fillId="21" borderId="10" applyNumberFormat="0">
      <alignment horizontal="center" vertical="center"/>
    </xf>
    <xf numFmtId="2" fontId="19" fillId="21" borderId="10" applyNumberFormat="0" applyBorder="0">
      <alignment horizontal="left" vertical="center"/>
    </xf>
    <xf numFmtId="2" fontId="1" fillId="22" borderId="4" applyNumberFormat="0" applyBorder="0">
      <alignment horizontal="right" vertical="center"/>
    </xf>
    <xf numFmtId="0" fontId="1" fillId="0" borderId="0" applyNumberFormat="0" applyFont="0" applyFill="0" applyBorder="0" applyAlignment="0"/>
    <xf numFmtId="167" fontId="21" fillId="0" borderId="0"/>
    <xf numFmtId="0" fontId="1" fillId="0" borderId="0"/>
    <xf numFmtId="0" fontId="12" fillId="9" borderId="5" applyNumberFormat="0" applyBorder="0">
      <alignment horizontal="left" vertical="center"/>
    </xf>
    <xf numFmtId="2" fontId="12" fillId="9" borderId="10" applyNumberFormat="0" applyBorder="0">
      <alignment horizontal="left" vertical="center"/>
    </xf>
    <xf numFmtId="2" fontId="20" fillId="19" borderId="13" applyNumberFormat="0" applyBorder="0">
      <alignment horizontal="left" vertical="center"/>
    </xf>
    <xf numFmtId="2" fontId="20" fillId="19" borderId="10" applyNumberFormat="0" applyBorder="0">
      <alignment horizontal="left" vertical="center"/>
    </xf>
    <xf numFmtId="19" fontId="1" fillId="23" borderId="15" applyNumberFormat="0" applyBorder="0">
      <alignment horizontal="left" vertical="center" indent="1"/>
    </xf>
    <xf numFmtId="0" fontId="1" fillId="23" borderId="0">
      <alignment horizontal="right" vertical="center"/>
    </xf>
    <xf numFmtId="19" fontId="1" fillId="23" borderId="4" applyNumberFormat="0" applyBorder="0">
      <alignment horizontal="right" vertical="center"/>
    </xf>
    <xf numFmtId="2" fontId="22" fillId="24" borderId="18" applyBorder="0">
      <alignment horizontal="left" vertical="center" indent="1"/>
    </xf>
    <xf numFmtId="2" fontId="22" fillId="24" borderId="0">
      <alignment horizontal="center" vertical="center"/>
    </xf>
    <xf numFmtId="2" fontId="22" fillId="24" borderId="11">
      <alignment horizontal="left" vertical="center"/>
    </xf>
    <xf numFmtId="0" fontId="23" fillId="25" borderId="20">
      <alignment horizontal="center"/>
    </xf>
    <xf numFmtId="9" fontId="1" fillId="0" borderId="0" applyFont="0" applyFill="0" applyBorder="0" applyAlignment="0" applyProtection="0"/>
    <xf numFmtId="165" fontId="24" fillId="26" borderId="0" applyNumberFormat="0" applyBorder="0">
      <alignment horizontal="right" vertical="center"/>
    </xf>
    <xf numFmtId="165" fontId="24" fillId="26" borderId="0" applyNumberFormat="0" applyBorder="0">
      <alignment horizontal="right" vertical="center"/>
    </xf>
    <xf numFmtId="0" fontId="25" fillId="27" borderId="20" applyNumberFormat="0">
      <alignment horizontal="center" vertical="center"/>
    </xf>
    <xf numFmtId="0" fontId="25" fillId="27" borderId="0" applyNumberFormat="0" applyBorder="0">
      <alignment horizontal="left" vertical="center" indent="1"/>
    </xf>
    <xf numFmtId="168" fontId="26" fillId="28" borderId="0">
      <alignment horizontal="center" vertical="center"/>
    </xf>
    <xf numFmtId="169" fontId="27" fillId="29" borderId="0">
      <alignment horizontal="center" vertical="center"/>
      <protection locked="0"/>
    </xf>
    <xf numFmtId="0" fontId="1" fillId="0" borderId="0">
      <alignment horizontal="left" wrapText="1"/>
    </xf>
    <xf numFmtId="2" fontId="28" fillId="30" borderId="5" applyNumberFormat="0" applyFill="0" applyBorder="0" applyAlignment="0">
      <alignment horizontal="center"/>
      <protection locked="0"/>
    </xf>
    <xf numFmtId="2" fontId="1" fillId="31" borderId="10" applyNumberFormat="0" applyBorder="0">
      <alignment horizontal="right" vertical="center"/>
    </xf>
    <xf numFmtId="2" fontId="1" fillId="31" borderId="0">
      <alignment horizontal="right" vertical="center"/>
    </xf>
    <xf numFmtId="2" fontId="20" fillId="32" borderId="20">
      <alignment horizontal="center" vertical="center"/>
    </xf>
    <xf numFmtId="2" fontId="20" fillId="32" borderId="0" applyNumberFormat="0" applyBorder="0">
      <alignment horizontal="left" vertical="center"/>
    </xf>
    <xf numFmtId="2" fontId="20" fillId="32" borderId="20">
      <alignment horizontal="center" vertical="center"/>
    </xf>
    <xf numFmtId="38" fontId="29" fillId="0" borderId="0" applyFont="0" applyFill="0" applyBorder="0" applyAlignment="0" applyProtection="0"/>
    <xf numFmtId="0" fontId="29" fillId="0" borderId="0"/>
    <xf numFmtId="0" fontId="1" fillId="2" borderId="0"/>
    <xf numFmtId="0" fontId="15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3" fillId="4" borderId="3" xfId="0" applyFont="1" applyFill="1" applyBorder="1"/>
    <xf numFmtId="0" fontId="3" fillId="0" borderId="0" xfId="0" applyFont="1"/>
    <xf numFmtId="0" fontId="3" fillId="4" borderId="4" xfId="0" applyFont="1" applyFill="1" applyBorder="1"/>
    <xf numFmtId="0" fontId="3" fillId="4" borderId="0" xfId="0" applyFont="1" applyFill="1" applyBorder="1"/>
    <xf numFmtId="0" fontId="2" fillId="3" borderId="3" xfId="0" applyFont="1" applyFill="1" applyBorder="1"/>
    <xf numFmtId="0" fontId="2" fillId="3" borderId="9" xfId="0" applyFont="1" applyFill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3" fillId="0" borderId="3" xfId="0" applyFont="1" applyBorder="1"/>
    <xf numFmtId="0" fontId="5" fillId="0" borderId="11" xfId="0" applyFont="1" applyFill="1" applyBorder="1" applyAlignment="1">
      <alignment horizontal="center"/>
    </xf>
    <xf numFmtId="10" fontId="3" fillId="0" borderId="11" xfId="0" applyNumberFormat="1" applyFont="1" applyBorder="1"/>
    <xf numFmtId="0" fontId="3" fillId="0" borderId="4" xfId="0" applyFont="1" applyBorder="1"/>
    <xf numFmtId="0" fontId="5" fillId="0" borderId="12" xfId="0" applyFont="1" applyFill="1" applyBorder="1" applyAlignment="1">
      <alignment horizontal="center"/>
    </xf>
    <xf numFmtId="0" fontId="3" fillId="0" borderId="9" xfId="0" applyFont="1" applyBorder="1"/>
    <xf numFmtId="0" fontId="3" fillId="4" borderId="8" xfId="0" applyFont="1" applyFill="1" applyBorder="1"/>
    <xf numFmtId="0" fontId="3" fillId="4" borderId="9" xfId="0" applyFont="1" applyFill="1" applyBorder="1"/>
    <xf numFmtId="0" fontId="8" fillId="5" borderId="13" xfId="2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9" fillId="6" borderId="10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center"/>
    </xf>
    <xf numFmtId="14" fontId="9" fillId="6" borderId="11" xfId="1" applyNumberFormat="1" applyFont="1" applyFill="1" applyBorder="1" applyAlignment="1">
      <alignment horizontal="center"/>
    </xf>
    <xf numFmtId="0" fontId="9" fillId="6" borderId="12" xfId="2" applyFont="1" applyFill="1" applyBorder="1" applyAlignment="1">
      <alignment horizontal="center"/>
    </xf>
    <xf numFmtId="14" fontId="9" fillId="6" borderId="12" xfId="1" applyNumberFormat="1" applyFont="1" applyFill="1" applyBorder="1" applyAlignment="1">
      <alignment horizontal="center"/>
    </xf>
    <xf numFmtId="164" fontId="9" fillId="7" borderId="5" xfId="1" applyNumberFormat="1" applyFont="1" applyFill="1" applyBorder="1" applyAlignment="1">
      <alignment horizontal="center"/>
    </xf>
    <xf numFmtId="0" fontId="9" fillId="7" borderId="5" xfId="1" applyFont="1" applyFill="1" applyBorder="1" applyAlignment="1">
      <alignment horizontal="center"/>
    </xf>
    <xf numFmtId="22" fontId="9" fillId="7" borderId="5" xfId="1" applyNumberFormat="1" applyFont="1" applyFill="1" applyBorder="1" applyAlignment="1">
      <alignment horizontal="center"/>
    </xf>
    <xf numFmtId="164" fontId="9" fillId="7" borderId="1" xfId="1" applyNumberFormat="1" applyFont="1" applyFill="1" applyBorder="1" applyAlignment="1">
      <alignment horizontal="center"/>
    </xf>
    <xf numFmtId="0" fontId="9" fillId="7" borderId="6" xfId="2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8" fillId="5" borderId="7" xfId="1" applyFont="1" applyFill="1" applyBorder="1" applyAlignment="1">
      <alignment horizontal="center"/>
    </xf>
    <xf numFmtId="0" fontId="9" fillId="7" borderId="14" xfId="2" applyFont="1" applyFill="1" applyBorder="1" applyAlignment="1">
      <alignment horizontal="center"/>
    </xf>
    <xf numFmtId="0" fontId="9" fillId="7" borderId="15" xfId="2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7" borderId="16" xfId="2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164" fontId="0" fillId="0" borderId="0" xfId="0" applyNumberFormat="1"/>
    <xf numFmtId="165" fontId="0" fillId="0" borderId="0" xfId="3" applyNumberFormat="1" applyFont="1"/>
    <xf numFmtId="0" fontId="12" fillId="0" borderId="0" xfId="0" applyFont="1"/>
    <xf numFmtId="0" fontId="1" fillId="0" borderId="0" xfId="0" applyFont="1"/>
    <xf numFmtId="0" fontId="0" fillId="10" borderId="0" xfId="0" applyFill="1"/>
    <xf numFmtId="0" fontId="13" fillId="11" borderId="0" xfId="0" applyFont="1" applyFill="1"/>
    <xf numFmtId="0" fontId="13" fillId="12" borderId="17" xfId="0" applyFont="1" applyFill="1" applyBorder="1"/>
    <xf numFmtId="0" fontId="0" fillId="13" borderId="0" xfId="0" applyFill="1"/>
    <xf numFmtId="0" fontId="0" fillId="14" borderId="0" xfId="0" applyFill="1"/>
    <xf numFmtId="164" fontId="0" fillId="10" borderId="0" xfId="0" applyNumberFormat="1" applyFill="1"/>
    <xf numFmtId="165" fontId="0" fillId="10" borderId="0" xfId="3" applyNumberFormat="1" applyFont="1" applyFill="1"/>
    <xf numFmtId="170" fontId="0" fillId="0" borderId="0" xfId="0" applyNumberFormat="1"/>
    <xf numFmtId="171" fontId="0" fillId="0" borderId="0" xfId="3" applyNumberFormat="1" applyFont="1"/>
    <xf numFmtId="0" fontId="8" fillId="5" borderId="13" xfId="63" applyFont="1" applyFill="1" applyBorder="1" applyAlignment="1">
      <alignment horizontal="center"/>
    </xf>
    <xf numFmtId="0" fontId="3" fillId="4" borderId="0" xfId="35" applyFont="1" applyFill="1" applyBorder="1"/>
    <xf numFmtId="0" fontId="3" fillId="4" borderId="3" xfId="35" applyFont="1" applyFill="1" applyBorder="1"/>
    <xf numFmtId="0" fontId="3" fillId="0" borderId="0" xfId="35" applyFont="1"/>
    <xf numFmtId="0" fontId="1" fillId="0" borderId="0" xfId="35"/>
    <xf numFmtId="0" fontId="3" fillId="4" borderId="4" xfId="35" applyFont="1" applyFill="1" applyBorder="1"/>
    <xf numFmtId="0" fontId="9" fillId="6" borderId="12" xfId="63" applyFont="1" applyFill="1" applyBorder="1" applyAlignment="1">
      <alignment horizontal="center"/>
    </xf>
    <xf numFmtId="0" fontId="9" fillId="7" borderId="6" xfId="63" applyFont="1" applyFill="1" applyBorder="1" applyAlignment="1">
      <alignment horizontal="center"/>
    </xf>
    <xf numFmtId="0" fontId="1" fillId="0" borderId="6" xfId="35" applyBorder="1" applyAlignment="1">
      <alignment horizontal="center"/>
    </xf>
    <xf numFmtId="0" fontId="1" fillId="9" borderId="0" xfId="35" applyFill="1" applyAlignment="1">
      <alignment horizontal="left"/>
    </xf>
    <xf numFmtId="0" fontId="1" fillId="8" borderId="2" xfId="35" applyFill="1" applyBorder="1" applyAlignment="1">
      <alignment horizontal="center"/>
    </xf>
    <xf numFmtId="0" fontId="3" fillId="4" borderId="5" xfId="35" applyFont="1" applyFill="1" applyBorder="1"/>
    <xf numFmtId="0" fontId="2" fillId="3" borderId="1" xfId="35" applyFont="1" applyFill="1" applyBorder="1"/>
    <xf numFmtId="0" fontId="2" fillId="3" borderId="2" xfId="35" applyFont="1" applyFill="1" applyBorder="1"/>
    <xf numFmtId="0" fontId="2" fillId="3" borderId="3" xfId="35" applyFont="1" applyFill="1" applyBorder="1"/>
    <xf numFmtId="0" fontId="2" fillId="3" borderId="6" xfId="35" applyFont="1" applyFill="1" applyBorder="1" applyAlignment="1">
      <alignment horizontal="center"/>
    </xf>
    <xf numFmtId="0" fontId="2" fillId="3" borderId="7" xfId="35" applyFont="1" applyFill="1" applyBorder="1" applyAlignment="1">
      <alignment horizontal="center"/>
    </xf>
    <xf numFmtId="0" fontId="2" fillId="3" borderId="8" xfId="35" applyFont="1" applyFill="1" applyBorder="1" applyAlignment="1">
      <alignment horizontal="center"/>
    </xf>
    <xf numFmtId="0" fontId="2" fillId="3" borderId="8" xfId="35" applyFont="1" applyFill="1" applyBorder="1" applyAlignment="1">
      <alignment horizontal="right"/>
    </xf>
    <xf numFmtId="0" fontId="2" fillId="3" borderId="9" xfId="35" applyFont="1" applyFill="1" applyBorder="1" applyAlignment="1">
      <alignment horizontal="right"/>
    </xf>
    <xf numFmtId="0" fontId="5" fillId="0" borderId="5" xfId="35" applyFont="1" applyFill="1" applyBorder="1" applyAlignment="1">
      <alignment horizontal="center"/>
    </xf>
    <xf numFmtId="0" fontId="3" fillId="0" borderId="10" xfId="35" applyFont="1" applyFill="1" applyBorder="1" applyAlignment="1">
      <alignment horizontal="center"/>
    </xf>
    <xf numFmtId="0" fontId="5" fillId="0" borderId="10" xfId="35" applyFont="1" applyFill="1" applyBorder="1" applyAlignment="1">
      <alignment horizontal="center"/>
    </xf>
    <xf numFmtId="0" fontId="6" fillId="0" borderId="0" xfId="35" applyFont="1" applyBorder="1" applyAlignment="1">
      <alignment horizontal="left"/>
    </xf>
    <xf numFmtId="10" fontId="3" fillId="0" borderId="10" xfId="35" applyNumberFormat="1" applyFont="1" applyBorder="1"/>
    <xf numFmtId="0" fontId="3" fillId="0" borderId="11" xfId="35" applyFont="1" applyFill="1" applyBorder="1" applyAlignment="1">
      <alignment horizontal="center"/>
    </xf>
    <xf numFmtId="0" fontId="5" fillId="0" borderId="11" xfId="35" applyFont="1" applyFill="1" applyBorder="1" applyAlignment="1">
      <alignment horizontal="center"/>
    </xf>
    <xf numFmtId="10" fontId="3" fillId="0" borderId="11" xfId="35" applyNumberFormat="1" applyFont="1" applyBorder="1"/>
    <xf numFmtId="0" fontId="5" fillId="0" borderId="12" xfId="35" applyFont="1" applyFill="1" applyBorder="1" applyAlignment="1">
      <alignment horizontal="center"/>
    </xf>
    <xf numFmtId="10" fontId="3" fillId="0" borderId="12" xfId="35" applyNumberFormat="1" applyFont="1" applyBorder="1"/>
    <xf numFmtId="0" fontId="31" fillId="33" borderId="23" xfId="64" applyFont="1" applyFill="1" applyBorder="1" applyAlignment="1" applyProtection="1">
      <alignment horizontal="center"/>
    </xf>
    <xf numFmtId="0" fontId="3" fillId="4" borderId="6" xfId="35" applyFont="1" applyFill="1" applyBorder="1"/>
    <xf numFmtId="0" fontId="3" fillId="4" borderId="8" xfId="35" applyFont="1" applyFill="1" applyBorder="1"/>
    <xf numFmtId="0" fontId="3" fillId="4" borderId="9" xfId="35" applyFont="1" applyFill="1" applyBorder="1"/>
    <xf numFmtId="9" fontId="3" fillId="0" borderId="9" xfId="3" applyFont="1" applyBorder="1"/>
    <xf numFmtId="9" fontId="3" fillId="0" borderId="11" xfId="35" applyNumberFormat="1" applyFont="1" applyBorder="1"/>
    <xf numFmtId="165" fontId="1" fillId="0" borderId="0" xfId="3" applyNumberFormat="1" applyFont="1"/>
    <xf numFmtId="14" fontId="0" fillId="0" borderId="0" xfId="0" applyNumberFormat="1"/>
    <xf numFmtId="10" fontId="0" fillId="0" borderId="0" xfId="3" applyNumberFormat="1" applyFont="1"/>
    <xf numFmtId="10" fontId="32" fillId="34" borderId="0" xfId="0" applyNumberFormat="1" applyFont="1" applyFill="1"/>
    <xf numFmtId="0" fontId="32" fillId="34" borderId="0" xfId="0" applyFont="1" applyFill="1"/>
    <xf numFmtId="170" fontId="0" fillId="0" borderId="0" xfId="0" applyNumberFormat="1" applyAlignment="1">
      <alignment horizontal="center"/>
    </xf>
  </cellXfs>
  <cellStyles count="65">
    <cellStyle name="_Copy of Portfolios to Archeus 6-3-04 (2)" xfId="4" xr:uid="{00000000-0005-0000-0000-000000000000}"/>
    <cellStyle name="back" xfId="5" xr:uid="{00000000-0005-0000-0000-000001000000}"/>
    <cellStyle name="Comma0" xfId="6" xr:uid="{00000000-0005-0000-0000-000002000000}"/>
    <cellStyle name="Currency 2" xfId="7" xr:uid="{00000000-0005-0000-0000-000003000000}"/>
    <cellStyle name="Currency0" xfId="8" xr:uid="{00000000-0005-0000-0000-000004000000}"/>
    <cellStyle name="Date" xfId="9" xr:uid="{00000000-0005-0000-0000-000005000000}"/>
    <cellStyle name="Fixed" xfId="10" xr:uid="{00000000-0005-0000-0000-000006000000}"/>
    <cellStyle name="Hyperlink" xfId="64" builtinId="8"/>
    <cellStyle name="InfoDataColumn" xfId="11" xr:uid="{00000000-0005-0000-0000-000008000000}"/>
    <cellStyle name="InfoDataRow" xfId="12" xr:uid="{00000000-0005-0000-0000-000009000000}"/>
    <cellStyle name="InfoLabelColumn" xfId="13" xr:uid="{00000000-0005-0000-0000-00000A000000}"/>
    <cellStyle name="InfoLabelRow" xfId="14" xr:uid="{00000000-0005-0000-0000-00000B000000}"/>
    <cellStyle name="InfolDataColumn" xfId="15" xr:uid="{00000000-0005-0000-0000-00000C000000}"/>
    <cellStyle name="InformationalData" xfId="16" xr:uid="{00000000-0005-0000-0000-00000D000000}"/>
    <cellStyle name="InformationalLabel" xfId="17" xr:uid="{00000000-0005-0000-0000-00000E000000}"/>
    <cellStyle name="InformationalLabelTop" xfId="18" xr:uid="{00000000-0005-0000-0000-00000F000000}"/>
    <cellStyle name="InputData" xfId="19" xr:uid="{00000000-0005-0000-0000-000010000000}"/>
    <cellStyle name="InputDataColumn" xfId="20" xr:uid="{00000000-0005-0000-0000-000011000000}"/>
    <cellStyle name="InputDataRow" xfId="21" xr:uid="{00000000-0005-0000-0000-000012000000}"/>
    <cellStyle name="InputLabel" xfId="22" xr:uid="{00000000-0005-0000-0000-000013000000}"/>
    <cellStyle name="InputLabelColumn" xfId="23" xr:uid="{00000000-0005-0000-0000-000014000000}"/>
    <cellStyle name="InputLabelRow" xfId="24" xr:uid="{00000000-0005-0000-0000-000015000000}"/>
    <cellStyle name="InputLabelTop" xfId="25" xr:uid="{00000000-0005-0000-0000-000016000000}"/>
    <cellStyle name="IntermediateData" xfId="26" xr:uid="{00000000-0005-0000-0000-000017000000}"/>
    <cellStyle name="IntermediateDataColumn" xfId="27" xr:uid="{00000000-0005-0000-0000-000018000000}"/>
    <cellStyle name="IntermediateDataRow" xfId="28" xr:uid="{00000000-0005-0000-0000-000019000000}"/>
    <cellStyle name="IntermediateLabel" xfId="29" xr:uid="{00000000-0005-0000-0000-00001A000000}"/>
    <cellStyle name="IntermediateLabelColumn" xfId="30" xr:uid="{00000000-0005-0000-0000-00001B000000}"/>
    <cellStyle name="IntermediateLabelRow" xfId="31" xr:uid="{00000000-0005-0000-0000-00001C000000}"/>
    <cellStyle name="InvalidCell" xfId="32" xr:uid="{00000000-0005-0000-0000-00001D000000}"/>
    <cellStyle name="NewSheet" xfId="33" xr:uid="{00000000-0005-0000-0000-00001E000000}"/>
    <cellStyle name="Normal" xfId="0" builtinId="0"/>
    <cellStyle name="Normal - Style1" xfId="34" xr:uid="{00000000-0005-0000-0000-000020000000}"/>
    <cellStyle name="Normal 2" xfId="35" xr:uid="{00000000-0005-0000-0000-000021000000}"/>
    <cellStyle name="Normal_Sheet1" xfId="1" xr:uid="{00000000-0005-0000-0000-000022000000}"/>
    <cellStyle name="Normal_Sheet1 2_RateVols Examples" xfId="2" xr:uid="{00000000-0005-0000-0000-000023000000}"/>
    <cellStyle name="Normal_Sheet1 2_RateVols Examples 2" xfId="63" xr:uid="{00000000-0005-0000-0000-000024000000}"/>
    <cellStyle name="ObjectDataColumn" xfId="36" xr:uid="{00000000-0005-0000-0000-000025000000}"/>
    <cellStyle name="ObjectDataRow" xfId="37" xr:uid="{00000000-0005-0000-0000-000026000000}"/>
    <cellStyle name="ObjectLabelColumn" xfId="38" xr:uid="{00000000-0005-0000-0000-000027000000}"/>
    <cellStyle name="ObjectLabelRow" xfId="39" xr:uid="{00000000-0005-0000-0000-000028000000}"/>
    <cellStyle name="OutputData" xfId="40" xr:uid="{00000000-0005-0000-0000-000029000000}"/>
    <cellStyle name="OutputDataColumn" xfId="41" xr:uid="{00000000-0005-0000-0000-00002A000000}"/>
    <cellStyle name="OutputDataRow" xfId="42" xr:uid="{00000000-0005-0000-0000-00002B000000}"/>
    <cellStyle name="OutputLabel" xfId="43" xr:uid="{00000000-0005-0000-0000-00002C000000}"/>
    <cellStyle name="OutputLabelColumn" xfId="44" xr:uid="{00000000-0005-0000-0000-00002D000000}"/>
    <cellStyle name="OutputLabelRow" xfId="45" xr:uid="{00000000-0005-0000-0000-00002E000000}"/>
    <cellStyle name="PanelLabel" xfId="46" xr:uid="{00000000-0005-0000-0000-00002F000000}"/>
    <cellStyle name="Percent" xfId="3" builtinId="5"/>
    <cellStyle name="Percent 2" xfId="47" xr:uid="{00000000-0005-0000-0000-000031000000}"/>
    <cellStyle name="PersonalDataColumn" xfId="48" xr:uid="{00000000-0005-0000-0000-000032000000}"/>
    <cellStyle name="PersonalDataRow" xfId="49" xr:uid="{00000000-0005-0000-0000-000033000000}"/>
    <cellStyle name="PersonalLabelColumn" xfId="50" xr:uid="{00000000-0005-0000-0000-000034000000}"/>
    <cellStyle name="PersonalLabelRow" xfId="51" xr:uid="{00000000-0005-0000-0000-000035000000}"/>
    <cellStyle name="result" xfId="52" xr:uid="{00000000-0005-0000-0000-000036000000}"/>
    <cellStyle name="spreads" xfId="53" xr:uid="{00000000-0005-0000-0000-000037000000}"/>
    <cellStyle name="Style 1" xfId="54" xr:uid="{00000000-0005-0000-0000-000038000000}"/>
    <cellStyle name="swaptn" xfId="55" xr:uid="{00000000-0005-0000-0000-000039000000}"/>
    <cellStyle name="TableDataColumn" xfId="56" xr:uid="{00000000-0005-0000-0000-00003A000000}"/>
    <cellStyle name="TableDataRow" xfId="57" xr:uid="{00000000-0005-0000-0000-00003B000000}"/>
    <cellStyle name="TableLabelColumn" xfId="58" xr:uid="{00000000-0005-0000-0000-00003C000000}"/>
    <cellStyle name="TableLabelRow" xfId="59" xr:uid="{00000000-0005-0000-0000-00003D000000}"/>
    <cellStyle name="TableLabelTop" xfId="60" xr:uid="{00000000-0005-0000-0000-00003E000000}"/>
    <cellStyle name="桁区切り_NewDemo" xfId="61" xr:uid="{00000000-0005-0000-0000-00003F000000}"/>
    <cellStyle name="標準_NewDemo" xfId="62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AUDCurveGeneric!$P$2</c:f>
              <c:strCache>
                <c:ptCount val="1"/>
                <c:pt idx="0">
                  <c:v>Curve1</c:v>
                </c:pt>
              </c:strCache>
            </c:strRef>
          </c:tx>
          <c:marker>
            <c:symbol val="none"/>
          </c:marker>
          <c:val>
            <c:numRef>
              <c:f>AUDCurveGeneric!$P$3:$P$275</c:f>
              <c:numCache>
                <c:formatCode>0.000%</c:formatCode>
                <c:ptCount val="273"/>
                <c:pt idx="0">
                  <c:v>6.6094015503145198E-2</c:v>
                </c:pt>
                <c:pt idx="1">
                  <c:v>6.588784464926678E-2</c:v>
                </c:pt>
                <c:pt idx="2">
                  <c:v>6.6207719993439287E-2</c:v>
                </c:pt>
                <c:pt idx="3">
                  <c:v>6.6287883501193495E-2</c:v>
                </c:pt>
                <c:pt idx="4">
                  <c:v>6.7919433676404656E-2</c:v>
                </c:pt>
                <c:pt idx="5">
                  <c:v>6.9257110398263738E-2</c:v>
                </c:pt>
                <c:pt idx="6">
                  <c:v>6.9550793793921484E-2</c:v>
                </c:pt>
                <c:pt idx="7">
                  <c:v>6.9554238203765023E-2</c:v>
                </c:pt>
                <c:pt idx="8">
                  <c:v>6.9557682610643379E-2</c:v>
                </c:pt>
                <c:pt idx="9">
                  <c:v>6.9561127014554955E-2</c:v>
                </c:pt>
                <c:pt idx="10">
                  <c:v>6.9564571415501514E-2</c:v>
                </c:pt>
                <c:pt idx="11">
                  <c:v>6.9568015813481154E-2</c:v>
                </c:pt>
                <c:pt idx="12">
                  <c:v>6.9571460208495819E-2</c:v>
                </c:pt>
                <c:pt idx="13">
                  <c:v>6.9574904600544343E-2</c:v>
                </c:pt>
                <c:pt idx="14">
                  <c:v>6.9578348989626213E-2</c:v>
                </c:pt>
                <c:pt idx="15">
                  <c:v>6.9580283835658729E-2</c:v>
                </c:pt>
                <c:pt idx="16">
                  <c:v>6.9580709140831809E-2</c:v>
                </c:pt>
                <c:pt idx="17">
                  <c:v>6.9581134445958662E-2</c:v>
                </c:pt>
                <c:pt idx="18">
                  <c:v>6.9581559751041355E-2</c:v>
                </c:pt>
                <c:pt idx="19">
                  <c:v>6.9581985056078655E-2</c:v>
                </c:pt>
                <c:pt idx="20">
                  <c:v>6.9582410361070851E-2</c:v>
                </c:pt>
                <c:pt idx="21">
                  <c:v>6.9582835666016848E-2</c:v>
                </c:pt>
                <c:pt idx="22">
                  <c:v>6.9583260970918603E-2</c:v>
                </c:pt>
                <c:pt idx="23">
                  <c:v>6.9583686275775103E-2</c:v>
                </c:pt>
                <c:pt idx="24">
                  <c:v>6.9584111580586375E-2</c:v>
                </c:pt>
                <c:pt idx="25">
                  <c:v>6.9584536885351517E-2</c:v>
                </c:pt>
                <c:pt idx="26">
                  <c:v>6.9584962190072347E-2</c:v>
                </c:pt>
                <c:pt idx="27">
                  <c:v>6.9585265002361729E-2</c:v>
                </c:pt>
                <c:pt idx="28">
                  <c:v>6.9585322829864737E-2</c:v>
                </c:pt>
                <c:pt idx="29">
                  <c:v>6.9585380657366067E-2</c:v>
                </c:pt>
                <c:pt idx="30">
                  <c:v>6.9585438484867368E-2</c:v>
                </c:pt>
                <c:pt idx="31">
                  <c:v>6.9585496312366976E-2</c:v>
                </c:pt>
                <c:pt idx="32">
                  <c:v>6.9585554139865793E-2</c:v>
                </c:pt>
                <c:pt idx="33">
                  <c:v>6.9585611967364638E-2</c:v>
                </c:pt>
                <c:pt idx="34">
                  <c:v>6.9585669794861749E-2</c:v>
                </c:pt>
                <c:pt idx="35">
                  <c:v>6.958572762235804E-2</c:v>
                </c:pt>
                <c:pt idx="36">
                  <c:v>6.9585785449854387E-2</c:v>
                </c:pt>
                <c:pt idx="37">
                  <c:v>6.9585843277348972E-2</c:v>
                </c:pt>
                <c:pt idx="38">
                  <c:v>6.9585901104842765E-2</c:v>
                </c:pt>
                <c:pt idx="39">
                  <c:v>6.9580494343207247E-2</c:v>
                </c:pt>
                <c:pt idx="40">
                  <c:v>6.9525905869672264E-2</c:v>
                </c:pt>
                <c:pt idx="41">
                  <c:v>6.9471316651151777E-2</c:v>
                </c:pt>
                <c:pt idx="42">
                  <c:v>6.9416726687625385E-2</c:v>
                </c:pt>
                <c:pt idx="43">
                  <c:v>6.93621359790728E-2</c:v>
                </c:pt>
                <c:pt idx="44">
                  <c:v>6.9307544525473733E-2</c:v>
                </c:pt>
                <c:pt idx="45">
                  <c:v>6.925295232680774E-2</c:v>
                </c:pt>
                <c:pt idx="46">
                  <c:v>6.9198359383054547E-2</c:v>
                </c:pt>
                <c:pt idx="47">
                  <c:v>6.9143765694193823E-2</c:v>
                </c:pt>
                <c:pt idx="48">
                  <c:v>6.9089171260205251E-2</c:v>
                </c:pt>
                <c:pt idx="49">
                  <c:v>6.9034576081068388E-2</c:v>
                </c:pt>
                <c:pt idx="50">
                  <c:v>6.8979980156762974E-2</c:v>
                </c:pt>
                <c:pt idx="51">
                  <c:v>6.8925383487268677E-2</c:v>
                </c:pt>
                <c:pt idx="52">
                  <c:v>6.8924714991415253E-2</c:v>
                </c:pt>
                <c:pt idx="53">
                  <c:v>6.8925906100684067E-2</c:v>
                </c:pt>
                <c:pt idx="54">
                  <c:v>6.8927097209598248E-2</c:v>
                </c:pt>
                <c:pt idx="55">
                  <c:v>6.8928288318158573E-2</c:v>
                </c:pt>
                <c:pt idx="56">
                  <c:v>6.8929479426363363E-2</c:v>
                </c:pt>
                <c:pt idx="57">
                  <c:v>6.8930670534213451E-2</c:v>
                </c:pt>
                <c:pt idx="58">
                  <c:v>6.8931861641708878E-2</c:v>
                </c:pt>
                <c:pt idx="59">
                  <c:v>6.8933052748850476E-2</c:v>
                </c:pt>
                <c:pt idx="60">
                  <c:v>6.8934243855636512E-2</c:v>
                </c:pt>
                <c:pt idx="61">
                  <c:v>6.8935434962067887E-2</c:v>
                </c:pt>
                <c:pt idx="62">
                  <c:v>6.8936626068145421E-2</c:v>
                </c:pt>
                <c:pt idx="63">
                  <c:v>6.8937817173867391E-2</c:v>
                </c:pt>
                <c:pt idx="64">
                  <c:v>6.8938688647108615E-2</c:v>
                </c:pt>
                <c:pt idx="65">
                  <c:v>6.8939480212141441E-2</c:v>
                </c:pt>
                <c:pt idx="66">
                  <c:v>6.8940271777017559E-2</c:v>
                </c:pt>
                <c:pt idx="67">
                  <c:v>6.894106334173708E-2</c:v>
                </c:pt>
                <c:pt idx="68">
                  <c:v>6.8941854906299935E-2</c:v>
                </c:pt>
                <c:pt idx="69">
                  <c:v>6.8942646470706179E-2</c:v>
                </c:pt>
                <c:pt idx="70">
                  <c:v>6.8943438034956631E-2</c:v>
                </c:pt>
                <c:pt idx="71">
                  <c:v>6.894422959904957E-2</c:v>
                </c:pt>
                <c:pt idx="72">
                  <c:v>6.894502116298587E-2</c:v>
                </c:pt>
                <c:pt idx="73">
                  <c:v>6.8945812726765532E-2</c:v>
                </c:pt>
                <c:pt idx="74">
                  <c:v>6.8946604290388541E-2</c:v>
                </c:pt>
                <c:pt idx="75">
                  <c:v>6.8947395853854898E-2</c:v>
                </c:pt>
                <c:pt idx="76">
                  <c:v>6.8948044172983211E-2</c:v>
                </c:pt>
                <c:pt idx="77">
                  <c:v>6.894860956117492E-2</c:v>
                </c:pt>
                <c:pt idx="78">
                  <c:v>6.8949174949287637E-2</c:v>
                </c:pt>
                <c:pt idx="79">
                  <c:v>6.8949740337319515E-2</c:v>
                </c:pt>
                <c:pt idx="80">
                  <c:v>6.8950305725271485E-2</c:v>
                </c:pt>
                <c:pt idx="81">
                  <c:v>6.8950871113144435E-2</c:v>
                </c:pt>
                <c:pt idx="82">
                  <c:v>6.8951436500936575E-2</c:v>
                </c:pt>
                <c:pt idx="83">
                  <c:v>6.895200188864882E-2</c:v>
                </c:pt>
                <c:pt idx="84">
                  <c:v>6.8952567276281115E-2</c:v>
                </c:pt>
                <c:pt idx="85">
                  <c:v>6.8953132663834391E-2</c:v>
                </c:pt>
                <c:pt idx="86">
                  <c:v>6.8953698051306897E-2</c:v>
                </c:pt>
                <c:pt idx="87">
                  <c:v>6.8954263438699454E-2</c:v>
                </c:pt>
                <c:pt idx="88">
                  <c:v>6.8954760113557612E-2</c:v>
                </c:pt>
                <c:pt idx="89">
                  <c:v>6.8955178259840988E-2</c:v>
                </c:pt>
                <c:pt idx="90">
                  <c:v>6.8955596406080635E-2</c:v>
                </c:pt>
                <c:pt idx="91">
                  <c:v>6.8956014552277484E-2</c:v>
                </c:pt>
                <c:pt idx="92">
                  <c:v>6.8956432698429729E-2</c:v>
                </c:pt>
                <c:pt idx="93">
                  <c:v>6.8956850844538231E-2</c:v>
                </c:pt>
                <c:pt idx="94">
                  <c:v>6.8957268990603934E-2</c:v>
                </c:pt>
                <c:pt idx="95">
                  <c:v>6.8957687136625048E-2</c:v>
                </c:pt>
                <c:pt idx="96">
                  <c:v>6.8958105282602419E-2</c:v>
                </c:pt>
                <c:pt idx="97">
                  <c:v>6.8958523428536103E-2</c:v>
                </c:pt>
                <c:pt idx="98">
                  <c:v>6.8958941574426946E-2</c:v>
                </c:pt>
                <c:pt idx="99">
                  <c:v>6.8959359720273186E-2</c:v>
                </c:pt>
                <c:pt idx="100">
                  <c:v>6.8959733159033296E-2</c:v>
                </c:pt>
                <c:pt idx="101">
                  <c:v>6.8960002281330993E-2</c:v>
                </c:pt>
                <c:pt idx="102">
                  <c:v>6.8960271403611439E-2</c:v>
                </c:pt>
                <c:pt idx="103">
                  <c:v>6.896054052587379E-2</c:v>
                </c:pt>
                <c:pt idx="104">
                  <c:v>6.8960809648118029E-2</c:v>
                </c:pt>
                <c:pt idx="105">
                  <c:v>6.8961078770344172E-2</c:v>
                </c:pt>
                <c:pt idx="106">
                  <c:v>6.8961347892551317E-2</c:v>
                </c:pt>
                <c:pt idx="107">
                  <c:v>6.8961617014741253E-2</c:v>
                </c:pt>
                <c:pt idx="108">
                  <c:v>6.8961886136913064E-2</c:v>
                </c:pt>
                <c:pt idx="109">
                  <c:v>6.8962155259066779E-2</c:v>
                </c:pt>
                <c:pt idx="110">
                  <c:v>6.8962424381202383E-2</c:v>
                </c:pt>
                <c:pt idx="111">
                  <c:v>6.8962693503319017E-2</c:v>
                </c:pt>
                <c:pt idx="112">
                  <c:v>6.8962964522404691E-2</c:v>
                </c:pt>
                <c:pt idx="113">
                  <c:v>6.8963262099272796E-2</c:v>
                </c:pt>
                <c:pt idx="114">
                  <c:v>6.8963559676119654E-2</c:v>
                </c:pt>
                <c:pt idx="115">
                  <c:v>6.8963857252944349E-2</c:v>
                </c:pt>
                <c:pt idx="116">
                  <c:v>6.8964154829746924E-2</c:v>
                </c:pt>
                <c:pt idx="117">
                  <c:v>6.8964452406526502E-2</c:v>
                </c:pt>
                <c:pt idx="118">
                  <c:v>6.8964749983284793E-2</c:v>
                </c:pt>
                <c:pt idx="119">
                  <c:v>6.8965047560020962E-2</c:v>
                </c:pt>
                <c:pt idx="120">
                  <c:v>6.8965345136734121E-2</c:v>
                </c:pt>
                <c:pt idx="121">
                  <c:v>6.8965642713426006E-2</c:v>
                </c:pt>
                <c:pt idx="122">
                  <c:v>6.8965940290095756E-2</c:v>
                </c:pt>
                <c:pt idx="123">
                  <c:v>6.8966237866743371E-2</c:v>
                </c:pt>
                <c:pt idx="124">
                  <c:v>6.8966535443367963E-2</c:v>
                </c:pt>
                <c:pt idx="125">
                  <c:v>6.8966700987344753E-2</c:v>
                </c:pt>
                <c:pt idx="126">
                  <c:v>6.8966857100412657E-2</c:v>
                </c:pt>
                <c:pt idx="127">
                  <c:v>6.8967013213475342E-2</c:v>
                </c:pt>
                <c:pt idx="128">
                  <c:v>6.8967169326531047E-2</c:v>
                </c:pt>
                <c:pt idx="129">
                  <c:v>6.896732543958066E-2</c:v>
                </c:pt>
                <c:pt idx="130">
                  <c:v>6.8967481552624194E-2</c:v>
                </c:pt>
                <c:pt idx="131">
                  <c:v>6.8967637665662496E-2</c:v>
                </c:pt>
                <c:pt idx="132">
                  <c:v>6.8967793778693817E-2</c:v>
                </c:pt>
                <c:pt idx="133">
                  <c:v>6.8967949891719074E-2</c:v>
                </c:pt>
                <c:pt idx="134">
                  <c:v>6.8968106004738239E-2</c:v>
                </c:pt>
                <c:pt idx="135">
                  <c:v>6.8968262117752158E-2</c:v>
                </c:pt>
                <c:pt idx="136">
                  <c:v>6.8968418230759151E-2</c:v>
                </c:pt>
                <c:pt idx="137">
                  <c:v>6.8968574343760011E-2</c:v>
                </c:pt>
                <c:pt idx="138">
                  <c:v>6.8968730456754807E-2</c:v>
                </c:pt>
                <c:pt idx="139">
                  <c:v>6.8968886569743496E-2</c:v>
                </c:pt>
                <c:pt idx="140">
                  <c:v>6.8969042682726966E-2</c:v>
                </c:pt>
                <c:pt idx="141">
                  <c:v>6.8969198795703457E-2</c:v>
                </c:pt>
                <c:pt idx="142">
                  <c:v>6.8969354908673883E-2</c:v>
                </c:pt>
                <c:pt idx="143">
                  <c:v>6.8969511021638202E-2</c:v>
                </c:pt>
                <c:pt idx="144">
                  <c:v>6.8969667134597304E-2</c:v>
                </c:pt>
                <c:pt idx="145">
                  <c:v>6.8969823247549453E-2</c:v>
                </c:pt>
                <c:pt idx="146">
                  <c:v>6.8969979360495481E-2</c:v>
                </c:pt>
                <c:pt idx="147">
                  <c:v>6.8970135473435418E-2</c:v>
                </c:pt>
                <c:pt idx="148">
                  <c:v>6.897029158637015E-2</c:v>
                </c:pt>
                <c:pt idx="149">
                  <c:v>6.8970447699297915E-2</c:v>
                </c:pt>
                <c:pt idx="150">
                  <c:v>6.8970603812219589E-2</c:v>
                </c:pt>
                <c:pt idx="151">
                  <c:v>6.8970759925135156E-2</c:v>
                </c:pt>
                <c:pt idx="152">
                  <c:v>6.8970916038045532E-2</c:v>
                </c:pt>
                <c:pt idx="153">
                  <c:v>6.8971072150948914E-2</c:v>
                </c:pt>
                <c:pt idx="154">
                  <c:v>6.8971228263846218E-2</c:v>
                </c:pt>
                <c:pt idx="155">
                  <c:v>6.8971384376737416E-2</c:v>
                </c:pt>
                <c:pt idx="156">
                  <c:v>6.8971540489623409E-2</c:v>
                </c:pt>
                <c:pt idx="157">
                  <c:v>6.8971696602502422E-2</c:v>
                </c:pt>
                <c:pt idx="158">
                  <c:v>6.8971852715375356E-2</c:v>
                </c:pt>
                <c:pt idx="159">
                  <c:v>6.8972008828242184E-2</c:v>
                </c:pt>
                <c:pt idx="160">
                  <c:v>6.8972164941103808E-2</c:v>
                </c:pt>
                <c:pt idx="161">
                  <c:v>6.8972321053958466E-2</c:v>
                </c:pt>
                <c:pt idx="162">
                  <c:v>6.8972477166807003E-2</c:v>
                </c:pt>
                <c:pt idx="163">
                  <c:v>6.8972633279649476E-2</c:v>
                </c:pt>
                <c:pt idx="164">
                  <c:v>6.8972789392486716E-2</c:v>
                </c:pt>
                <c:pt idx="165">
                  <c:v>6.897294550531699E-2</c:v>
                </c:pt>
                <c:pt idx="166">
                  <c:v>6.8973101618141172E-2</c:v>
                </c:pt>
                <c:pt idx="167">
                  <c:v>6.8973257730959261E-2</c:v>
                </c:pt>
                <c:pt idx="168">
                  <c:v>6.8973413843772133E-2</c:v>
                </c:pt>
                <c:pt idx="169">
                  <c:v>6.8973569956578051E-2</c:v>
                </c:pt>
                <c:pt idx="170">
                  <c:v>6.897372606937785E-2</c:v>
                </c:pt>
                <c:pt idx="171">
                  <c:v>6.8973882182171584E-2</c:v>
                </c:pt>
                <c:pt idx="172">
                  <c:v>6.8974038294959225E-2</c:v>
                </c:pt>
                <c:pt idx="173">
                  <c:v>6.8974194407741621E-2</c:v>
                </c:pt>
                <c:pt idx="174">
                  <c:v>6.8974350520517078E-2</c:v>
                </c:pt>
                <c:pt idx="175">
                  <c:v>6.8974506633286428E-2</c:v>
                </c:pt>
                <c:pt idx="176">
                  <c:v>6.8974662746049673E-2</c:v>
                </c:pt>
                <c:pt idx="177">
                  <c:v>6.8974818858807713E-2</c:v>
                </c:pt>
                <c:pt idx="178">
                  <c:v>6.8974974971558786E-2</c:v>
                </c:pt>
                <c:pt idx="179">
                  <c:v>6.8975131084303767E-2</c:v>
                </c:pt>
                <c:pt idx="180">
                  <c:v>6.8975287197042642E-2</c:v>
                </c:pt>
                <c:pt idx="181">
                  <c:v>6.8975443309776313E-2</c:v>
                </c:pt>
                <c:pt idx="182">
                  <c:v>6.8975599422503017E-2</c:v>
                </c:pt>
                <c:pt idx="183">
                  <c:v>6.8975755535223615E-2</c:v>
                </c:pt>
                <c:pt idx="184">
                  <c:v>6.8975911647938135E-2</c:v>
                </c:pt>
                <c:pt idx="185">
                  <c:v>6.8976065137173137E-2</c:v>
                </c:pt>
                <c:pt idx="186">
                  <c:v>6.897614254565361E-2</c:v>
                </c:pt>
                <c:pt idx="187">
                  <c:v>6.8976219954132612E-2</c:v>
                </c:pt>
                <c:pt idx="188">
                  <c:v>6.8976297362610961E-2</c:v>
                </c:pt>
                <c:pt idx="189">
                  <c:v>6.8976374771086937E-2</c:v>
                </c:pt>
                <c:pt idx="190">
                  <c:v>6.8976452179561443E-2</c:v>
                </c:pt>
                <c:pt idx="191">
                  <c:v>6.8976529588035296E-2</c:v>
                </c:pt>
                <c:pt idx="192">
                  <c:v>6.8976606996506776E-2</c:v>
                </c:pt>
                <c:pt idx="193">
                  <c:v>6.8976684404976785E-2</c:v>
                </c:pt>
                <c:pt idx="194">
                  <c:v>6.8976761813446155E-2</c:v>
                </c:pt>
                <c:pt idx="195">
                  <c:v>6.8976839221913153E-2</c:v>
                </c:pt>
                <c:pt idx="196">
                  <c:v>6.8976916630378637E-2</c:v>
                </c:pt>
                <c:pt idx="197">
                  <c:v>6.8976994038843512E-2</c:v>
                </c:pt>
                <c:pt idx="198">
                  <c:v>6.8977071447306026E-2</c:v>
                </c:pt>
                <c:pt idx="199">
                  <c:v>6.8977148855767043E-2</c:v>
                </c:pt>
                <c:pt idx="200">
                  <c:v>6.8977226264227393E-2</c:v>
                </c:pt>
                <c:pt idx="201">
                  <c:v>6.8977303672685411E-2</c:v>
                </c:pt>
                <c:pt idx="202">
                  <c:v>6.8977381081141931E-2</c:v>
                </c:pt>
                <c:pt idx="203">
                  <c:v>6.8977458489597798E-2</c:v>
                </c:pt>
                <c:pt idx="204">
                  <c:v>6.897753589805132E-2</c:v>
                </c:pt>
                <c:pt idx="205">
                  <c:v>6.8977613306503358E-2</c:v>
                </c:pt>
                <c:pt idx="206">
                  <c:v>6.8977690714954742E-2</c:v>
                </c:pt>
                <c:pt idx="207">
                  <c:v>6.8977768123403768E-2</c:v>
                </c:pt>
                <c:pt idx="208">
                  <c:v>6.8977845531851281E-2</c:v>
                </c:pt>
                <c:pt idx="209">
                  <c:v>6.8977922940298184E-2</c:v>
                </c:pt>
                <c:pt idx="210">
                  <c:v>6.8978000348742699E-2</c:v>
                </c:pt>
                <c:pt idx="211">
                  <c:v>6.8978077757185743E-2</c:v>
                </c:pt>
                <c:pt idx="212">
                  <c:v>6.8978155165628122E-2</c:v>
                </c:pt>
                <c:pt idx="213">
                  <c:v>6.8978232574068182E-2</c:v>
                </c:pt>
                <c:pt idx="214">
                  <c:v>6.8978309982506716E-2</c:v>
                </c:pt>
                <c:pt idx="215">
                  <c:v>6.8978387390944612E-2</c:v>
                </c:pt>
                <c:pt idx="216">
                  <c:v>6.8978464799380163E-2</c:v>
                </c:pt>
                <c:pt idx="217">
                  <c:v>6.89785422078142E-2</c:v>
                </c:pt>
                <c:pt idx="218">
                  <c:v>6.89786196162476E-2</c:v>
                </c:pt>
                <c:pt idx="219">
                  <c:v>6.8978697024678653E-2</c:v>
                </c:pt>
                <c:pt idx="220">
                  <c:v>6.8978774433108209E-2</c:v>
                </c:pt>
                <c:pt idx="221">
                  <c:v>6.8978851841537112E-2</c:v>
                </c:pt>
                <c:pt idx="222">
                  <c:v>6.8978929249963683E-2</c:v>
                </c:pt>
                <c:pt idx="223">
                  <c:v>6.8979006658388728E-2</c:v>
                </c:pt>
                <c:pt idx="224">
                  <c:v>6.8979084066813148E-2</c:v>
                </c:pt>
                <c:pt idx="225">
                  <c:v>6.8979161475235209E-2</c:v>
                </c:pt>
                <c:pt idx="226">
                  <c:v>6.8979238883655786E-2</c:v>
                </c:pt>
                <c:pt idx="227">
                  <c:v>6.897931629207571E-2</c:v>
                </c:pt>
                <c:pt idx="228">
                  <c:v>6.8979393700493274E-2</c:v>
                </c:pt>
                <c:pt idx="229">
                  <c:v>6.8979471108909327E-2</c:v>
                </c:pt>
                <c:pt idx="230">
                  <c:v>6.8979548517324768E-2</c:v>
                </c:pt>
                <c:pt idx="231">
                  <c:v>6.8979625925737836E-2</c:v>
                </c:pt>
                <c:pt idx="232">
                  <c:v>6.8979703334149392E-2</c:v>
                </c:pt>
                <c:pt idx="233">
                  <c:v>6.8979780742560365E-2</c:v>
                </c:pt>
                <c:pt idx="234">
                  <c:v>6.8979858150968937E-2</c:v>
                </c:pt>
                <c:pt idx="235">
                  <c:v>6.897993555937601E-2</c:v>
                </c:pt>
                <c:pt idx="236">
                  <c:v>6.8980012967782459E-2</c:v>
                </c:pt>
                <c:pt idx="237">
                  <c:v>6.8980090376186534E-2</c:v>
                </c:pt>
                <c:pt idx="238">
                  <c:v>6.8980167784589111E-2</c:v>
                </c:pt>
                <c:pt idx="239">
                  <c:v>6.8980245192991077E-2</c:v>
                </c:pt>
                <c:pt idx="240">
                  <c:v>6.8980322601390656E-2</c:v>
                </c:pt>
                <c:pt idx="241">
                  <c:v>6.8980400009788764E-2</c:v>
                </c:pt>
                <c:pt idx="242">
                  <c:v>6.898047741818622E-2</c:v>
                </c:pt>
                <c:pt idx="243">
                  <c:v>6.8980554826581317E-2</c:v>
                </c:pt>
                <c:pt idx="244">
                  <c:v>6.8980632234974901E-2</c:v>
                </c:pt>
                <c:pt idx="245">
                  <c:v>6.8980709643367874E-2</c:v>
                </c:pt>
                <c:pt idx="246">
                  <c:v>6.8980787051758474E-2</c:v>
                </c:pt>
                <c:pt idx="247">
                  <c:v>6.8980864460147562E-2</c:v>
                </c:pt>
                <c:pt idx="248">
                  <c:v>6.8980941868536053E-2</c:v>
                </c:pt>
                <c:pt idx="249">
                  <c:v>6.8981019276922156E-2</c:v>
                </c:pt>
                <c:pt idx="250">
                  <c:v>6.8981096685306748E-2</c:v>
                </c:pt>
                <c:pt idx="251">
                  <c:v>6.8981174093690742E-2</c:v>
                </c:pt>
                <c:pt idx="252">
                  <c:v>6.8981251502072363E-2</c:v>
                </c:pt>
                <c:pt idx="253">
                  <c:v>6.8981328910452458E-2</c:v>
                </c:pt>
                <c:pt idx="254">
                  <c:v>6.8981406318831942E-2</c:v>
                </c:pt>
                <c:pt idx="255">
                  <c:v>6.8981483727209067E-2</c:v>
                </c:pt>
                <c:pt idx="256">
                  <c:v>6.8981561135584679E-2</c:v>
                </c:pt>
                <c:pt idx="257">
                  <c:v>6.8981638543959681E-2</c:v>
                </c:pt>
                <c:pt idx="258">
                  <c:v>6.8981715952332295E-2</c:v>
                </c:pt>
                <c:pt idx="259">
                  <c:v>6.8981793360703411E-2</c:v>
                </c:pt>
                <c:pt idx="260">
                  <c:v>6.8981870769073916E-2</c:v>
                </c:pt>
                <c:pt idx="261">
                  <c:v>6.8981948177442048E-2</c:v>
                </c:pt>
                <c:pt idx="262">
                  <c:v>6.8982025585808668E-2</c:v>
                </c:pt>
                <c:pt idx="263">
                  <c:v>6.898210299417469E-2</c:v>
                </c:pt>
                <c:pt idx="264">
                  <c:v>6.8982180402538312E-2</c:v>
                </c:pt>
                <c:pt idx="265">
                  <c:v>6.8982257810900449E-2</c:v>
                </c:pt>
                <c:pt idx="266">
                  <c:v>6.8982335219261962E-2</c:v>
                </c:pt>
                <c:pt idx="267">
                  <c:v>6.8982412627621101E-2</c:v>
                </c:pt>
                <c:pt idx="268">
                  <c:v>6.8982490035978741E-2</c:v>
                </c:pt>
                <c:pt idx="269">
                  <c:v>6.8982567444335771E-2</c:v>
                </c:pt>
                <c:pt idx="270">
                  <c:v>6.89826448526904E-2</c:v>
                </c:pt>
                <c:pt idx="271">
                  <c:v>6.8982722261043558E-2</c:v>
                </c:pt>
                <c:pt idx="272">
                  <c:v>6.8982799669396092E-2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2-48E2-9EA6-F6473B70311D}"/>
            </c:ext>
          </c:extLst>
        </c:ser>
        <c:ser>
          <c:idx val="1"/>
          <c:order val="1"/>
          <c:tx>
            <c:strRef>
              <c:f>AUDCurveGeneric!$Q$2</c:f>
              <c:strCache>
                <c:ptCount val="1"/>
                <c:pt idx="0">
                  <c:v>Curve2</c:v>
                </c:pt>
              </c:strCache>
            </c:strRef>
          </c:tx>
          <c:marker>
            <c:symbol val="none"/>
          </c:marker>
          <c:val>
            <c:numRef>
              <c:f>AUDCurveGeneric!$Q$3:$Q$275</c:f>
              <c:numCache>
                <c:formatCode>0.000%</c:formatCode>
                <c:ptCount val="273"/>
                <c:pt idx="0">
                  <c:v>6.6094015503145198E-2</c:v>
                </c:pt>
                <c:pt idx="1">
                  <c:v>6.588784464926678E-2</c:v>
                </c:pt>
                <c:pt idx="2">
                  <c:v>6.6207719993439287E-2</c:v>
                </c:pt>
                <c:pt idx="3">
                  <c:v>6.6287883501193495E-2</c:v>
                </c:pt>
                <c:pt idx="4">
                  <c:v>6.7919433676404656E-2</c:v>
                </c:pt>
                <c:pt idx="5">
                  <c:v>6.9257110398263738E-2</c:v>
                </c:pt>
                <c:pt idx="6">
                  <c:v>6.9550793793921484E-2</c:v>
                </c:pt>
                <c:pt idx="7">
                  <c:v>6.9554238203765023E-2</c:v>
                </c:pt>
                <c:pt idx="8">
                  <c:v>6.9557682610643379E-2</c:v>
                </c:pt>
                <c:pt idx="9">
                  <c:v>6.9561127014554955E-2</c:v>
                </c:pt>
                <c:pt idx="10">
                  <c:v>6.9564571415501514E-2</c:v>
                </c:pt>
                <c:pt idx="11">
                  <c:v>6.9568015813481154E-2</c:v>
                </c:pt>
                <c:pt idx="12">
                  <c:v>6.9571460208495819E-2</c:v>
                </c:pt>
                <c:pt idx="13">
                  <c:v>6.9574904600544343E-2</c:v>
                </c:pt>
                <c:pt idx="14">
                  <c:v>6.9578348989626213E-2</c:v>
                </c:pt>
                <c:pt idx="15">
                  <c:v>6.9580283835658729E-2</c:v>
                </c:pt>
                <c:pt idx="16">
                  <c:v>6.9580709140831809E-2</c:v>
                </c:pt>
                <c:pt idx="17">
                  <c:v>6.9581134445958662E-2</c:v>
                </c:pt>
                <c:pt idx="18">
                  <c:v>6.9581559751041355E-2</c:v>
                </c:pt>
                <c:pt idx="19">
                  <c:v>6.9581985056078655E-2</c:v>
                </c:pt>
                <c:pt idx="20">
                  <c:v>6.9582410361070851E-2</c:v>
                </c:pt>
                <c:pt idx="21">
                  <c:v>6.9582835666016848E-2</c:v>
                </c:pt>
                <c:pt idx="22">
                  <c:v>6.9583260970918603E-2</c:v>
                </c:pt>
                <c:pt idx="23">
                  <c:v>6.9583686275775103E-2</c:v>
                </c:pt>
                <c:pt idx="24">
                  <c:v>6.9584111580586375E-2</c:v>
                </c:pt>
                <c:pt idx="25">
                  <c:v>6.9584536885351517E-2</c:v>
                </c:pt>
                <c:pt idx="26">
                  <c:v>6.9584962190072347E-2</c:v>
                </c:pt>
                <c:pt idx="27">
                  <c:v>6.9585265002361729E-2</c:v>
                </c:pt>
                <c:pt idx="28">
                  <c:v>6.9585322829864737E-2</c:v>
                </c:pt>
                <c:pt idx="29">
                  <c:v>6.9585380657366067E-2</c:v>
                </c:pt>
                <c:pt idx="30">
                  <c:v>6.9585438484867368E-2</c:v>
                </c:pt>
                <c:pt idx="31">
                  <c:v>6.9585496312366976E-2</c:v>
                </c:pt>
                <c:pt idx="32">
                  <c:v>6.9585554139865793E-2</c:v>
                </c:pt>
                <c:pt idx="33">
                  <c:v>6.9585611967364638E-2</c:v>
                </c:pt>
                <c:pt idx="34">
                  <c:v>6.9585669794861749E-2</c:v>
                </c:pt>
                <c:pt idx="35">
                  <c:v>6.958572762235804E-2</c:v>
                </c:pt>
                <c:pt idx="36">
                  <c:v>6.9585785449854387E-2</c:v>
                </c:pt>
                <c:pt idx="37">
                  <c:v>6.9585843277348972E-2</c:v>
                </c:pt>
                <c:pt idx="38">
                  <c:v>6.9585901104842765E-2</c:v>
                </c:pt>
                <c:pt idx="39">
                  <c:v>6.9580494343207247E-2</c:v>
                </c:pt>
                <c:pt idx="40">
                  <c:v>6.9525905869672264E-2</c:v>
                </c:pt>
                <c:pt idx="41">
                  <c:v>6.9471316651151777E-2</c:v>
                </c:pt>
                <c:pt idx="42">
                  <c:v>6.9416726687625385E-2</c:v>
                </c:pt>
                <c:pt idx="43">
                  <c:v>6.93621359790728E-2</c:v>
                </c:pt>
                <c:pt idx="44">
                  <c:v>6.9307544525473733E-2</c:v>
                </c:pt>
                <c:pt idx="45">
                  <c:v>6.925295232680774E-2</c:v>
                </c:pt>
                <c:pt idx="46">
                  <c:v>6.9198359383054547E-2</c:v>
                </c:pt>
                <c:pt idx="47">
                  <c:v>6.9143765694193823E-2</c:v>
                </c:pt>
                <c:pt idx="48">
                  <c:v>6.9089171260205251E-2</c:v>
                </c:pt>
                <c:pt idx="49">
                  <c:v>6.9034576081068388E-2</c:v>
                </c:pt>
                <c:pt idx="50">
                  <c:v>6.8979980156762974E-2</c:v>
                </c:pt>
                <c:pt idx="51">
                  <c:v>6.8925383487268677E-2</c:v>
                </c:pt>
                <c:pt idx="52">
                  <c:v>6.8924714991415253E-2</c:v>
                </c:pt>
                <c:pt idx="53">
                  <c:v>6.8925906100684067E-2</c:v>
                </c:pt>
                <c:pt idx="54">
                  <c:v>6.8927097209598248E-2</c:v>
                </c:pt>
                <c:pt idx="55">
                  <c:v>6.8928288318158573E-2</c:v>
                </c:pt>
                <c:pt idx="56">
                  <c:v>6.8929479426363363E-2</c:v>
                </c:pt>
                <c:pt idx="57">
                  <c:v>6.8930670534213451E-2</c:v>
                </c:pt>
                <c:pt idx="58">
                  <c:v>6.8931861641708878E-2</c:v>
                </c:pt>
                <c:pt idx="59">
                  <c:v>6.8933052748850476E-2</c:v>
                </c:pt>
                <c:pt idx="60">
                  <c:v>6.8934243855636512E-2</c:v>
                </c:pt>
                <c:pt idx="61">
                  <c:v>6.8935434962067887E-2</c:v>
                </c:pt>
                <c:pt idx="62">
                  <c:v>6.8936626068145421E-2</c:v>
                </c:pt>
                <c:pt idx="63">
                  <c:v>6.8937817173867391E-2</c:v>
                </c:pt>
                <c:pt idx="64">
                  <c:v>6.8938688647108615E-2</c:v>
                </c:pt>
                <c:pt idx="65">
                  <c:v>6.8939480212141441E-2</c:v>
                </c:pt>
                <c:pt idx="66">
                  <c:v>6.8940271777017559E-2</c:v>
                </c:pt>
                <c:pt idx="67">
                  <c:v>6.894106334173708E-2</c:v>
                </c:pt>
                <c:pt idx="68">
                  <c:v>6.8941854906299935E-2</c:v>
                </c:pt>
                <c:pt idx="69">
                  <c:v>6.8942646470706179E-2</c:v>
                </c:pt>
                <c:pt idx="70">
                  <c:v>6.8943438034956631E-2</c:v>
                </c:pt>
                <c:pt idx="71">
                  <c:v>6.894422959904957E-2</c:v>
                </c:pt>
                <c:pt idx="72">
                  <c:v>6.894502116298587E-2</c:v>
                </c:pt>
                <c:pt idx="73">
                  <c:v>6.8945812726765532E-2</c:v>
                </c:pt>
                <c:pt idx="74">
                  <c:v>6.8946604290388541E-2</c:v>
                </c:pt>
                <c:pt idx="75">
                  <c:v>6.8947395853854898E-2</c:v>
                </c:pt>
                <c:pt idx="76">
                  <c:v>6.8948044172983211E-2</c:v>
                </c:pt>
                <c:pt idx="77">
                  <c:v>6.894860956117492E-2</c:v>
                </c:pt>
                <c:pt idx="78">
                  <c:v>6.8949174949287637E-2</c:v>
                </c:pt>
                <c:pt idx="79">
                  <c:v>6.8949740337319515E-2</c:v>
                </c:pt>
                <c:pt idx="80">
                  <c:v>6.8950305725271485E-2</c:v>
                </c:pt>
                <c:pt idx="81">
                  <c:v>6.8950871113144435E-2</c:v>
                </c:pt>
                <c:pt idx="82">
                  <c:v>6.8951436500936575E-2</c:v>
                </c:pt>
                <c:pt idx="83">
                  <c:v>6.895200188864882E-2</c:v>
                </c:pt>
                <c:pt idx="84">
                  <c:v>6.8952567276281115E-2</c:v>
                </c:pt>
                <c:pt idx="85">
                  <c:v>6.8953132663834391E-2</c:v>
                </c:pt>
                <c:pt idx="86">
                  <c:v>6.8953698051306897E-2</c:v>
                </c:pt>
                <c:pt idx="87">
                  <c:v>6.8954263438699454E-2</c:v>
                </c:pt>
                <c:pt idx="88">
                  <c:v>6.8954760113557612E-2</c:v>
                </c:pt>
                <c:pt idx="89">
                  <c:v>6.8955178259840988E-2</c:v>
                </c:pt>
                <c:pt idx="90">
                  <c:v>6.8955596406080635E-2</c:v>
                </c:pt>
                <c:pt idx="91">
                  <c:v>6.8956014552277484E-2</c:v>
                </c:pt>
                <c:pt idx="92">
                  <c:v>6.8956432698429729E-2</c:v>
                </c:pt>
                <c:pt idx="93">
                  <c:v>6.8956850844538231E-2</c:v>
                </c:pt>
                <c:pt idx="94">
                  <c:v>6.8957268990603934E-2</c:v>
                </c:pt>
                <c:pt idx="95">
                  <c:v>6.8957687136625048E-2</c:v>
                </c:pt>
                <c:pt idx="96">
                  <c:v>6.8958105282602419E-2</c:v>
                </c:pt>
                <c:pt idx="97">
                  <c:v>6.8958523428536103E-2</c:v>
                </c:pt>
                <c:pt idx="98">
                  <c:v>6.8958941574426946E-2</c:v>
                </c:pt>
                <c:pt idx="99">
                  <c:v>6.8959359720273186E-2</c:v>
                </c:pt>
                <c:pt idx="100">
                  <c:v>6.8959733159033296E-2</c:v>
                </c:pt>
                <c:pt idx="101">
                  <c:v>6.8960002281330993E-2</c:v>
                </c:pt>
                <c:pt idx="102">
                  <c:v>6.8960271403611439E-2</c:v>
                </c:pt>
                <c:pt idx="103">
                  <c:v>6.896054052587379E-2</c:v>
                </c:pt>
                <c:pt idx="104">
                  <c:v>6.8960809648118029E-2</c:v>
                </c:pt>
                <c:pt idx="105">
                  <c:v>6.8961078770344172E-2</c:v>
                </c:pt>
                <c:pt idx="106">
                  <c:v>6.8961347892551317E-2</c:v>
                </c:pt>
                <c:pt idx="107">
                  <c:v>6.8961617014741253E-2</c:v>
                </c:pt>
                <c:pt idx="108">
                  <c:v>6.8961886136913064E-2</c:v>
                </c:pt>
                <c:pt idx="109">
                  <c:v>6.8962155259066779E-2</c:v>
                </c:pt>
                <c:pt idx="110">
                  <c:v>6.8962424381202383E-2</c:v>
                </c:pt>
                <c:pt idx="111">
                  <c:v>6.8962693503319017E-2</c:v>
                </c:pt>
                <c:pt idx="112">
                  <c:v>6.8962964522404691E-2</c:v>
                </c:pt>
                <c:pt idx="113">
                  <c:v>6.8963262099272796E-2</c:v>
                </c:pt>
                <c:pt idx="114">
                  <c:v>6.8963559676119654E-2</c:v>
                </c:pt>
                <c:pt idx="115">
                  <c:v>6.8963857252944349E-2</c:v>
                </c:pt>
                <c:pt idx="116">
                  <c:v>6.8964154829746924E-2</c:v>
                </c:pt>
                <c:pt idx="117">
                  <c:v>6.8964452406526502E-2</c:v>
                </c:pt>
                <c:pt idx="118">
                  <c:v>6.8964749983284793E-2</c:v>
                </c:pt>
                <c:pt idx="119">
                  <c:v>6.8965047560020962E-2</c:v>
                </c:pt>
                <c:pt idx="120">
                  <c:v>6.8965345136734121E-2</c:v>
                </c:pt>
                <c:pt idx="121">
                  <c:v>6.8965642713426006E-2</c:v>
                </c:pt>
                <c:pt idx="122">
                  <c:v>6.8965940290095756E-2</c:v>
                </c:pt>
                <c:pt idx="123">
                  <c:v>6.8966237866743371E-2</c:v>
                </c:pt>
                <c:pt idx="124">
                  <c:v>6.8966535443367963E-2</c:v>
                </c:pt>
                <c:pt idx="125">
                  <c:v>6.8966700987344753E-2</c:v>
                </c:pt>
                <c:pt idx="126">
                  <c:v>6.8966857100412657E-2</c:v>
                </c:pt>
                <c:pt idx="127">
                  <c:v>6.8967013213475342E-2</c:v>
                </c:pt>
                <c:pt idx="128">
                  <c:v>6.8967169326531047E-2</c:v>
                </c:pt>
                <c:pt idx="129">
                  <c:v>6.896732543958066E-2</c:v>
                </c:pt>
                <c:pt idx="130">
                  <c:v>6.8967481552624194E-2</c:v>
                </c:pt>
                <c:pt idx="131">
                  <c:v>6.8967637665662496E-2</c:v>
                </c:pt>
                <c:pt idx="132">
                  <c:v>6.8967793778693817E-2</c:v>
                </c:pt>
                <c:pt idx="133">
                  <c:v>6.8967949891719074E-2</c:v>
                </c:pt>
                <c:pt idx="134">
                  <c:v>6.8968106004738239E-2</c:v>
                </c:pt>
                <c:pt idx="135">
                  <c:v>6.8968262117752158E-2</c:v>
                </c:pt>
                <c:pt idx="136">
                  <c:v>6.8968418230759151E-2</c:v>
                </c:pt>
                <c:pt idx="137">
                  <c:v>6.8968574343760011E-2</c:v>
                </c:pt>
                <c:pt idx="138">
                  <c:v>6.8968730456754807E-2</c:v>
                </c:pt>
                <c:pt idx="139">
                  <c:v>6.8968886569743496E-2</c:v>
                </c:pt>
                <c:pt idx="140">
                  <c:v>6.8969042682726966E-2</c:v>
                </c:pt>
                <c:pt idx="141">
                  <c:v>6.8969198795703457E-2</c:v>
                </c:pt>
                <c:pt idx="142">
                  <c:v>6.8969354908673883E-2</c:v>
                </c:pt>
                <c:pt idx="143">
                  <c:v>6.8969511021638202E-2</c:v>
                </c:pt>
                <c:pt idx="144">
                  <c:v>6.8969667134597304E-2</c:v>
                </c:pt>
                <c:pt idx="145">
                  <c:v>6.8969823247549453E-2</c:v>
                </c:pt>
                <c:pt idx="146">
                  <c:v>6.8969979360495481E-2</c:v>
                </c:pt>
                <c:pt idx="147">
                  <c:v>6.8970135473435418E-2</c:v>
                </c:pt>
                <c:pt idx="148">
                  <c:v>6.897029158637015E-2</c:v>
                </c:pt>
                <c:pt idx="149">
                  <c:v>6.8970447699297915E-2</c:v>
                </c:pt>
                <c:pt idx="150">
                  <c:v>6.8970603812219589E-2</c:v>
                </c:pt>
                <c:pt idx="151">
                  <c:v>6.8970759925135156E-2</c:v>
                </c:pt>
                <c:pt idx="152">
                  <c:v>6.8970916038045532E-2</c:v>
                </c:pt>
                <c:pt idx="153">
                  <c:v>6.8971072150948914E-2</c:v>
                </c:pt>
                <c:pt idx="154">
                  <c:v>6.8971228263846218E-2</c:v>
                </c:pt>
                <c:pt idx="155">
                  <c:v>6.8971384376737416E-2</c:v>
                </c:pt>
                <c:pt idx="156">
                  <c:v>6.8971540489623409E-2</c:v>
                </c:pt>
                <c:pt idx="157">
                  <c:v>6.8971696602502422E-2</c:v>
                </c:pt>
                <c:pt idx="158">
                  <c:v>6.8971852715375356E-2</c:v>
                </c:pt>
                <c:pt idx="159">
                  <c:v>6.8972008828242184E-2</c:v>
                </c:pt>
                <c:pt idx="160">
                  <c:v>6.8972164941103808E-2</c:v>
                </c:pt>
                <c:pt idx="161">
                  <c:v>6.8972321053958466E-2</c:v>
                </c:pt>
                <c:pt idx="162">
                  <c:v>6.8972477166807003E-2</c:v>
                </c:pt>
                <c:pt idx="163">
                  <c:v>6.8972633279649476E-2</c:v>
                </c:pt>
                <c:pt idx="164">
                  <c:v>6.8972789392486716E-2</c:v>
                </c:pt>
                <c:pt idx="165">
                  <c:v>6.897294550531699E-2</c:v>
                </c:pt>
                <c:pt idx="166">
                  <c:v>6.8973101618141172E-2</c:v>
                </c:pt>
                <c:pt idx="167">
                  <c:v>6.8973257730959261E-2</c:v>
                </c:pt>
                <c:pt idx="168">
                  <c:v>6.8973413843772133E-2</c:v>
                </c:pt>
                <c:pt idx="169">
                  <c:v>6.8973569956578051E-2</c:v>
                </c:pt>
                <c:pt idx="170">
                  <c:v>6.897372606937785E-2</c:v>
                </c:pt>
                <c:pt idx="171">
                  <c:v>6.8973882182171584E-2</c:v>
                </c:pt>
                <c:pt idx="172">
                  <c:v>6.8974038294959225E-2</c:v>
                </c:pt>
                <c:pt idx="173">
                  <c:v>6.8974194407741621E-2</c:v>
                </c:pt>
                <c:pt idx="174">
                  <c:v>6.8974350520517078E-2</c:v>
                </c:pt>
                <c:pt idx="175">
                  <c:v>6.8974506633286428E-2</c:v>
                </c:pt>
                <c:pt idx="176">
                  <c:v>6.8974662746049673E-2</c:v>
                </c:pt>
                <c:pt idx="177">
                  <c:v>6.8974818858807713E-2</c:v>
                </c:pt>
                <c:pt idx="178">
                  <c:v>6.8974974971558786E-2</c:v>
                </c:pt>
                <c:pt idx="179">
                  <c:v>6.8975131084303767E-2</c:v>
                </c:pt>
                <c:pt idx="180">
                  <c:v>6.8975287197042642E-2</c:v>
                </c:pt>
                <c:pt idx="181">
                  <c:v>6.8975443309776313E-2</c:v>
                </c:pt>
                <c:pt idx="182">
                  <c:v>6.8975599422503017E-2</c:v>
                </c:pt>
                <c:pt idx="183">
                  <c:v>6.8975755535223615E-2</c:v>
                </c:pt>
                <c:pt idx="184">
                  <c:v>6.8975911647938135E-2</c:v>
                </c:pt>
                <c:pt idx="185">
                  <c:v>6.8976065137173137E-2</c:v>
                </c:pt>
                <c:pt idx="186">
                  <c:v>6.897614254565361E-2</c:v>
                </c:pt>
                <c:pt idx="187">
                  <c:v>6.8976219954132612E-2</c:v>
                </c:pt>
                <c:pt idx="188">
                  <c:v>6.8976297362610961E-2</c:v>
                </c:pt>
                <c:pt idx="189">
                  <c:v>6.8976374771086937E-2</c:v>
                </c:pt>
                <c:pt idx="190">
                  <c:v>6.8976452179561443E-2</c:v>
                </c:pt>
                <c:pt idx="191">
                  <c:v>6.8976529588035296E-2</c:v>
                </c:pt>
                <c:pt idx="192">
                  <c:v>6.8976606996506776E-2</c:v>
                </c:pt>
                <c:pt idx="193">
                  <c:v>6.8976684404976785E-2</c:v>
                </c:pt>
                <c:pt idx="194">
                  <c:v>6.8976761813446155E-2</c:v>
                </c:pt>
                <c:pt idx="195">
                  <c:v>6.8976839221913153E-2</c:v>
                </c:pt>
                <c:pt idx="196">
                  <c:v>6.8976916630378637E-2</c:v>
                </c:pt>
                <c:pt idx="197">
                  <c:v>6.8976994038843512E-2</c:v>
                </c:pt>
                <c:pt idx="198">
                  <c:v>6.8977071447306026E-2</c:v>
                </c:pt>
                <c:pt idx="199">
                  <c:v>6.8977148855767043E-2</c:v>
                </c:pt>
                <c:pt idx="200">
                  <c:v>6.8977226264227393E-2</c:v>
                </c:pt>
                <c:pt idx="201">
                  <c:v>6.8977303672685411E-2</c:v>
                </c:pt>
                <c:pt idx="202">
                  <c:v>6.8977381081141931E-2</c:v>
                </c:pt>
                <c:pt idx="203">
                  <c:v>6.8977458489597798E-2</c:v>
                </c:pt>
                <c:pt idx="204">
                  <c:v>6.897753589805132E-2</c:v>
                </c:pt>
                <c:pt idx="205">
                  <c:v>6.8977613306503358E-2</c:v>
                </c:pt>
                <c:pt idx="206">
                  <c:v>6.8977690714954742E-2</c:v>
                </c:pt>
                <c:pt idx="207">
                  <c:v>6.8977768123403768E-2</c:v>
                </c:pt>
                <c:pt idx="208">
                  <c:v>6.8977845531851281E-2</c:v>
                </c:pt>
                <c:pt idx="209">
                  <c:v>6.8977922940298184E-2</c:v>
                </c:pt>
                <c:pt idx="210">
                  <c:v>6.8978000348742699E-2</c:v>
                </c:pt>
                <c:pt idx="211">
                  <c:v>6.8978077757185743E-2</c:v>
                </c:pt>
                <c:pt idx="212">
                  <c:v>6.8978155165628122E-2</c:v>
                </c:pt>
                <c:pt idx="213">
                  <c:v>6.8978232574068182E-2</c:v>
                </c:pt>
                <c:pt idx="214">
                  <c:v>6.8978309982506716E-2</c:v>
                </c:pt>
                <c:pt idx="215">
                  <c:v>6.8978387390944612E-2</c:v>
                </c:pt>
                <c:pt idx="216">
                  <c:v>6.8978464799380163E-2</c:v>
                </c:pt>
                <c:pt idx="217">
                  <c:v>6.89785422078142E-2</c:v>
                </c:pt>
                <c:pt idx="218">
                  <c:v>6.89786196162476E-2</c:v>
                </c:pt>
                <c:pt idx="219">
                  <c:v>6.8978697024678653E-2</c:v>
                </c:pt>
                <c:pt idx="220">
                  <c:v>6.8978774433108209E-2</c:v>
                </c:pt>
                <c:pt idx="221">
                  <c:v>6.8978851841537112E-2</c:v>
                </c:pt>
                <c:pt idx="222">
                  <c:v>6.8978929249963683E-2</c:v>
                </c:pt>
                <c:pt idx="223">
                  <c:v>6.8979006658388728E-2</c:v>
                </c:pt>
                <c:pt idx="224">
                  <c:v>6.8979084066813148E-2</c:v>
                </c:pt>
                <c:pt idx="225">
                  <c:v>6.8979161475235209E-2</c:v>
                </c:pt>
                <c:pt idx="226">
                  <c:v>6.8979238883655786E-2</c:v>
                </c:pt>
                <c:pt idx="227">
                  <c:v>6.897931629207571E-2</c:v>
                </c:pt>
                <c:pt idx="228">
                  <c:v>6.8979393700493274E-2</c:v>
                </c:pt>
                <c:pt idx="229">
                  <c:v>6.8979471108909327E-2</c:v>
                </c:pt>
                <c:pt idx="230">
                  <c:v>6.8979548517324768E-2</c:v>
                </c:pt>
                <c:pt idx="231">
                  <c:v>6.8979625925737836E-2</c:v>
                </c:pt>
                <c:pt idx="232">
                  <c:v>6.8979703334149392E-2</c:v>
                </c:pt>
                <c:pt idx="233">
                  <c:v>6.8979780742560365E-2</c:v>
                </c:pt>
                <c:pt idx="234">
                  <c:v>6.8979858150968937E-2</c:v>
                </c:pt>
                <c:pt idx="235">
                  <c:v>6.897993555937601E-2</c:v>
                </c:pt>
                <c:pt idx="236">
                  <c:v>6.8980012967782459E-2</c:v>
                </c:pt>
                <c:pt idx="237">
                  <c:v>6.8980090376186534E-2</c:v>
                </c:pt>
                <c:pt idx="238">
                  <c:v>6.8980167784589111E-2</c:v>
                </c:pt>
                <c:pt idx="239">
                  <c:v>6.8980245192991077E-2</c:v>
                </c:pt>
                <c:pt idx="240">
                  <c:v>6.8980322601390656E-2</c:v>
                </c:pt>
                <c:pt idx="241">
                  <c:v>6.8980400009788764E-2</c:v>
                </c:pt>
                <c:pt idx="242">
                  <c:v>6.898047741818622E-2</c:v>
                </c:pt>
                <c:pt idx="243">
                  <c:v>6.8980554826581317E-2</c:v>
                </c:pt>
                <c:pt idx="244">
                  <c:v>6.8980632234974901E-2</c:v>
                </c:pt>
                <c:pt idx="245">
                  <c:v>6.8980709643367874E-2</c:v>
                </c:pt>
                <c:pt idx="246">
                  <c:v>6.8980787051758474E-2</c:v>
                </c:pt>
                <c:pt idx="247">
                  <c:v>6.8980864460147562E-2</c:v>
                </c:pt>
                <c:pt idx="248">
                  <c:v>6.8980941868536053E-2</c:v>
                </c:pt>
                <c:pt idx="249">
                  <c:v>6.8981019276922156E-2</c:v>
                </c:pt>
                <c:pt idx="250">
                  <c:v>6.8981096685306748E-2</c:v>
                </c:pt>
                <c:pt idx="251">
                  <c:v>6.8981174093690742E-2</c:v>
                </c:pt>
                <c:pt idx="252">
                  <c:v>6.8981251502072363E-2</c:v>
                </c:pt>
                <c:pt idx="253">
                  <c:v>6.8981328910452458E-2</c:v>
                </c:pt>
                <c:pt idx="254">
                  <c:v>6.8981406318831942E-2</c:v>
                </c:pt>
                <c:pt idx="255">
                  <c:v>6.8981483727209067E-2</c:v>
                </c:pt>
                <c:pt idx="256">
                  <c:v>6.8981561135584679E-2</c:v>
                </c:pt>
                <c:pt idx="257">
                  <c:v>6.8981638543959681E-2</c:v>
                </c:pt>
                <c:pt idx="258">
                  <c:v>6.8981715952332295E-2</c:v>
                </c:pt>
                <c:pt idx="259">
                  <c:v>6.8981793360703411E-2</c:v>
                </c:pt>
                <c:pt idx="260">
                  <c:v>6.8981870769073916E-2</c:v>
                </c:pt>
                <c:pt idx="261">
                  <c:v>6.8981948177442048E-2</c:v>
                </c:pt>
                <c:pt idx="262">
                  <c:v>6.8982025585808668E-2</c:v>
                </c:pt>
                <c:pt idx="263">
                  <c:v>6.898210299417469E-2</c:v>
                </c:pt>
                <c:pt idx="264">
                  <c:v>6.8982180402538312E-2</c:v>
                </c:pt>
                <c:pt idx="265">
                  <c:v>6.8982257810900449E-2</c:v>
                </c:pt>
                <c:pt idx="266">
                  <c:v>6.8982335219261962E-2</c:v>
                </c:pt>
                <c:pt idx="267">
                  <c:v>6.8982412627621101E-2</c:v>
                </c:pt>
                <c:pt idx="268">
                  <c:v>6.8982490035978741E-2</c:v>
                </c:pt>
                <c:pt idx="269">
                  <c:v>6.8982567444335771E-2</c:v>
                </c:pt>
                <c:pt idx="270">
                  <c:v>6.89826448526904E-2</c:v>
                </c:pt>
                <c:pt idx="271">
                  <c:v>6.8982722261043558E-2</c:v>
                </c:pt>
                <c:pt idx="272">
                  <c:v>6.8982799669396092E-2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2-48E2-9EA6-F6473B70311D}"/>
            </c:ext>
          </c:extLst>
        </c:ser>
        <c:ser>
          <c:idx val="2"/>
          <c:order val="2"/>
          <c:tx>
            <c:strRef>
              <c:f>AUDCurveGeneric!$R$2</c:f>
              <c:strCache>
                <c:ptCount val="1"/>
                <c:pt idx="0">
                  <c:v>Diff</c:v>
                </c:pt>
              </c:strCache>
            </c:strRef>
          </c:tx>
          <c:marker>
            <c:symbol val="none"/>
          </c:marker>
          <c:val>
            <c:numRef>
              <c:f>AUDCurveGeneric!$R$3:$R$275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2-48E2-9EA6-F6473B70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49248"/>
        <c:axId val="121350784"/>
      </c:lineChart>
      <c:catAx>
        <c:axId val="12134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350784"/>
        <c:crosses val="autoZero"/>
        <c:auto val="1"/>
        <c:lblAlgn val="ctr"/>
        <c:lblOffset val="100"/>
        <c:noMultiLvlLbl val="0"/>
      </c:catAx>
      <c:valAx>
        <c:axId val="121350784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21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AUDCurve6M!$G$1</c:f>
              <c:strCache>
                <c:ptCount val="1"/>
                <c:pt idx="0">
                  <c:v>Spread</c:v>
                </c:pt>
              </c:strCache>
            </c:strRef>
          </c:tx>
          <c:marker>
            <c:symbol val="none"/>
          </c:marker>
          <c:cat>
            <c:numRef>
              <c:f>AUDCurve6M!$F$2:$F$275</c:f>
              <c:numCache>
                <c:formatCode>dd/mm/yyyy;@</c:formatCode>
                <c:ptCount val="274"/>
                <c:pt idx="0">
                  <c:v>43647</c:v>
                </c:pt>
                <c:pt idx="1">
                  <c:v>43648</c:v>
                </c:pt>
                <c:pt idx="2">
                  <c:v>43655</c:v>
                </c:pt>
                <c:pt idx="3">
                  <c:v>43662</c:v>
                </c:pt>
                <c:pt idx="4">
                  <c:v>43669</c:v>
                </c:pt>
                <c:pt idx="5">
                  <c:v>43699</c:v>
                </c:pt>
                <c:pt idx="6">
                  <c:v>43729</c:v>
                </c:pt>
                <c:pt idx="7">
                  <c:v>43759</c:v>
                </c:pt>
                <c:pt idx="8">
                  <c:v>43789</c:v>
                </c:pt>
                <c:pt idx="9">
                  <c:v>43819</c:v>
                </c:pt>
                <c:pt idx="10">
                  <c:v>43849</c:v>
                </c:pt>
                <c:pt idx="11">
                  <c:v>43879</c:v>
                </c:pt>
                <c:pt idx="12">
                  <c:v>43909</c:v>
                </c:pt>
                <c:pt idx="13">
                  <c:v>43939</c:v>
                </c:pt>
                <c:pt idx="14">
                  <c:v>43969</c:v>
                </c:pt>
                <c:pt idx="15">
                  <c:v>43999</c:v>
                </c:pt>
                <c:pt idx="16">
                  <c:v>44029</c:v>
                </c:pt>
                <c:pt idx="17">
                  <c:v>44059</c:v>
                </c:pt>
                <c:pt idx="18">
                  <c:v>44089</c:v>
                </c:pt>
                <c:pt idx="19">
                  <c:v>44119</c:v>
                </c:pt>
                <c:pt idx="20">
                  <c:v>44149</c:v>
                </c:pt>
                <c:pt idx="21">
                  <c:v>44179</c:v>
                </c:pt>
                <c:pt idx="22">
                  <c:v>44209</c:v>
                </c:pt>
                <c:pt idx="23">
                  <c:v>44239</c:v>
                </c:pt>
                <c:pt idx="24">
                  <c:v>44269</c:v>
                </c:pt>
                <c:pt idx="25">
                  <c:v>44299</c:v>
                </c:pt>
                <c:pt idx="26">
                  <c:v>44329</c:v>
                </c:pt>
                <c:pt idx="27">
                  <c:v>44359</c:v>
                </c:pt>
                <c:pt idx="28">
                  <c:v>44389</c:v>
                </c:pt>
                <c:pt idx="29">
                  <c:v>44419</c:v>
                </c:pt>
                <c:pt idx="30">
                  <c:v>44449</c:v>
                </c:pt>
                <c:pt idx="31">
                  <c:v>44479</c:v>
                </c:pt>
                <c:pt idx="32">
                  <c:v>44509</c:v>
                </c:pt>
                <c:pt idx="33">
                  <c:v>44539</c:v>
                </c:pt>
                <c:pt idx="34">
                  <c:v>44569</c:v>
                </c:pt>
                <c:pt idx="35">
                  <c:v>44599</c:v>
                </c:pt>
                <c:pt idx="36">
                  <c:v>44629</c:v>
                </c:pt>
                <c:pt idx="37">
                  <c:v>44659</c:v>
                </c:pt>
                <c:pt idx="38">
                  <c:v>44689</c:v>
                </c:pt>
                <c:pt idx="39">
                  <c:v>44719</c:v>
                </c:pt>
                <c:pt idx="40">
                  <c:v>44749</c:v>
                </c:pt>
                <c:pt idx="41">
                  <c:v>44779</c:v>
                </c:pt>
                <c:pt idx="42">
                  <c:v>44809</c:v>
                </c:pt>
                <c:pt idx="43">
                  <c:v>44839</c:v>
                </c:pt>
                <c:pt idx="44">
                  <c:v>44869</c:v>
                </c:pt>
                <c:pt idx="45">
                  <c:v>44899</c:v>
                </c:pt>
                <c:pt idx="46">
                  <c:v>44929</c:v>
                </c:pt>
                <c:pt idx="47">
                  <c:v>44959</c:v>
                </c:pt>
                <c:pt idx="48">
                  <c:v>44989</c:v>
                </c:pt>
                <c:pt idx="49">
                  <c:v>45019</c:v>
                </c:pt>
                <c:pt idx="50">
                  <c:v>45049</c:v>
                </c:pt>
                <c:pt idx="51">
                  <c:v>45079</c:v>
                </c:pt>
                <c:pt idx="52">
                  <c:v>45109</c:v>
                </c:pt>
                <c:pt idx="53">
                  <c:v>45139</c:v>
                </c:pt>
                <c:pt idx="54">
                  <c:v>45169</c:v>
                </c:pt>
                <c:pt idx="55">
                  <c:v>45199</c:v>
                </c:pt>
                <c:pt idx="56">
                  <c:v>45229</c:v>
                </c:pt>
                <c:pt idx="57">
                  <c:v>45259</c:v>
                </c:pt>
                <c:pt idx="58">
                  <c:v>45289</c:v>
                </c:pt>
                <c:pt idx="59">
                  <c:v>45319</c:v>
                </c:pt>
                <c:pt idx="60">
                  <c:v>45349</c:v>
                </c:pt>
                <c:pt idx="61">
                  <c:v>45379</c:v>
                </c:pt>
                <c:pt idx="62">
                  <c:v>45409</c:v>
                </c:pt>
                <c:pt idx="63">
                  <c:v>45439</c:v>
                </c:pt>
                <c:pt idx="64">
                  <c:v>45469</c:v>
                </c:pt>
                <c:pt idx="65">
                  <c:v>45499</c:v>
                </c:pt>
                <c:pt idx="66">
                  <c:v>45529</c:v>
                </c:pt>
                <c:pt idx="67">
                  <c:v>45559</c:v>
                </c:pt>
                <c:pt idx="68">
                  <c:v>45589</c:v>
                </c:pt>
                <c:pt idx="69">
                  <c:v>45619</c:v>
                </c:pt>
                <c:pt idx="70">
                  <c:v>45649</c:v>
                </c:pt>
                <c:pt idx="71">
                  <c:v>45679</c:v>
                </c:pt>
                <c:pt idx="72">
                  <c:v>45709</c:v>
                </c:pt>
                <c:pt idx="73">
                  <c:v>45739</c:v>
                </c:pt>
                <c:pt idx="74">
                  <c:v>45769</c:v>
                </c:pt>
                <c:pt idx="75">
                  <c:v>45799</c:v>
                </c:pt>
                <c:pt idx="76">
                  <c:v>45829</c:v>
                </c:pt>
                <c:pt idx="77">
                  <c:v>45859</c:v>
                </c:pt>
                <c:pt idx="78">
                  <c:v>45889</c:v>
                </c:pt>
                <c:pt idx="79">
                  <c:v>45919</c:v>
                </c:pt>
                <c:pt idx="80">
                  <c:v>45949</c:v>
                </c:pt>
                <c:pt idx="81">
                  <c:v>45979</c:v>
                </c:pt>
                <c:pt idx="82">
                  <c:v>46009</c:v>
                </c:pt>
                <c:pt idx="83">
                  <c:v>46039</c:v>
                </c:pt>
                <c:pt idx="84">
                  <c:v>46069</c:v>
                </c:pt>
                <c:pt idx="85">
                  <c:v>46099</c:v>
                </c:pt>
                <c:pt idx="86">
                  <c:v>46129</c:v>
                </c:pt>
                <c:pt idx="87">
                  <c:v>46159</c:v>
                </c:pt>
                <c:pt idx="88">
                  <c:v>46189</c:v>
                </c:pt>
                <c:pt idx="89">
                  <c:v>46219</c:v>
                </c:pt>
                <c:pt idx="90">
                  <c:v>46249</c:v>
                </c:pt>
                <c:pt idx="91">
                  <c:v>46279</c:v>
                </c:pt>
                <c:pt idx="92">
                  <c:v>46309</c:v>
                </c:pt>
                <c:pt idx="93">
                  <c:v>46339</c:v>
                </c:pt>
                <c:pt idx="94">
                  <c:v>46369</c:v>
                </c:pt>
                <c:pt idx="95">
                  <c:v>46399</c:v>
                </c:pt>
                <c:pt idx="96">
                  <c:v>46429</c:v>
                </c:pt>
                <c:pt idx="97">
                  <c:v>46459</c:v>
                </c:pt>
                <c:pt idx="98">
                  <c:v>46489</c:v>
                </c:pt>
                <c:pt idx="99">
                  <c:v>46519</c:v>
                </c:pt>
                <c:pt idx="100">
                  <c:v>46549</c:v>
                </c:pt>
                <c:pt idx="101">
                  <c:v>46579</c:v>
                </c:pt>
                <c:pt idx="102">
                  <c:v>46609</c:v>
                </c:pt>
                <c:pt idx="103">
                  <c:v>46639</c:v>
                </c:pt>
                <c:pt idx="104">
                  <c:v>46669</c:v>
                </c:pt>
                <c:pt idx="105">
                  <c:v>46699</c:v>
                </c:pt>
                <c:pt idx="106">
                  <c:v>46729</c:v>
                </c:pt>
                <c:pt idx="107">
                  <c:v>46759</c:v>
                </c:pt>
                <c:pt idx="108">
                  <c:v>46789</c:v>
                </c:pt>
                <c:pt idx="109">
                  <c:v>46819</c:v>
                </c:pt>
                <c:pt idx="110">
                  <c:v>46849</c:v>
                </c:pt>
                <c:pt idx="111">
                  <c:v>46879</c:v>
                </c:pt>
                <c:pt idx="112">
                  <c:v>46909</c:v>
                </c:pt>
                <c:pt idx="113">
                  <c:v>46939</c:v>
                </c:pt>
                <c:pt idx="114">
                  <c:v>46969</c:v>
                </c:pt>
                <c:pt idx="115">
                  <c:v>46999</c:v>
                </c:pt>
                <c:pt idx="116">
                  <c:v>47029</c:v>
                </c:pt>
                <c:pt idx="117">
                  <c:v>47059</c:v>
                </c:pt>
                <c:pt idx="118">
                  <c:v>47089</c:v>
                </c:pt>
                <c:pt idx="119">
                  <c:v>47119</c:v>
                </c:pt>
                <c:pt idx="120">
                  <c:v>47149</c:v>
                </c:pt>
                <c:pt idx="121">
                  <c:v>47179</c:v>
                </c:pt>
                <c:pt idx="122">
                  <c:v>47209</c:v>
                </c:pt>
                <c:pt idx="123">
                  <c:v>47239</c:v>
                </c:pt>
                <c:pt idx="124">
                  <c:v>47269</c:v>
                </c:pt>
                <c:pt idx="125">
                  <c:v>47299</c:v>
                </c:pt>
                <c:pt idx="126">
                  <c:v>47329</c:v>
                </c:pt>
                <c:pt idx="127">
                  <c:v>47359</c:v>
                </c:pt>
                <c:pt idx="128">
                  <c:v>47389</c:v>
                </c:pt>
                <c:pt idx="129">
                  <c:v>47419</c:v>
                </c:pt>
                <c:pt idx="130">
                  <c:v>47449</c:v>
                </c:pt>
                <c:pt idx="131">
                  <c:v>47479</c:v>
                </c:pt>
                <c:pt idx="132">
                  <c:v>47509</c:v>
                </c:pt>
                <c:pt idx="133">
                  <c:v>47539</c:v>
                </c:pt>
                <c:pt idx="134">
                  <c:v>47569</c:v>
                </c:pt>
                <c:pt idx="135">
                  <c:v>47599</c:v>
                </c:pt>
                <c:pt idx="136">
                  <c:v>47629</c:v>
                </c:pt>
                <c:pt idx="137">
                  <c:v>47659</c:v>
                </c:pt>
                <c:pt idx="138">
                  <c:v>47689</c:v>
                </c:pt>
                <c:pt idx="139">
                  <c:v>47719</c:v>
                </c:pt>
                <c:pt idx="140">
                  <c:v>47749</c:v>
                </c:pt>
                <c:pt idx="141">
                  <c:v>47779</c:v>
                </c:pt>
                <c:pt idx="142">
                  <c:v>47809</c:v>
                </c:pt>
                <c:pt idx="143">
                  <c:v>47839</c:v>
                </c:pt>
                <c:pt idx="144">
                  <c:v>47869</c:v>
                </c:pt>
                <c:pt idx="145">
                  <c:v>47899</c:v>
                </c:pt>
                <c:pt idx="146">
                  <c:v>47929</c:v>
                </c:pt>
                <c:pt idx="147">
                  <c:v>47959</c:v>
                </c:pt>
                <c:pt idx="148">
                  <c:v>47989</c:v>
                </c:pt>
                <c:pt idx="149">
                  <c:v>48019</c:v>
                </c:pt>
                <c:pt idx="150">
                  <c:v>48049</c:v>
                </c:pt>
                <c:pt idx="151">
                  <c:v>48079</c:v>
                </c:pt>
                <c:pt idx="152">
                  <c:v>48109</c:v>
                </c:pt>
                <c:pt idx="153">
                  <c:v>48139</c:v>
                </c:pt>
                <c:pt idx="154">
                  <c:v>48169</c:v>
                </c:pt>
                <c:pt idx="155">
                  <c:v>48199</c:v>
                </c:pt>
                <c:pt idx="156">
                  <c:v>48229</c:v>
                </c:pt>
                <c:pt idx="157">
                  <c:v>48259</c:v>
                </c:pt>
                <c:pt idx="158">
                  <c:v>48289</c:v>
                </c:pt>
                <c:pt idx="159">
                  <c:v>48319</c:v>
                </c:pt>
                <c:pt idx="160">
                  <c:v>48349</c:v>
                </c:pt>
                <c:pt idx="161">
                  <c:v>48379</c:v>
                </c:pt>
                <c:pt idx="162">
                  <c:v>48409</c:v>
                </c:pt>
                <c:pt idx="163">
                  <c:v>48439</c:v>
                </c:pt>
                <c:pt idx="164">
                  <c:v>48469</c:v>
                </c:pt>
                <c:pt idx="165">
                  <c:v>48499</c:v>
                </c:pt>
                <c:pt idx="166">
                  <c:v>48529</c:v>
                </c:pt>
                <c:pt idx="167">
                  <c:v>48559</c:v>
                </c:pt>
                <c:pt idx="168">
                  <c:v>48589</c:v>
                </c:pt>
                <c:pt idx="169">
                  <c:v>48619</c:v>
                </c:pt>
                <c:pt idx="170">
                  <c:v>48649</c:v>
                </c:pt>
                <c:pt idx="171">
                  <c:v>48679</c:v>
                </c:pt>
                <c:pt idx="172">
                  <c:v>48709</c:v>
                </c:pt>
                <c:pt idx="173">
                  <c:v>48739</c:v>
                </c:pt>
                <c:pt idx="174">
                  <c:v>48769</c:v>
                </c:pt>
                <c:pt idx="175">
                  <c:v>48799</c:v>
                </c:pt>
                <c:pt idx="176">
                  <c:v>48829</c:v>
                </c:pt>
                <c:pt idx="177">
                  <c:v>48859</c:v>
                </c:pt>
                <c:pt idx="178">
                  <c:v>48889</c:v>
                </c:pt>
                <c:pt idx="179">
                  <c:v>48919</c:v>
                </c:pt>
                <c:pt idx="180">
                  <c:v>48949</c:v>
                </c:pt>
                <c:pt idx="181">
                  <c:v>48979</c:v>
                </c:pt>
                <c:pt idx="182">
                  <c:v>49009</c:v>
                </c:pt>
                <c:pt idx="183">
                  <c:v>49039</c:v>
                </c:pt>
                <c:pt idx="184">
                  <c:v>49069</c:v>
                </c:pt>
                <c:pt idx="185">
                  <c:v>49099</c:v>
                </c:pt>
                <c:pt idx="186">
                  <c:v>49129</c:v>
                </c:pt>
                <c:pt idx="187">
                  <c:v>49159</c:v>
                </c:pt>
                <c:pt idx="188">
                  <c:v>49189</c:v>
                </c:pt>
                <c:pt idx="189">
                  <c:v>49219</c:v>
                </c:pt>
                <c:pt idx="190">
                  <c:v>49249</c:v>
                </c:pt>
                <c:pt idx="191">
                  <c:v>49279</c:v>
                </c:pt>
                <c:pt idx="192">
                  <c:v>49309</c:v>
                </c:pt>
                <c:pt idx="193">
                  <c:v>49339</c:v>
                </c:pt>
                <c:pt idx="194">
                  <c:v>49369</c:v>
                </c:pt>
                <c:pt idx="195">
                  <c:v>49399</c:v>
                </c:pt>
                <c:pt idx="196">
                  <c:v>49429</c:v>
                </c:pt>
                <c:pt idx="197">
                  <c:v>49459</c:v>
                </c:pt>
                <c:pt idx="198">
                  <c:v>49489</c:v>
                </c:pt>
                <c:pt idx="199">
                  <c:v>49519</c:v>
                </c:pt>
                <c:pt idx="200">
                  <c:v>49549</c:v>
                </c:pt>
                <c:pt idx="201">
                  <c:v>49579</c:v>
                </c:pt>
                <c:pt idx="202">
                  <c:v>49609</c:v>
                </c:pt>
                <c:pt idx="203">
                  <c:v>49639</c:v>
                </c:pt>
                <c:pt idx="204">
                  <c:v>49669</c:v>
                </c:pt>
                <c:pt idx="205">
                  <c:v>49699</c:v>
                </c:pt>
                <c:pt idx="206">
                  <c:v>49729</c:v>
                </c:pt>
                <c:pt idx="207">
                  <c:v>49759</c:v>
                </c:pt>
                <c:pt idx="208">
                  <c:v>49789</c:v>
                </c:pt>
                <c:pt idx="209">
                  <c:v>49819</c:v>
                </c:pt>
                <c:pt idx="210">
                  <c:v>49849</c:v>
                </c:pt>
                <c:pt idx="211">
                  <c:v>49879</c:v>
                </c:pt>
                <c:pt idx="212">
                  <c:v>49909</c:v>
                </c:pt>
                <c:pt idx="213">
                  <c:v>49939</c:v>
                </c:pt>
                <c:pt idx="214">
                  <c:v>49969</c:v>
                </c:pt>
                <c:pt idx="215">
                  <c:v>49999</c:v>
                </c:pt>
                <c:pt idx="216">
                  <c:v>50029</c:v>
                </c:pt>
                <c:pt idx="217">
                  <c:v>50059</c:v>
                </c:pt>
                <c:pt idx="218">
                  <c:v>50089</c:v>
                </c:pt>
                <c:pt idx="219">
                  <c:v>50119</c:v>
                </c:pt>
                <c:pt idx="220">
                  <c:v>50149</c:v>
                </c:pt>
                <c:pt idx="221">
                  <c:v>50179</c:v>
                </c:pt>
                <c:pt idx="222">
                  <c:v>50209</c:v>
                </c:pt>
                <c:pt idx="223">
                  <c:v>50239</c:v>
                </c:pt>
                <c:pt idx="224">
                  <c:v>50269</c:v>
                </c:pt>
                <c:pt idx="225">
                  <c:v>50299</c:v>
                </c:pt>
                <c:pt idx="226">
                  <c:v>50329</c:v>
                </c:pt>
                <c:pt idx="227">
                  <c:v>50359</c:v>
                </c:pt>
                <c:pt idx="228">
                  <c:v>50389</c:v>
                </c:pt>
                <c:pt idx="229">
                  <c:v>50419</c:v>
                </c:pt>
                <c:pt idx="230">
                  <c:v>50449</c:v>
                </c:pt>
                <c:pt idx="231">
                  <c:v>50479</c:v>
                </c:pt>
                <c:pt idx="232">
                  <c:v>50509</c:v>
                </c:pt>
                <c:pt idx="233">
                  <c:v>50539</c:v>
                </c:pt>
                <c:pt idx="234">
                  <c:v>50569</c:v>
                </c:pt>
                <c:pt idx="235">
                  <c:v>50599</c:v>
                </c:pt>
                <c:pt idx="236">
                  <c:v>50629</c:v>
                </c:pt>
                <c:pt idx="237">
                  <c:v>50659</c:v>
                </c:pt>
                <c:pt idx="238">
                  <c:v>50689</c:v>
                </c:pt>
                <c:pt idx="239">
                  <c:v>50719</c:v>
                </c:pt>
                <c:pt idx="240">
                  <c:v>50749</c:v>
                </c:pt>
                <c:pt idx="241">
                  <c:v>50779</c:v>
                </c:pt>
                <c:pt idx="242">
                  <c:v>50809</c:v>
                </c:pt>
                <c:pt idx="243">
                  <c:v>50839</c:v>
                </c:pt>
                <c:pt idx="244">
                  <c:v>50869</c:v>
                </c:pt>
                <c:pt idx="245">
                  <c:v>50899</c:v>
                </c:pt>
                <c:pt idx="246">
                  <c:v>50929</c:v>
                </c:pt>
                <c:pt idx="247">
                  <c:v>50959</c:v>
                </c:pt>
                <c:pt idx="248">
                  <c:v>50989</c:v>
                </c:pt>
                <c:pt idx="249">
                  <c:v>51019</c:v>
                </c:pt>
                <c:pt idx="250">
                  <c:v>51049</c:v>
                </c:pt>
                <c:pt idx="251">
                  <c:v>51079</c:v>
                </c:pt>
                <c:pt idx="252">
                  <c:v>51109</c:v>
                </c:pt>
                <c:pt idx="253">
                  <c:v>51139</c:v>
                </c:pt>
                <c:pt idx="254">
                  <c:v>51169</c:v>
                </c:pt>
                <c:pt idx="255">
                  <c:v>51199</c:v>
                </c:pt>
                <c:pt idx="256">
                  <c:v>51229</c:v>
                </c:pt>
                <c:pt idx="257">
                  <c:v>51259</c:v>
                </c:pt>
                <c:pt idx="258">
                  <c:v>51289</c:v>
                </c:pt>
                <c:pt idx="259">
                  <c:v>51319</c:v>
                </c:pt>
                <c:pt idx="260">
                  <c:v>51349</c:v>
                </c:pt>
                <c:pt idx="261">
                  <c:v>51379</c:v>
                </c:pt>
                <c:pt idx="262">
                  <c:v>51409</c:v>
                </c:pt>
                <c:pt idx="263">
                  <c:v>51439</c:v>
                </c:pt>
                <c:pt idx="264">
                  <c:v>51469</c:v>
                </c:pt>
                <c:pt idx="265">
                  <c:v>51499</c:v>
                </c:pt>
                <c:pt idx="266">
                  <c:v>51529</c:v>
                </c:pt>
                <c:pt idx="267">
                  <c:v>51559</c:v>
                </c:pt>
                <c:pt idx="268">
                  <c:v>51589</c:v>
                </c:pt>
                <c:pt idx="269">
                  <c:v>51619</c:v>
                </c:pt>
                <c:pt idx="270">
                  <c:v>51649</c:v>
                </c:pt>
                <c:pt idx="271">
                  <c:v>51679</c:v>
                </c:pt>
                <c:pt idx="272">
                  <c:v>51709</c:v>
                </c:pt>
                <c:pt idx="273">
                  <c:v>51739</c:v>
                </c:pt>
              </c:numCache>
            </c:numRef>
          </c:cat>
          <c:val>
            <c:numRef>
              <c:f>AUDCurve6M!$G$2:$G$275</c:f>
              <c:numCache>
                <c:formatCode>General</c:formatCode>
                <c:ptCount val="274"/>
                <c:pt idx="1">
                  <c:v>0</c:v>
                </c:pt>
                <c:pt idx="2">
                  <c:v>0.36977784507452593</c:v>
                </c:pt>
                <c:pt idx="3">
                  <c:v>0.73955569013600675</c:v>
                </c:pt>
                <c:pt idx="4">
                  <c:v>1.1093335351855527</c:v>
                </c:pt>
                <c:pt idx="5">
                  <c:v>2.6940957283122513</c:v>
                </c:pt>
                <c:pt idx="6">
                  <c:v>4.2788579214368685</c:v>
                </c:pt>
                <c:pt idx="7">
                  <c:v>4.8627209738349997</c:v>
                </c:pt>
                <c:pt idx="8">
                  <c:v>4.8671161026575538</c:v>
                </c:pt>
                <c:pt idx="9">
                  <c:v>4.8715112314845488</c:v>
                </c:pt>
                <c:pt idx="10">
                  <c:v>4.8759063603090453</c:v>
                </c:pt>
                <c:pt idx="11">
                  <c:v>4.8803014891353467</c:v>
                </c:pt>
                <c:pt idx="12">
                  <c:v>4.8846966179588724</c:v>
                </c:pt>
                <c:pt idx="13">
                  <c:v>4.8890917467857289</c:v>
                </c:pt>
                <c:pt idx="14">
                  <c:v>4.89348687561092</c:v>
                </c:pt>
                <c:pt idx="15">
                  <c:v>4.897882004435</c:v>
                </c:pt>
                <c:pt idx="16">
                  <c:v>4.9844110781346878</c:v>
                </c:pt>
                <c:pt idx="17">
                  <c:v>5.1530740967076216</c:v>
                </c:pt>
                <c:pt idx="18">
                  <c:v>5.3217371152816657</c:v>
                </c:pt>
                <c:pt idx="19">
                  <c:v>5.490400133855017</c:v>
                </c:pt>
                <c:pt idx="20">
                  <c:v>5.6590631524294777</c:v>
                </c:pt>
                <c:pt idx="21">
                  <c:v>5.8277261710033832</c:v>
                </c:pt>
                <c:pt idx="22">
                  <c:v>5.9963891895763179</c:v>
                </c:pt>
                <c:pt idx="23">
                  <c:v>6.165052208150362</c:v>
                </c:pt>
                <c:pt idx="24">
                  <c:v>6.3337152267242676</c:v>
                </c:pt>
                <c:pt idx="25">
                  <c:v>6.502378245297896</c:v>
                </c:pt>
                <c:pt idx="26">
                  <c:v>6.6710412638718015</c:v>
                </c:pt>
                <c:pt idx="27">
                  <c:v>6.8397042824451528</c:v>
                </c:pt>
                <c:pt idx="28">
                  <c:v>7.038056617446192</c:v>
                </c:pt>
                <c:pt idx="29">
                  <c:v>7.295787585301083</c:v>
                </c:pt>
                <c:pt idx="30">
                  <c:v>7.5535185531552802</c:v>
                </c:pt>
                <c:pt idx="31">
                  <c:v>7.8112495210103106</c:v>
                </c:pt>
                <c:pt idx="32">
                  <c:v>8.068980488865062</c:v>
                </c:pt>
                <c:pt idx="33">
                  <c:v>8.3267114567191207</c:v>
                </c:pt>
                <c:pt idx="34">
                  <c:v>8.5844424245742896</c:v>
                </c:pt>
                <c:pt idx="35">
                  <c:v>8.8421733924289043</c:v>
                </c:pt>
                <c:pt idx="36">
                  <c:v>9.0999043602839329</c:v>
                </c:pt>
                <c:pt idx="37">
                  <c:v>9.3576353281385476</c:v>
                </c:pt>
                <c:pt idx="38">
                  <c:v>9.6153662959928834</c:v>
                </c:pt>
                <c:pt idx="39">
                  <c:v>9.8730972638479138</c:v>
                </c:pt>
                <c:pt idx="40">
                  <c:v>10.127316976080991</c:v>
                </c:pt>
                <c:pt idx="41">
                  <c:v>10.349935387721359</c:v>
                </c:pt>
                <c:pt idx="42">
                  <c:v>10.572553799361033</c:v>
                </c:pt>
                <c:pt idx="43">
                  <c:v>10.795172211001402</c:v>
                </c:pt>
                <c:pt idx="44">
                  <c:v>11.017790622641217</c:v>
                </c:pt>
                <c:pt idx="45">
                  <c:v>11.240409034281445</c:v>
                </c:pt>
                <c:pt idx="46">
                  <c:v>11.463027445921675</c:v>
                </c:pt>
                <c:pt idx="47">
                  <c:v>11.685645857561489</c:v>
                </c:pt>
                <c:pt idx="48">
                  <c:v>11.908264269201856</c:v>
                </c:pt>
                <c:pt idx="49">
                  <c:v>12.130882680841532</c:v>
                </c:pt>
                <c:pt idx="50">
                  <c:v>12.353501092481483</c:v>
                </c:pt>
                <c:pt idx="51">
                  <c:v>12.576119504121852</c:v>
                </c:pt>
                <c:pt idx="52">
                  <c:v>12.798737915761944</c:v>
                </c:pt>
                <c:pt idx="53">
                  <c:v>13.021356327401756</c:v>
                </c:pt>
                <c:pt idx="54">
                  <c:v>13.243974739042264</c:v>
                </c:pt>
                <c:pt idx="55">
                  <c:v>13.466593150682215</c:v>
                </c:pt>
                <c:pt idx="56">
                  <c:v>13.689211562322445</c:v>
                </c:pt>
                <c:pt idx="57">
                  <c:v>13.911829973962121</c:v>
                </c:pt>
                <c:pt idx="58">
                  <c:v>14.134448385602628</c:v>
                </c:pt>
                <c:pt idx="59">
                  <c:v>14.357066797242718</c:v>
                </c:pt>
                <c:pt idx="60">
                  <c:v>14.579685208882671</c:v>
                </c:pt>
                <c:pt idx="61">
                  <c:v>14.802303620522622</c:v>
                </c:pt>
                <c:pt idx="62">
                  <c:v>15.024922032162713</c:v>
                </c:pt>
                <c:pt idx="63">
                  <c:v>15.247540443802803</c:v>
                </c:pt>
                <c:pt idx="64">
                  <c:v>15.470158855443033</c:v>
                </c:pt>
                <c:pt idx="65">
                  <c:v>15.703412222837777</c:v>
                </c:pt>
                <c:pt idx="66">
                  <c:v>15.93932432917139</c:v>
                </c:pt>
                <c:pt idx="67">
                  <c:v>16.175236435505141</c:v>
                </c:pt>
                <c:pt idx="68">
                  <c:v>16.411148541838479</c:v>
                </c:pt>
                <c:pt idx="69">
                  <c:v>16.647060648172367</c:v>
                </c:pt>
                <c:pt idx="70">
                  <c:v>16.88297275450612</c:v>
                </c:pt>
                <c:pt idx="71">
                  <c:v>17.118884860839458</c:v>
                </c:pt>
                <c:pt idx="72">
                  <c:v>17.354796967173208</c:v>
                </c:pt>
                <c:pt idx="73">
                  <c:v>17.590709073506961</c:v>
                </c:pt>
                <c:pt idx="74">
                  <c:v>17.826621179840295</c:v>
                </c:pt>
                <c:pt idx="75">
                  <c:v>18.06253328617391</c:v>
                </c:pt>
                <c:pt idx="76">
                  <c:v>18.298445392507663</c:v>
                </c:pt>
                <c:pt idx="77">
                  <c:v>18.534357498841274</c:v>
                </c:pt>
                <c:pt idx="78">
                  <c:v>18.770269605175027</c:v>
                </c:pt>
                <c:pt idx="79">
                  <c:v>19.006181711508361</c:v>
                </c:pt>
                <c:pt idx="80">
                  <c:v>19.242093817841976</c:v>
                </c:pt>
                <c:pt idx="81">
                  <c:v>19.478005924175729</c:v>
                </c:pt>
                <c:pt idx="82">
                  <c:v>19.713918030509483</c:v>
                </c:pt>
                <c:pt idx="83">
                  <c:v>19.949830136842817</c:v>
                </c:pt>
                <c:pt idx="84">
                  <c:v>20.18574224317657</c:v>
                </c:pt>
                <c:pt idx="85">
                  <c:v>20.42165434951032</c:v>
                </c:pt>
                <c:pt idx="86">
                  <c:v>20.657566455843657</c:v>
                </c:pt>
                <c:pt idx="87">
                  <c:v>20.89347856217741</c:v>
                </c:pt>
                <c:pt idx="88">
                  <c:v>21.129390668511022</c:v>
                </c:pt>
                <c:pt idx="89">
                  <c:v>21.282231473245954</c:v>
                </c:pt>
                <c:pt idx="90">
                  <c:v>21.340133647582693</c:v>
                </c:pt>
                <c:pt idx="91">
                  <c:v>21.398035821919294</c:v>
                </c:pt>
                <c:pt idx="92">
                  <c:v>21.455937996255475</c:v>
                </c:pt>
                <c:pt idx="93">
                  <c:v>21.513840170592214</c:v>
                </c:pt>
                <c:pt idx="94">
                  <c:v>21.571742344928811</c:v>
                </c:pt>
                <c:pt idx="95">
                  <c:v>21.62964451926555</c:v>
                </c:pt>
                <c:pt idx="96">
                  <c:v>21.687546693602012</c:v>
                </c:pt>
                <c:pt idx="97">
                  <c:v>21.74544886793861</c:v>
                </c:pt>
                <c:pt idx="98">
                  <c:v>21.80335104227521</c:v>
                </c:pt>
                <c:pt idx="99">
                  <c:v>21.861253216611669</c:v>
                </c:pt>
                <c:pt idx="100">
                  <c:v>21.919155390948408</c:v>
                </c:pt>
                <c:pt idx="101">
                  <c:v>21.977057565285008</c:v>
                </c:pt>
                <c:pt idx="102">
                  <c:v>22.034959739621744</c:v>
                </c:pt>
                <c:pt idx="103">
                  <c:v>22.092861913958206</c:v>
                </c:pt>
                <c:pt idx="104">
                  <c:v>22.150764088294807</c:v>
                </c:pt>
                <c:pt idx="105">
                  <c:v>22.208666262631404</c:v>
                </c:pt>
                <c:pt idx="106">
                  <c:v>22.266568436967866</c:v>
                </c:pt>
                <c:pt idx="107">
                  <c:v>22.324470611304463</c:v>
                </c:pt>
                <c:pt idx="108">
                  <c:v>22.382372785641063</c:v>
                </c:pt>
                <c:pt idx="109">
                  <c:v>22.440274959977941</c:v>
                </c:pt>
                <c:pt idx="110">
                  <c:v>22.498177134314123</c:v>
                </c:pt>
                <c:pt idx="111">
                  <c:v>22.556079308650723</c:v>
                </c:pt>
                <c:pt idx="112">
                  <c:v>22.613981482987462</c:v>
                </c:pt>
                <c:pt idx="113">
                  <c:v>22.671883657323921</c:v>
                </c:pt>
                <c:pt idx="114">
                  <c:v>22.729785831660521</c:v>
                </c:pt>
                <c:pt idx="115">
                  <c:v>22.787688005997257</c:v>
                </c:pt>
                <c:pt idx="116">
                  <c:v>22.845590180333719</c:v>
                </c:pt>
                <c:pt idx="117">
                  <c:v>22.903492354670458</c:v>
                </c:pt>
                <c:pt idx="118">
                  <c:v>22.961394529006917</c:v>
                </c:pt>
                <c:pt idx="119">
                  <c:v>23.019296703343656</c:v>
                </c:pt>
                <c:pt idx="120">
                  <c:v>23.077198877680118</c:v>
                </c:pt>
                <c:pt idx="121">
                  <c:v>23.135101052016715</c:v>
                </c:pt>
                <c:pt idx="122">
                  <c:v>23.193003226353316</c:v>
                </c:pt>
                <c:pt idx="123">
                  <c:v>23.250905400689636</c:v>
                </c:pt>
                <c:pt idx="124">
                  <c:v>23.308807575026236</c:v>
                </c:pt>
                <c:pt idx="125">
                  <c:v>23.366709749362833</c:v>
                </c:pt>
                <c:pt idx="126">
                  <c:v>23.526944169191406</c:v>
                </c:pt>
                <c:pt idx="127">
                  <c:v>23.694488035126138</c:v>
                </c:pt>
                <c:pt idx="128">
                  <c:v>23.862031901061147</c:v>
                </c:pt>
                <c:pt idx="129">
                  <c:v>24.02957576699616</c:v>
                </c:pt>
                <c:pt idx="130">
                  <c:v>24.197119632931031</c:v>
                </c:pt>
                <c:pt idx="131">
                  <c:v>24.36466349886604</c:v>
                </c:pt>
                <c:pt idx="132">
                  <c:v>24.532207364801049</c:v>
                </c:pt>
                <c:pt idx="133">
                  <c:v>24.699751230736201</c:v>
                </c:pt>
                <c:pt idx="134">
                  <c:v>24.86729509667121</c:v>
                </c:pt>
                <c:pt idx="135">
                  <c:v>25.034838962606081</c:v>
                </c:pt>
                <c:pt idx="136">
                  <c:v>25.202382828540955</c:v>
                </c:pt>
                <c:pt idx="137">
                  <c:v>25.369926694475964</c:v>
                </c:pt>
                <c:pt idx="138">
                  <c:v>25.537470560410974</c:v>
                </c:pt>
                <c:pt idx="139">
                  <c:v>25.705014426345844</c:v>
                </c:pt>
                <c:pt idx="140">
                  <c:v>25.872558292280718</c:v>
                </c:pt>
                <c:pt idx="141">
                  <c:v>26.040102158215866</c:v>
                </c:pt>
                <c:pt idx="142">
                  <c:v>26.207646024150737</c:v>
                </c:pt>
                <c:pt idx="143">
                  <c:v>26.375189890085888</c:v>
                </c:pt>
                <c:pt idx="144">
                  <c:v>26.542733756020759</c:v>
                </c:pt>
                <c:pt idx="145">
                  <c:v>26.710277621955768</c:v>
                </c:pt>
                <c:pt idx="146">
                  <c:v>26.877821487890362</c:v>
                </c:pt>
                <c:pt idx="147">
                  <c:v>27.045365353825652</c:v>
                </c:pt>
                <c:pt idx="148">
                  <c:v>27.212909219760661</c:v>
                </c:pt>
                <c:pt idx="149">
                  <c:v>27.380453085695532</c:v>
                </c:pt>
                <c:pt idx="150">
                  <c:v>27.437937011416668</c:v>
                </c:pt>
                <c:pt idx="151">
                  <c:v>27.422047643661656</c:v>
                </c:pt>
                <c:pt idx="152">
                  <c:v>27.406158275906922</c:v>
                </c:pt>
                <c:pt idx="153">
                  <c:v>27.39026890815191</c:v>
                </c:pt>
                <c:pt idx="154">
                  <c:v>27.374379540397175</c:v>
                </c:pt>
                <c:pt idx="155">
                  <c:v>27.358490172642302</c:v>
                </c:pt>
                <c:pt idx="156">
                  <c:v>27.342600804887429</c:v>
                </c:pt>
                <c:pt idx="157">
                  <c:v>27.326711437132555</c:v>
                </c:pt>
                <c:pt idx="158">
                  <c:v>27.310822069377821</c:v>
                </c:pt>
                <c:pt idx="159">
                  <c:v>27.294932701622809</c:v>
                </c:pt>
                <c:pt idx="160">
                  <c:v>27.279043333868074</c:v>
                </c:pt>
                <c:pt idx="161">
                  <c:v>27.263153966112924</c:v>
                </c:pt>
                <c:pt idx="162">
                  <c:v>27.247264598358189</c:v>
                </c:pt>
                <c:pt idx="163">
                  <c:v>27.231375230603454</c:v>
                </c:pt>
                <c:pt idx="164">
                  <c:v>27.215485862848581</c:v>
                </c:pt>
                <c:pt idx="165">
                  <c:v>27.199596495093708</c:v>
                </c:pt>
                <c:pt idx="166">
                  <c:v>27.183707127338835</c:v>
                </c:pt>
                <c:pt idx="167">
                  <c:v>27.167817759583961</c:v>
                </c:pt>
                <c:pt idx="168">
                  <c:v>27.151928391829088</c:v>
                </c:pt>
                <c:pt idx="169">
                  <c:v>27.136039024074215</c:v>
                </c:pt>
                <c:pt idx="170">
                  <c:v>27.12014965631948</c:v>
                </c:pt>
                <c:pt idx="171">
                  <c:v>27.104260288564607</c:v>
                </c:pt>
                <c:pt idx="172">
                  <c:v>27.088370920809734</c:v>
                </c:pt>
                <c:pt idx="173">
                  <c:v>27.072481553054722</c:v>
                </c:pt>
                <c:pt idx="174">
                  <c:v>27.056592185299849</c:v>
                </c:pt>
                <c:pt idx="175">
                  <c:v>27.040702817544975</c:v>
                </c:pt>
                <c:pt idx="176">
                  <c:v>27.024813449790102</c:v>
                </c:pt>
                <c:pt idx="177">
                  <c:v>27.008924082035367</c:v>
                </c:pt>
                <c:pt idx="178">
                  <c:v>26.993034714280494</c:v>
                </c:pt>
                <c:pt idx="179">
                  <c:v>26.977145346525621</c:v>
                </c:pt>
                <c:pt idx="180">
                  <c:v>26.961255978770748</c:v>
                </c:pt>
                <c:pt idx="181">
                  <c:v>26.945366611016013</c:v>
                </c:pt>
                <c:pt idx="182">
                  <c:v>26.929477243261001</c:v>
                </c:pt>
                <c:pt idx="183">
                  <c:v>26.913587875506128</c:v>
                </c:pt>
                <c:pt idx="184">
                  <c:v>26.897698507751393</c:v>
                </c:pt>
                <c:pt idx="185">
                  <c:v>26.88180913999652</c:v>
                </c:pt>
                <c:pt idx="186">
                  <c:v>26.866129679203045</c:v>
                </c:pt>
                <c:pt idx="187">
                  <c:v>26.856537520285606</c:v>
                </c:pt>
                <c:pt idx="188">
                  <c:v>26.846945361368029</c:v>
                </c:pt>
                <c:pt idx="189">
                  <c:v>26.837353202450871</c:v>
                </c:pt>
                <c:pt idx="190">
                  <c:v>26.827761043533432</c:v>
                </c:pt>
                <c:pt idx="191">
                  <c:v>26.818168884615858</c:v>
                </c:pt>
                <c:pt idx="192">
                  <c:v>26.808576725698696</c:v>
                </c:pt>
                <c:pt idx="193">
                  <c:v>26.798984566781257</c:v>
                </c:pt>
                <c:pt idx="194">
                  <c:v>26.789392407863822</c:v>
                </c:pt>
                <c:pt idx="195">
                  <c:v>26.779800248946383</c:v>
                </c:pt>
                <c:pt idx="196">
                  <c:v>26.770208090029087</c:v>
                </c:pt>
                <c:pt idx="197">
                  <c:v>26.760615931111925</c:v>
                </c:pt>
                <c:pt idx="198">
                  <c:v>26.751023772194348</c:v>
                </c:pt>
                <c:pt idx="199">
                  <c:v>26.741431613276912</c:v>
                </c:pt>
                <c:pt idx="200">
                  <c:v>26.731839454359474</c:v>
                </c:pt>
                <c:pt idx="201">
                  <c:v>26.722247295442315</c:v>
                </c:pt>
                <c:pt idx="202">
                  <c:v>26.712655136524877</c:v>
                </c:pt>
                <c:pt idx="203">
                  <c:v>26.703062977607438</c:v>
                </c:pt>
                <c:pt idx="204">
                  <c:v>26.69347081869028</c:v>
                </c:pt>
                <c:pt idx="205">
                  <c:v>26.683878659772841</c:v>
                </c:pt>
                <c:pt idx="206">
                  <c:v>26.674286500855406</c:v>
                </c:pt>
                <c:pt idx="207">
                  <c:v>26.664694341937828</c:v>
                </c:pt>
                <c:pt idx="208">
                  <c:v>26.655102183020528</c:v>
                </c:pt>
                <c:pt idx="209">
                  <c:v>26.645510024103231</c:v>
                </c:pt>
                <c:pt idx="210">
                  <c:v>26.635917865185792</c:v>
                </c:pt>
                <c:pt idx="211">
                  <c:v>26.626325706268634</c:v>
                </c:pt>
                <c:pt idx="212">
                  <c:v>26.616733547351057</c:v>
                </c:pt>
                <c:pt idx="213">
                  <c:v>26.607141388434037</c:v>
                </c:pt>
                <c:pt idx="214">
                  <c:v>26.597549229516321</c:v>
                </c:pt>
                <c:pt idx="215">
                  <c:v>26.58795707059916</c:v>
                </c:pt>
                <c:pt idx="216">
                  <c:v>26.578364911681724</c:v>
                </c:pt>
                <c:pt idx="217">
                  <c:v>26.568772752764147</c:v>
                </c:pt>
                <c:pt idx="218">
                  <c:v>26.559180593846989</c:v>
                </c:pt>
                <c:pt idx="219">
                  <c:v>26.54958843492955</c:v>
                </c:pt>
                <c:pt idx="220">
                  <c:v>26.53999627601225</c:v>
                </c:pt>
                <c:pt idx="221">
                  <c:v>26.530404117094815</c:v>
                </c:pt>
                <c:pt idx="222">
                  <c:v>26.520811958177514</c:v>
                </c:pt>
                <c:pt idx="223">
                  <c:v>26.511219799260076</c:v>
                </c:pt>
                <c:pt idx="224">
                  <c:v>26.501627640342779</c:v>
                </c:pt>
                <c:pt idx="225">
                  <c:v>26.49203548142534</c:v>
                </c:pt>
                <c:pt idx="226">
                  <c:v>26.482443322507766</c:v>
                </c:pt>
                <c:pt idx="227">
                  <c:v>26.472851163590327</c:v>
                </c:pt>
                <c:pt idx="228">
                  <c:v>26.463259004673169</c:v>
                </c:pt>
                <c:pt idx="229">
                  <c:v>26.45366684575573</c:v>
                </c:pt>
                <c:pt idx="230">
                  <c:v>26.444074686838292</c:v>
                </c:pt>
                <c:pt idx="231">
                  <c:v>26.434482527920995</c:v>
                </c:pt>
                <c:pt idx="232">
                  <c:v>26.424890369003695</c:v>
                </c:pt>
                <c:pt idx="233">
                  <c:v>26.415298210086398</c:v>
                </c:pt>
                <c:pt idx="234">
                  <c:v>26.405706051168821</c:v>
                </c:pt>
                <c:pt idx="235">
                  <c:v>26.39611389225152</c:v>
                </c:pt>
                <c:pt idx="236">
                  <c:v>26.386521733334085</c:v>
                </c:pt>
                <c:pt idx="237">
                  <c:v>26.376929574416785</c:v>
                </c:pt>
                <c:pt idx="238">
                  <c:v>26.367337415499488</c:v>
                </c:pt>
                <c:pt idx="239">
                  <c:v>26.357745256582188</c:v>
                </c:pt>
                <c:pt idx="240">
                  <c:v>26.348153097664611</c:v>
                </c:pt>
                <c:pt idx="241">
                  <c:v>26.338560938747314</c:v>
                </c:pt>
                <c:pt idx="242">
                  <c:v>26.328968779829736</c:v>
                </c:pt>
                <c:pt idx="243">
                  <c:v>26.319376620912578</c:v>
                </c:pt>
                <c:pt idx="244">
                  <c:v>26.30978446199514</c:v>
                </c:pt>
                <c:pt idx="245">
                  <c:v>26.300192303077839</c:v>
                </c:pt>
                <c:pt idx="246">
                  <c:v>26.290600144160404</c:v>
                </c:pt>
                <c:pt idx="247">
                  <c:v>26.281527290076546</c:v>
                </c:pt>
                <c:pt idx="248">
                  <c:v>26.27582991741026</c:v>
                </c:pt>
                <c:pt idx="249">
                  <c:v>26.270132544743696</c:v>
                </c:pt>
                <c:pt idx="250">
                  <c:v>26.264435172077409</c:v>
                </c:pt>
                <c:pt idx="251">
                  <c:v>26.258737799411264</c:v>
                </c:pt>
                <c:pt idx="252">
                  <c:v>26.2530404267447</c:v>
                </c:pt>
                <c:pt idx="253">
                  <c:v>26.247343054078414</c:v>
                </c:pt>
                <c:pt idx="254">
                  <c:v>26.24164568141213</c:v>
                </c:pt>
                <c:pt idx="255">
                  <c:v>26.235948308745982</c:v>
                </c:pt>
                <c:pt idx="256">
                  <c:v>26.230250936079557</c:v>
                </c:pt>
                <c:pt idx="257">
                  <c:v>26.224553563413274</c:v>
                </c:pt>
                <c:pt idx="258">
                  <c:v>26.218856190746848</c:v>
                </c:pt>
                <c:pt idx="259">
                  <c:v>26.213158818080561</c:v>
                </c:pt>
                <c:pt idx="260">
                  <c:v>26.207461445414136</c:v>
                </c:pt>
                <c:pt idx="261">
                  <c:v>26.201764072747991</c:v>
                </c:pt>
                <c:pt idx="262">
                  <c:v>26.196066700081566</c:v>
                </c:pt>
                <c:pt idx="263">
                  <c:v>26.190369327415141</c:v>
                </c:pt>
                <c:pt idx="264">
                  <c:v>26.184671954748996</c:v>
                </c:pt>
                <c:pt idx="265">
                  <c:v>26.178974582082432</c:v>
                </c:pt>
                <c:pt idx="266">
                  <c:v>26.173277209416145</c:v>
                </c:pt>
                <c:pt idx="267">
                  <c:v>26.167579836749859</c:v>
                </c:pt>
                <c:pt idx="268">
                  <c:v>26.161882464083575</c:v>
                </c:pt>
                <c:pt idx="269">
                  <c:v>26.156185091417012</c:v>
                </c:pt>
                <c:pt idx="270">
                  <c:v>26.150487718750725</c:v>
                </c:pt>
                <c:pt idx="271">
                  <c:v>26.14479034608458</c:v>
                </c:pt>
                <c:pt idx="272">
                  <c:v>26.139092973418155</c:v>
                </c:pt>
                <c:pt idx="273">
                  <c:v>26.133395600751729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8-4EE6-9F06-6E68C2B9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09440"/>
        <c:axId val="255533824"/>
      </c:lineChart>
      <c:dateAx>
        <c:axId val="126909440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5533824"/>
        <c:crosses val="autoZero"/>
        <c:auto val="1"/>
        <c:lblOffset val="100"/>
        <c:baseTimeUnit val="days"/>
      </c:dateAx>
      <c:valAx>
        <c:axId val="25553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90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AUDCurve1M!$F$3:$F$275</c:f>
              <c:numCache>
                <c:formatCode>dd/mm/yyyy;@</c:formatCode>
                <c:ptCount val="273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43699</c:v>
                </c:pt>
                <c:pt idx="5">
                  <c:v>43729</c:v>
                </c:pt>
                <c:pt idx="6">
                  <c:v>43759</c:v>
                </c:pt>
                <c:pt idx="7">
                  <c:v>43789</c:v>
                </c:pt>
                <c:pt idx="8">
                  <c:v>43819</c:v>
                </c:pt>
                <c:pt idx="9">
                  <c:v>43849</c:v>
                </c:pt>
                <c:pt idx="10">
                  <c:v>43879</c:v>
                </c:pt>
                <c:pt idx="11">
                  <c:v>43909</c:v>
                </c:pt>
                <c:pt idx="12">
                  <c:v>43939</c:v>
                </c:pt>
                <c:pt idx="13">
                  <c:v>43969</c:v>
                </c:pt>
                <c:pt idx="14">
                  <c:v>43999</c:v>
                </c:pt>
                <c:pt idx="15">
                  <c:v>44029</c:v>
                </c:pt>
                <c:pt idx="16">
                  <c:v>44059</c:v>
                </c:pt>
                <c:pt idx="17">
                  <c:v>44089</c:v>
                </c:pt>
                <c:pt idx="18">
                  <c:v>44119</c:v>
                </c:pt>
                <c:pt idx="19">
                  <c:v>44149</c:v>
                </c:pt>
                <c:pt idx="20">
                  <c:v>44179</c:v>
                </c:pt>
                <c:pt idx="21">
                  <c:v>44209</c:v>
                </c:pt>
                <c:pt idx="22">
                  <c:v>44239</c:v>
                </c:pt>
                <c:pt idx="23">
                  <c:v>44269</c:v>
                </c:pt>
                <c:pt idx="24">
                  <c:v>44299</c:v>
                </c:pt>
                <c:pt idx="25">
                  <c:v>44329</c:v>
                </c:pt>
                <c:pt idx="26">
                  <c:v>44359</c:v>
                </c:pt>
                <c:pt idx="27">
                  <c:v>44389</c:v>
                </c:pt>
                <c:pt idx="28">
                  <c:v>44419</c:v>
                </c:pt>
                <c:pt idx="29">
                  <c:v>44449</c:v>
                </c:pt>
                <c:pt idx="30">
                  <c:v>44479</c:v>
                </c:pt>
                <c:pt idx="31">
                  <c:v>44509</c:v>
                </c:pt>
                <c:pt idx="32">
                  <c:v>44539</c:v>
                </c:pt>
                <c:pt idx="33">
                  <c:v>44569</c:v>
                </c:pt>
                <c:pt idx="34">
                  <c:v>44599</c:v>
                </c:pt>
                <c:pt idx="35">
                  <c:v>44629</c:v>
                </c:pt>
                <c:pt idx="36">
                  <c:v>44659</c:v>
                </c:pt>
                <c:pt idx="37">
                  <c:v>44689</c:v>
                </c:pt>
                <c:pt idx="38">
                  <c:v>44719</c:v>
                </c:pt>
                <c:pt idx="39">
                  <c:v>44749</c:v>
                </c:pt>
                <c:pt idx="40">
                  <c:v>44779</c:v>
                </c:pt>
                <c:pt idx="41">
                  <c:v>44809</c:v>
                </c:pt>
                <c:pt idx="42">
                  <c:v>44839</c:v>
                </c:pt>
                <c:pt idx="43">
                  <c:v>44869</c:v>
                </c:pt>
                <c:pt idx="44">
                  <c:v>44899</c:v>
                </c:pt>
                <c:pt idx="45">
                  <c:v>44929</c:v>
                </c:pt>
                <c:pt idx="46">
                  <c:v>44959</c:v>
                </c:pt>
                <c:pt idx="47">
                  <c:v>44989</c:v>
                </c:pt>
                <c:pt idx="48">
                  <c:v>45019</c:v>
                </c:pt>
                <c:pt idx="49">
                  <c:v>45049</c:v>
                </c:pt>
                <c:pt idx="50">
                  <c:v>45079</c:v>
                </c:pt>
                <c:pt idx="51">
                  <c:v>45109</c:v>
                </c:pt>
                <c:pt idx="52">
                  <c:v>45139</c:v>
                </c:pt>
                <c:pt idx="53">
                  <c:v>45169</c:v>
                </c:pt>
                <c:pt idx="54">
                  <c:v>45199</c:v>
                </c:pt>
                <c:pt idx="55">
                  <c:v>45229</c:v>
                </c:pt>
                <c:pt idx="56">
                  <c:v>45259</c:v>
                </c:pt>
                <c:pt idx="57">
                  <c:v>45289</c:v>
                </c:pt>
                <c:pt idx="58">
                  <c:v>45319</c:v>
                </c:pt>
                <c:pt idx="59">
                  <c:v>45349</c:v>
                </c:pt>
                <c:pt idx="60">
                  <c:v>45379</c:v>
                </c:pt>
                <c:pt idx="61">
                  <c:v>45409</c:v>
                </c:pt>
                <c:pt idx="62">
                  <c:v>45439</c:v>
                </c:pt>
                <c:pt idx="63">
                  <c:v>45469</c:v>
                </c:pt>
                <c:pt idx="64">
                  <c:v>45499</c:v>
                </c:pt>
                <c:pt idx="65">
                  <c:v>45529</c:v>
                </c:pt>
                <c:pt idx="66">
                  <c:v>45559</c:v>
                </c:pt>
                <c:pt idx="67">
                  <c:v>45589</c:v>
                </c:pt>
                <c:pt idx="68">
                  <c:v>45619</c:v>
                </c:pt>
                <c:pt idx="69">
                  <c:v>45649</c:v>
                </c:pt>
                <c:pt idx="70">
                  <c:v>45679</c:v>
                </c:pt>
                <c:pt idx="71">
                  <c:v>45709</c:v>
                </c:pt>
                <c:pt idx="72">
                  <c:v>45739</c:v>
                </c:pt>
                <c:pt idx="73">
                  <c:v>45769</c:v>
                </c:pt>
                <c:pt idx="74">
                  <c:v>45799</c:v>
                </c:pt>
                <c:pt idx="75">
                  <c:v>45829</c:v>
                </c:pt>
                <c:pt idx="76">
                  <c:v>45859</c:v>
                </c:pt>
                <c:pt idx="77">
                  <c:v>45889</c:v>
                </c:pt>
                <c:pt idx="78">
                  <c:v>45919</c:v>
                </c:pt>
                <c:pt idx="79">
                  <c:v>45949</c:v>
                </c:pt>
                <c:pt idx="80">
                  <c:v>45979</c:v>
                </c:pt>
                <c:pt idx="81">
                  <c:v>46009</c:v>
                </c:pt>
                <c:pt idx="82">
                  <c:v>46039</c:v>
                </c:pt>
                <c:pt idx="83">
                  <c:v>46069</c:v>
                </c:pt>
                <c:pt idx="84">
                  <c:v>46099</c:v>
                </c:pt>
                <c:pt idx="85">
                  <c:v>46129</c:v>
                </c:pt>
                <c:pt idx="86">
                  <c:v>46159</c:v>
                </c:pt>
                <c:pt idx="87">
                  <c:v>46189</c:v>
                </c:pt>
                <c:pt idx="88">
                  <c:v>46219</c:v>
                </c:pt>
                <c:pt idx="89">
                  <c:v>46249</c:v>
                </c:pt>
                <c:pt idx="90">
                  <c:v>46279</c:v>
                </c:pt>
                <c:pt idx="91">
                  <c:v>46309</c:v>
                </c:pt>
                <c:pt idx="92">
                  <c:v>46339</c:v>
                </c:pt>
                <c:pt idx="93">
                  <c:v>46369</c:v>
                </c:pt>
                <c:pt idx="94">
                  <c:v>46399</c:v>
                </c:pt>
                <c:pt idx="95">
                  <c:v>46429</c:v>
                </c:pt>
                <c:pt idx="96">
                  <c:v>46459</c:v>
                </c:pt>
                <c:pt idx="97">
                  <c:v>46489</c:v>
                </c:pt>
                <c:pt idx="98">
                  <c:v>46519</c:v>
                </c:pt>
                <c:pt idx="99">
                  <c:v>46549</c:v>
                </c:pt>
                <c:pt idx="100">
                  <c:v>46579</c:v>
                </c:pt>
                <c:pt idx="101">
                  <c:v>46609</c:v>
                </c:pt>
                <c:pt idx="102">
                  <c:v>46639</c:v>
                </c:pt>
                <c:pt idx="103">
                  <c:v>46669</c:v>
                </c:pt>
                <c:pt idx="104">
                  <c:v>46699</c:v>
                </c:pt>
                <c:pt idx="105">
                  <c:v>46729</c:v>
                </c:pt>
                <c:pt idx="106">
                  <c:v>46759</c:v>
                </c:pt>
                <c:pt idx="107">
                  <c:v>46789</c:v>
                </c:pt>
                <c:pt idx="108">
                  <c:v>46819</c:v>
                </c:pt>
                <c:pt idx="109">
                  <c:v>46849</c:v>
                </c:pt>
                <c:pt idx="110">
                  <c:v>46879</c:v>
                </c:pt>
                <c:pt idx="111">
                  <c:v>46909</c:v>
                </c:pt>
                <c:pt idx="112">
                  <c:v>46939</c:v>
                </c:pt>
                <c:pt idx="113">
                  <c:v>46969</c:v>
                </c:pt>
                <c:pt idx="114">
                  <c:v>46999</c:v>
                </c:pt>
                <c:pt idx="115">
                  <c:v>47029</c:v>
                </c:pt>
                <c:pt idx="116">
                  <c:v>47059</c:v>
                </c:pt>
                <c:pt idx="117">
                  <c:v>47089</c:v>
                </c:pt>
                <c:pt idx="118">
                  <c:v>47119</c:v>
                </c:pt>
                <c:pt idx="119">
                  <c:v>47149</c:v>
                </c:pt>
                <c:pt idx="120">
                  <c:v>47179</c:v>
                </c:pt>
                <c:pt idx="121">
                  <c:v>47209</c:v>
                </c:pt>
                <c:pt idx="122">
                  <c:v>47239</c:v>
                </c:pt>
                <c:pt idx="123">
                  <c:v>47269</c:v>
                </c:pt>
                <c:pt idx="124">
                  <c:v>47299</c:v>
                </c:pt>
                <c:pt idx="125">
                  <c:v>47329</c:v>
                </c:pt>
                <c:pt idx="126">
                  <c:v>47359</c:v>
                </c:pt>
                <c:pt idx="127">
                  <c:v>47389</c:v>
                </c:pt>
                <c:pt idx="128">
                  <c:v>47419</c:v>
                </c:pt>
                <c:pt idx="129">
                  <c:v>47449</c:v>
                </c:pt>
                <c:pt idx="130">
                  <c:v>47479</c:v>
                </c:pt>
                <c:pt idx="131">
                  <c:v>47509</c:v>
                </c:pt>
                <c:pt idx="132">
                  <c:v>47539</c:v>
                </c:pt>
                <c:pt idx="133">
                  <c:v>47569</c:v>
                </c:pt>
                <c:pt idx="134">
                  <c:v>47599</c:v>
                </c:pt>
                <c:pt idx="135">
                  <c:v>47629</c:v>
                </c:pt>
                <c:pt idx="136">
                  <c:v>47659</c:v>
                </c:pt>
                <c:pt idx="137">
                  <c:v>47689</c:v>
                </c:pt>
                <c:pt idx="138">
                  <c:v>47719</c:v>
                </c:pt>
                <c:pt idx="139">
                  <c:v>47749</c:v>
                </c:pt>
                <c:pt idx="140">
                  <c:v>47779</c:v>
                </c:pt>
                <c:pt idx="141">
                  <c:v>47809</c:v>
                </c:pt>
                <c:pt idx="142">
                  <c:v>47839</c:v>
                </c:pt>
                <c:pt idx="143">
                  <c:v>47869</c:v>
                </c:pt>
                <c:pt idx="144">
                  <c:v>47899</c:v>
                </c:pt>
                <c:pt idx="145">
                  <c:v>47929</c:v>
                </c:pt>
                <c:pt idx="146">
                  <c:v>47959</c:v>
                </c:pt>
                <c:pt idx="147">
                  <c:v>47989</c:v>
                </c:pt>
                <c:pt idx="148">
                  <c:v>48019</c:v>
                </c:pt>
                <c:pt idx="149">
                  <c:v>48049</c:v>
                </c:pt>
                <c:pt idx="150">
                  <c:v>48079</c:v>
                </c:pt>
                <c:pt idx="151">
                  <c:v>48109</c:v>
                </c:pt>
                <c:pt idx="152">
                  <c:v>48139</c:v>
                </c:pt>
                <c:pt idx="153">
                  <c:v>48169</c:v>
                </c:pt>
                <c:pt idx="154">
                  <c:v>48199</c:v>
                </c:pt>
                <c:pt idx="155">
                  <c:v>48229</c:v>
                </c:pt>
                <c:pt idx="156">
                  <c:v>48259</c:v>
                </c:pt>
                <c:pt idx="157">
                  <c:v>48289</c:v>
                </c:pt>
                <c:pt idx="158">
                  <c:v>48319</c:v>
                </c:pt>
                <c:pt idx="159">
                  <c:v>48349</c:v>
                </c:pt>
                <c:pt idx="160">
                  <c:v>48379</c:v>
                </c:pt>
                <c:pt idx="161">
                  <c:v>48409</c:v>
                </c:pt>
                <c:pt idx="162">
                  <c:v>48439</c:v>
                </c:pt>
                <c:pt idx="163">
                  <c:v>48469</c:v>
                </c:pt>
                <c:pt idx="164">
                  <c:v>48499</c:v>
                </c:pt>
                <c:pt idx="165">
                  <c:v>48529</c:v>
                </c:pt>
                <c:pt idx="166">
                  <c:v>48559</c:v>
                </c:pt>
                <c:pt idx="167">
                  <c:v>48589</c:v>
                </c:pt>
                <c:pt idx="168">
                  <c:v>48619</c:v>
                </c:pt>
                <c:pt idx="169">
                  <c:v>48649</c:v>
                </c:pt>
                <c:pt idx="170">
                  <c:v>48679</c:v>
                </c:pt>
                <c:pt idx="171">
                  <c:v>48709</c:v>
                </c:pt>
                <c:pt idx="172">
                  <c:v>48739</c:v>
                </c:pt>
                <c:pt idx="173">
                  <c:v>48769</c:v>
                </c:pt>
                <c:pt idx="174">
                  <c:v>48799</c:v>
                </c:pt>
                <c:pt idx="175">
                  <c:v>48829</c:v>
                </c:pt>
                <c:pt idx="176">
                  <c:v>48859</c:v>
                </c:pt>
                <c:pt idx="177">
                  <c:v>48889</c:v>
                </c:pt>
                <c:pt idx="178">
                  <c:v>48919</c:v>
                </c:pt>
                <c:pt idx="179">
                  <c:v>48949</c:v>
                </c:pt>
                <c:pt idx="180">
                  <c:v>48979</c:v>
                </c:pt>
                <c:pt idx="181">
                  <c:v>49009</c:v>
                </c:pt>
                <c:pt idx="182">
                  <c:v>49039</c:v>
                </c:pt>
                <c:pt idx="183">
                  <c:v>49069</c:v>
                </c:pt>
                <c:pt idx="184">
                  <c:v>49099</c:v>
                </c:pt>
                <c:pt idx="185">
                  <c:v>49129</c:v>
                </c:pt>
                <c:pt idx="186">
                  <c:v>49159</c:v>
                </c:pt>
                <c:pt idx="187">
                  <c:v>49189</c:v>
                </c:pt>
                <c:pt idx="188">
                  <c:v>49219</c:v>
                </c:pt>
                <c:pt idx="189">
                  <c:v>49249</c:v>
                </c:pt>
                <c:pt idx="190">
                  <c:v>49279</c:v>
                </c:pt>
                <c:pt idx="191">
                  <c:v>49309</c:v>
                </c:pt>
                <c:pt idx="192">
                  <c:v>49339</c:v>
                </c:pt>
                <c:pt idx="193">
                  <c:v>49369</c:v>
                </c:pt>
                <c:pt idx="194">
                  <c:v>49399</c:v>
                </c:pt>
                <c:pt idx="195">
                  <c:v>49429</c:v>
                </c:pt>
                <c:pt idx="196">
                  <c:v>49459</c:v>
                </c:pt>
                <c:pt idx="197">
                  <c:v>49489</c:v>
                </c:pt>
                <c:pt idx="198">
                  <c:v>49519</c:v>
                </c:pt>
                <c:pt idx="199">
                  <c:v>49549</c:v>
                </c:pt>
                <c:pt idx="200">
                  <c:v>49579</c:v>
                </c:pt>
                <c:pt idx="201">
                  <c:v>49609</c:v>
                </c:pt>
                <c:pt idx="202">
                  <c:v>49639</c:v>
                </c:pt>
                <c:pt idx="203">
                  <c:v>49669</c:v>
                </c:pt>
                <c:pt idx="204">
                  <c:v>49699</c:v>
                </c:pt>
                <c:pt idx="205">
                  <c:v>49729</c:v>
                </c:pt>
                <c:pt idx="206">
                  <c:v>49759</c:v>
                </c:pt>
                <c:pt idx="207">
                  <c:v>49789</c:v>
                </c:pt>
                <c:pt idx="208">
                  <c:v>49819</c:v>
                </c:pt>
                <c:pt idx="209">
                  <c:v>49849</c:v>
                </c:pt>
                <c:pt idx="210">
                  <c:v>49879</c:v>
                </c:pt>
                <c:pt idx="211">
                  <c:v>49909</c:v>
                </c:pt>
                <c:pt idx="212">
                  <c:v>49939</c:v>
                </c:pt>
                <c:pt idx="213">
                  <c:v>49969</c:v>
                </c:pt>
                <c:pt idx="214">
                  <c:v>49999</c:v>
                </c:pt>
                <c:pt idx="215">
                  <c:v>50029</c:v>
                </c:pt>
                <c:pt idx="216">
                  <c:v>50059</c:v>
                </c:pt>
                <c:pt idx="217">
                  <c:v>50089</c:v>
                </c:pt>
                <c:pt idx="218">
                  <c:v>50119</c:v>
                </c:pt>
                <c:pt idx="219">
                  <c:v>50149</c:v>
                </c:pt>
                <c:pt idx="220">
                  <c:v>50179</c:v>
                </c:pt>
                <c:pt idx="221">
                  <c:v>50209</c:v>
                </c:pt>
                <c:pt idx="222">
                  <c:v>50239</c:v>
                </c:pt>
                <c:pt idx="223">
                  <c:v>50269</c:v>
                </c:pt>
                <c:pt idx="224">
                  <c:v>50299</c:v>
                </c:pt>
                <c:pt idx="225">
                  <c:v>50329</c:v>
                </c:pt>
                <c:pt idx="226">
                  <c:v>50359</c:v>
                </c:pt>
                <c:pt idx="227">
                  <c:v>50389</c:v>
                </c:pt>
                <c:pt idx="228">
                  <c:v>50419</c:v>
                </c:pt>
                <c:pt idx="229">
                  <c:v>50449</c:v>
                </c:pt>
                <c:pt idx="230">
                  <c:v>50479</c:v>
                </c:pt>
                <c:pt idx="231">
                  <c:v>50509</c:v>
                </c:pt>
                <c:pt idx="232">
                  <c:v>50539</c:v>
                </c:pt>
                <c:pt idx="233">
                  <c:v>50569</c:v>
                </c:pt>
                <c:pt idx="234">
                  <c:v>50599</c:v>
                </c:pt>
                <c:pt idx="235">
                  <c:v>50629</c:v>
                </c:pt>
                <c:pt idx="236">
                  <c:v>50659</c:v>
                </c:pt>
                <c:pt idx="237">
                  <c:v>50689</c:v>
                </c:pt>
                <c:pt idx="238">
                  <c:v>50719</c:v>
                </c:pt>
                <c:pt idx="239">
                  <c:v>50749</c:v>
                </c:pt>
                <c:pt idx="240">
                  <c:v>50779</c:v>
                </c:pt>
                <c:pt idx="241">
                  <c:v>50809</c:v>
                </c:pt>
                <c:pt idx="242">
                  <c:v>50839</c:v>
                </c:pt>
                <c:pt idx="243">
                  <c:v>50869</c:v>
                </c:pt>
                <c:pt idx="244">
                  <c:v>50899</c:v>
                </c:pt>
                <c:pt idx="245">
                  <c:v>50929</c:v>
                </c:pt>
                <c:pt idx="246">
                  <c:v>50959</c:v>
                </c:pt>
                <c:pt idx="247">
                  <c:v>50989</c:v>
                </c:pt>
                <c:pt idx="248">
                  <c:v>51019</c:v>
                </c:pt>
                <c:pt idx="249">
                  <c:v>51049</c:v>
                </c:pt>
                <c:pt idx="250">
                  <c:v>51079</c:v>
                </c:pt>
                <c:pt idx="251">
                  <c:v>51109</c:v>
                </c:pt>
                <c:pt idx="252">
                  <c:v>51139</c:v>
                </c:pt>
                <c:pt idx="253">
                  <c:v>51169</c:v>
                </c:pt>
                <c:pt idx="254">
                  <c:v>51199</c:v>
                </c:pt>
                <c:pt idx="255">
                  <c:v>51229</c:v>
                </c:pt>
                <c:pt idx="256">
                  <c:v>51259</c:v>
                </c:pt>
                <c:pt idx="257">
                  <c:v>51289</c:v>
                </c:pt>
                <c:pt idx="258">
                  <c:v>51319</c:v>
                </c:pt>
                <c:pt idx="259">
                  <c:v>51349</c:v>
                </c:pt>
                <c:pt idx="260">
                  <c:v>51379</c:v>
                </c:pt>
                <c:pt idx="261">
                  <c:v>51409</c:v>
                </c:pt>
                <c:pt idx="262">
                  <c:v>51439</c:v>
                </c:pt>
                <c:pt idx="263">
                  <c:v>51469</c:v>
                </c:pt>
                <c:pt idx="264">
                  <c:v>51499</c:v>
                </c:pt>
                <c:pt idx="265">
                  <c:v>51529</c:v>
                </c:pt>
                <c:pt idx="266">
                  <c:v>51559</c:v>
                </c:pt>
                <c:pt idx="267">
                  <c:v>51589</c:v>
                </c:pt>
                <c:pt idx="268">
                  <c:v>51619</c:v>
                </c:pt>
                <c:pt idx="269">
                  <c:v>51649</c:v>
                </c:pt>
                <c:pt idx="270">
                  <c:v>51679</c:v>
                </c:pt>
                <c:pt idx="271">
                  <c:v>51709</c:v>
                </c:pt>
                <c:pt idx="272">
                  <c:v>51739</c:v>
                </c:pt>
              </c:numCache>
            </c:numRef>
          </c:cat>
          <c:val>
            <c:numRef>
              <c:f>AUDCurve1M!$G$3:$G$275</c:f>
              <c:numCache>
                <c:formatCode>General</c:formatCode>
                <c:ptCount val="273"/>
                <c:pt idx="0">
                  <c:v>0</c:v>
                </c:pt>
                <c:pt idx="1">
                  <c:v>-0.22188868775696591</c:v>
                </c:pt>
                <c:pt idx="2">
                  <c:v>-0.44377737554252006</c:v>
                </c:pt>
                <c:pt idx="3">
                  <c:v>-0.66566606333598455</c:v>
                </c:pt>
                <c:pt idx="4">
                  <c:v>-1.616617582380353</c:v>
                </c:pt>
                <c:pt idx="5">
                  <c:v>-2.5675691014268032</c:v>
                </c:pt>
                <c:pt idx="6">
                  <c:v>-3.0601026351466389</c:v>
                </c:pt>
                <c:pt idx="7">
                  <c:v>-3.2872362826175117</c:v>
                </c:pt>
                <c:pt idx="8">
                  <c:v>-3.5143699300888009</c:v>
                </c:pt>
                <c:pt idx="9">
                  <c:v>-3.7415035775595351</c:v>
                </c:pt>
                <c:pt idx="10">
                  <c:v>-3.9686372250308244</c:v>
                </c:pt>
                <c:pt idx="11">
                  <c:v>-4.1957708725016971</c:v>
                </c:pt>
                <c:pt idx="12">
                  <c:v>-4.4229045199740966</c:v>
                </c:pt>
                <c:pt idx="13">
                  <c:v>-4.650038167445941</c:v>
                </c:pt>
                <c:pt idx="14">
                  <c:v>-4.8771718149198673</c:v>
                </c:pt>
                <c:pt idx="15">
                  <c:v>-5.0753409921354411</c:v>
                </c:pt>
                <c:pt idx="16">
                  <c:v>-5.244545699097519</c:v>
                </c:pt>
                <c:pt idx="17">
                  <c:v>-5.4137504060595978</c:v>
                </c:pt>
                <c:pt idx="18">
                  <c:v>-5.5829551130219537</c:v>
                </c:pt>
                <c:pt idx="19">
                  <c:v>-5.7521598199837545</c:v>
                </c:pt>
                <c:pt idx="20">
                  <c:v>-5.9213645269462489</c:v>
                </c:pt>
                <c:pt idx="21">
                  <c:v>-6.0905692339080497</c:v>
                </c:pt>
                <c:pt idx="22">
                  <c:v>-6.2597739408698505</c:v>
                </c:pt>
                <c:pt idx="23">
                  <c:v>-6.4289786478316513</c:v>
                </c:pt>
                <c:pt idx="24">
                  <c:v>-6.5981833547944237</c:v>
                </c:pt>
                <c:pt idx="25">
                  <c:v>-6.7673880617556694</c:v>
                </c:pt>
                <c:pt idx="26">
                  <c:v>-6.9365927687177473</c:v>
                </c:pt>
                <c:pt idx="27">
                  <c:v>-7.1360070901663182</c:v>
                </c:pt>
                <c:pt idx="28">
                  <c:v>-7.395840640588708</c:v>
                </c:pt>
                <c:pt idx="29">
                  <c:v>-7.655674191011097</c:v>
                </c:pt>
                <c:pt idx="30">
                  <c:v>-7.9155077414318207</c:v>
                </c:pt>
                <c:pt idx="31">
                  <c:v>-8.1753412918544868</c:v>
                </c:pt>
                <c:pt idx="32">
                  <c:v>-8.4351748422772932</c:v>
                </c:pt>
                <c:pt idx="33">
                  <c:v>-8.6950083926984334</c:v>
                </c:pt>
                <c:pt idx="34">
                  <c:v>-8.9548419431204067</c:v>
                </c:pt>
                <c:pt idx="35">
                  <c:v>-9.2146754935421011</c:v>
                </c:pt>
                <c:pt idx="36">
                  <c:v>-9.4745090439644901</c:v>
                </c:pt>
                <c:pt idx="37">
                  <c:v>-9.734342594386602</c:v>
                </c:pt>
                <c:pt idx="38">
                  <c:v>-9.9941761448085753</c:v>
                </c:pt>
                <c:pt idx="39">
                  <c:v>-10.250410892989336</c:v>
                </c:pt>
                <c:pt idx="40">
                  <c:v>-10.474256421004331</c:v>
                </c:pt>
                <c:pt idx="41">
                  <c:v>-10.698101949018074</c:v>
                </c:pt>
                <c:pt idx="42">
                  <c:v>-10.921947477031541</c:v>
                </c:pt>
                <c:pt idx="43">
                  <c:v>-11.145793005045007</c:v>
                </c:pt>
                <c:pt idx="44">
                  <c:v>-11.369638533059028</c:v>
                </c:pt>
                <c:pt idx="45">
                  <c:v>-11.593484061072912</c:v>
                </c:pt>
                <c:pt idx="46">
                  <c:v>-11.817329589086656</c:v>
                </c:pt>
                <c:pt idx="47">
                  <c:v>-12.041175117100817</c:v>
                </c:pt>
                <c:pt idx="48">
                  <c:v>-12.265020645114422</c:v>
                </c:pt>
                <c:pt idx="49">
                  <c:v>-12.488866173128304</c:v>
                </c:pt>
                <c:pt idx="50">
                  <c:v>-12.712711701141494</c:v>
                </c:pt>
                <c:pt idx="51">
                  <c:v>-12.936557229156071</c:v>
                </c:pt>
                <c:pt idx="52">
                  <c:v>-13.160402757169399</c:v>
                </c:pt>
                <c:pt idx="53">
                  <c:v>-13.384248285183558</c:v>
                </c:pt>
                <c:pt idx="54">
                  <c:v>-13.608093813197442</c:v>
                </c:pt>
                <c:pt idx="55">
                  <c:v>-13.831939341211463</c:v>
                </c:pt>
                <c:pt idx="56">
                  <c:v>-14.055784869225207</c:v>
                </c:pt>
                <c:pt idx="57">
                  <c:v>-14.279630397238952</c:v>
                </c:pt>
                <c:pt idx="58">
                  <c:v>-14.503475925252834</c:v>
                </c:pt>
                <c:pt idx="59">
                  <c:v>-14.727321453266578</c:v>
                </c:pt>
                <c:pt idx="60">
                  <c:v>-14.951166981280045</c:v>
                </c:pt>
                <c:pt idx="61">
                  <c:v>-15.175012509294067</c:v>
                </c:pt>
                <c:pt idx="62">
                  <c:v>-15.398858037307949</c:v>
                </c:pt>
                <c:pt idx="63">
                  <c:v>-15.622703565321554</c:v>
                </c:pt>
                <c:pt idx="64">
                  <c:v>-15.856101838257059</c:v>
                </c:pt>
                <c:pt idx="65">
                  <c:v>-16.091888297423001</c:v>
                </c:pt>
                <c:pt idx="66">
                  <c:v>-16.327674756589222</c:v>
                </c:pt>
                <c:pt idx="67">
                  <c:v>-16.563461215755027</c:v>
                </c:pt>
                <c:pt idx="68">
                  <c:v>-16.799247674920831</c:v>
                </c:pt>
                <c:pt idx="69">
                  <c:v>-17.035034134086775</c:v>
                </c:pt>
                <c:pt idx="70">
                  <c:v>-17.270820593252857</c:v>
                </c:pt>
                <c:pt idx="71">
                  <c:v>-17.506607052418659</c:v>
                </c:pt>
                <c:pt idx="72">
                  <c:v>-17.742393511584741</c:v>
                </c:pt>
                <c:pt idx="73">
                  <c:v>-17.978179970750546</c:v>
                </c:pt>
                <c:pt idx="74">
                  <c:v>-18.213966429916351</c:v>
                </c:pt>
                <c:pt idx="75">
                  <c:v>-18.449752889082017</c:v>
                </c:pt>
                <c:pt idx="76">
                  <c:v>-18.685539348248238</c:v>
                </c:pt>
                <c:pt idx="77">
                  <c:v>-18.921325807414043</c:v>
                </c:pt>
                <c:pt idx="78">
                  <c:v>-19.157112266580402</c:v>
                </c:pt>
                <c:pt idx="79">
                  <c:v>-19.392898725746065</c:v>
                </c:pt>
                <c:pt idx="80">
                  <c:v>-19.628685184911731</c:v>
                </c:pt>
                <c:pt idx="81">
                  <c:v>-19.864471644077813</c:v>
                </c:pt>
                <c:pt idx="82">
                  <c:v>-20.100258103243895</c:v>
                </c:pt>
                <c:pt idx="83">
                  <c:v>-20.336044562409839</c:v>
                </c:pt>
                <c:pt idx="84">
                  <c:v>-20.571831021575644</c:v>
                </c:pt>
                <c:pt idx="85">
                  <c:v>-20.807617480741307</c:v>
                </c:pt>
                <c:pt idx="86">
                  <c:v>-21.04340393990767</c:v>
                </c:pt>
                <c:pt idx="87">
                  <c:v>-21.279190399073471</c:v>
                </c:pt>
                <c:pt idx="88">
                  <c:v>-21.4319419636122</c:v>
                </c:pt>
                <c:pt idx="89">
                  <c:v>-21.489796505719667</c:v>
                </c:pt>
                <c:pt idx="90">
                  <c:v>-21.547651047827408</c:v>
                </c:pt>
                <c:pt idx="91">
                  <c:v>-21.605505589935014</c:v>
                </c:pt>
                <c:pt idx="92">
                  <c:v>-21.663360132042758</c:v>
                </c:pt>
                <c:pt idx="93">
                  <c:v>-21.721214674149948</c:v>
                </c:pt>
                <c:pt idx="94">
                  <c:v>-21.779069216257831</c:v>
                </c:pt>
                <c:pt idx="95">
                  <c:v>-21.836923758365572</c:v>
                </c:pt>
                <c:pt idx="96">
                  <c:v>-21.8947783004729</c:v>
                </c:pt>
                <c:pt idx="97">
                  <c:v>-21.952632842580506</c:v>
                </c:pt>
                <c:pt idx="98">
                  <c:v>-22.010487384688389</c:v>
                </c:pt>
                <c:pt idx="99">
                  <c:v>-22.068341926795576</c:v>
                </c:pt>
                <c:pt idx="100">
                  <c:v>-22.12619646890332</c:v>
                </c:pt>
                <c:pt idx="101">
                  <c:v>-22.184051011011064</c:v>
                </c:pt>
                <c:pt idx="102">
                  <c:v>-22.241905553118528</c:v>
                </c:pt>
                <c:pt idx="103">
                  <c:v>-22.299760095225995</c:v>
                </c:pt>
                <c:pt idx="104">
                  <c:v>-22.357614637333739</c:v>
                </c:pt>
                <c:pt idx="105">
                  <c:v>-22.415469179441484</c:v>
                </c:pt>
                <c:pt idx="106">
                  <c:v>-22.473323721549086</c:v>
                </c:pt>
                <c:pt idx="107">
                  <c:v>-22.531178263656553</c:v>
                </c:pt>
                <c:pt idx="108">
                  <c:v>-22.589032805764159</c:v>
                </c:pt>
                <c:pt idx="109">
                  <c:v>-22.646887347871903</c:v>
                </c:pt>
                <c:pt idx="110">
                  <c:v>-22.704741889979509</c:v>
                </c:pt>
                <c:pt idx="111">
                  <c:v>-22.762596432086973</c:v>
                </c:pt>
                <c:pt idx="112">
                  <c:v>-22.820450974194856</c:v>
                </c:pt>
                <c:pt idx="113">
                  <c:v>-22.878305516302323</c:v>
                </c:pt>
                <c:pt idx="114">
                  <c:v>-22.936160058409925</c:v>
                </c:pt>
                <c:pt idx="115">
                  <c:v>-22.994014600517392</c:v>
                </c:pt>
                <c:pt idx="116">
                  <c:v>-23.051869142625137</c:v>
                </c:pt>
                <c:pt idx="117">
                  <c:v>-23.109723684732742</c:v>
                </c:pt>
                <c:pt idx="118">
                  <c:v>-23.167578226840206</c:v>
                </c:pt>
                <c:pt idx="119">
                  <c:v>-23.225432768947812</c:v>
                </c:pt>
                <c:pt idx="120">
                  <c:v>-23.283287311055556</c:v>
                </c:pt>
                <c:pt idx="121">
                  <c:v>-23.341141853163162</c:v>
                </c:pt>
                <c:pt idx="122">
                  <c:v>-23.398996395270764</c:v>
                </c:pt>
                <c:pt idx="123">
                  <c:v>-23.45685093737837</c:v>
                </c:pt>
                <c:pt idx="124">
                  <c:v>-23.514705479486114</c:v>
                </c:pt>
                <c:pt idx="125">
                  <c:v>-23.671710371698101</c:v>
                </c:pt>
                <c:pt idx="126">
                  <c:v>-23.83579743177447</c:v>
                </c:pt>
                <c:pt idx="127">
                  <c:v>-23.999884491851255</c:v>
                </c:pt>
                <c:pt idx="128">
                  <c:v>-24.163971551927897</c:v>
                </c:pt>
                <c:pt idx="129">
                  <c:v>-24.328058612004543</c:v>
                </c:pt>
                <c:pt idx="130">
                  <c:v>-24.49214567208119</c:v>
                </c:pt>
                <c:pt idx="131">
                  <c:v>-24.656232732157555</c:v>
                </c:pt>
                <c:pt idx="132">
                  <c:v>-24.82031979223434</c:v>
                </c:pt>
                <c:pt idx="133">
                  <c:v>-24.984406852310848</c:v>
                </c:pt>
                <c:pt idx="134">
                  <c:v>-25.148493912387632</c:v>
                </c:pt>
                <c:pt idx="135">
                  <c:v>-25.31258097246414</c:v>
                </c:pt>
                <c:pt idx="136">
                  <c:v>-25.476668032540921</c:v>
                </c:pt>
                <c:pt idx="137">
                  <c:v>-25.64075509261729</c:v>
                </c:pt>
                <c:pt idx="138">
                  <c:v>-25.804842152694214</c:v>
                </c:pt>
                <c:pt idx="139">
                  <c:v>-25.968929212770718</c:v>
                </c:pt>
                <c:pt idx="140">
                  <c:v>-26.133016272847364</c:v>
                </c:pt>
                <c:pt idx="141">
                  <c:v>-26.297103332923871</c:v>
                </c:pt>
                <c:pt idx="142">
                  <c:v>-26.461190393000518</c:v>
                </c:pt>
                <c:pt idx="143">
                  <c:v>-26.625277453077302</c:v>
                </c:pt>
                <c:pt idx="144">
                  <c:v>-26.789364513153807</c:v>
                </c:pt>
                <c:pt idx="145">
                  <c:v>-26.953451573230453</c:v>
                </c:pt>
                <c:pt idx="146">
                  <c:v>-27.117538633307099</c:v>
                </c:pt>
                <c:pt idx="147">
                  <c:v>-27.281625693383742</c:v>
                </c:pt>
                <c:pt idx="148">
                  <c:v>-27.445712753460249</c:v>
                </c:pt>
                <c:pt idx="149">
                  <c:v>-27.502581178859426</c:v>
                </c:pt>
                <c:pt idx="150">
                  <c:v>-27.487970514473435</c:v>
                </c:pt>
                <c:pt idx="151">
                  <c:v>-27.473359850087586</c:v>
                </c:pt>
                <c:pt idx="152">
                  <c:v>-27.458749185702015</c:v>
                </c:pt>
                <c:pt idx="153">
                  <c:v>-27.444138521315885</c:v>
                </c:pt>
                <c:pt idx="154">
                  <c:v>-27.429527856930175</c:v>
                </c:pt>
                <c:pt idx="155">
                  <c:v>-27.414917192544326</c:v>
                </c:pt>
                <c:pt idx="156">
                  <c:v>-27.400306528158474</c:v>
                </c:pt>
                <c:pt idx="157">
                  <c:v>-27.385695863772487</c:v>
                </c:pt>
                <c:pt idx="158">
                  <c:v>-27.371085199386773</c:v>
                </c:pt>
                <c:pt idx="159">
                  <c:v>-27.356474535000924</c:v>
                </c:pt>
                <c:pt idx="160">
                  <c:v>-27.341863870615075</c:v>
                </c:pt>
                <c:pt idx="161">
                  <c:v>-27.327253206229084</c:v>
                </c:pt>
                <c:pt idx="162">
                  <c:v>-27.312642541842958</c:v>
                </c:pt>
                <c:pt idx="163">
                  <c:v>-27.298031877457245</c:v>
                </c:pt>
                <c:pt idx="164">
                  <c:v>-27.283421213071396</c:v>
                </c:pt>
                <c:pt idx="165">
                  <c:v>-27.268810548685547</c:v>
                </c:pt>
                <c:pt idx="166">
                  <c:v>-27.254199884299695</c:v>
                </c:pt>
                <c:pt idx="167">
                  <c:v>-27.239589219913846</c:v>
                </c:pt>
                <c:pt idx="168">
                  <c:v>-27.224978555527855</c:v>
                </c:pt>
                <c:pt idx="169">
                  <c:v>-27.210367891142006</c:v>
                </c:pt>
                <c:pt idx="170">
                  <c:v>-27.195757226756019</c:v>
                </c:pt>
                <c:pt idx="171">
                  <c:v>-27.181146562370305</c:v>
                </c:pt>
                <c:pt idx="172">
                  <c:v>-27.166535897984595</c:v>
                </c:pt>
                <c:pt idx="173">
                  <c:v>-27.151925233598607</c:v>
                </c:pt>
                <c:pt idx="174">
                  <c:v>-27.137314569212755</c:v>
                </c:pt>
                <c:pt idx="175">
                  <c:v>-27.122703904826906</c:v>
                </c:pt>
                <c:pt idx="176">
                  <c:v>-27.108093240441196</c:v>
                </c:pt>
                <c:pt idx="177">
                  <c:v>-27.093482576055205</c:v>
                </c:pt>
                <c:pt idx="178">
                  <c:v>-27.078871911669218</c:v>
                </c:pt>
                <c:pt idx="179">
                  <c:v>-27.064261247283504</c:v>
                </c:pt>
                <c:pt idx="180">
                  <c:v>-27.049650582897517</c:v>
                </c:pt>
                <c:pt idx="181">
                  <c:v>-27.035039918511668</c:v>
                </c:pt>
                <c:pt idx="182">
                  <c:v>-27.020429254125954</c:v>
                </c:pt>
                <c:pt idx="183">
                  <c:v>-27.005818589739967</c:v>
                </c:pt>
                <c:pt idx="184">
                  <c:v>-26.991207925354114</c:v>
                </c:pt>
                <c:pt idx="185">
                  <c:v>-26.976790362962245</c:v>
                </c:pt>
                <c:pt idx="186">
                  <c:v>-26.967972758396851</c:v>
                </c:pt>
                <c:pt idx="187">
                  <c:v>-26.959155153831599</c:v>
                </c:pt>
                <c:pt idx="188">
                  <c:v>-26.950337549266344</c:v>
                </c:pt>
                <c:pt idx="189">
                  <c:v>-26.941519944700815</c:v>
                </c:pt>
                <c:pt idx="190">
                  <c:v>-26.932702340135702</c:v>
                </c:pt>
                <c:pt idx="191">
                  <c:v>-26.923884735570308</c:v>
                </c:pt>
                <c:pt idx="192">
                  <c:v>-26.915067131004776</c:v>
                </c:pt>
                <c:pt idx="193">
                  <c:v>-26.906249526439524</c:v>
                </c:pt>
                <c:pt idx="194">
                  <c:v>-26.897431921874272</c:v>
                </c:pt>
                <c:pt idx="195">
                  <c:v>-26.888614317309017</c:v>
                </c:pt>
                <c:pt idx="196">
                  <c:v>-26.879796712743488</c:v>
                </c:pt>
                <c:pt idx="197">
                  <c:v>-26.870979108178094</c:v>
                </c:pt>
                <c:pt idx="198">
                  <c:v>-26.862161503612981</c:v>
                </c:pt>
                <c:pt idx="199">
                  <c:v>-26.853343899047726</c:v>
                </c:pt>
                <c:pt idx="200">
                  <c:v>-26.844526294482197</c:v>
                </c:pt>
                <c:pt idx="201">
                  <c:v>-26.835708689916665</c:v>
                </c:pt>
                <c:pt idx="202">
                  <c:v>-26.826891085351413</c:v>
                </c:pt>
                <c:pt idx="203">
                  <c:v>-26.818073480786019</c:v>
                </c:pt>
                <c:pt idx="204">
                  <c:v>-26.809255876220906</c:v>
                </c:pt>
                <c:pt idx="205">
                  <c:v>-26.800438271655651</c:v>
                </c:pt>
                <c:pt idx="206">
                  <c:v>-26.79162066709026</c:v>
                </c:pt>
                <c:pt idx="207">
                  <c:v>-26.782803062524867</c:v>
                </c:pt>
                <c:pt idx="208">
                  <c:v>-26.773985457959476</c:v>
                </c:pt>
                <c:pt idx="209">
                  <c:v>-26.765167853394082</c:v>
                </c:pt>
                <c:pt idx="210">
                  <c:v>-26.756350248828692</c:v>
                </c:pt>
                <c:pt idx="211">
                  <c:v>-26.747532644263437</c:v>
                </c:pt>
                <c:pt idx="212">
                  <c:v>-26.738715039698047</c:v>
                </c:pt>
                <c:pt idx="213">
                  <c:v>-26.729897435132795</c:v>
                </c:pt>
                <c:pt idx="214">
                  <c:v>-26.721079830567401</c:v>
                </c:pt>
                <c:pt idx="215">
                  <c:v>-26.712262226002149</c:v>
                </c:pt>
                <c:pt idx="216">
                  <c:v>-26.703444621436756</c:v>
                </c:pt>
                <c:pt idx="217">
                  <c:v>-26.694627016871504</c:v>
                </c:pt>
                <c:pt idx="218">
                  <c:v>-26.685809412305971</c:v>
                </c:pt>
                <c:pt idx="219">
                  <c:v>-26.67699180774072</c:v>
                </c:pt>
                <c:pt idx="220">
                  <c:v>-26.668174203175464</c:v>
                </c:pt>
                <c:pt idx="221">
                  <c:v>-26.659356598609936</c:v>
                </c:pt>
                <c:pt idx="222">
                  <c:v>-26.650538994044819</c:v>
                </c:pt>
                <c:pt idx="223">
                  <c:v>-26.641721389479429</c:v>
                </c:pt>
                <c:pt idx="224">
                  <c:v>-26.632903784913896</c:v>
                </c:pt>
                <c:pt idx="225">
                  <c:v>-26.624086180348783</c:v>
                </c:pt>
                <c:pt idx="226">
                  <c:v>-26.615268575783528</c:v>
                </c:pt>
                <c:pt idx="227">
                  <c:v>-26.606450971218276</c:v>
                </c:pt>
                <c:pt idx="228">
                  <c:v>-26.597633366652744</c:v>
                </c:pt>
                <c:pt idx="229">
                  <c:v>-26.588815762087354</c:v>
                </c:pt>
                <c:pt idx="230">
                  <c:v>-26.57999815752224</c:v>
                </c:pt>
                <c:pt idx="231">
                  <c:v>-26.571180552956708</c:v>
                </c:pt>
                <c:pt idx="232">
                  <c:v>-26.562362948391318</c:v>
                </c:pt>
                <c:pt idx="233">
                  <c:v>-26.553545343826201</c:v>
                </c:pt>
                <c:pt idx="234">
                  <c:v>-26.544727739260811</c:v>
                </c:pt>
                <c:pt idx="235">
                  <c:v>-26.535910134695555</c:v>
                </c:pt>
                <c:pt idx="236">
                  <c:v>-26.527092530130027</c:v>
                </c:pt>
                <c:pt idx="237">
                  <c:v>-26.518274925564771</c:v>
                </c:pt>
                <c:pt idx="238">
                  <c:v>-26.509457320999381</c:v>
                </c:pt>
                <c:pt idx="239">
                  <c:v>-26.500639716433987</c:v>
                </c:pt>
                <c:pt idx="240">
                  <c:v>-26.491822111868597</c:v>
                </c:pt>
                <c:pt idx="241">
                  <c:v>-26.48300450730348</c:v>
                </c:pt>
                <c:pt idx="242">
                  <c:v>-26.47418690273809</c:v>
                </c:pt>
                <c:pt idx="243">
                  <c:v>-26.465369298172835</c:v>
                </c:pt>
                <c:pt idx="244">
                  <c:v>-26.456551693607445</c:v>
                </c:pt>
                <c:pt idx="245">
                  <c:v>-26.447734089041912</c:v>
                </c:pt>
                <c:pt idx="246">
                  <c:v>-26.439393540896582</c:v>
                </c:pt>
                <c:pt idx="247">
                  <c:v>-26.43415385947992</c:v>
                </c:pt>
                <c:pt idx="248">
                  <c:v>-26.428914178063394</c:v>
                </c:pt>
                <c:pt idx="249">
                  <c:v>-26.423674496647148</c:v>
                </c:pt>
                <c:pt idx="250">
                  <c:v>-26.418434815230622</c:v>
                </c:pt>
                <c:pt idx="251">
                  <c:v>-26.413195133814099</c:v>
                </c:pt>
                <c:pt idx="252">
                  <c:v>-26.407955452397715</c:v>
                </c:pt>
                <c:pt idx="253">
                  <c:v>-26.40271577098105</c:v>
                </c:pt>
                <c:pt idx="254">
                  <c:v>-26.397476089564663</c:v>
                </c:pt>
                <c:pt idx="255">
                  <c:v>-26.39223640814814</c:v>
                </c:pt>
                <c:pt idx="256">
                  <c:v>-26.386996726731756</c:v>
                </c:pt>
                <c:pt idx="257">
                  <c:v>-26.381757045315229</c:v>
                </c:pt>
                <c:pt idx="258">
                  <c:v>-26.376517363898706</c:v>
                </c:pt>
                <c:pt idx="259">
                  <c:v>-26.37127768248218</c:v>
                </c:pt>
                <c:pt idx="260">
                  <c:v>-26.366038001065657</c:v>
                </c:pt>
                <c:pt idx="261">
                  <c:v>-26.360798319649408</c:v>
                </c:pt>
                <c:pt idx="262">
                  <c:v>-26.355558638232747</c:v>
                </c:pt>
                <c:pt idx="263">
                  <c:v>-26.350318956816498</c:v>
                </c:pt>
                <c:pt idx="264">
                  <c:v>-26.345079275399975</c:v>
                </c:pt>
                <c:pt idx="265">
                  <c:v>-26.339839593983449</c:v>
                </c:pt>
                <c:pt idx="266">
                  <c:v>-26.334599912566787</c:v>
                </c:pt>
                <c:pt idx="267">
                  <c:v>-26.329360231150538</c:v>
                </c:pt>
                <c:pt idx="268">
                  <c:v>-26.324120549734015</c:v>
                </c:pt>
                <c:pt idx="269">
                  <c:v>-26.318880868317628</c:v>
                </c:pt>
                <c:pt idx="270">
                  <c:v>-26.313641186900966</c:v>
                </c:pt>
                <c:pt idx="271">
                  <c:v>-26.308401505484579</c:v>
                </c:pt>
                <c:pt idx="272">
                  <c:v>-26.303161824068056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6-4281-B975-8555DD50D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930496"/>
        <c:axId val="251932032"/>
      </c:lineChart>
      <c:dateAx>
        <c:axId val="251930496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1932032"/>
        <c:crosses val="autoZero"/>
        <c:auto val="1"/>
        <c:lblOffset val="100"/>
        <c:baseTimeUnit val="days"/>
      </c:dateAx>
      <c:valAx>
        <c:axId val="25193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93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AUDCurve6M!$F$3:$F$275</c:f>
              <c:numCache>
                <c:formatCode>dd/mm/yyyy;@</c:formatCode>
                <c:ptCount val="273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43699</c:v>
                </c:pt>
                <c:pt idx="5">
                  <c:v>43729</c:v>
                </c:pt>
                <c:pt idx="6">
                  <c:v>43759</c:v>
                </c:pt>
                <c:pt idx="7">
                  <c:v>43789</c:v>
                </c:pt>
                <c:pt idx="8">
                  <c:v>43819</c:v>
                </c:pt>
                <c:pt idx="9">
                  <c:v>43849</c:v>
                </c:pt>
                <c:pt idx="10">
                  <c:v>43879</c:v>
                </c:pt>
                <c:pt idx="11">
                  <c:v>43909</c:v>
                </c:pt>
                <c:pt idx="12">
                  <c:v>43939</c:v>
                </c:pt>
                <c:pt idx="13">
                  <c:v>43969</c:v>
                </c:pt>
                <c:pt idx="14">
                  <c:v>43999</c:v>
                </c:pt>
                <c:pt idx="15">
                  <c:v>44029</c:v>
                </c:pt>
                <c:pt idx="16">
                  <c:v>44059</c:v>
                </c:pt>
                <c:pt idx="17">
                  <c:v>44089</c:v>
                </c:pt>
                <c:pt idx="18">
                  <c:v>44119</c:v>
                </c:pt>
                <c:pt idx="19">
                  <c:v>44149</c:v>
                </c:pt>
                <c:pt idx="20">
                  <c:v>44179</c:v>
                </c:pt>
                <c:pt idx="21">
                  <c:v>44209</c:v>
                </c:pt>
                <c:pt idx="22">
                  <c:v>44239</c:v>
                </c:pt>
                <c:pt idx="23">
                  <c:v>44269</c:v>
                </c:pt>
                <c:pt idx="24">
                  <c:v>44299</c:v>
                </c:pt>
                <c:pt idx="25">
                  <c:v>44329</c:v>
                </c:pt>
                <c:pt idx="26">
                  <c:v>44359</c:v>
                </c:pt>
                <c:pt idx="27">
                  <c:v>44389</c:v>
                </c:pt>
                <c:pt idx="28">
                  <c:v>44419</c:v>
                </c:pt>
                <c:pt idx="29">
                  <c:v>44449</c:v>
                </c:pt>
                <c:pt idx="30">
                  <c:v>44479</c:v>
                </c:pt>
                <c:pt idx="31">
                  <c:v>44509</c:v>
                </c:pt>
                <c:pt idx="32">
                  <c:v>44539</c:v>
                </c:pt>
                <c:pt idx="33">
                  <c:v>44569</c:v>
                </c:pt>
                <c:pt idx="34">
                  <c:v>44599</c:v>
                </c:pt>
                <c:pt idx="35">
                  <c:v>44629</c:v>
                </c:pt>
                <c:pt idx="36">
                  <c:v>44659</c:v>
                </c:pt>
                <c:pt idx="37">
                  <c:v>44689</c:v>
                </c:pt>
                <c:pt idx="38">
                  <c:v>44719</c:v>
                </c:pt>
                <c:pt idx="39">
                  <c:v>44749</c:v>
                </c:pt>
                <c:pt idx="40">
                  <c:v>44779</c:v>
                </c:pt>
                <c:pt idx="41">
                  <c:v>44809</c:v>
                </c:pt>
                <c:pt idx="42">
                  <c:v>44839</c:v>
                </c:pt>
                <c:pt idx="43">
                  <c:v>44869</c:v>
                </c:pt>
                <c:pt idx="44">
                  <c:v>44899</c:v>
                </c:pt>
                <c:pt idx="45">
                  <c:v>44929</c:v>
                </c:pt>
                <c:pt idx="46">
                  <c:v>44959</c:v>
                </c:pt>
                <c:pt idx="47">
                  <c:v>44989</c:v>
                </c:pt>
                <c:pt idx="48">
                  <c:v>45019</c:v>
                </c:pt>
                <c:pt idx="49">
                  <c:v>45049</c:v>
                </c:pt>
                <c:pt idx="50">
                  <c:v>45079</c:v>
                </c:pt>
                <c:pt idx="51">
                  <c:v>45109</c:v>
                </c:pt>
                <c:pt idx="52">
                  <c:v>45139</c:v>
                </c:pt>
                <c:pt idx="53">
                  <c:v>45169</c:v>
                </c:pt>
                <c:pt idx="54">
                  <c:v>45199</c:v>
                </c:pt>
                <c:pt idx="55">
                  <c:v>45229</c:v>
                </c:pt>
                <c:pt idx="56">
                  <c:v>45259</c:v>
                </c:pt>
                <c:pt idx="57">
                  <c:v>45289</c:v>
                </c:pt>
                <c:pt idx="58">
                  <c:v>45319</c:v>
                </c:pt>
                <c:pt idx="59">
                  <c:v>45349</c:v>
                </c:pt>
                <c:pt idx="60">
                  <c:v>45379</c:v>
                </c:pt>
                <c:pt idx="61">
                  <c:v>45409</c:v>
                </c:pt>
                <c:pt idx="62">
                  <c:v>45439</c:v>
                </c:pt>
                <c:pt idx="63">
                  <c:v>45469</c:v>
                </c:pt>
                <c:pt idx="64">
                  <c:v>45499</c:v>
                </c:pt>
                <c:pt idx="65">
                  <c:v>45529</c:v>
                </c:pt>
                <c:pt idx="66">
                  <c:v>45559</c:v>
                </c:pt>
                <c:pt idx="67">
                  <c:v>45589</c:v>
                </c:pt>
                <c:pt idx="68">
                  <c:v>45619</c:v>
                </c:pt>
                <c:pt idx="69">
                  <c:v>45649</c:v>
                </c:pt>
                <c:pt idx="70">
                  <c:v>45679</c:v>
                </c:pt>
                <c:pt idx="71">
                  <c:v>45709</c:v>
                </c:pt>
                <c:pt idx="72">
                  <c:v>45739</c:v>
                </c:pt>
                <c:pt idx="73">
                  <c:v>45769</c:v>
                </c:pt>
                <c:pt idx="74">
                  <c:v>45799</c:v>
                </c:pt>
                <c:pt idx="75">
                  <c:v>45829</c:v>
                </c:pt>
                <c:pt idx="76">
                  <c:v>45859</c:v>
                </c:pt>
                <c:pt idx="77">
                  <c:v>45889</c:v>
                </c:pt>
                <c:pt idx="78">
                  <c:v>45919</c:v>
                </c:pt>
                <c:pt idx="79">
                  <c:v>45949</c:v>
                </c:pt>
                <c:pt idx="80">
                  <c:v>45979</c:v>
                </c:pt>
                <c:pt idx="81">
                  <c:v>46009</c:v>
                </c:pt>
                <c:pt idx="82">
                  <c:v>46039</c:v>
                </c:pt>
                <c:pt idx="83">
                  <c:v>46069</c:v>
                </c:pt>
                <c:pt idx="84">
                  <c:v>46099</c:v>
                </c:pt>
                <c:pt idx="85">
                  <c:v>46129</c:v>
                </c:pt>
                <c:pt idx="86">
                  <c:v>46159</c:v>
                </c:pt>
                <c:pt idx="87">
                  <c:v>46189</c:v>
                </c:pt>
                <c:pt idx="88">
                  <c:v>46219</c:v>
                </c:pt>
                <c:pt idx="89">
                  <c:v>46249</c:v>
                </c:pt>
                <c:pt idx="90">
                  <c:v>46279</c:v>
                </c:pt>
                <c:pt idx="91">
                  <c:v>46309</c:v>
                </c:pt>
                <c:pt idx="92">
                  <c:v>46339</c:v>
                </c:pt>
                <c:pt idx="93">
                  <c:v>46369</c:v>
                </c:pt>
                <c:pt idx="94">
                  <c:v>46399</c:v>
                </c:pt>
                <c:pt idx="95">
                  <c:v>46429</c:v>
                </c:pt>
                <c:pt idx="96">
                  <c:v>46459</c:v>
                </c:pt>
                <c:pt idx="97">
                  <c:v>46489</c:v>
                </c:pt>
                <c:pt idx="98">
                  <c:v>46519</c:v>
                </c:pt>
                <c:pt idx="99">
                  <c:v>46549</c:v>
                </c:pt>
                <c:pt idx="100">
                  <c:v>46579</c:v>
                </c:pt>
                <c:pt idx="101">
                  <c:v>46609</c:v>
                </c:pt>
                <c:pt idx="102">
                  <c:v>46639</c:v>
                </c:pt>
                <c:pt idx="103">
                  <c:v>46669</c:v>
                </c:pt>
                <c:pt idx="104">
                  <c:v>46699</c:v>
                </c:pt>
                <c:pt idx="105">
                  <c:v>46729</c:v>
                </c:pt>
                <c:pt idx="106">
                  <c:v>46759</c:v>
                </c:pt>
                <c:pt idx="107">
                  <c:v>46789</c:v>
                </c:pt>
                <c:pt idx="108">
                  <c:v>46819</c:v>
                </c:pt>
                <c:pt idx="109">
                  <c:v>46849</c:v>
                </c:pt>
                <c:pt idx="110">
                  <c:v>46879</c:v>
                </c:pt>
                <c:pt idx="111">
                  <c:v>46909</c:v>
                </c:pt>
                <c:pt idx="112">
                  <c:v>46939</c:v>
                </c:pt>
                <c:pt idx="113">
                  <c:v>46969</c:v>
                </c:pt>
                <c:pt idx="114">
                  <c:v>46999</c:v>
                </c:pt>
                <c:pt idx="115">
                  <c:v>47029</c:v>
                </c:pt>
                <c:pt idx="116">
                  <c:v>47059</c:v>
                </c:pt>
                <c:pt idx="117">
                  <c:v>47089</c:v>
                </c:pt>
                <c:pt idx="118">
                  <c:v>47119</c:v>
                </c:pt>
                <c:pt idx="119">
                  <c:v>47149</c:v>
                </c:pt>
                <c:pt idx="120">
                  <c:v>47179</c:v>
                </c:pt>
                <c:pt idx="121">
                  <c:v>47209</c:v>
                </c:pt>
                <c:pt idx="122">
                  <c:v>47239</c:v>
                </c:pt>
                <c:pt idx="123">
                  <c:v>47269</c:v>
                </c:pt>
                <c:pt idx="124">
                  <c:v>47299</c:v>
                </c:pt>
                <c:pt idx="125">
                  <c:v>47329</c:v>
                </c:pt>
                <c:pt idx="126">
                  <c:v>47359</c:v>
                </c:pt>
                <c:pt idx="127">
                  <c:v>47389</c:v>
                </c:pt>
                <c:pt idx="128">
                  <c:v>47419</c:v>
                </c:pt>
                <c:pt idx="129">
                  <c:v>47449</c:v>
                </c:pt>
                <c:pt idx="130">
                  <c:v>47479</c:v>
                </c:pt>
                <c:pt idx="131">
                  <c:v>47509</c:v>
                </c:pt>
                <c:pt idx="132">
                  <c:v>47539</c:v>
                </c:pt>
                <c:pt idx="133">
                  <c:v>47569</c:v>
                </c:pt>
                <c:pt idx="134">
                  <c:v>47599</c:v>
                </c:pt>
                <c:pt idx="135">
                  <c:v>47629</c:v>
                </c:pt>
                <c:pt idx="136">
                  <c:v>47659</c:v>
                </c:pt>
                <c:pt idx="137">
                  <c:v>47689</c:v>
                </c:pt>
                <c:pt idx="138">
                  <c:v>47719</c:v>
                </c:pt>
                <c:pt idx="139">
                  <c:v>47749</c:v>
                </c:pt>
                <c:pt idx="140">
                  <c:v>47779</c:v>
                </c:pt>
                <c:pt idx="141">
                  <c:v>47809</c:v>
                </c:pt>
                <c:pt idx="142">
                  <c:v>47839</c:v>
                </c:pt>
                <c:pt idx="143">
                  <c:v>47869</c:v>
                </c:pt>
                <c:pt idx="144">
                  <c:v>47899</c:v>
                </c:pt>
                <c:pt idx="145">
                  <c:v>47929</c:v>
                </c:pt>
                <c:pt idx="146">
                  <c:v>47959</c:v>
                </c:pt>
                <c:pt idx="147">
                  <c:v>47989</c:v>
                </c:pt>
                <c:pt idx="148">
                  <c:v>48019</c:v>
                </c:pt>
                <c:pt idx="149">
                  <c:v>48049</c:v>
                </c:pt>
                <c:pt idx="150">
                  <c:v>48079</c:v>
                </c:pt>
                <c:pt idx="151">
                  <c:v>48109</c:v>
                </c:pt>
                <c:pt idx="152">
                  <c:v>48139</c:v>
                </c:pt>
                <c:pt idx="153">
                  <c:v>48169</c:v>
                </c:pt>
                <c:pt idx="154">
                  <c:v>48199</c:v>
                </c:pt>
                <c:pt idx="155">
                  <c:v>48229</c:v>
                </c:pt>
                <c:pt idx="156">
                  <c:v>48259</c:v>
                </c:pt>
                <c:pt idx="157">
                  <c:v>48289</c:v>
                </c:pt>
                <c:pt idx="158">
                  <c:v>48319</c:v>
                </c:pt>
                <c:pt idx="159">
                  <c:v>48349</c:v>
                </c:pt>
                <c:pt idx="160">
                  <c:v>48379</c:v>
                </c:pt>
                <c:pt idx="161">
                  <c:v>48409</c:v>
                </c:pt>
                <c:pt idx="162">
                  <c:v>48439</c:v>
                </c:pt>
                <c:pt idx="163">
                  <c:v>48469</c:v>
                </c:pt>
                <c:pt idx="164">
                  <c:v>48499</c:v>
                </c:pt>
                <c:pt idx="165">
                  <c:v>48529</c:v>
                </c:pt>
                <c:pt idx="166">
                  <c:v>48559</c:v>
                </c:pt>
                <c:pt idx="167">
                  <c:v>48589</c:v>
                </c:pt>
                <c:pt idx="168">
                  <c:v>48619</c:v>
                </c:pt>
                <c:pt idx="169">
                  <c:v>48649</c:v>
                </c:pt>
                <c:pt idx="170">
                  <c:v>48679</c:v>
                </c:pt>
                <c:pt idx="171">
                  <c:v>48709</c:v>
                </c:pt>
                <c:pt idx="172">
                  <c:v>48739</c:v>
                </c:pt>
                <c:pt idx="173">
                  <c:v>48769</c:v>
                </c:pt>
                <c:pt idx="174">
                  <c:v>48799</c:v>
                </c:pt>
                <c:pt idx="175">
                  <c:v>48829</c:v>
                </c:pt>
                <c:pt idx="176">
                  <c:v>48859</c:v>
                </c:pt>
                <c:pt idx="177">
                  <c:v>48889</c:v>
                </c:pt>
                <c:pt idx="178">
                  <c:v>48919</c:v>
                </c:pt>
                <c:pt idx="179">
                  <c:v>48949</c:v>
                </c:pt>
                <c:pt idx="180">
                  <c:v>48979</c:v>
                </c:pt>
                <c:pt idx="181">
                  <c:v>49009</c:v>
                </c:pt>
                <c:pt idx="182">
                  <c:v>49039</c:v>
                </c:pt>
                <c:pt idx="183">
                  <c:v>49069</c:v>
                </c:pt>
                <c:pt idx="184">
                  <c:v>49099</c:v>
                </c:pt>
                <c:pt idx="185">
                  <c:v>49129</c:v>
                </c:pt>
                <c:pt idx="186">
                  <c:v>49159</c:v>
                </c:pt>
                <c:pt idx="187">
                  <c:v>49189</c:v>
                </c:pt>
                <c:pt idx="188">
                  <c:v>49219</c:v>
                </c:pt>
                <c:pt idx="189">
                  <c:v>49249</c:v>
                </c:pt>
                <c:pt idx="190">
                  <c:v>49279</c:v>
                </c:pt>
                <c:pt idx="191">
                  <c:v>49309</c:v>
                </c:pt>
                <c:pt idx="192">
                  <c:v>49339</c:v>
                </c:pt>
                <c:pt idx="193">
                  <c:v>49369</c:v>
                </c:pt>
                <c:pt idx="194">
                  <c:v>49399</c:v>
                </c:pt>
                <c:pt idx="195">
                  <c:v>49429</c:v>
                </c:pt>
                <c:pt idx="196">
                  <c:v>49459</c:v>
                </c:pt>
                <c:pt idx="197">
                  <c:v>49489</c:v>
                </c:pt>
                <c:pt idx="198">
                  <c:v>49519</c:v>
                </c:pt>
                <c:pt idx="199">
                  <c:v>49549</c:v>
                </c:pt>
                <c:pt idx="200">
                  <c:v>49579</c:v>
                </c:pt>
                <c:pt idx="201">
                  <c:v>49609</c:v>
                </c:pt>
                <c:pt idx="202">
                  <c:v>49639</c:v>
                </c:pt>
                <c:pt idx="203">
                  <c:v>49669</c:v>
                </c:pt>
                <c:pt idx="204">
                  <c:v>49699</c:v>
                </c:pt>
                <c:pt idx="205">
                  <c:v>49729</c:v>
                </c:pt>
                <c:pt idx="206">
                  <c:v>49759</c:v>
                </c:pt>
                <c:pt idx="207">
                  <c:v>49789</c:v>
                </c:pt>
                <c:pt idx="208">
                  <c:v>49819</c:v>
                </c:pt>
                <c:pt idx="209">
                  <c:v>49849</c:v>
                </c:pt>
                <c:pt idx="210">
                  <c:v>49879</c:v>
                </c:pt>
                <c:pt idx="211">
                  <c:v>49909</c:v>
                </c:pt>
                <c:pt idx="212">
                  <c:v>49939</c:v>
                </c:pt>
                <c:pt idx="213">
                  <c:v>49969</c:v>
                </c:pt>
                <c:pt idx="214">
                  <c:v>49999</c:v>
                </c:pt>
                <c:pt idx="215">
                  <c:v>50029</c:v>
                </c:pt>
                <c:pt idx="216">
                  <c:v>50059</c:v>
                </c:pt>
                <c:pt idx="217">
                  <c:v>50089</c:v>
                </c:pt>
                <c:pt idx="218">
                  <c:v>50119</c:v>
                </c:pt>
                <c:pt idx="219">
                  <c:v>50149</c:v>
                </c:pt>
                <c:pt idx="220">
                  <c:v>50179</c:v>
                </c:pt>
                <c:pt idx="221">
                  <c:v>50209</c:v>
                </c:pt>
                <c:pt idx="222">
                  <c:v>50239</c:v>
                </c:pt>
                <c:pt idx="223">
                  <c:v>50269</c:v>
                </c:pt>
                <c:pt idx="224">
                  <c:v>50299</c:v>
                </c:pt>
                <c:pt idx="225">
                  <c:v>50329</c:v>
                </c:pt>
                <c:pt idx="226">
                  <c:v>50359</c:v>
                </c:pt>
                <c:pt idx="227">
                  <c:v>50389</c:v>
                </c:pt>
                <c:pt idx="228">
                  <c:v>50419</c:v>
                </c:pt>
                <c:pt idx="229">
                  <c:v>50449</c:v>
                </c:pt>
                <c:pt idx="230">
                  <c:v>50479</c:v>
                </c:pt>
                <c:pt idx="231">
                  <c:v>50509</c:v>
                </c:pt>
                <c:pt idx="232">
                  <c:v>50539</c:v>
                </c:pt>
                <c:pt idx="233">
                  <c:v>50569</c:v>
                </c:pt>
                <c:pt idx="234">
                  <c:v>50599</c:v>
                </c:pt>
                <c:pt idx="235">
                  <c:v>50629</c:v>
                </c:pt>
                <c:pt idx="236">
                  <c:v>50659</c:v>
                </c:pt>
                <c:pt idx="237">
                  <c:v>50689</c:v>
                </c:pt>
                <c:pt idx="238">
                  <c:v>50719</c:v>
                </c:pt>
                <c:pt idx="239">
                  <c:v>50749</c:v>
                </c:pt>
                <c:pt idx="240">
                  <c:v>50779</c:v>
                </c:pt>
                <c:pt idx="241">
                  <c:v>50809</c:v>
                </c:pt>
                <c:pt idx="242">
                  <c:v>50839</c:v>
                </c:pt>
                <c:pt idx="243">
                  <c:v>50869</c:v>
                </c:pt>
                <c:pt idx="244">
                  <c:v>50899</c:v>
                </c:pt>
                <c:pt idx="245">
                  <c:v>50929</c:v>
                </c:pt>
                <c:pt idx="246">
                  <c:v>50959</c:v>
                </c:pt>
                <c:pt idx="247">
                  <c:v>50989</c:v>
                </c:pt>
                <c:pt idx="248">
                  <c:v>51019</c:v>
                </c:pt>
                <c:pt idx="249">
                  <c:v>51049</c:v>
                </c:pt>
                <c:pt idx="250">
                  <c:v>51079</c:v>
                </c:pt>
                <c:pt idx="251">
                  <c:v>51109</c:v>
                </c:pt>
                <c:pt idx="252">
                  <c:v>51139</c:v>
                </c:pt>
                <c:pt idx="253">
                  <c:v>51169</c:v>
                </c:pt>
                <c:pt idx="254">
                  <c:v>51199</c:v>
                </c:pt>
                <c:pt idx="255">
                  <c:v>51229</c:v>
                </c:pt>
                <c:pt idx="256">
                  <c:v>51259</c:v>
                </c:pt>
                <c:pt idx="257">
                  <c:v>51289</c:v>
                </c:pt>
                <c:pt idx="258">
                  <c:v>51319</c:v>
                </c:pt>
                <c:pt idx="259">
                  <c:v>51349</c:v>
                </c:pt>
                <c:pt idx="260">
                  <c:v>51379</c:v>
                </c:pt>
                <c:pt idx="261">
                  <c:v>51409</c:v>
                </c:pt>
                <c:pt idx="262">
                  <c:v>51439</c:v>
                </c:pt>
                <c:pt idx="263">
                  <c:v>51469</c:v>
                </c:pt>
                <c:pt idx="264">
                  <c:v>51499</c:v>
                </c:pt>
                <c:pt idx="265">
                  <c:v>51529</c:v>
                </c:pt>
                <c:pt idx="266">
                  <c:v>51559</c:v>
                </c:pt>
                <c:pt idx="267">
                  <c:v>51589</c:v>
                </c:pt>
                <c:pt idx="268">
                  <c:v>51619</c:v>
                </c:pt>
                <c:pt idx="269">
                  <c:v>51649</c:v>
                </c:pt>
                <c:pt idx="270">
                  <c:v>51679</c:v>
                </c:pt>
                <c:pt idx="271">
                  <c:v>51709</c:v>
                </c:pt>
                <c:pt idx="272">
                  <c:v>51739</c:v>
                </c:pt>
              </c:numCache>
            </c:numRef>
          </c:cat>
          <c:val>
            <c:numRef>
              <c:f>AUDCurve6M!$G$3:$G$275</c:f>
              <c:numCache>
                <c:formatCode>General</c:formatCode>
                <c:ptCount val="273"/>
                <c:pt idx="0">
                  <c:v>0</c:v>
                </c:pt>
                <c:pt idx="1">
                  <c:v>0.36977784507452593</c:v>
                </c:pt>
                <c:pt idx="2">
                  <c:v>0.73955569013600675</c:v>
                </c:pt>
                <c:pt idx="3">
                  <c:v>1.1093335351855527</c:v>
                </c:pt>
                <c:pt idx="4">
                  <c:v>2.6940957283122513</c:v>
                </c:pt>
                <c:pt idx="5">
                  <c:v>4.2788579214368685</c:v>
                </c:pt>
                <c:pt idx="6">
                  <c:v>4.8627209738349997</c:v>
                </c:pt>
                <c:pt idx="7">
                  <c:v>4.8671161026575538</c:v>
                </c:pt>
                <c:pt idx="8">
                  <c:v>4.8715112314845488</c:v>
                </c:pt>
                <c:pt idx="9">
                  <c:v>4.8759063603090453</c:v>
                </c:pt>
                <c:pt idx="10">
                  <c:v>4.8803014891353467</c:v>
                </c:pt>
                <c:pt idx="11">
                  <c:v>4.8846966179588724</c:v>
                </c:pt>
                <c:pt idx="12">
                  <c:v>4.8890917467857289</c:v>
                </c:pt>
                <c:pt idx="13">
                  <c:v>4.89348687561092</c:v>
                </c:pt>
                <c:pt idx="14">
                  <c:v>4.897882004435</c:v>
                </c:pt>
                <c:pt idx="15">
                  <c:v>4.9844110781346878</c:v>
                </c:pt>
                <c:pt idx="16">
                  <c:v>5.1530740967076216</c:v>
                </c:pt>
                <c:pt idx="17">
                  <c:v>5.3217371152816657</c:v>
                </c:pt>
                <c:pt idx="18">
                  <c:v>5.490400133855017</c:v>
                </c:pt>
                <c:pt idx="19">
                  <c:v>5.6590631524294777</c:v>
                </c:pt>
                <c:pt idx="20">
                  <c:v>5.8277261710033832</c:v>
                </c:pt>
                <c:pt idx="21">
                  <c:v>5.9963891895763179</c:v>
                </c:pt>
                <c:pt idx="22">
                  <c:v>6.165052208150362</c:v>
                </c:pt>
                <c:pt idx="23">
                  <c:v>6.3337152267242676</c:v>
                </c:pt>
                <c:pt idx="24">
                  <c:v>6.502378245297896</c:v>
                </c:pt>
                <c:pt idx="25">
                  <c:v>6.6710412638718015</c:v>
                </c:pt>
                <c:pt idx="26">
                  <c:v>6.8397042824451528</c:v>
                </c:pt>
                <c:pt idx="27">
                  <c:v>7.038056617446192</c:v>
                </c:pt>
                <c:pt idx="28">
                  <c:v>7.295787585301083</c:v>
                </c:pt>
                <c:pt idx="29">
                  <c:v>7.5535185531552802</c:v>
                </c:pt>
                <c:pt idx="30">
                  <c:v>7.8112495210103106</c:v>
                </c:pt>
                <c:pt idx="31">
                  <c:v>8.068980488865062</c:v>
                </c:pt>
                <c:pt idx="32">
                  <c:v>8.3267114567191207</c:v>
                </c:pt>
                <c:pt idx="33">
                  <c:v>8.5844424245742896</c:v>
                </c:pt>
                <c:pt idx="34">
                  <c:v>8.8421733924289043</c:v>
                </c:pt>
                <c:pt idx="35">
                  <c:v>9.0999043602839329</c:v>
                </c:pt>
                <c:pt idx="36">
                  <c:v>9.3576353281385476</c:v>
                </c:pt>
                <c:pt idx="37">
                  <c:v>9.6153662959928834</c:v>
                </c:pt>
                <c:pt idx="38">
                  <c:v>9.8730972638479138</c:v>
                </c:pt>
                <c:pt idx="39">
                  <c:v>10.127316976080991</c:v>
                </c:pt>
                <c:pt idx="40">
                  <c:v>10.349935387721359</c:v>
                </c:pt>
                <c:pt idx="41">
                  <c:v>10.572553799361033</c:v>
                </c:pt>
                <c:pt idx="42">
                  <c:v>10.795172211001402</c:v>
                </c:pt>
                <c:pt idx="43">
                  <c:v>11.017790622641217</c:v>
                </c:pt>
                <c:pt idx="44">
                  <c:v>11.240409034281445</c:v>
                </c:pt>
                <c:pt idx="45">
                  <c:v>11.463027445921675</c:v>
                </c:pt>
                <c:pt idx="46">
                  <c:v>11.685645857561489</c:v>
                </c:pt>
                <c:pt idx="47">
                  <c:v>11.908264269201856</c:v>
                </c:pt>
                <c:pt idx="48">
                  <c:v>12.130882680841532</c:v>
                </c:pt>
                <c:pt idx="49">
                  <c:v>12.353501092481483</c:v>
                </c:pt>
                <c:pt idx="50">
                  <c:v>12.576119504121852</c:v>
                </c:pt>
                <c:pt idx="51">
                  <c:v>12.798737915761944</c:v>
                </c:pt>
                <c:pt idx="52">
                  <c:v>13.021356327401756</c:v>
                </c:pt>
                <c:pt idx="53">
                  <c:v>13.243974739042264</c:v>
                </c:pt>
                <c:pt idx="54">
                  <c:v>13.466593150682215</c:v>
                </c:pt>
                <c:pt idx="55">
                  <c:v>13.689211562322445</c:v>
                </c:pt>
                <c:pt idx="56">
                  <c:v>13.911829973962121</c:v>
                </c:pt>
                <c:pt idx="57">
                  <c:v>14.134448385602628</c:v>
                </c:pt>
                <c:pt idx="58">
                  <c:v>14.357066797242718</c:v>
                </c:pt>
                <c:pt idx="59">
                  <c:v>14.579685208882671</c:v>
                </c:pt>
                <c:pt idx="60">
                  <c:v>14.802303620522622</c:v>
                </c:pt>
                <c:pt idx="61">
                  <c:v>15.024922032162713</c:v>
                </c:pt>
                <c:pt idx="62">
                  <c:v>15.247540443802803</c:v>
                </c:pt>
                <c:pt idx="63">
                  <c:v>15.470158855443033</c:v>
                </c:pt>
                <c:pt idx="64">
                  <c:v>15.703412222837777</c:v>
                </c:pt>
                <c:pt idx="65">
                  <c:v>15.93932432917139</c:v>
                </c:pt>
                <c:pt idx="66">
                  <c:v>16.175236435505141</c:v>
                </c:pt>
                <c:pt idx="67">
                  <c:v>16.411148541838479</c:v>
                </c:pt>
                <c:pt idx="68">
                  <c:v>16.647060648172367</c:v>
                </c:pt>
                <c:pt idx="69">
                  <c:v>16.88297275450612</c:v>
                </c:pt>
                <c:pt idx="70">
                  <c:v>17.118884860839458</c:v>
                </c:pt>
                <c:pt idx="71">
                  <c:v>17.354796967173208</c:v>
                </c:pt>
                <c:pt idx="72">
                  <c:v>17.590709073506961</c:v>
                </c:pt>
                <c:pt idx="73">
                  <c:v>17.826621179840295</c:v>
                </c:pt>
                <c:pt idx="74">
                  <c:v>18.06253328617391</c:v>
                </c:pt>
                <c:pt idx="75">
                  <c:v>18.298445392507663</c:v>
                </c:pt>
                <c:pt idx="76">
                  <c:v>18.534357498841274</c:v>
                </c:pt>
                <c:pt idx="77">
                  <c:v>18.770269605175027</c:v>
                </c:pt>
                <c:pt idx="78">
                  <c:v>19.006181711508361</c:v>
                </c:pt>
                <c:pt idx="79">
                  <c:v>19.242093817841976</c:v>
                </c:pt>
                <c:pt idx="80">
                  <c:v>19.478005924175729</c:v>
                </c:pt>
                <c:pt idx="81">
                  <c:v>19.713918030509483</c:v>
                </c:pt>
                <c:pt idx="82">
                  <c:v>19.949830136842817</c:v>
                </c:pt>
                <c:pt idx="83">
                  <c:v>20.18574224317657</c:v>
                </c:pt>
                <c:pt idx="84">
                  <c:v>20.42165434951032</c:v>
                </c:pt>
                <c:pt idx="85">
                  <c:v>20.657566455843657</c:v>
                </c:pt>
                <c:pt idx="86">
                  <c:v>20.89347856217741</c:v>
                </c:pt>
                <c:pt idx="87">
                  <c:v>21.129390668511022</c:v>
                </c:pt>
                <c:pt idx="88">
                  <c:v>21.282231473245954</c:v>
                </c:pt>
                <c:pt idx="89">
                  <c:v>21.340133647582693</c:v>
                </c:pt>
                <c:pt idx="90">
                  <c:v>21.398035821919294</c:v>
                </c:pt>
                <c:pt idx="91">
                  <c:v>21.455937996255475</c:v>
                </c:pt>
                <c:pt idx="92">
                  <c:v>21.513840170592214</c:v>
                </c:pt>
                <c:pt idx="93">
                  <c:v>21.571742344928811</c:v>
                </c:pt>
                <c:pt idx="94">
                  <c:v>21.62964451926555</c:v>
                </c:pt>
                <c:pt idx="95">
                  <c:v>21.687546693602012</c:v>
                </c:pt>
                <c:pt idx="96">
                  <c:v>21.74544886793861</c:v>
                </c:pt>
                <c:pt idx="97">
                  <c:v>21.80335104227521</c:v>
                </c:pt>
                <c:pt idx="98">
                  <c:v>21.861253216611669</c:v>
                </c:pt>
                <c:pt idx="99">
                  <c:v>21.919155390948408</c:v>
                </c:pt>
                <c:pt idx="100">
                  <c:v>21.977057565285008</c:v>
                </c:pt>
                <c:pt idx="101">
                  <c:v>22.034959739621744</c:v>
                </c:pt>
                <c:pt idx="102">
                  <c:v>22.092861913958206</c:v>
                </c:pt>
                <c:pt idx="103">
                  <c:v>22.150764088294807</c:v>
                </c:pt>
                <c:pt idx="104">
                  <c:v>22.208666262631404</c:v>
                </c:pt>
                <c:pt idx="105">
                  <c:v>22.266568436967866</c:v>
                </c:pt>
                <c:pt idx="106">
                  <c:v>22.324470611304463</c:v>
                </c:pt>
                <c:pt idx="107">
                  <c:v>22.382372785641063</c:v>
                </c:pt>
                <c:pt idx="108">
                  <c:v>22.440274959977941</c:v>
                </c:pt>
                <c:pt idx="109">
                  <c:v>22.498177134314123</c:v>
                </c:pt>
                <c:pt idx="110">
                  <c:v>22.556079308650723</c:v>
                </c:pt>
                <c:pt idx="111">
                  <c:v>22.613981482987462</c:v>
                </c:pt>
                <c:pt idx="112">
                  <c:v>22.671883657323921</c:v>
                </c:pt>
                <c:pt idx="113">
                  <c:v>22.729785831660521</c:v>
                </c:pt>
                <c:pt idx="114">
                  <c:v>22.787688005997257</c:v>
                </c:pt>
                <c:pt idx="115">
                  <c:v>22.845590180333719</c:v>
                </c:pt>
                <c:pt idx="116">
                  <c:v>22.903492354670458</c:v>
                </c:pt>
                <c:pt idx="117">
                  <c:v>22.961394529006917</c:v>
                </c:pt>
                <c:pt idx="118">
                  <c:v>23.019296703343656</c:v>
                </c:pt>
                <c:pt idx="119">
                  <c:v>23.077198877680118</c:v>
                </c:pt>
                <c:pt idx="120">
                  <c:v>23.135101052016715</c:v>
                </c:pt>
                <c:pt idx="121">
                  <c:v>23.193003226353316</c:v>
                </c:pt>
                <c:pt idx="122">
                  <c:v>23.250905400689636</c:v>
                </c:pt>
                <c:pt idx="123">
                  <c:v>23.308807575026236</c:v>
                </c:pt>
                <c:pt idx="124">
                  <c:v>23.366709749362833</c:v>
                </c:pt>
                <c:pt idx="125">
                  <c:v>23.526944169191406</c:v>
                </c:pt>
                <c:pt idx="126">
                  <c:v>23.694488035126138</c:v>
                </c:pt>
                <c:pt idx="127">
                  <c:v>23.862031901061147</c:v>
                </c:pt>
                <c:pt idx="128">
                  <c:v>24.02957576699616</c:v>
                </c:pt>
                <c:pt idx="129">
                  <c:v>24.197119632931031</c:v>
                </c:pt>
                <c:pt idx="130">
                  <c:v>24.36466349886604</c:v>
                </c:pt>
                <c:pt idx="131">
                  <c:v>24.532207364801049</c:v>
                </c:pt>
                <c:pt idx="132">
                  <c:v>24.699751230736201</c:v>
                </c:pt>
                <c:pt idx="133">
                  <c:v>24.86729509667121</c:v>
                </c:pt>
                <c:pt idx="134">
                  <c:v>25.034838962606081</c:v>
                </c:pt>
                <c:pt idx="135">
                  <c:v>25.202382828540955</c:v>
                </c:pt>
                <c:pt idx="136">
                  <c:v>25.369926694475964</c:v>
                </c:pt>
                <c:pt idx="137">
                  <c:v>25.537470560410974</c:v>
                </c:pt>
                <c:pt idx="138">
                  <c:v>25.705014426345844</c:v>
                </c:pt>
                <c:pt idx="139">
                  <c:v>25.872558292280718</c:v>
                </c:pt>
                <c:pt idx="140">
                  <c:v>26.040102158215866</c:v>
                </c:pt>
                <c:pt idx="141">
                  <c:v>26.207646024150737</c:v>
                </c:pt>
                <c:pt idx="142">
                  <c:v>26.375189890085888</c:v>
                </c:pt>
                <c:pt idx="143">
                  <c:v>26.542733756020759</c:v>
                </c:pt>
                <c:pt idx="144">
                  <c:v>26.710277621955768</c:v>
                </c:pt>
                <c:pt idx="145">
                  <c:v>26.877821487890362</c:v>
                </c:pt>
                <c:pt idx="146">
                  <c:v>27.045365353825652</c:v>
                </c:pt>
                <c:pt idx="147">
                  <c:v>27.212909219760661</c:v>
                </c:pt>
                <c:pt idx="148">
                  <c:v>27.380453085695532</c:v>
                </c:pt>
                <c:pt idx="149">
                  <c:v>27.437937011416668</c:v>
                </c:pt>
                <c:pt idx="150">
                  <c:v>27.422047643661656</c:v>
                </c:pt>
                <c:pt idx="151">
                  <c:v>27.406158275906922</c:v>
                </c:pt>
                <c:pt idx="152">
                  <c:v>27.39026890815191</c:v>
                </c:pt>
                <c:pt idx="153">
                  <c:v>27.374379540397175</c:v>
                </c:pt>
                <c:pt idx="154">
                  <c:v>27.358490172642302</c:v>
                </c:pt>
                <c:pt idx="155">
                  <c:v>27.342600804887429</c:v>
                </c:pt>
                <c:pt idx="156">
                  <c:v>27.326711437132555</c:v>
                </c:pt>
                <c:pt idx="157">
                  <c:v>27.310822069377821</c:v>
                </c:pt>
                <c:pt idx="158">
                  <c:v>27.294932701622809</c:v>
                </c:pt>
                <c:pt idx="159">
                  <c:v>27.279043333868074</c:v>
                </c:pt>
                <c:pt idx="160">
                  <c:v>27.263153966112924</c:v>
                </c:pt>
                <c:pt idx="161">
                  <c:v>27.247264598358189</c:v>
                </c:pt>
                <c:pt idx="162">
                  <c:v>27.231375230603454</c:v>
                </c:pt>
                <c:pt idx="163">
                  <c:v>27.215485862848581</c:v>
                </c:pt>
                <c:pt idx="164">
                  <c:v>27.199596495093708</c:v>
                </c:pt>
                <c:pt idx="165">
                  <c:v>27.183707127338835</c:v>
                </c:pt>
                <c:pt idx="166">
                  <c:v>27.167817759583961</c:v>
                </c:pt>
                <c:pt idx="167">
                  <c:v>27.151928391829088</c:v>
                </c:pt>
                <c:pt idx="168">
                  <c:v>27.136039024074215</c:v>
                </c:pt>
                <c:pt idx="169">
                  <c:v>27.12014965631948</c:v>
                </c:pt>
                <c:pt idx="170">
                  <c:v>27.104260288564607</c:v>
                </c:pt>
                <c:pt idx="171">
                  <c:v>27.088370920809734</c:v>
                </c:pt>
                <c:pt idx="172">
                  <c:v>27.072481553054722</c:v>
                </c:pt>
                <c:pt idx="173">
                  <c:v>27.056592185299849</c:v>
                </c:pt>
                <c:pt idx="174">
                  <c:v>27.040702817544975</c:v>
                </c:pt>
                <c:pt idx="175">
                  <c:v>27.024813449790102</c:v>
                </c:pt>
                <c:pt idx="176">
                  <c:v>27.008924082035367</c:v>
                </c:pt>
                <c:pt idx="177">
                  <c:v>26.993034714280494</c:v>
                </c:pt>
                <c:pt idx="178">
                  <c:v>26.977145346525621</c:v>
                </c:pt>
                <c:pt idx="179">
                  <c:v>26.961255978770748</c:v>
                </c:pt>
                <c:pt idx="180">
                  <c:v>26.945366611016013</c:v>
                </c:pt>
                <c:pt idx="181">
                  <c:v>26.929477243261001</c:v>
                </c:pt>
                <c:pt idx="182">
                  <c:v>26.913587875506128</c:v>
                </c:pt>
                <c:pt idx="183">
                  <c:v>26.897698507751393</c:v>
                </c:pt>
                <c:pt idx="184">
                  <c:v>26.88180913999652</c:v>
                </c:pt>
                <c:pt idx="185">
                  <c:v>26.866129679203045</c:v>
                </c:pt>
                <c:pt idx="186">
                  <c:v>26.856537520285606</c:v>
                </c:pt>
                <c:pt idx="187">
                  <c:v>26.846945361368029</c:v>
                </c:pt>
                <c:pt idx="188">
                  <c:v>26.837353202450871</c:v>
                </c:pt>
                <c:pt idx="189">
                  <c:v>26.827761043533432</c:v>
                </c:pt>
                <c:pt idx="190">
                  <c:v>26.818168884615858</c:v>
                </c:pt>
                <c:pt idx="191">
                  <c:v>26.808576725698696</c:v>
                </c:pt>
                <c:pt idx="192">
                  <c:v>26.798984566781257</c:v>
                </c:pt>
                <c:pt idx="193">
                  <c:v>26.789392407863822</c:v>
                </c:pt>
                <c:pt idx="194">
                  <c:v>26.779800248946383</c:v>
                </c:pt>
                <c:pt idx="195">
                  <c:v>26.770208090029087</c:v>
                </c:pt>
                <c:pt idx="196">
                  <c:v>26.760615931111925</c:v>
                </c:pt>
                <c:pt idx="197">
                  <c:v>26.751023772194348</c:v>
                </c:pt>
                <c:pt idx="198">
                  <c:v>26.741431613276912</c:v>
                </c:pt>
                <c:pt idx="199">
                  <c:v>26.731839454359474</c:v>
                </c:pt>
                <c:pt idx="200">
                  <c:v>26.722247295442315</c:v>
                </c:pt>
                <c:pt idx="201">
                  <c:v>26.712655136524877</c:v>
                </c:pt>
                <c:pt idx="202">
                  <c:v>26.703062977607438</c:v>
                </c:pt>
                <c:pt idx="203">
                  <c:v>26.69347081869028</c:v>
                </c:pt>
                <c:pt idx="204">
                  <c:v>26.683878659772841</c:v>
                </c:pt>
                <c:pt idx="205">
                  <c:v>26.674286500855406</c:v>
                </c:pt>
                <c:pt idx="206">
                  <c:v>26.664694341937828</c:v>
                </c:pt>
                <c:pt idx="207">
                  <c:v>26.655102183020528</c:v>
                </c:pt>
                <c:pt idx="208">
                  <c:v>26.645510024103231</c:v>
                </c:pt>
                <c:pt idx="209">
                  <c:v>26.635917865185792</c:v>
                </c:pt>
                <c:pt idx="210">
                  <c:v>26.626325706268634</c:v>
                </c:pt>
                <c:pt idx="211">
                  <c:v>26.616733547351057</c:v>
                </c:pt>
                <c:pt idx="212">
                  <c:v>26.607141388434037</c:v>
                </c:pt>
                <c:pt idx="213">
                  <c:v>26.597549229516321</c:v>
                </c:pt>
                <c:pt idx="214">
                  <c:v>26.58795707059916</c:v>
                </c:pt>
                <c:pt idx="215">
                  <c:v>26.578364911681724</c:v>
                </c:pt>
                <c:pt idx="216">
                  <c:v>26.568772752764147</c:v>
                </c:pt>
                <c:pt idx="217">
                  <c:v>26.559180593846989</c:v>
                </c:pt>
                <c:pt idx="218">
                  <c:v>26.54958843492955</c:v>
                </c:pt>
                <c:pt idx="219">
                  <c:v>26.53999627601225</c:v>
                </c:pt>
                <c:pt idx="220">
                  <c:v>26.530404117094815</c:v>
                </c:pt>
                <c:pt idx="221">
                  <c:v>26.520811958177514</c:v>
                </c:pt>
                <c:pt idx="222">
                  <c:v>26.511219799260076</c:v>
                </c:pt>
                <c:pt idx="223">
                  <c:v>26.501627640342779</c:v>
                </c:pt>
                <c:pt idx="224">
                  <c:v>26.49203548142534</c:v>
                </c:pt>
                <c:pt idx="225">
                  <c:v>26.482443322507766</c:v>
                </c:pt>
                <c:pt idx="226">
                  <c:v>26.472851163590327</c:v>
                </c:pt>
                <c:pt idx="227">
                  <c:v>26.463259004673169</c:v>
                </c:pt>
                <c:pt idx="228">
                  <c:v>26.45366684575573</c:v>
                </c:pt>
                <c:pt idx="229">
                  <c:v>26.444074686838292</c:v>
                </c:pt>
                <c:pt idx="230">
                  <c:v>26.434482527920995</c:v>
                </c:pt>
                <c:pt idx="231">
                  <c:v>26.424890369003695</c:v>
                </c:pt>
                <c:pt idx="232">
                  <c:v>26.415298210086398</c:v>
                </c:pt>
                <c:pt idx="233">
                  <c:v>26.405706051168821</c:v>
                </c:pt>
                <c:pt idx="234">
                  <c:v>26.39611389225152</c:v>
                </c:pt>
                <c:pt idx="235">
                  <c:v>26.386521733334085</c:v>
                </c:pt>
                <c:pt idx="236">
                  <c:v>26.376929574416785</c:v>
                </c:pt>
                <c:pt idx="237">
                  <c:v>26.367337415499488</c:v>
                </c:pt>
                <c:pt idx="238">
                  <c:v>26.357745256582188</c:v>
                </c:pt>
                <c:pt idx="239">
                  <c:v>26.348153097664611</c:v>
                </c:pt>
                <c:pt idx="240">
                  <c:v>26.338560938747314</c:v>
                </c:pt>
                <c:pt idx="241">
                  <c:v>26.328968779829736</c:v>
                </c:pt>
                <c:pt idx="242">
                  <c:v>26.319376620912578</c:v>
                </c:pt>
                <c:pt idx="243">
                  <c:v>26.30978446199514</c:v>
                </c:pt>
                <c:pt idx="244">
                  <c:v>26.300192303077839</c:v>
                </c:pt>
                <c:pt idx="245">
                  <c:v>26.290600144160404</c:v>
                </c:pt>
                <c:pt idx="246">
                  <c:v>26.281527290076546</c:v>
                </c:pt>
                <c:pt idx="247">
                  <c:v>26.27582991741026</c:v>
                </c:pt>
                <c:pt idx="248">
                  <c:v>26.270132544743696</c:v>
                </c:pt>
                <c:pt idx="249">
                  <c:v>26.264435172077409</c:v>
                </c:pt>
                <c:pt idx="250">
                  <c:v>26.258737799411264</c:v>
                </c:pt>
                <c:pt idx="251">
                  <c:v>26.2530404267447</c:v>
                </c:pt>
                <c:pt idx="252">
                  <c:v>26.247343054078414</c:v>
                </c:pt>
                <c:pt idx="253">
                  <c:v>26.24164568141213</c:v>
                </c:pt>
                <c:pt idx="254">
                  <c:v>26.235948308745982</c:v>
                </c:pt>
                <c:pt idx="255">
                  <c:v>26.230250936079557</c:v>
                </c:pt>
                <c:pt idx="256">
                  <c:v>26.224553563413274</c:v>
                </c:pt>
                <c:pt idx="257">
                  <c:v>26.218856190746848</c:v>
                </c:pt>
                <c:pt idx="258">
                  <c:v>26.213158818080561</c:v>
                </c:pt>
                <c:pt idx="259">
                  <c:v>26.207461445414136</c:v>
                </c:pt>
                <c:pt idx="260">
                  <c:v>26.201764072747991</c:v>
                </c:pt>
                <c:pt idx="261">
                  <c:v>26.196066700081566</c:v>
                </c:pt>
                <c:pt idx="262">
                  <c:v>26.190369327415141</c:v>
                </c:pt>
                <c:pt idx="263">
                  <c:v>26.184671954748996</c:v>
                </c:pt>
                <c:pt idx="264">
                  <c:v>26.178974582082432</c:v>
                </c:pt>
                <c:pt idx="265">
                  <c:v>26.173277209416145</c:v>
                </c:pt>
                <c:pt idx="266">
                  <c:v>26.167579836749859</c:v>
                </c:pt>
                <c:pt idx="267">
                  <c:v>26.161882464083575</c:v>
                </c:pt>
                <c:pt idx="268">
                  <c:v>26.156185091417012</c:v>
                </c:pt>
                <c:pt idx="269">
                  <c:v>26.150487718750725</c:v>
                </c:pt>
                <c:pt idx="270">
                  <c:v>26.14479034608458</c:v>
                </c:pt>
                <c:pt idx="271">
                  <c:v>26.139092973418155</c:v>
                </c:pt>
                <c:pt idx="272">
                  <c:v>26.133395600751729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E-44DC-8EB8-BB0AB2FD7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968512"/>
        <c:axId val="251970304"/>
      </c:lineChart>
      <c:dateAx>
        <c:axId val="251968512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1970304"/>
        <c:crosses val="autoZero"/>
        <c:auto val="1"/>
        <c:lblOffset val="100"/>
        <c:baseTimeUnit val="days"/>
      </c:dateAx>
      <c:valAx>
        <c:axId val="25197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96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tabSelected="1" zoomScale="11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23</xdr:row>
      <xdr:rowOff>142875</xdr:rowOff>
    </xdr:from>
    <xdr:to>
      <xdr:col>20</xdr:col>
      <xdr:colOff>190500</xdr:colOff>
      <xdr:row>47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5</xdr:row>
      <xdr:rowOff>88900</xdr:rowOff>
    </xdr:from>
    <xdr:to>
      <xdr:col>13</xdr:col>
      <xdr:colOff>581025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29"/>
  <sheetViews>
    <sheetView workbookViewId="0">
      <selection activeCell="J15" sqref="J15"/>
    </sheetView>
  </sheetViews>
  <sheetFormatPr defaultRowHeight="12.75"/>
  <cols>
    <col min="1" max="1" width="15.5703125" bestFit="1" customWidth="1"/>
    <col min="2" max="2" width="67.7109375" bestFit="1" customWidth="1"/>
    <col min="3" max="3" width="10.5703125" bestFit="1" customWidth="1"/>
    <col min="4" max="4" width="43.28515625" bestFit="1" customWidth="1"/>
    <col min="5" max="5" width="10.5703125" bestFit="1" customWidth="1"/>
    <col min="7" max="7" width="18.5703125" bestFit="1" customWidth="1"/>
    <col min="8" max="8" width="48.5703125" bestFit="1" customWidth="1"/>
    <col min="9" max="9" width="4.42578125" customWidth="1"/>
    <col min="11" max="11" width="12" bestFit="1" customWidth="1"/>
  </cols>
  <sheetData>
    <row r="1" spans="1:11">
      <c r="B1" s="40" t="s">
        <v>60</v>
      </c>
    </row>
    <row r="2" spans="1:11">
      <c r="A2" s="40" t="s">
        <v>61</v>
      </c>
      <c r="B2" t="str">
        <f>_xll.HLV5r3.Utility.Utilities.GetCurveEngineVersionInfo()</f>
        <v>Version: 1.0 Built on : 1/07/2019, 3:19 PM</v>
      </c>
    </row>
    <row r="4" spans="1:11">
      <c r="B4" s="40" t="s">
        <v>62</v>
      </c>
      <c r="D4" s="41" t="s">
        <v>121</v>
      </c>
      <c r="E4" s="88">
        <f ca="1">TODAY()</f>
        <v>43647</v>
      </c>
    </row>
    <row r="5" spans="1:11">
      <c r="B5" s="42"/>
      <c r="D5" s="43" t="s">
        <v>17</v>
      </c>
      <c r="E5" s="43" t="s">
        <v>0</v>
      </c>
    </row>
    <row r="6" spans="1:11">
      <c r="D6" s="43" t="s">
        <v>119</v>
      </c>
      <c r="E6" s="43" t="s">
        <v>91</v>
      </c>
    </row>
    <row r="7" spans="1:11">
      <c r="B7" s="44" t="s">
        <v>63</v>
      </c>
      <c r="C7" s="41"/>
      <c r="D7" s="43" t="s">
        <v>20</v>
      </c>
      <c r="E7" s="43" t="s">
        <v>64</v>
      </c>
    </row>
    <row r="8" spans="1:11">
      <c r="B8" s="45" t="str">
        <f t="array" ref="B8:B129">_xll.HLV5r3.Financial.Cache.ListUpTo100PricingStructures(D6:E7)</f>
        <v>Market.QR_LIVE.RateCurve.GBP-LIBOR-BBA-3M</v>
      </c>
    </row>
    <row r="9" spans="1:11">
      <c r="B9" s="45" t="str">
        <v>Market.QR_LIVE.RateCurve.USD-LIBOR-BBA-3M</v>
      </c>
      <c r="D9" s="46" t="s">
        <v>120</v>
      </c>
      <c r="E9" s="46"/>
    </row>
    <row r="10" spans="1:11">
      <c r="B10" s="45" t="str">
        <v>Market.QR_LIVE.RateCurve.AUD-BBR-BBSW-1M</v>
      </c>
    </row>
    <row r="11" spans="1:11">
      <c r="B11" s="45" t="str">
        <v>Market.QR_LIVE.DiscountCurve.EUR-LIBOR-SENIOR</v>
      </c>
    </row>
    <row r="12" spans="1:11">
      <c r="B12" s="45" t="str">
        <v>Market.QR_LIVE.DiscountCurve.GBP-LIBOR-SENIOR</v>
      </c>
    </row>
    <row r="13" spans="1:11">
      <c r="B13" s="45" t="str">
        <v>Market.QR_LIVE.DiscountCurve.JPY-LIBOR-SENIOR</v>
      </c>
    </row>
    <row r="14" spans="1:11">
      <c r="B14" s="45" t="str">
        <v>Market.QR_LIVE.DiscountCurve.NZD-LIBOR-SENIOR</v>
      </c>
    </row>
    <row r="15" spans="1:11">
      <c r="B15" s="45" t="str">
        <v>Market.QR_LIVE.DiscountCurve.USD-LIBOR-SENIOR</v>
      </c>
      <c r="D15" t="str">
        <f t="array" ref="D15:E56">_xll.HLV5r3.Financial.Cache.GetQuotedAssetSet( D9)</f>
        <v>GBP-Deposit-1D</v>
      </c>
      <c r="E15" s="50">
        <v>5.0000000000000001E-3</v>
      </c>
      <c r="G15" t="str">
        <f t="array" ref="G15:H56">_xll.HLV5r3.Financial.Cache.DisplayPricingStructureProperties( D9)</f>
        <v>Market</v>
      </c>
      <c r="H15" t="str">
        <v>QR_LIVE</v>
      </c>
      <c r="J15">
        <f t="array" aca="1" ref="J15:K51" ca="1">_xll.HLV5r3.Financial.Cache.GetDaysAndZeroRates(D9,E4,"Quarterly")</f>
        <v>-3227</v>
      </c>
      <c r="K15" s="50">
        <f ca="1"/>
        <v>0</v>
      </c>
    </row>
    <row r="16" spans="1:11">
      <c r="B16" s="45" t="str">
        <v>Market.QR_LIVE.FxCurve.AUD-EUR</v>
      </c>
      <c r="D16" t="str">
        <v>GBP-Deposit-1W</v>
      </c>
      <c r="E16" s="50">
        <v>5.3499999999999997E-3</v>
      </c>
      <c r="G16" t="str">
        <v>PricingStructureType</v>
      </c>
      <c r="H16" s="49" t="str">
        <v>RateCurve</v>
      </c>
      <c r="J16">
        <f ca="1"/>
        <v>-3226</v>
      </c>
      <c r="K16" s="50">
        <f ca="1"/>
        <v>-1.5498960896920266E-6</v>
      </c>
    </row>
    <row r="17" spans="2:11">
      <c r="B17" s="45" t="str">
        <v>Market.QR_LIVE.FxCurve.AUD-GBP</v>
      </c>
      <c r="D17" t="str">
        <v>GBP-Deposit-1M</v>
      </c>
      <c r="E17" s="50">
        <v>5.7499999999999999E-3</v>
      </c>
      <c r="G17" t="str">
        <v>IndexName</v>
      </c>
      <c r="H17" s="49" t="str">
        <v>GBP-LIBOR-BBA</v>
      </c>
      <c r="J17">
        <f ca="1"/>
        <v>-3220</v>
      </c>
      <c r="K17" s="50">
        <f ca="1"/>
        <v>-1.1629821259351303E-5</v>
      </c>
    </row>
    <row r="18" spans="2:11">
      <c r="B18" s="45" t="str">
        <v>Market.QR_LIVE.FxCurve.AUD-JPY</v>
      </c>
      <c r="D18" t="str">
        <v>GBP-Deposit-2M</v>
      </c>
      <c r="E18" s="50">
        <v>7.2500000000000004E-3</v>
      </c>
      <c r="G18" t="str">
        <v>IndexTenor</v>
      </c>
      <c r="H18" t="str">
        <v>3M</v>
      </c>
      <c r="J18">
        <f ca="1"/>
        <v>-3196</v>
      </c>
      <c r="K18" s="50">
        <f ca="1"/>
        <v>-5.5758838343411554E-5</v>
      </c>
    </row>
    <row r="19" spans="2:11">
      <c r="B19" s="45" t="str">
        <v>Market.QR_LIVE.FxCurve.AUD-NZD</v>
      </c>
      <c r="D19" t="str">
        <v>GBP-Deposit-3M</v>
      </c>
      <c r="E19" s="50">
        <v>7.2500000000000004E-3</v>
      </c>
      <c r="G19" t="str">
        <v>CurveName</v>
      </c>
      <c r="H19" t="str">
        <v>GBP-LIBOR-BBA-3M</v>
      </c>
      <c r="J19">
        <f ca="1"/>
        <v>-3167</v>
      </c>
      <c r="K19" s="50">
        <f ca="1"/>
        <v>-1.3726982437356483E-4</v>
      </c>
    </row>
    <row r="20" spans="2:11">
      <c r="B20" s="45" t="str">
        <v>Market.QR_LIVE.FxCurve.EUR-USD</v>
      </c>
      <c r="D20" t="str">
        <v>GBP-IRSwap-3Y</v>
      </c>
      <c r="E20" s="50">
        <v>1.5375E-2</v>
      </c>
      <c r="G20" t="str">
        <v>DependencyDepth</v>
      </c>
      <c r="H20">
        <v>0</v>
      </c>
      <c r="J20">
        <f ca="1"/>
        <v>-3135</v>
      </c>
      <c r="K20" s="50">
        <f ca="1"/>
        <v>-2.1255936150943455E-4</v>
      </c>
    </row>
    <row r="21" spans="2:11">
      <c r="B21" s="45" t="str">
        <v>Market.QR_LIVE.FxCurve.GBP-USD</v>
      </c>
      <c r="D21" t="str">
        <v>GBP-IRSwap-4Y</v>
      </c>
      <c r="E21" s="50">
        <v>1.8175E-2</v>
      </c>
      <c r="G21" t="str">
        <v>Algorithm</v>
      </c>
      <c r="H21" t="str">
        <v>CalypsoAlgo4</v>
      </c>
      <c r="J21">
        <f ca="1"/>
        <v>-3120</v>
      </c>
      <c r="K21" s="50">
        <f ca="1"/>
        <v>-2.4091702885442601E-4</v>
      </c>
    </row>
    <row r="22" spans="2:11">
      <c r="B22" s="45" t="str">
        <v>Market.QR_LIVE.FxCurve.JPY-USD</v>
      </c>
      <c r="D22" t="str">
        <v>GBP-IRSwap-5Y</v>
      </c>
      <c r="E22" s="50">
        <v>2.0750000000000001E-2</v>
      </c>
      <c r="G22" t="str">
        <v>Currency</v>
      </c>
      <c r="H22" t="str">
        <v>GBP</v>
      </c>
      <c r="J22">
        <f ca="1"/>
        <v>-3030</v>
      </c>
      <c r="K22" s="50">
        <f ca="1"/>
        <v>-4.8543577066428867E-4</v>
      </c>
    </row>
    <row r="23" spans="2:11">
      <c r="B23" s="45" t="str">
        <v>Market.QR_LIVE.FxCurve.NZD-USD</v>
      </c>
      <c r="D23" t="str">
        <v>GBP-IRSwap-7Y</v>
      </c>
      <c r="E23" s="50">
        <v>2.512E-2</v>
      </c>
      <c r="G23" t="str">
        <v>UniqueIdentifier</v>
      </c>
      <c r="H23" t="str">
        <v>Market.QR_LIVE.RateCurve.GBP-LIBOR-BBA-3M</v>
      </c>
      <c r="J23">
        <f ca="1"/>
        <v>-2937</v>
      </c>
      <c r="K23" s="50">
        <f ca="1"/>
        <v>-7.695017336959431E-4</v>
      </c>
    </row>
    <row r="24" spans="2:11">
      <c r="B24" s="45" t="str">
        <v>Market.QR_LIVE.RateCurve.AUD-AONIA-OIS-COMPOUND</v>
      </c>
      <c r="D24" t="str">
        <v>GBP-IRSwap-10Y</v>
      </c>
      <c r="E24" s="50">
        <v>2.98E-2</v>
      </c>
      <c r="G24" t="str">
        <v>SourceSystem</v>
      </c>
      <c r="H24" t="str">
        <v>Orion</v>
      </c>
      <c r="J24">
        <f ca="1"/>
        <v>-2846</v>
      </c>
      <c r="K24" s="50">
        <f ca="1"/>
        <v>-1.0879629719795503E-3</v>
      </c>
    </row>
    <row r="25" spans="2:11">
      <c r="B25" s="45" t="str">
        <v>Market.QR_LIVE.RateCurve.AUD-BBR-BBSW-2M</v>
      </c>
      <c r="D25" t="str">
        <v>GBP-IRSwap-12Y</v>
      </c>
      <c r="E25" s="50">
        <v>3.1879999999999999E-2</v>
      </c>
      <c r="G25" t="str">
        <v>Domain</v>
      </c>
      <c r="H25" t="str">
        <v>Orion.Market</v>
      </c>
      <c r="J25">
        <f ca="1"/>
        <v>-2749</v>
      </c>
      <c r="K25" s="50">
        <f ca="1"/>
        <v>-1.4881911153801219E-3</v>
      </c>
    </row>
    <row r="26" spans="2:11">
      <c r="B26" s="45" t="str">
        <v>Market.QR_LIVE.RateCurve.EUR-EURIBOR-Reuters-1M</v>
      </c>
      <c r="D26" t="str">
        <v>GBP-IRSwap-15Y</v>
      </c>
      <c r="E26" s="50">
        <v>3.3849999999999998E-2</v>
      </c>
      <c r="G26" t="str">
        <v>Type</v>
      </c>
      <c r="H26" t="str">
        <v>PricingStructures</v>
      </c>
      <c r="J26">
        <f ca="1"/>
        <v>-2658</v>
      </c>
      <c r="K26" s="50">
        <f ca="1"/>
        <v>-1.9456340791510485E-3</v>
      </c>
    </row>
    <row r="27" spans="2:11">
      <c r="B27" s="45" t="str">
        <v>Market.QR_LIVE.RateCurve.EUR-EURIBOR-Reuters-3M</v>
      </c>
      <c r="D27" t="str">
        <v>GBP-IRSwap-20Y</v>
      </c>
      <c r="E27" s="50">
        <v>3.5400000000000001E-2</v>
      </c>
      <c r="G27" t="str">
        <v>MarketName</v>
      </c>
      <c r="H27" t="str">
        <v>QR_LIVE</v>
      </c>
      <c r="J27">
        <f ca="1"/>
        <v>-2566</v>
      </c>
      <c r="K27" s="50">
        <f ca="1"/>
        <v>-2.5016347609585488E-3</v>
      </c>
    </row>
    <row r="28" spans="2:11">
      <c r="B28" s="45" t="str">
        <v>Market.QR_LIVE.RateCurve.EUR-EURIBOR-Reuters-6M</v>
      </c>
      <c r="D28" t="str">
        <v>GBP-IRSwap-25Y</v>
      </c>
      <c r="E28" s="50">
        <v>3.5950000000000003E-2</v>
      </c>
      <c r="G28" t="str">
        <v>BootStrap</v>
      </c>
      <c r="H28" t="b">
        <v>1</v>
      </c>
      <c r="J28">
        <f ca="1"/>
        <v>-2475</v>
      </c>
      <c r="K28" s="50">
        <f ca="1"/>
        <v>-3.1583724939570068E-3</v>
      </c>
    </row>
    <row r="29" spans="2:11">
      <c r="B29" s="45" t="str">
        <v>Market.QR_LIVE.RateCurve.EUR-LIBOR-BBA-1M</v>
      </c>
      <c r="D29" t="str">
        <v>GBP-IRSwap-30Y</v>
      </c>
      <c r="E29" s="50">
        <v>3.6124999999999997E-2</v>
      </c>
      <c r="G29" t="str">
        <v>BaseDate</v>
      </c>
      <c r="H29" s="49">
        <v>40420</v>
      </c>
      <c r="J29">
        <f ca="1"/>
        <v>-2131</v>
      </c>
      <c r="K29" s="50">
        <f ca="1"/>
        <v>-7.9145231517889769E-3</v>
      </c>
    </row>
    <row r="30" spans="2:11">
      <c r="B30" s="45" t="str">
        <v>Market.QR_LIVE.RateCurve.EUR-LIBOR-BBA-3M</v>
      </c>
      <c r="D30" t="str">
        <v>GBP-IRFuture-L-1</v>
      </c>
      <c r="E30" s="50">
        <v>7.3000000000000001E-3</v>
      </c>
      <c r="G30" t="str">
        <v>NameSpace</v>
      </c>
      <c r="H30" t="str">
        <v>Orion.V5r3</v>
      </c>
      <c r="J30">
        <f ca="1"/>
        <v>-1767</v>
      </c>
      <c r="K30" s="50">
        <f ca="1"/>
        <v>-1.5050578207174148E-2</v>
      </c>
    </row>
    <row r="31" spans="2:11">
      <c r="B31" s="45" t="str">
        <v>Market.QR_LIVE.RateCurve.EUR-LIBOR-BBA-6M</v>
      </c>
      <c r="D31" t="str">
        <v>GBP-IRFuture-L-2</v>
      </c>
      <c r="E31" s="50">
        <v>8.0000000000000002E-3</v>
      </c>
      <c r="G31" t="str">
        <v>Function</v>
      </c>
      <c r="H31" t="str">
        <v>Market</v>
      </c>
      <c r="J31">
        <f ca="1"/>
        <v>-1403</v>
      </c>
      <c r="K31" s="50">
        <f ca="1"/>
        <v>-2.7076911761746203E-2</v>
      </c>
    </row>
    <row r="32" spans="2:11">
      <c r="B32" s="45" t="str">
        <v>Market.QR_LIVE.RateCurve.JPY-LIBOR-BBA-1M</v>
      </c>
      <c r="D32" t="str">
        <v>GBP-IRFuture-L-3</v>
      </c>
      <c r="E32" s="50">
        <v>8.5000000000000006E-3</v>
      </c>
      <c r="G32" t="e">
        <v>#N/A</v>
      </c>
      <c r="H32" t="e">
        <v>#N/A</v>
      </c>
      <c r="J32">
        <f ca="1"/>
        <v>-670</v>
      </c>
      <c r="K32" s="50">
        <f ca="1"/>
        <v>-9.6089212824110426E-2</v>
      </c>
    </row>
    <row r="33" spans="2:11">
      <c r="B33" s="45" t="str">
        <v>Market.QR_LIVE.RateCurve.JPY-LIBOR-BBA-3M</v>
      </c>
      <c r="D33" t="str">
        <v>GBP-IRFuture-L-4</v>
      </c>
      <c r="E33" s="50">
        <v>9.1999999999999998E-3</v>
      </c>
      <c r="G33" t="e">
        <v>#N/A</v>
      </c>
      <c r="H33" t="e">
        <v>#N/A</v>
      </c>
      <c r="J33">
        <f ca="1"/>
        <v>424</v>
      </c>
      <c r="K33" s="50">
        <f ca="1"/>
        <v>0.27220696683977241</v>
      </c>
    </row>
    <row r="34" spans="2:11">
      <c r="B34" s="45" t="str">
        <v>Market.QR_LIVE.RateCurve.JPY-LIBOR-BBA-6M</v>
      </c>
      <c r="D34" t="str">
        <v>GBP-IRFuture-L-5</v>
      </c>
      <c r="E34" s="50">
        <v>1.03E-2</v>
      </c>
      <c r="G34" t="e">
        <v>#N/A</v>
      </c>
      <c r="H34" t="e">
        <v>#N/A</v>
      </c>
      <c r="J34">
        <f ca="1"/>
        <v>1156</v>
      </c>
      <c r="K34" s="50">
        <f ca="1"/>
        <v>0.12677886948052208</v>
      </c>
    </row>
    <row r="35" spans="2:11">
      <c r="B35" s="45" t="str">
        <v>Market.QR_LIVE.RateCurve.JPY-LIBOR-ISDA-1M</v>
      </c>
      <c r="D35" t="str">
        <v>GBP-IRFuture-L-6</v>
      </c>
      <c r="E35" s="50">
        <v>1.1900000000000001E-2</v>
      </c>
      <c r="G35" t="e">
        <v>#N/A</v>
      </c>
      <c r="H35" t="e">
        <v>#N/A</v>
      </c>
      <c r="J35">
        <f ca="1"/>
        <v>2251</v>
      </c>
      <c r="K35" s="50">
        <f ca="1"/>
        <v>8.6508774335902316E-2</v>
      </c>
    </row>
    <row r="36" spans="2:11">
      <c r="B36" s="45" t="str">
        <v>Market.QR_LIVE.RateCurve.JPY-LIBOR-ISDA-3M</v>
      </c>
      <c r="D36" t="str">
        <v>GBP-IRFuture-L-7</v>
      </c>
      <c r="E36" s="50">
        <v>1.3599999999999999E-2</v>
      </c>
      <c r="G36" t="e">
        <v>#N/A</v>
      </c>
      <c r="H36" t="e">
        <v>#N/A</v>
      </c>
      <c r="J36">
        <f ca="1"/>
        <v>4078</v>
      </c>
      <c r="K36" s="50">
        <f ca="1"/>
        <v>6.6668247557425175E-2</v>
      </c>
    </row>
    <row r="37" spans="2:11">
      <c r="B37" s="45" t="str">
        <v>Market.QR_LIVE.RateCurve.JPY-LIBOR-ISDA-6M</v>
      </c>
      <c r="D37" t="str">
        <v>GBP-IRFuture-L-8</v>
      </c>
      <c r="E37" s="50">
        <v>1.54E-2</v>
      </c>
      <c r="G37" t="e">
        <v>#N/A</v>
      </c>
      <c r="H37" t="e">
        <v>#N/A</v>
      </c>
      <c r="J37">
        <f ca="1"/>
        <v>5904</v>
      </c>
      <c r="K37" s="50">
        <f ca="1"/>
        <v>5.8260524525502788E-2</v>
      </c>
    </row>
    <row r="38" spans="2:11">
      <c r="B38" s="45" t="str">
        <v>Market.QR_LIVE.RateCurve.NZD-BBR-FRA-1M</v>
      </c>
      <c r="D38" t="e">
        <v>#N/A</v>
      </c>
      <c r="E38" s="50" t="e">
        <v>#N/A</v>
      </c>
      <c r="G38" t="e">
        <v>#N/A</v>
      </c>
      <c r="H38" t="e">
        <v>#N/A</v>
      </c>
      <c r="J38">
        <f ca="1"/>
        <v>7731</v>
      </c>
      <c r="K38" s="50">
        <f ca="1"/>
        <v>5.3372078848666682E-2</v>
      </c>
    </row>
    <row r="39" spans="2:11">
      <c r="B39" s="45" t="str">
        <v>Market.QR_LIVE.RateCurve.NZD-BBR-FRA-3M</v>
      </c>
      <c r="D39" t="e">
        <v>#N/A</v>
      </c>
      <c r="E39" s="50" t="e">
        <v>#N/A</v>
      </c>
      <c r="G39" t="e">
        <v>#N/A</v>
      </c>
      <c r="H39" t="e">
        <v>#N/A</v>
      </c>
      <c r="J39" t="e">
        <f ca="1"/>
        <v>#N/A</v>
      </c>
      <c r="K39" t="e">
        <f ca="1"/>
        <v>#N/A</v>
      </c>
    </row>
    <row r="40" spans="2:11">
      <c r="B40" s="45" t="str">
        <v>Market.QR_LIVE.RateCurve.NZD-BBR-FRA-6M</v>
      </c>
      <c r="D40" t="e">
        <v>#N/A</v>
      </c>
      <c r="E40" s="50" t="e">
        <v>#N/A</v>
      </c>
      <c r="G40" t="e">
        <v>#N/A</v>
      </c>
      <c r="H40" t="e">
        <v>#N/A</v>
      </c>
      <c r="J40" t="e">
        <f ca="1"/>
        <v>#N/A</v>
      </c>
      <c r="K40" t="e">
        <f ca="1"/>
        <v>#N/A</v>
      </c>
    </row>
    <row r="41" spans="2:11">
      <c r="B41" s="45" t="str">
        <v>Market.QR_LIVE.RateCurve.USD-LIBOR-BBA-1M</v>
      </c>
      <c r="D41" t="e">
        <v>#N/A</v>
      </c>
      <c r="E41" s="50" t="e">
        <v>#N/A</v>
      </c>
      <c r="G41" t="e">
        <v>#N/A</v>
      </c>
      <c r="H41" t="e">
        <v>#N/A</v>
      </c>
      <c r="J41" t="e">
        <f ca="1"/>
        <v>#N/A</v>
      </c>
      <c r="K41" t="e">
        <f ca="1"/>
        <v>#N/A</v>
      </c>
    </row>
    <row r="42" spans="2:11">
      <c r="B42" s="45" t="str">
        <v>Market.QR_LIVE.DiscountCurve.CHF-LIBOR-SENIOR</v>
      </c>
      <c r="D42" t="e">
        <v>#N/A</v>
      </c>
      <c r="E42" s="50" t="e">
        <v>#N/A</v>
      </c>
      <c r="G42" t="e">
        <v>#N/A</v>
      </c>
      <c r="H42" t="e">
        <v>#N/A</v>
      </c>
      <c r="J42" t="e">
        <f ca="1"/>
        <v>#N/A</v>
      </c>
      <c r="K42" t="e">
        <f ca="1"/>
        <v>#N/A</v>
      </c>
    </row>
    <row r="43" spans="2:11">
      <c r="B43" s="45" t="str">
        <v>Market.QR_LIVE.FxCurve.CHF-USD</v>
      </c>
      <c r="D43" t="e">
        <v>#N/A</v>
      </c>
      <c r="E43" s="50" t="e">
        <v>#N/A</v>
      </c>
      <c r="G43" t="e">
        <v>#N/A</v>
      </c>
      <c r="H43" t="e">
        <v>#N/A</v>
      </c>
      <c r="J43" t="e">
        <f ca="1"/>
        <v>#N/A</v>
      </c>
      <c r="K43" t="e">
        <f ca="1"/>
        <v>#N/A</v>
      </c>
    </row>
    <row r="44" spans="2:11">
      <c r="B44" s="45" t="str">
        <v>Market.QR_LIVE.RateCurve.USD-LIBOR-BBA-6M</v>
      </c>
      <c r="D44" t="e">
        <v>#N/A</v>
      </c>
      <c r="E44" s="50" t="e">
        <v>#N/A</v>
      </c>
      <c r="G44" t="e">
        <v>#N/A</v>
      </c>
      <c r="H44" t="e">
        <v>#N/A</v>
      </c>
      <c r="J44" t="e">
        <f ca="1"/>
        <v>#N/A</v>
      </c>
      <c r="K44" t="e">
        <f ca="1"/>
        <v>#N/A</v>
      </c>
    </row>
    <row r="45" spans="2:11">
      <c r="B45" s="45" t="str">
        <v>Market.QR_LIVE.RateCurve.GBP-LIBOR-BBA-1M</v>
      </c>
      <c r="D45" t="e">
        <v>#N/A</v>
      </c>
      <c r="E45" s="50" t="e">
        <v>#N/A</v>
      </c>
      <c r="G45" t="e">
        <v>#N/A</v>
      </c>
      <c r="H45" t="e">
        <v>#N/A</v>
      </c>
      <c r="J45" t="e">
        <f ca="1"/>
        <v>#N/A</v>
      </c>
      <c r="K45" t="e">
        <f ca="1"/>
        <v>#N/A</v>
      </c>
    </row>
    <row r="46" spans="2:11">
      <c r="B46" s="45" t="str">
        <v>Market.QR_LIVE.RateCurve.GBP-LIBOR-BBA-6M</v>
      </c>
      <c r="D46" t="e">
        <v>#N/A</v>
      </c>
      <c r="E46" t="e">
        <v>#N/A</v>
      </c>
      <c r="G46" t="e">
        <v>#N/A</v>
      </c>
      <c r="H46" t="e">
        <v>#N/A</v>
      </c>
      <c r="J46" t="e">
        <f ca="1"/>
        <v>#N/A</v>
      </c>
      <c r="K46" t="e">
        <f ca="1"/>
        <v>#N/A</v>
      </c>
    </row>
    <row r="47" spans="2:11">
      <c r="B47" s="45" t="str">
        <v>Market.QR_LIVE.RateVolatilityMatrix.AUD-BBR-BBSW-3M</v>
      </c>
      <c r="D47" t="e">
        <v>#N/A</v>
      </c>
      <c r="E47" t="e">
        <v>#N/A</v>
      </c>
      <c r="G47" t="e">
        <v>#N/A</v>
      </c>
      <c r="H47" t="e">
        <v>#N/A</v>
      </c>
      <c r="J47" t="e">
        <f ca="1"/>
        <v>#N/A</v>
      </c>
      <c r="K47" t="e">
        <f ca="1"/>
        <v>#N/A</v>
      </c>
    </row>
    <row r="48" spans="2:11">
      <c r="B48" s="45" t="str">
        <v>Market.QR_LIVE.RateVolatilityMatrix.AUD-BBR-BBSW-1M</v>
      </c>
      <c r="D48" t="e">
        <v>#N/A</v>
      </c>
      <c r="E48" t="e">
        <v>#N/A</v>
      </c>
      <c r="G48" t="e">
        <v>#N/A</v>
      </c>
      <c r="H48" t="e">
        <v>#N/A</v>
      </c>
      <c r="J48" t="e">
        <f ca="1"/>
        <v>#N/A</v>
      </c>
      <c r="K48" t="e">
        <f ca="1"/>
        <v>#N/A</v>
      </c>
    </row>
    <row r="49" spans="2:11">
      <c r="B49" s="45" t="str">
        <v>Market.QR_LIVE.RateVolatilityMatrix.AUD-BBR-BBSW-6M</v>
      </c>
      <c r="D49" t="e">
        <v>#N/A</v>
      </c>
      <c r="E49" t="e">
        <v>#N/A</v>
      </c>
      <c r="G49" t="e">
        <v>#N/A</v>
      </c>
      <c r="H49" t="e">
        <v>#N/A</v>
      </c>
      <c r="J49" t="e">
        <f ca="1"/>
        <v>#N/A</v>
      </c>
      <c r="K49" t="e">
        <f ca="1"/>
        <v>#N/A</v>
      </c>
    </row>
    <row r="50" spans="2:11">
      <c r="B50" s="45" t="str">
        <v>Market.QR_LIVE.RateVolatilityMatrix.AUD-IRSwap-5Y</v>
      </c>
      <c r="D50" t="e">
        <v>#N/A</v>
      </c>
      <c r="E50" t="e">
        <v>#N/A</v>
      </c>
      <c r="G50" t="e">
        <v>#N/A</v>
      </c>
      <c r="H50" t="e">
        <v>#N/A</v>
      </c>
      <c r="J50" t="e">
        <f ca="1"/>
        <v>#N/A</v>
      </c>
      <c r="K50" t="e">
        <f ca="1"/>
        <v>#N/A</v>
      </c>
    </row>
    <row r="51" spans="2:11">
      <c r="B51" s="45" t="str">
        <v>Market.QR_LIVE.RateVolatilityMatrix.AUD-IRSwap-10Y</v>
      </c>
      <c r="D51" t="e">
        <v>#N/A</v>
      </c>
      <c r="E51" t="e">
        <v>#N/A</v>
      </c>
      <c r="G51" t="e">
        <v>#N/A</v>
      </c>
      <c r="H51" t="e">
        <v>#N/A</v>
      </c>
      <c r="J51" t="e">
        <f ca="1"/>
        <v>#N/A</v>
      </c>
      <c r="K51" t="e">
        <f ca="1"/>
        <v>#N/A</v>
      </c>
    </row>
    <row r="52" spans="2:11">
      <c r="B52" s="45" t="str">
        <v>Market.QR_LIVE.RateCurve.CHF-LIBOR-BBA-1M</v>
      </c>
      <c r="D52" t="e">
        <v>#N/A</v>
      </c>
      <c r="E52" t="e">
        <v>#N/A</v>
      </c>
      <c r="G52" t="e">
        <v>#N/A</v>
      </c>
      <c r="H52" t="e">
        <v>#N/A</v>
      </c>
    </row>
    <row r="53" spans="2:11">
      <c r="B53" s="45" t="str">
        <v>Market.QR_LIVE.RateCurve.CHF-LIBOR-BBA-6M</v>
      </c>
      <c r="D53" t="e">
        <v>#N/A</v>
      </c>
      <c r="E53" t="e">
        <v>#N/A</v>
      </c>
      <c r="G53" t="e">
        <v>#N/A</v>
      </c>
      <c r="H53" t="e">
        <v>#N/A</v>
      </c>
    </row>
    <row r="54" spans="2:11">
      <c r="B54" s="45" t="str">
        <v>Market.QR_LIVE.RateCurve.CHF-LIBOR-BBA-3M</v>
      </c>
      <c r="D54" t="e">
        <v>#N/A</v>
      </c>
      <c r="E54" t="e">
        <v>#N/A</v>
      </c>
      <c r="G54" t="e">
        <v>#N/A</v>
      </c>
      <c r="H54" t="e">
        <v>#N/A</v>
      </c>
    </row>
    <row r="55" spans="2:11">
      <c r="B55" s="45" t="str">
        <v>Market.QR_LIVE.RateCurve.EUR-EURIBOR-Telerate-6M</v>
      </c>
      <c r="D55" t="e">
        <v>#N/A</v>
      </c>
      <c r="E55" t="e">
        <v>#N/A</v>
      </c>
      <c r="G55" t="e">
        <v>#N/A</v>
      </c>
      <c r="H55" t="e">
        <v>#N/A</v>
      </c>
    </row>
    <row r="56" spans="2:11">
      <c r="B56" s="45" t="str">
        <v>Market.QR_LIVE.RateCurve.EUR-EURIBOR-Telerate-3M</v>
      </c>
      <c r="D56" t="e">
        <v>#N/A</v>
      </c>
      <c r="E56" t="e">
        <v>#N/A</v>
      </c>
      <c r="G56" t="e">
        <v>#N/A</v>
      </c>
      <c r="H56" t="e">
        <v>#N/A</v>
      </c>
    </row>
    <row r="57" spans="2:11">
      <c r="B57" s="45" t="str">
        <v>Market.QR_LIVE.RateCurve.EUR-EURIBOR-Telerate-1M</v>
      </c>
    </row>
    <row r="58" spans="2:11">
      <c r="B58" s="45" t="str">
        <v>Market.QR_LIVE.RateVolatilityMatrix.EUR-IRSwap-5Y</v>
      </c>
    </row>
    <row r="59" spans="2:11">
      <c r="B59" s="45" t="str">
        <v>Market.QR_LIVE.ClearedRateCurve.USD-LIBOR-ISDA-6M</v>
      </c>
    </row>
    <row r="60" spans="2:11">
      <c r="B60" s="45" t="str">
        <v>Market.QR_LIVE.RateBasisCurve.AUD-LIBOR-BBA-1M</v>
      </c>
    </row>
    <row r="61" spans="2:11">
      <c r="B61" s="45" t="str">
        <v>Market.QR_LIVE.RateCurve.AUD-LIBOR-BBA-6M</v>
      </c>
    </row>
    <row r="62" spans="2:11">
      <c r="B62" s="45" t="str">
        <v>Market.QR_LIVE.RateCurve.AUD-LIBOR-BBA-1M</v>
      </c>
    </row>
    <row r="63" spans="2:11">
      <c r="B63" s="45" t="str">
        <v>Market.QR_LIVE.RateCurve.GBP-LIBOR-ISDA-3M</v>
      </c>
    </row>
    <row r="64" spans="2:11">
      <c r="B64" s="45" t="str">
        <v>Market.QR_LIVE.RateCurve.GBP-LIBOR-ISDA-1M</v>
      </c>
    </row>
    <row r="65" spans="2:2">
      <c r="B65" s="45" t="str">
        <v>Market.QR_LIVE.RateCurve.USD-Federal Funds-H15-OIS-COMPOUND-1D</v>
      </c>
    </row>
    <row r="66" spans="2:2">
      <c r="B66" s="45" t="str">
        <v>Market.QR_LIVE.DiscountCurve.USD-OIS-SENIOR</v>
      </c>
    </row>
    <row r="67" spans="2:2">
      <c r="B67" s="45" t="str">
        <v>Market.QR_LIVE.RateCurve.USD-LIBOR-ISDA-6M</v>
      </c>
    </row>
    <row r="68" spans="2:2">
      <c r="B68" s="45" t="str">
        <v>Market.QR_LIVE.RateCurve.GBP-LIBOR-ISDA-6M</v>
      </c>
    </row>
    <row r="69" spans="2:2">
      <c r="B69" s="45" t="str">
        <v>Market.QR_LIVE.ExchangeTradedCurve.ExchangeTradedCurve.AUD-ASXT-IR</v>
      </c>
    </row>
    <row r="70" spans="2:2">
      <c r="B70" s="45" t="str">
        <v>Market.QR_LIVE.ExchangeTradedCurve.AUD-ASX-IR</v>
      </c>
    </row>
    <row r="71" spans="2:2">
      <c r="B71" s="45" t="str">
        <v>Market.QR_LIVE.RateCurve.AUD-AONIA-OIS-COMPOUND-1D</v>
      </c>
    </row>
    <row r="72" spans="2:2">
      <c r="B72" s="45" t="str">
        <v>Market.QR_LIVE.RateVolatilityMatrix.Instrument/String=AUD-BBR-BBSW-1M</v>
      </c>
    </row>
    <row r="73" spans="2:2">
      <c r="B73" s="45" t="str">
        <v>Market.QR_LIVE.RateVolatilityMatrix.Instrument/String=AUD-IRSwap-1Y</v>
      </c>
    </row>
    <row r="74" spans="2:2">
      <c r="B74" s="45" t="str">
        <v>Market.QR_LIVE.RateVolatilityMatrix.AUD-BBR-BBSW</v>
      </c>
    </row>
    <row r="75" spans="2:2">
      <c r="B75" s="45" t="str">
        <v>Market.QR_LIVE.RateVolatilityMatrix.AUD-IRSwap</v>
      </c>
    </row>
    <row r="76" spans="2:2">
      <c r="B76" s="45" t="str">
        <v>Market.QR_LIVE.RateATMVolatilityMatrix.AUD-IRSwap-SydneySwapDesk</v>
      </c>
    </row>
    <row r="77" spans="2:2">
      <c r="B77" s="45" t="str">
        <v>Market.QR_LIVE.RateVolatilityMatrix.AUD-IRSwap-20Y</v>
      </c>
    </row>
    <row r="78" spans="2:2">
      <c r="B78" s="45" t="str">
        <v>Market.QR_LIVE.RateVolatilityMatrix.AUD-IRSwap-15Y</v>
      </c>
    </row>
    <row r="79" spans="2:2">
      <c r="B79" s="45" t="str">
        <v>Market.QR_LIVE.RateVolatilityMatrix.AUD-IRSwap-9Y</v>
      </c>
    </row>
    <row r="80" spans="2:2">
      <c r="B80" s="45" t="str">
        <v>Market.QR_LIVE.RateVolatilityMatrix.AUD-IRSwap-8Y</v>
      </c>
    </row>
    <row r="81" spans="2:2">
      <c r="B81" s="45" t="str">
        <v>Market.QR_LIVE.RateVolatilityMatrix.AUD-IRSwap-7Y</v>
      </c>
    </row>
    <row r="82" spans="2:2">
      <c r="B82" s="45" t="str">
        <v>Market.QR_LIVE.RateVolatilityMatrix.AUD-IRSwap-6Y</v>
      </c>
    </row>
    <row r="83" spans="2:2">
      <c r="B83" s="45" t="str">
        <v>Market.QR_LIVE.RateVolatilityMatrix.AUD-IRSwap-4Y</v>
      </c>
    </row>
    <row r="84" spans="2:2">
      <c r="B84" s="45" t="str">
        <v>Market.QR_LIVE.RateVolatilityMatrix.AUD-IRSwap-3Y</v>
      </c>
    </row>
    <row r="85" spans="2:2">
      <c r="B85" s="45" t="str">
        <v>Market.QR_LIVE.RateVolatilityMatrix.AUD-IRSwap-2Y</v>
      </c>
    </row>
    <row r="86" spans="2:2">
      <c r="B86" s="45" t="str">
        <v>Market.QR_LIVE.RateVolatilityMatrix.AUD-BBR-BBSW-1Y</v>
      </c>
    </row>
    <row r="87" spans="2:2">
      <c r="B87" s="45" t="str">
        <v>Market.QR_LIVE.RateVolatilityMatrix.AUD-IRSwap-1Y</v>
      </c>
    </row>
    <row r="88" spans="2:2">
      <c r="B88" s="45" t="str">
        <v>Market.QR_LIVE.RateVolatilityCube.AUD-Sample-SydneySwapDesk</v>
      </c>
    </row>
    <row r="89" spans="2:2">
      <c r="B89" s="45" t="str">
        <v>Market.QR_LIVE.RateVolatilityMatrix.AUD-BBR-BBSW-6M-SydneySwapDesk</v>
      </c>
    </row>
    <row r="90" spans="2:2">
      <c r="B90" s="45" t="str">
        <v>Market.QR_LIVE.FxCurve.AUD-USD</v>
      </c>
    </row>
    <row r="91" spans="2:2">
      <c r="B91" s="45" t="str">
        <v>Market.QR_LIVE.CommodityCurve.USD-LME_Aluminium2</v>
      </c>
    </row>
    <row r="92" spans="2:2">
      <c r="B92" s="45" t="str">
        <v>Market.QR_LIVE.CommodityCurve.USD-LME_Aluminium</v>
      </c>
    </row>
    <row r="93" spans="2:2">
      <c r="B93" s="45" t="str">
        <v>Market.QR_LIVE.CommodityCurve.USD-ICE_Brent</v>
      </c>
    </row>
    <row r="94" spans="2:2">
      <c r="B94" s="45" t="str">
        <v>Market.QR_LIVE.CommodityCurve.USD-Platts_Brent</v>
      </c>
    </row>
    <row r="95" spans="2:2">
      <c r="B95" s="45" t="str">
        <v>Market.QR_LIVE.CommodityCurve.USD-Townsville-AW2-ICE_Brent</v>
      </c>
    </row>
    <row r="96" spans="2:2">
      <c r="B96" s="45" t="str">
        <v>Market.QR_LIVE.CommodityCurve.USD-Townsville-AW2-LME_Aluminium</v>
      </c>
    </row>
    <row r="97" spans="2:2">
      <c r="B97" s="45" t="str">
        <v>Market.QR_LIVE.CommodityCurve.USD-Cairns-AW2-LME_Aluminium</v>
      </c>
    </row>
    <row r="98" spans="2:2">
      <c r="B98" s="45" t="str">
        <v>Market.QR_LIVE.CommodityCurve.USD-Cairns-AW2-ICE_Brent</v>
      </c>
    </row>
    <row r="99" spans="2:2">
      <c r="B99" s="45" t="str">
        <v>Market.QR_LIVE.CommodityCurve.USD-Mossman-AW2-LME_Aluminium</v>
      </c>
    </row>
    <row r="100" spans="2:2">
      <c r="B100" s="45" t="str">
        <v>Market.QR_LIVE.CommodityCurve.AUD-ASX_Wheat</v>
      </c>
    </row>
    <row r="101" spans="2:2">
      <c r="B101" s="45" t="str">
        <v>Market.QR_LIVE.CommodityCurve.USD-Mossman-AW2-ICE_Brent</v>
      </c>
    </row>
    <row r="102" spans="2:2">
      <c r="B102" s="45" t="str">
        <v>Market.QR_LIVE.CommodityCurve.AUD-Cairns-AW2-Wheat</v>
      </c>
    </row>
    <row r="103" spans="2:2">
      <c r="B103" s="45" t="str">
        <v>Market.QR_LIVE.CommodityCurve.AUD-Townsville-AW2-Wheat</v>
      </c>
    </row>
    <row r="104" spans="2:2">
      <c r="B104" s="45" t="str">
        <v>Market.QR_LIVE.CommodityCurve.AUD-Mossman-AW2-Wheat</v>
      </c>
    </row>
    <row r="105" spans="2:2">
      <c r="B105" s="45" t="str">
        <v>Market.QR_LIVE.CommodityCurve.EUR-ICE_CER</v>
      </c>
    </row>
    <row r="106" spans="2:2">
      <c r="B106" s="45" t="str">
        <v>Market.QR_LIVE.CommodityVolatilityMatrix.USD-CME_Wheat</v>
      </c>
    </row>
    <row r="107" spans="2:2">
      <c r="B107" s="45" t="e">
        <v>#N/A</v>
      </c>
    </row>
    <row r="108" spans="2:2">
      <c r="B108" s="45" t="e">
        <v>#N/A</v>
      </c>
    </row>
    <row r="109" spans="2:2">
      <c r="B109" s="45" t="e">
        <v>#N/A</v>
      </c>
    </row>
    <row r="110" spans="2:2">
      <c r="B110" s="45" t="e">
        <v>#N/A</v>
      </c>
    </row>
    <row r="111" spans="2:2">
      <c r="B111" s="45" t="e">
        <v>#N/A</v>
      </c>
    </row>
    <row r="112" spans="2:2">
      <c r="B112" s="45" t="e">
        <v>#N/A</v>
      </c>
    </row>
    <row r="113" spans="2:2">
      <c r="B113" s="45" t="e">
        <v>#N/A</v>
      </c>
    </row>
    <row r="114" spans="2:2">
      <c r="B114" s="45" t="e">
        <v>#N/A</v>
      </c>
    </row>
    <row r="115" spans="2:2">
      <c r="B115" s="45" t="e">
        <v>#N/A</v>
      </c>
    </row>
    <row r="116" spans="2:2">
      <c r="B116" s="45" t="e">
        <v>#N/A</v>
      </c>
    </row>
    <row r="117" spans="2:2">
      <c r="B117" s="45" t="e">
        <v>#N/A</v>
      </c>
    </row>
    <row r="118" spans="2:2">
      <c r="B118" s="45" t="e">
        <v>#N/A</v>
      </c>
    </row>
    <row r="119" spans="2:2">
      <c r="B119" s="45" t="e">
        <v>#N/A</v>
      </c>
    </row>
    <row r="120" spans="2:2">
      <c r="B120" s="45" t="e">
        <v>#N/A</v>
      </c>
    </row>
    <row r="121" spans="2:2">
      <c r="B121" s="45" t="e">
        <v>#N/A</v>
      </c>
    </row>
    <row r="122" spans="2:2">
      <c r="B122" s="45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</sheetData>
  <dataValidations count="1">
    <dataValidation type="list" allowBlank="1" showInputMessage="1" showErrorMessage="1" sqref="D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5"/>
  <sheetViews>
    <sheetView topLeftCell="A7" workbookViewId="0">
      <selection activeCell="T3" sqref="T3"/>
    </sheetView>
  </sheetViews>
  <sheetFormatPr defaultColWidth="9.140625" defaultRowHeight="12.75"/>
  <cols>
    <col min="1" max="1" width="21" style="55" bestFit="1" customWidth="1"/>
    <col min="2" max="2" width="45.140625" style="55" bestFit="1" customWidth="1"/>
    <col min="3" max="3" width="9.140625" style="55"/>
    <col min="4" max="4" width="17.42578125" style="55" bestFit="1" customWidth="1"/>
    <col min="5" max="8" width="9.140625" style="55"/>
    <col min="9" max="9" width="9.5703125" style="55" customWidth="1"/>
    <col min="10" max="12" width="12.42578125" style="55" customWidth="1"/>
    <col min="13" max="18" width="9.140625" style="55"/>
    <col min="19" max="19" width="2.5703125" style="55" customWidth="1"/>
    <col min="20" max="20" width="10.140625" style="55" bestFit="1" customWidth="1"/>
    <col min="21" max="22" width="10.28515625" style="55" bestFit="1" customWidth="1"/>
    <col min="23" max="16384" width="9.140625" style="55"/>
  </cols>
  <sheetData>
    <row r="1" spans="1:23" ht="13.5" thickBot="1">
      <c r="A1" s="51" t="s">
        <v>16</v>
      </c>
      <c r="B1" s="51" t="str">
        <f ca="1">_xll.HLV5r3.Financial.Cache.CreateCurve_Old(  A2:B10, D17:D34, E17:E34, F17:F34)</f>
        <v>Market.QR_LIVE.RateCurve.AUD-BBR-BBSW-3M</v>
      </c>
      <c r="C1" s="52"/>
      <c r="D1" s="52"/>
      <c r="E1" s="52"/>
      <c r="F1" s="52"/>
      <c r="G1" s="53"/>
      <c r="H1" s="54"/>
      <c r="L1" t="s">
        <v>55</v>
      </c>
      <c r="M1" s="55" t="s">
        <v>122</v>
      </c>
      <c r="N1" s="55" t="s">
        <v>123</v>
      </c>
      <c r="O1" s="55" t="s">
        <v>124</v>
      </c>
    </row>
    <row r="2" spans="1:23" ht="13.5" thickBot="1">
      <c r="A2" s="17" t="s">
        <v>17</v>
      </c>
      <c r="B2" s="31" t="s">
        <v>0</v>
      </c>
      <c r="C2" s="52"/>
      <c r="D2" s="52"/>
      <c r="E2" s="52"/>
      <c r="F2" s="52"/>
      <c r="G2" s="56"/>
      <c r="H2" s="54"/>
      <c r="L2" s="38">
        <f ca="1">B4</f>
        <v>43647</v>
      </c>
      <c r="M2" s="55">
        <f t="array" aca="1" ref="M2:M275" ca="1">_xll.HLV5r3.Financial.Cache.GetValuesFromBase($B$1,$B$4,$L$2:$L$275)</f>
        <v>1</v>
      </c>
      <c r="N2" s="55">
        <f t="array" aca="1" ref="N2:N275" ca="1">_xll.HLV5r3.Financial.Cache.GetValues($B$1,$L$2:$L$275)</f>
        <v>1</v>
      </c>
      <c r="O2" s="55">
        <f t="shared" ref="O2:O33" ca="1" si="0">N2-M2</f>
        <v>0</v>
      </c>
      <c r="P2" s="55" t="s">
        <v>125</v>
      </c>
      <c r="Q2" s="55" t="s">
        <v>126</v>
      </c>
      <c r="R2" s="55" t="s">
        <v>124</v>
      </c>
      <c r="W2" s="55" t="s">
        <v>124</v>
      </c>
    </row>
    <row r="3" spans="1:23">
      <c r="A3" s="18" t="s">
        <v>18</v>
      </c>
      <c r="B3" s="26">
        <f ca="1">TODAY()</f>
        <v>43647</v>
      </c>
      <c r="C3" s="52"/>
      <c r="D3" s="52"/>
      <c r="E3" s="52"/>
      <c r="F3" s="52"/>
      <c r="G3" s="56"/>
      <c r="I3" s="55" t="s">
        <v>84</v>
      </c>
      <c r="K3" s="55" t="s">
        <v>124</v>
      </c>
      <c r="L3" s="38">
        <f ca="1">L2+1</f>
        <v>43648</v>
      </c>
      <c r="M3" s="55">
        <f ca="1"/>
        <v>0.99981893689937296</v>
      </c>
      <c r="N3" s="55">
        <f ca="1"/>
        <v>0.99981893689937296</v>
      </c>
      <c r="O3" s="55">
        <f t="shared" ca="1" si="0"/>
        <v>0</v>
      </c>
      <c r="P3" s="39">
        <f t="shared" ref="P3:P66" ca="1" si="1">LN(M3)*-365/($L3-$L$2)</f>
        <v>6.6094015503145198E-2</v>
      </c>
      <c r="Q3" s="39">
        <f t="shared" ref="Q3:Q66" ca="1" si="2">LN(N3)*-365/($L3-$L$2)</f>
        <v>6.6094015503145198E-2</v>
      </c>
      <c r="R3" s="55">
        <f t="shared" ref="R3:R34" ca="1" si="3">Q3-P3</f>
        <v>0</v>
      </c>
      <c r="T3" s="92">
        <f t="array" aca="1" ref="T3:U22" ca="1">_xll.HLV5r3.Financial.Cache.GetTermCurve(B1)</f>
        <v>43647</v>
      </c>
      <c r="U3" s="50">
        <f ca="1"/>
        <v>1</v>
      </c>
      <c r="V3" s="50">
        <f ca="1">VLOOKUP(T3,AUDCurve6M!$N$30:O43, 2, FALSE)</f>
        <v>1</v>
      </c>
      <c r="W3" s="87">
        <f ca="1">IF(ISERROR(V3), "", V3-U3)</f>
        <v>0</v>
      </c>
    </row>
    <row r="4" spans="1:23">
      <c r="A4" s="19" t="s">
        <v>19</v>
      </c>
      <c r="B4" s="23">
        <f ca="1">B3</f>
        <v>43647</v>
      </c>
      <c r="C4" s="52"/>
      <c r="D4" s="52"/>
      <c r="E4" s="52"/>
      <c r="F4" s="52"/>
      <c r="G4" s="56"/>
      <c r="H4" s="55">
        <f t="array" aca="1" ref="H4:I37" ca="1">_xll.HLV5r3.Financial.Cache.GetDaysAndRates($B$1,$B$4,"Quarterly")</f>
        <v>0</v>
      </c>
      <c r="I4" s="87">
        <f ca="1"/>
        <v>6.6643087894964204E-2</v>
      </c>
      <c r="J4" s="87">
        <f ca="1">VLOOKUP(H4,AUDCurve6M!$A$47:$B$60, 2, FALSE)</f>
        <v>6.6643087894964204E-2</v>
      </c>
      <c r="K4" s="87">
        <f ca="1">IF(ISERROR(J4), "", J4-I4)</f>
        <v>0</v>
      </c>
      <c r="L4" s="47">
        <f ca="1">L3+7</f>
        <v>43655</v>
      </c>
      <c r="M4" s="55">
        <f ca="1"/>
        <v>0.99855692509240002</v>
      </c>
      <c r="N4" s="55">
        <f ca="1"/>
        <v>0.99855692509240002</v>
      </c>
      <c r="O4" s="55">
        <f t="shared" ca="1" si="0"/>
        <v>0</v>
      </c>
      <c r="P4" s="39">
        <f t="shared" ca="1" si="1"/>
        <v>6.588784464926678E-2</v>
      </c>
      <c r="Q4" s="39">
        <f t="shared" ca="1" si="2"/>
        <v>6.588784464926678E-2</v>
      </c>
      <c r="R4" s="55">
        <f t="shared" ca="1" si="3"/>
        <v>0</v>
      </c>
      <c r="T4" s="92">
        <f ca="1"/>
        <v>43648</v>
      </c>
      <c r="U4" s="50">
        <f ca="1"/>
        <v>0.99981893689937296</v>
      </c>
      <c r="V4" s="50">
        <f ca="1">VLOOKUP(T4,AUDCurve6M!$N$30:O44, 2, FALSE)</f>
        <v>0.99981893689937296</v>
      </c>
      <c r="W4" s="87">
        <f t="shared" ref="W4:W21" ca="1" si="4">IF(ISERROR(V4), "", V4-U4)</f>
        <v>0</v>
      </c>
    </row>
    <row r="5" spans="1:23">
      <c r="A5" s="20" t="s">
        <v>91</v>
      </c>
      <c r="B5" s="24" t="s">
        <v>64</v>
      </c>
      <c r="C5" s="52"/>
      <c r="D5" s="52"/>
      <c r="E5" s="52"/>
      <c r="F5" s="52"/>
      <c r="G5" s="56"/>
      <c r="H5" s="55">
        <f ca="1"/>
        <v>1</v>
      </c>
      <c r="I5" s="87">
        <f ca="1"/>
        <v>6.6643087894964204E-2</v>
      </c>
      <c r="J5" s="87">
        <f ca="1">VLOOKUP(H5,AUDCurve6M!$A$47:$B$60, 2, FALSE)</f>
        <v>6.6643087894964204E-2</v>
      </c>
      <c r="K5" s="87">
        <f t="shared" ref="K5:K22" ca="1" si="5">IF(ISERROR(J5), "", J5-I5)</f>
        <v>0</v>
      </c>
      <c r="L5" s="47">
        <f ca="1">L4+7</f>
        <v>43662</v>
      </c>
      <c r="M5" s="55">
        <f ca="1"/>
        <v>0.99728283299366205</v>
      </c>
      <c r="N5" s="55">
        <f ca="1"/>
        <v>0.99728283299366205</v>
      </c>
      <c r="O5" s="55">
        <f t="shared" ca="1" si="0"/>
        <v>0</v>
      </c>
      <c r="P5" s="39">
        <f t="shared" ca="1" si="1"/>
        <v>6.6207719993439287E-2</v>
      </c>
      <c r="Q5" s="39">
        <f t="shared" ca="1" si="2"/>
        <v>6.6207719993439287E-2</v>
      </c>
      <c r="R5" s="55">
        <f t="shared" ca="1" si="3"/>
        <v>0</v>
      </c>
      <c r="T5" s="92">
        <f ca="1"/>
        <v>43655</v>
      </c>
      <c r="U5" s="50">
        <f ca="1"/>
        <v>0.99855692509240002</v>
      </c>
      <c r="V5" s="50" t="e">
        <f ca="1">VLOOKUP(T5,AUDCurve6M!$N$30:O45, 2, FALSE)</f>
        <v>#N/A</v>
      </c>
      <c r="W5" s="87" t="str">
        <f t="shared" ca="1" si="4"/>
        <v/>
      </c>
    </row>
    <row r="6" spans="1:23">
      <c r="A6" s="19" t="s">
        <v>3</v>
      </c>
      <c r="B6" s="25" t="s">
        <v>86</v>
      </c>
      <c r="C6" s="52"/>
      <c r="D6" s="52"/>
      <c r="E6" s="52"/>
      <c r="F6" s="52"/>
      <c r="G6" s="56"/>
      <c r="H6" s="55">
        <f ca="1"/>
        <v>8</v>
      </c>
      <c r="I6" s="87">
        <f ca="1"/>
        <v>6.6433487477234543E-2</v>
      </c>
      <c r="J6" s="87" t="e">
        <f ca="1">VLOOKUP(H6,AUDCurve6M!$A$47:$B$60, 2, FALSE)</f>
        <v>#N/A</v>
      </c>
      <c r="K6" s="87" t="str">
        <f t="shared" ca="1" si="5"/>
        <v/>
      </c>
      <c r="L6" s="47">
        <f ca="1">L5+7</f>
        <v>43669</v>
      </c>
      <c r="M6" s="55">
        <f ca="1"/>
        <v>0.99601253705310411</v>
      </c>
      <c r="N6" s="55">
        <f ca="1"/>
        <v>0.99601253705310411</v>
      </c>
      <c r="O6" s="55">
        <f t="shared" ca="1" si="0"/>
        <v>0</v>
      </c>
      <c r="P6" s="39">
        <f t="shared" ca="1" si="1"/>
        <v>6.6287883501193495E-2</v>
      </c>
      <c r="Q6" s="39">
        <f t="shared" ca="1" si="2"/>
        <v>6.6287883501193495E-2</v>
      </c>
      <c r="R6" s="55">
        <f t="shared" ca="1" si="3"/>
        <v>0</v>
      </c>
      <c r="T6" s="92">
        <f ca="1"/>
        <v>43662</v>
      </c>
      <c r="U6" s="50">
        <f ca="1"/>
        <v>0.99728283299366205</v>
      </c>
      <c r="V6" s="50" t="e">
        <f ca="1">VLOOKUP(T6,AUDCurve6M!$N$30:O46, 2, FALSE)</f>
        <v>#N/A</v>
      </c>
      <c r="W6" s="87" t="str">
        <f t="shared" ca="1" si="4"/>
        <v/>
      </c>
    </row>
    <row r="7" spans="1:23">
      <c r="A7" s="19" t="s">
        <v>22</v>
      </c>
      <c r="B7" s="24" t="s">
        <v>84</v>
      </c>
      <c r="C7" s="52"/>
      <c r="D7" s="52"/>
      <c r="E7" s="52"/>
      <c r="F7" s="52"/>
      <c r="G7" s="56"/>
      <c r="H7" s="55">
        <f ca="1"/>
        <v>15</v>
      </c>
      <c r="I7" s="87">
        <f ca="1"/>
        <v>6.6758688432872582E-2</v>
      </c>
      <c r="J7" s="87" t="e">
        <f ca="1">VLOOKUP(H7,AUDCurve6M!$A$47:$B$60, 2, FALSE)</f>
        <v>#N/A</v>
      </c>
      <c r="K7" s="87" t="str">
        <f t="shared" ca="1" si="5"/>
        <v/>
      </c>
      <c r="L7" s="47">
        <f t="shared" ref="L7:L38" ca="1" si="6">L6+30</f>
        <v>43699</v>
      </c>
      <c r="M7" s="55">
        <f ca="1"/>
        <v>0.99037047043704796</v>
      </c>
      <c r="N7" s="55">
        <f ca="1"/>
        <v>0.99037047043704796</v>
      </c>
      <c r="O7" s="55">
        <f t="shared" ca="1" si="0"/>
        <v>0</v>
      </c>
      <c r="P7" s="39">
        <f t="shared" ca="1" si="1"/>
        <v>6.7919433676404656E-2</v>
      </c>
      <c r="Q7" s="39">
        <f t="shared" ca="1" si="2"/>
        <v>6.7919433676404656E-2</v>
      </c>
      <c r="R7" s="55">
        <f t="shared" ca="1" si="3"/>
        <v>0</v>
      </c>
      <c r="T7" s="92">
        <f ca="1"/>
        <v>43679</v>
      </c>
      <c r="U7" s="50">
        <f ca="1"/>
        <v>0.99419533228829804</v>
      </c>
      <c r="V7" s="50" t="e">
        <f ca="1">VLOOKUP(T7,AUDCurve6M!$N$30:O47, 2, FALSE)</f>
        <v>#N/A</v>
      </c>
      <c r="W7" s="87" t="str">
        <f t="shared" ca="1" si="4"/>
        <v/>
      </c>
    </row>
    <row r="8" spans="1:23">
      <c r="A8" s="19" t="s">
        <v>4</v>
      </c>
      <c r="B8" s="24" t="str">
        <f>B6&amp;"-"&amp;B7</f>
        <v>AUD-BBR-BBSW-3M</v>
      </c>
      <c r="C8" s="52"/>
      <c r="D8" s="52"/>
      <c r="E8" s="52"/>
      <c r="F8" s="52"/>
      <c r="G8" s="56"/>
      <c r="H8" s="55">
        <f ca="1"/>
        <v>32</v>
      </c>
      <c r="I8" s="87">
        <f ca="1"/>
        <v>6.6956622412972067E-2</v>
      </c>
      <c r="J8" s="87" t="e">
        <f ca="1">VLOOKUP(H8,AUDCurve6M!$A$47:$B$60, 2, FALSE)</f>
        <v>#N/A</v>
      </c>
      <c r="K8" s="87" t="str">
        <f t="shared" ca="1" si="5"/>
        <v/>
      </c>
      <c r="L8" s="47">
        <f t="shared" ca="1" si="6"/>
        <v>43729</v>
      </c>
      <c r="M8" s="55">
        <f ca="1"/>
        <v>0.98456128629592976</v>
      </c>
      <c r="N8" s="55">
        <f ca="1"/>
        <v>0.98456128629592976</v>
      </c>
      <c r="O8" s="55">
        <f t="shared" ca="1" si="0"/>
        <v>0</v>
      </c>
      <c r="P8" s="39">
        <f t="shared" ca="1" si="1"/>
        <v>6.9257110398263738E-2</v>
      </c>
      <c r="Q8" s="39">
        <f t="shared" ca="1" si="2"/>
        <v>6.9257110398263738E-2</v>
      </c>
      <c r="R8" s="55">
        <f t="shared" ca="1" si="3"/>
        <v>0</v>
      </c>
      <c r="T8" s="92">
        <f ca="1"/>
        <v>43710</v>
      </c>
      <c r="U8" s="50">
        <f ca="1"/>
        <v>0.98820308344942398</v>
      </c>
      <c r="V8" s="50" t="e">
        <f ca="1">VLOOKUP(T8,AUDCurve6M!$N$30:O48, 2, FALSE)</f>
        <v>#N/A</v>
      </c>
      <c r="W8" s="87" t="str">
        <f t="shared" ca="1" si="4"/>
        <v/>
      </c>
    </row>
    <row r="9" spans="1:23">
      <c r="A9" s="19" t="s">
        <v>5</v>
      </c>
      <c r="B9" s="24" t="s">
        <v>23</v>
      </c>
      <c r="C9" s="52"/>
      <c r="D9" s="52"/>
      <c r="E9" s="52"/>
      <c r="F9" s="52"/>
      <c r="G9" s="56"/>
      <c r="H9" s="55">
        <f ca="1"/>
        <v>63</v>
      </c>
      <c r="I9" s="87">
        <f ca="1"/>
        <v>6.934783849679782E-2</v>
      </c>
      <c r="J9" s="87" t="e">
        <f ca="1">VLOOKUP(H9,AUDCurve6M!$A$47:$B$60, 2, FALSE)</f>
        <v>#N/A</v>
      </c>
      <c r="K9" s="87" t="str">
        <f t="shared" ca="1" si="5"/>
        <v/>
      </c>
      <c r="L9" s="47">
        <f t="shared" ca="1" si="6"/>
        <v>43759</v>
      </c>
      <c r="M9" s="55">
        <f ca="1"/>
        <v>0.9788845073430803</v>
      </c>
      <c r="N9" s="55">
        <f ca="1"/>
        <v>0.9788845073430803</v>
      </c>
      <c r="O9" s="55">
        <f t="shared" ca="1" si="0"/>
        <v>0</v>
      </c>
      <c r="P9" s="39">
        <f t="shared" ca="1" si="1"/>
        <v>6.9550793793921484E-2</v>
      </c>
      <c r="Q9" s="39">
        <f t="shared" ca="1" si="2"/>
        <v>6.9550793793921484E-2</v>
      </c>
      <c r="R9" s="55">
        <f t="shared" ca="1" si="3"/>
        <v>0</v>
      </c>
      <c r="T9" s="92">
        <f ca="1"/>
        <v>43740</v>
      </c>
      <c r="U9" s="50">
        <f ca="1"/>
        <v>0.98243548124977398</v>
      </c>
      <c r="V9" s="50">
        <f ca="1">VLOOKUP(T9,AUDCurve6M!$N$30:O49, 2, FALSE)</f>
        <v>0.982313835228523</v>
      </c>
      <c r="W9" s="87">
        <f t="shared" ca="1" si="4"/>
        <v>-1.2164602125097623E-4</v>
      </c>
    </row>
    <row r="10" spans="1:23" ht="13.5" thickBot="1">
      <c r="A10" s="57" t="s">
        <v>1</v>
      </c>
      <c r="B10" s="58" t="str">
        <f>MID(B6,1,3)</f>
        <v>AUD</v>
      </c>
      <c r="C10" s="52"/>
      <c r="D10" s="52"/>
      <c r="E10" s="52"/>
      <c r="F10" s="52"/>
      <c r="G10" s="56"/>
      <c r="H10" s="55">
        <f ca="1"/>
        <v>93</v>
      </c>
      <c r="I10" s="87">
        <f ca="1"/>
        <v>7.0156758045497369E-2</v>
      </c>
      <c r="J10" s="87">
        <f ca="1">VLOOKUP(H10,AUDCurve6M!$A$47:$B$60, 2, FALSE)</f>
        <v>7.0651305763793637E-2</v>
      </c>
      <c r="K10" s="87">
        <f t="shared" ca="1" si="5"/>
        <v>4.9454771829626765E-4</v>
      </c>
      <c r="L10" s="47">
        <f t="shared" ca="1" si="6"/>
        <v>43789</v>
      </c>
      <c r="M10" s="55">
        <f ca="1"/>
        <v>0.97330337005228962</v>
      </c>
      <c r="N10" s="55">
        <f ca="1"/>
        <v>0.97330337005228962</v>
      </c>
      <c r="O10" s="55">
        <f t="shared" ca="1" si="0"/>
        <v>0</v>
      </c>
      <c r="P10" s="39">
        <f t="shared" ca="1" si="1"/>
        <v>6.9554238203765023E-2</v>
      </c>
      <c r="Q10" s="39">
        <f t="shared" ca="1" si="2"/>
        <v>6.9554238203765023E-2</v>
      </c>
      <c r="R10" s="55">
        <f t="shared" ca="1" si="3"/>
        <v>0</v>
      </c>
      <c r="T10" s="92">
        <f ca="1"/>
        <v>44014</v>
      </c>
      <c r="U10" s="50">
        <f ca="1"/>
        <v>0.93242987454984405</v>
      </c>
      <c r="V10" s="50">
        <f ca="1">VLOOKUP(T10,AUDCurve6M!$N$30:O50, 2, FALSE)</f>
        <v>0.93197058609445504</v>
      </c>
      <c r="W10" s="87">
        <f t="shared" ca="1" si="4"/>
        <v>-4.5928845538900642E-4</v>
      </c>
    </row>
    <row r="11" spans="1:23">
      <c r="A11" s="20" t="s">
        <v>38</v>
      </c>
      <c r="B11" s="24">
        <v>7200</v>
      </c>
      <c r="C11" s="52"/>
      <c r="D11" s="52"/>
      <c r="E11" s="52"/>
      <c r="F11" s="52"/>
      <c r="G11" s="56"/>
      <c r="H11" s="55">
        <f ca="1"/>
        <v>367</v>
      </c>
      <c r="I11" s="87">
        <f ca="1"/>
        <v>7.0188768784347211E-2</v>
      </c>
      <c r="J11" s="87">
        <f ca="1">VLOOKUP(H11,AUDCurve6M!$A$47:$B$60, 2, FALSE)</f>
        <v>7.068740554640307E-2</v>
      </c>
      <c r="K11" s="87">
        <f t="shared" ca="1" si="5"/>
        <v>4.9863676205585961E-4</v>
      </c>
      <c r="L11" s="47">
        <f t="shared" ca="1" si="6"/>
        <v>43819</v>
      </c>
      <c r="M11" s="55">
        <f ca="1"/>
        <v>0.96775350582620023</v>
      </c>
      <c r="N11" s="55">
        <f ca="1"/>
        <v>0.96775350582620023</v>
      </c>
      <c r="O11" s="55">
        <f t="shared" ca="1" si="0"/>
        <v>0</v>
      </c>
      <c r="P11" s="39">
        <f t="shared" ca="1" si="1"/>
        <v>6.9557682610643379E-2</v>
      </c>
      <c r="Q11" s="39">
        <f t="shared" ca="1" si="2"/>
        <v>6.9557682610643379E-2</v>
      </c>
      <c r="R11" s="55">
        <f t="shared" ca="1" si="3"/>
        <v>0</v>
      </c>
      <c r="T11" s="92">
        <f ca="1"/>
        <v>44379</v>
      </c>
      <c r="U11" s="50">
        <f ca="1"/>
        <v>0.86974798607824699</v>
      </c>
      <c r="V11" s="50">
        <f ca="1">VLOOKUP(T11,AUDCurve6M!$N$30:O51, 2, FALSE)</f>
        <v>0.86853619477608501</v>
      </c>
      <c r="W11" s="87">
        <f t="shared" ca="1" si="4"/>
        <v>-1.2117913021619797E-3</v>
      </c>
    </row>
    <row r="12" spans="1:23" ht="13.5" thickBot="1">
      <c r="A12" s="22" t="s">
        <v>37</v>
      </c>
      <c r="B12" s="59" t="str">
        <f ca="1">B1</f>
        <v>Market.QR_LIVE.RateCurve.AUD-BBR-BBSW-3M</v>
      </c>
      <c r="C12" s="52"/>
      <c r="D12" s="52"/>
      <c r="E12" s="52"/>
      <c r="F12" s="52"/>
      <c r="G12" s="56"/>
      <c r="H12" s="55">
        <f ca="1"/>
        <v>732</v>
      </c>
      <c r="I12" s="87">
        <f ca="1"/>
        <v>7.0194034129934302E-2</v>
      </c>
      <c r="J12" s="87">
        <f ca="1">VLOOKUP(H12,AUDCurve6M!$A$47:$B$60, 2, FALSE)</f>
        <v>7.0901510218459585E-2</v>
      </c>
      <c r="K12" s="87">
        <f t="shared" ca="1" si="5"/>
        <v>7.0747608852528288E-4</v>
      </c>
      <c r="L12" s="47">
        <f t="shared" ca="1" si="6"/>
        <v>43849</v>
      </c>
      <c r="M12" s="55">
        <f ca="1"/>
        <v>0.96223474261044029</v>
      </c>
      <c r="N12" s="55">
        <f ca="1"/>
        <v>0.96223474261044029</v>
      </c>
      <c r="O12" s="55">
        <f t="shared" ca="1" si="0"/>
        <v>0</v>
      </c>
      <c r="P12" s="39">
        <f t="shared" ca="1" si="1"/>
        <v>6.9561127014554955E-2</v>
      </c>
      <c r="Q12" s="39">
        <f t="shared" ca="1" si="2"/>
        <v>6.9561127014554955E-2</v>
      </c>
      <c r="R12" s="55">
        <f t="shared" ca="1" si="3"/>
        <v>0</v>
      </c>
      <c r="T12" s="92">
        <f ca="1"/>
        <v>44746</v>
      </c>
      <c r="U12" s="50">
        <f ca="1"/>
        <v>0.81097305872744896</v>
      </c>
      <c r="V12" s="50">
        <f ca="1">VLOOKUP(T12,AUDCurve6M!$N$30:O52, 2, FALSE)</f>
        <v>0.80850934967319499</v>
      </c>
      <c r="W12" s="87">
        <f t="shared" ca="1" si="4"/>
        <v>-2.4637090542539708E-3</v>
      </c>
    </row>
    <row r="13" spans="1:23">
      <c r="A13" s="60"/>
      <c r="B13" s="61"/>
      <c r="C13" s="52"/>
      <c r="D13" s="52"/>
      <c r="E13" s="52"/>
      <c r="F13" s="52"/>
      <c r="G13" s="56"/>
      <c r="H13" s="55">
        <f ca="1"/>
        <v>1099</v>
      </c>
      <c r="I13" s="87">
        <f ca="1"/>
        <v>7.0194753967276924E-2</v>
      </c>
      <c r="J13" s="87">
        <f ca="1">VLOOKUP(H13,AUDCurve6M!$A$47:$B$60, 2, FALSE)</f>
        <v>7.1223122418273555E-2</v>
      </c>
      <c r="K13" s="87">
        <f t="shared" ca="1" si="5"/>
        <v>1.0283684509966307E-3</v>
      </c>
      <c r="L13" s="47">
        <f t="shared" ca="1" si="6"/>
        <v>43879</v>
      </c>
      <c r="M13" s="55">
        <f ca="1"/>
        <v>0.95674690927906458</v>
      </c>
      <c r="N13" s="55">
        <f ca="1"/>
        <v>0.95674690927906458</v>
      </c>
      <c r="O13" s="55">
        <f t="shared" ca="1" si="0"/>
        <v>0</v>
      </c>
      <c r="P13" s="39">
        <f t="shared" ca="1" si="1"/>
        <v>6.9564571415501514E-2</v>
      </c>
      <c r="Q13" s="39">
        <f t="shared" ca="1" si="2"/>
        <v>6.9564571415501514E-2</v>
      </c>
      <c r="R13" s="55">
        <f t="shared" ca="1" si="3"/>
        <v>0</v>
      </c>
      <c r="T13" s="92">
        <f ca="1"/>
        <v>45110</v>
      </c>
      <c r="U13" s="50">
        <f ca="1"/>
        <v>0.75861509654993198</v>
      </c>
      <c r="V13" s="50" t="e">
        <f ca="1">VLOOKUP(T13,AUDCurve6M!$N$30:O53, 2, FALSE)</f>
        <v>#N/A</v>
      </c>
      <c r="W13" s="87" t="str">
        <f t="shared" ca="1" si="4"/>
        <v/>
      </c>
    </row>
    <row r="14" spans="1:23" ht="13.5" thickBot="1">
      <c r="A14" s="62"/>
      <c r="B14" s="52"/>
      <c r="C14" s="52"/>
      <c r="D14" s="52"/>
      <c r="E14" s="52"/>
      <c r="F14" s="52"/>
      <c r="G14" s="56"/>
      <c r="H14" s="55">
        <f ca="1"/>
        <v>1463</v>
      </c>
      <c r="I14" s="87">
        <f ca="1"/>
        <v>6.9520796139388885E-2</v>
      </c>
      <c r="J14" s="87" t="e">
        <f ca="1">VLOOKUP(H14,AUDCurve6M!$A$47:$B$60, 2, FALSE)</f>
        <v>#N/A</v>
      </c>
      <c r="K14" s="87" t="str">
        <f t="shared" ca="1" si="5"/>
        <v/>
      </c>
      <c r="L14" s="47">
        <f t="shared" ca="1" si="6"/>
        <v>43909</v>
      </c>
      <c r="M14" s="55">
        <f ca="1"/>
        <v>0.9512898356296503</v>
      </c>
      <c r="N14" s="55">
        <f ca="1"/>
        <v>0.9512898356296503</v>
      </c>
      <c r="O14" s="55">
        <f t="shared" ca="1" si="0"/>
        <v>0</v>
      </c>
      <c r="P14" s="39">
        <f t="shared" ca="1" si="1"/>
        <v>6.9568015813481154E-2</v>
      </c>
      <c r="Q14" s="39">
        <f t="shared" ca="1" si="2"/>
        <v>6.9568015813481154E-2</v>
      </c>
      <c r="R14" s="55">
        <f t="shared" ca="1" si="3"/>
        <v>0</v>
      </c>
      <c r="T14" s="92">
        <f ca="1"/>
        <v>45475</v>
      </c>
      <c r="U14" s="50">
        <f ca="1"/>
        <v>0.70803844130858695</v>
      </c>
      <c r="V14" s="50">
        <f ca="1">VLOOKUP(T14,AUDCurve6M!$N$30:O54, 2, FALSE)</f>
        <v>0.70255823515547899</v>
      </c>
      <c r="W14" s="87">
        <f t="shared" ca="1" si="4"/>
        <v>-5.4802061531079582E-3</v>
      </c>
    </row>
    <row r="15" spans="1:23" ht="13.5" thickBot="1">
      <c r="A15" s="63" t="s">
        <v>92</v>
      </c>
      <c r="B15" s="64"/>
      <c r="C15" s="64"/>
      <c r="D15" s="64"/>
      <c r="E15" s="64"/>
      <c r="F15" s="65"/>
      <c r="G15" s="56"/>
      <c r="H15" s="55">
        <f ca="1"/>
        <v>1828</v>
      </c>
      <c r="I15" s="87">
        <f ca="1"/>
        <v>6.9535539846148353E-2</v>
      </c>
      <c r="J15" s="87">
        <f ca="1">VLOOKUP(H15,AUDCurve6M!$A$47:$B$60, 2, FALSE)</f>
        <v>7.1114284797362259E-2</v>
      </c>
      <c r="K15" s="87">
        <f t="shared" ca="1" si="5"/>
        <v>1.5787449512139062E-3</v>
      </c>
      <c r="L15" s="47">
        <f t="shared" ca="1" si="6"/>
        <v>43939</v>
      </c>
      <c r="M15" s="55">
        <f ca="1"/>
        <v>0.94586335237841002</v>
      </c>
      <c r="N15" s="55">
        <f ca="1"/>
        <v>0.94586335237841002</v>
      </c>
      <c r="O15" s="55">
        <f t="shared" ca="1" si="0"/>
        <v>0</v>
      </c>
      <c r="P15" s="39">
        <f t="shared" ca="1" si="1"/>
        <v>6.9571460208495819E-2</v>
      </c>
      <c r="Q15" s="39">
        <f t="shared" ca="1" si="2"/>
        <v>6.9571460208495819E-2</v>
      </c>
      <c r="R15" s="55">
        <f t="shared" ca="1" si="3"/>
        <v>0</v>
      </c>
      <c r="T15" s="92">
        <f ca="1"/>
        <v>45840</v>
      </c>
      <c r="U15" s="50">
        <f ca="1"/>
        <v>0.66083386482089101</v>
      </c>
      <c r="V15" s="50" t="e">
        <f ca="1">VLOOKUP(T15,AUDCurve6M!$N$30:O55, 2, FALSE)</f>
        <v>#N/A</v>
      </c>
      <c r="W15" s="87" t="str">
        <f t="shared" ca="1" si="4"/>
        <v/>
      </c>
    </row>
    <row r="16" spans="1:23" ht="13.5" thickBot="1">
      <c r="A16" s="66" t="s">
        <v>93</v>
      </c>
      <c r="B16" s="67" t="s">
        <v>94</v>
      </c>
      <c r="C16" s="68" t="s">
        <v>95</v>
      </c>
      <c r="D16" s="68" t="s">
        <v>96</v>
      </c>
      <c r="E16" s="69" t="s">
        <v>97</v>
      </c>
      <c r="F16" s="70" t="s">
        <v>7</v>
      </c>
      <c r="G16" s="56"/>
      <c r="H16" s="55">
        <f ca="1"/>
        <v>2193</v>
      </c>
      <c r="I16" s="87">
        <f ca="1"/>
        <v>6.9545337975688071E-2</v>
      </c>
      <c r="J16" s="87" t="e">
        <f ca="1">VLOOKUP(H16,AUDCurve6M!$A$47:$B$60, 2, FALSE)</f>
        <v>#N/A</v>
      </c>
      <c r="K16" s="87" t="str">
        <f t="shared" ca="1" si="5"/>
        <v/>
      </c>
      <c r="L16" s="47">
        <f t="shared" ca="1" si="6"/>
        <v>43969</v>
      </c>
      <c r="M16" s="55">
        <f ca="1"/>
        <v>0.94046729115533889</v>
      </c>
      <c r="N16" s="55">
        <f ca="1"/>
        <v>0.94046729115533889</v>
      </c>
      <c r="O16" s="55">
        <f t="shared" ca="1" si="0"/>
        <v>0</v>
      </c>
      <c r="P16" s="39">
        <f t="shared" ca="1" si="1"/>
        <v>6.9574904600544343E-2</v>
      </c>
      <c r="Q16" s="39">
        <f t="shared" ca="1" si="2"/>
        <v>6.9574904600544343E-2</v>
      </c>
      <c r="R16" s="55">
        <f t="shared" ca="1" si="3"/>
        <v>0</v>
      </c>
      <c r="T16" s="92">
        <f ca="1"/>
        <v>46205</v>
      </c>
      <c r="U16" s="50">
        <f ca="1"/>
        <v>0.61677640910548304</v>
      </c>
      <c r="V16" s="50">
        <f ca="1">VLOOKUP(T16,AUDCurve6M!$N$30:O56, 2, FALSE)</f>
        <v>0.607656926404196</v>
      </c>
      <c r="W16" s="87">
        <f t="shared" ca="1" si="4"/>
        <v>-9.1194827012870405E-3</v>
      </c>
    </row>
    <row r="17" spans="1:23">
      <c r="A17" s="71" t="s">
        <v>98</v>
      </c>
      <c r="B17" s="72"/>
      <c r="C17" s="73" t="s">
        <v>99</v>
      </c>
      <c r="D17" s="74" t="str">
        <f t="shared" ref="D17:D42" si="7">$B$10&amp;"-"&amp;A17&amp;"-"&amp;IF(B17="","",B17&amp;"-")&amp;C17</f>
        <v>AUD-Deposit-1D</v>
      </c>
      <c r="E17" s="75">
        <v>6.6100000000000006E-2</v>
      </c>
      <c r="F17" s="75">
        <v>0</v>
      </c>
      <c r="G17" s="56"/>
      <c r="H17" s="55">
        <f ca="1"/>
        <v>2558</v>
      </c>
      <c r="I17" s="87">
        <f ca="1"/>
        <v>6.9552336465155129E-2</v>
      </c>
      <c r="J17" s="87">
        <f ca="1">VLOOKUP(H17,AUDCurve6M!$A$47:$B$60, 2, FALSE)</f>
        <v>7.171539090106549E-2</v>
      </c>
      <c r="K17" s="87">
        <f t="shared" ca="1" si="5"/>
        <v>2.163054435910361E-3</v>
      </c>
      <c r="L17" s="47">
        <f t="shared" ca="1" si="6"/>
        <v>43999</v>
      </c>
      <c r="M17" s="55">
        <f ca="1"/>
        <v>0.93510148449938024</v>
      </c>
      <c r="N17" s="55">
        <f ca="1"/>
        <v>0.93510148449938024</v>
      </c>
      <c r="O17" s="55">
        <f t="shared" ca="1" si="0"/>
        <v>0</v>
      </c>
      <c r="P17" s="39">
        <f t="shared" ca="1" si="1"/>
        <v>6.9578348989626213E-2</v>
      </c>
      <c r="Q17" s="39">
        <f t="shared" ca="1" si="2"/>
        <v>6.9578348989626213E-2</v>
      </c>
      <c r="R17" s="55">
        <f t="shared" ca="1" si="3"/>
        <v>0</v>
      </c>
      <c r="T17" s="92">
        <f ca="1"/>
        <v>46570</v>
      </c>
      <c r="U17" s="50">
        <f ca="1"/>
        <v>0.57565658018914101</v>
      </c>
      <c r="V17" s="50" t="e">
        <f ca="1">VLOOKUP(T17,AUDCurve6M!$N$30:O57, 2, FALSE)</f>
        <v>#N/A</v>
      </c>
      <c r="W17" s="87" t="str">
        <f t="shared" ca="1" si="4"/>
        <v/>
      </c>
    </row>
    <row r="18" spans="1:23">
      <c r="A18" s="71" t="s">
        <v>98</v>
      </c>
      <c r="B18" s="76"/>
      <c r="C18" s="77" t="s">
        <v>100</v>
      </c>
      <c r="D18" s="74" t="str">
        <f t="shared" si="7"/>
        <v>AUD-Deposit-1W</v>
      </c>
      <c r="E18" s="78">
        <v>6.59E-2</v>
      </c>
      <c r="F18" s="78">
        <v>0</v>
      </c>
      <c r="G18" s="56"/>
      <c r="H18" s="55">
        <f ca="1"/>
        <v>2923</v>
      </c>
      <c r="I18" s="87">
        <f ca="1"/>
        <v>6.9557512373076058E-2</v>
      </c>
      <c r="J18" s="87" t="e">
        <f ca="1">VLOOKUP(H18,AUDCurve6M!$A$47:$B$60, 2, FALSE)</f>
        <v>#N/A</v>
      </c>
      <c r="K18" s="87" t="str">
        <f t="shared" ca="1" si="5"/>
        <v/>
      </c>
      <c r="L18" s="47">
        <f t="shared" ca="1" si="6"/>
        <v>44029</v>
      </c>
      <c r="M18" s="55">
        <f ca="1"/>
        <v>0.92976723474283329</v>
      </c>
      <c r="N18" s="55">
        <f ca="1"/>
        <v>0.92976723474283329</v>
      </c>
      <c r="O18" s="55">
        <f t="shared" ca="1" si="0"/>
        <v>0</v>
      </c>
      <c r="P18" s="39">
        <f t="shared" ca="1" si="1"/>
        <v>6.9580283835658729E-2</v>
      </c>
      <c r="Q18" s="39">
        <f t="shared" ca="1" si="2"/>
        <v>6.9580283835658729E-2</v>
      </c>
      <c r="R18" s="55">
        <f t="shared" ca="1" si="3"/>
        <v>0</v>
      </c>
      <c r="T18" s="92">
        <f ca="1"/>
        <v>46937</v>
      </c>
      <c r="U18" s="50">
        <f ca="1"/>
        <v>0.53707839936957102</v>
      </c>
      <c r="V18" s="50" t="e">
        <f ca="1">VLOOKUP(T18,AUDCurve6M!$N$30:O58, 2, FALSE)</f>
        <v>#N/A</v>
      </c>
      <c r="W18" s="87" t="str">
        <f t="shared" ca="1" si="4"/>
        <v/>
      </c>
    </row>
    <row r="19" spans="1:23">
      <c r="A19" s="71" t="s">
        <v>98</v>
      </c>
      <c r="B19" s="76"/>
      <c r="C19" s="77" t="s">
        <v>101</v>
      </c>
      <c r="D19" s="74" t="str">
        <f t="shared" si="7"/>
        <v>AUD-Deposit-2W</v>
      </c>
      <c r="E19" s="78">
        <v>6.6299999999999998E-2</v>
      </c>
      <c r="F19" s="78">
        <v>0</v>
      </c>
      <c r="G19" s="56"/>
      <c r="H19" s="55">
        <f ca="1"/>
        <v>3290</v>
      </c>
      <c r="I19" s="87">
        <f ca="1"/>
        <v>6.9560861886442282E-2</v>
      </c>
      <c r="J19" s="87" t="e">
        <f ca="1">VLOOKUP(H19,AUDCurve6M!$A$47:$B$60, 2, FALSE)</f>
        <v>#N/A</v>
      </c>
      <c r="K19" s="87" t="str">
        <f t="shared" ca="1" si="5"/>
        <v/>
      </c>
      <c r="L19" s="47">
        <f t="shared" ca="1" si="6"/>
        <v>44059</v>
      </c>
      <c r="M19" s="55">
        <f ca="1"/>
        <v>0.92446469518561036</v>
      </c>
      <c r="N19" s="55">
        <f ca="1"/>
        <v>0.92446469518561036</v>
      </c>
      <c r="O19" s="55">
        <f t="shared" ca="1" si="0"/>
        <v>0</v>
      </c>
      <c r="P19" s="39">
        <f t="shared" ca="1" si="1"/>
        <v>6.9580709140831809E-2</v>
      </c>
      <c r="Q19" s="39">
        <f t="shared" ca="1" si="2"/>
        <v>6.9580709140831809E-2</v>
      </c>
      <c r="R19" s="55">
        <f t="shared" ca="1" si="3"/>
        <v>0</v>
      </c>
      <c r="T19" s="92">
        <f ca="1"/>
        <v>47301</v>
      </c>
      <c r="U19" s="50">
        <f ca="1"/>
        <v>0.50136477416393199</v>
      </c>
      <c r="V19" s="50">
        <f ca="1">VLOOKUP(T19,AUDCurve6M!$N$30:O59, 2, FALSE)</f>
        <v>0.489770907871586</v>
      </c>
      <c r="W19" s="87">
        <f t="shared" ca="1" si="4"/>
        <v>-1.1593866292345989E-2</v>
      </c>
    </row>
    <row r="20" spans="1:23">
      <c r="A20" s="71" t="s">
        <v>98</v>
      </c>
      <c r="B20" s="76"/>
      <c r="C20" s="77" t="s">
        <v>67</v>
      </c>
      <c r="D20" s="74" t="str">
        <f t="shared" si="7"/>
        <v>AUD-Deposit-1M</v>
      </c>
      <c r="E20" s="78">
        <v>6.6600000000000006E-2</v>
      </c>
      <c r="F20" s="78">
        <v>0</v>
      </c>
      <c r="G20" s="56"/>
      <c r="H20" s="55">
        <f ca="1"/>
        <v>3654</v>
      </c>
      <c r="I20" s="87">
        <f ca="1"/>
        <v>6.9564535275038253E-2</v>
      </c>
      <c r="J20" s="87">
        <f ca="1">VLOOKUP(H20,AUDCurve6M!$A$47:$B$60, 2, FALSE)</f>
        <v>7.1942931073472494E-2</v>
      </c>
      <c r="K20" s="87">
        <f t="shared" ca="1" si="5"/>
        <v>2.3783957984342408E-3</v>
      </c>
      <c r="L20" s="38">
        <f t="shared" ca="1" si="6"/>
        <v>44089</v>
      </c>
      <c r="M20" s="55">
        <f ca="1"/>
        <v>0.91919233218711038</v>
      </c>
      <c r="N20" s="55">
        <f ca="1"/>
        <v>0.91919233218711038</v>
      </c>
      <c r="O20" s="55">
        <f t="shared" ca="1" si="0"/>
        <v>0</v>
      </c>
      <c r="P20" s="39">
        <f t="shared" ca="1" si="1"/>
        <v>6.9581134445958662E-2</v>
      </c>
      <c r="Q20" s="39">
        <f t="shared" ca="1" si="2"/>
        <v>6.9581134445958662E-2</v>
      </c>
      <c r="R20" s="55">
        <f t="shared" ca="1" si="3"/>
        <v>0</v>
      </c>
      <c r="T20" s="92">
        <f ca="1"/>
        <v>49128</v>
      </c>
      <c r="U20" s="50">
        <f ca="1"/>
        <v>0.35495126116098003</v>
      </c>
      <c r="V20" s="50">
        <f ca="1">VLOOKUP(T20,AUDCurve6M!$N$30:O60, 2, FALSE)</f>
        <v>0.340916182991853</v>
      </c>
      <c r="W20" s="87">
        <f t="shared" ca="1" si="4"/>
        <v>-1.4035078169127024E-2</v>
      </c>
    </row>
    <row r="21" spans="1:23">
      <c r="A21" s="71" t="s">
        <v>98</v>
      </c>
      <c r="B21" s="76"/>
      <c r="C21" s="77" t="s">
        <v>102</v>
      </c>
      <c r="D21" s="74" t="str">
        <f t="shared" si="7"/>
        <v>AUD-Deposit-2M</v>
      </c>
      <c r="E21" s="78">
        <v>6.9199999999999998E-2</v>
      </c>
      <c r="F21" s="78">
        <v>0</v>
      </c>
      <c r="G21" s="56"/>
      <c r="H21" s="55">
        <f ca="1"/>
        <v>5481</v>
      </c>
      <c r="I21" s="87">
        <f ca="1"/>
        <v>6.957420790390767E-2</v>
      </c>
      <c r="J21" s="87">
        <f ca="1">VLOOKUP(H21,AUDCurve6M!$A$47:$B$60, 2, FALSE)</f>
        <v>7.230850130077382E-2</v>
      </c>
      <c r="K21" s="87">
        <f t="shared" ca="1" si="5"/>
        <v>2.7342933968661498E-3</v>
      </c>
      <c r="L21" s="38">
        <f t="shared" ca="1" si="6"/>
        <v>44119</v>
      </c>
      <c r="M21" s="55">
        <f ca="1"/>
        <v>0.91394997438094205</v>
      </c>
      <c r="N21" s="55">
        <f ca="1"/>
        <v>0.91394997438094205</v>
      </c>
      <c r="O21" s="55">
        <f t="shared" ca="1" si="0"/>
        <v>0</v>
      </c>
      <c r="P21" s="39">
        <f t="shared" ca="1" si="1"/>
        <v>6.9581559751041355E-2</v>
      </c>
      <c r="Q21" s="39">
        <f t="shared" ca="1" si="2"/>
        <v>6.9581559751041355E-2</v>
      </c>
      <c r="R21" s="55">
        <f t="shared" ca="1" si="3"/>
        <v>0</v>
      </c>
      <c r="T21" s="92">
        <f ca="1"/>
        <v>50955</v>
      </c>
      <c r="U21" s="50">
        <f ca="1"/>
        <v>0.25129507265455497</v>
      </c>
      <c r="V21" s="50">
        <f ca="1">VLOOKUP(T21,AUDCurve6M!$N$30:O61, 2, FALSE)</f>
        <v>0.23841328469779399</v>
      </c>
      <c r="W21" s="87">
        <f t="shared" ca="1" si="4"/>
        <v>-1.2881787956760982E-2</v>
      </c>
    </row>
    <row r="22" spans="1:23">
      <c r="A22" s="71" t="s">
        <v>98</v>
      </c>
      <c r="B22" s="76"/>
      <c r="C22" s="77" t="s">
        <v>84</v>
      </c>
      <c r="D22" s="74" t="str">
        <f t="shared" si="7"/>
        <v>AUD-Deposit-3M</v>
      </c>
      <c r="E22" s="78">
        <v>7.0199999999999999E-2</v>
      </c>
      <c r="F22" s="78">
        <v>0</v>
      </c>
      <c r="G22" s="56"/>
      <c r="H22" s="55">
        <f ca="1"/>
        <v>7308</v>
      </c>
      <c r="I22" s="87">
        <f ca="1"/>
        <v>6.9579004076709694E-2</v>
      </c>
      <c r="J22" s="87">
        <f ca="1">VLOOKUP(H22,AUDCurve6M!$A$47:$B$60, 2, FALSE)</f>
        <v>7.2253828814598187E-2</v>
      </c>
      <c r="K22" s="87">
        <f t="shared" ca="1" si="5"/>
        <v>2.6748247378884926E-3</v>
      </c>
      <c r="L22" s="38">
        <f t="shared" ca="1" si="6"/>
        <v>44149</v>
      </c>
      <c r="M22" s="55">
        <f ca="1"/>
        <v>0.90873745137177664</v>
      </c>
      <c r="N22" s="55">
        <f ca="1"/>
        <v>0.90873745137177664</v>
      </c>
      <c r="O22" s="55">
        <f t="shared" ca="1" si="0"/>
        <v>0</v>
      </c>
      <c r="P22" s="39">
        <f t="shared" ca="1" si="1"/>
        <v>6.9581985056078655E-2</v>
      </c>
      <c r="Q22" s="39">
        <f t="shared" ca="1" si="2"/>
        <v>6.9581985056078655E-2</v>
      </c>
      <c r="R22" s="55">
        <f t="shared" ca="1" si="3"/>
        <v>0</v>
      </c>
      <c r="T22" t="e">
        <f ca="1"/>
        <v>#N/A</v>
      </c>
      <c r="U22" s="50" t="e">
        <f ca="1"/>
        <v>#N/A</v>
      </c>
      <c r="V22" s="50"/>
    </row>
    <row r="23" spans="1:23">
      <c r="A23" s="71" t="s">
        <v>103</v>
      </c>
      <c r="B23" s="76"/>
      <c r="C23" s="77" t="s">
        <v>118</v>
      </c>
      <c r="D23" s="74" t="str">
        <f t="shared" si="7"/>
        <v>AUD-IRSwap-1Y</v>
      </c>
      <c r="E23" s="78">
        <v>7.0199999999999999E-2</v>
      </c>
      <c r="F23" s="78">
        <v>0</v>
      </c>
      <c r="G23" s="56"/>
      <c r="H23" s="55" t="e">
        <f ca="1"/>
        <v>#N/A</v>
      </c>
      <c r="I23" s="87" t="e">
        <f ca="1"/>
        <v>#N/A</v>
      </c>
      <c r="L23" s="38">
        <f t="shared" ca="1" si="6"/>
        <v>44179</v>
      </c>
      <c r="M23" s="55">
        <f ca="1"/>
        <v>0.90355459372985225</v>
      </c>
      <c r="N23" s="55">
        <f ca="1"/>
        <v>0.90355459372985225</v>
      </c>
      <c r="O23" s="55">
        <f t="shared" ca="1" si="0"/>
        <v>0</v>
      </c>
      <c r="P23" s="39">
        <f t="shared" ca="1" si="1"/>
        <v>6.9582410361070851E-2</v>
      </c>
      <c r="Q23" s="39">
        <f t="shared" ca="1" si="2"/>
        <v>6.9582410361070851E-2</v>
      </c>
      <c r="R23" s="55">
        <f t="shared" ca="1" si="3"/>
        <v>0</v>
      </c>
    </row>
    <row r="24" spans="1:23">
      <c r="A24" s="71" t="s">
        <v>103</v>
      </c>
      <c r="B24" s="76"/>
      <c r="C24" s="77" t="s">
        <v>117</v>
      </c>
      <c r="D24" s="74" t="str">
        <f t="shared" si="7"/>
        <v>AUD-IRSwap-2Y</v>
      </c>
      <c r="E24" s="78">
        <v>7.0199999999999999E-2</v>
      </c>
      <c r="F24" s="78">
        <v>0</v>
      </c>
      <c r="G24" s="56"/>
      <c r="H24" s="55" t="e">
        <f ca="1"/>
        <v>#N/A</v>
      </c>
      <c r="I24" s="87" t="e">
        <f ca="1"/>
        <v>#N/A</v>
      </c>
      <c r="L24" s="38">
        <f t="shared" ca="1" si="6"/>
        <v>44209</v>
      </c>
      <c r="M24" s="55">
        <f ca="1"/>
        <v>0.89840123298551755</v>
      </c>
      <c r="N24" s="55">
        <f ca="1"/>
        <v>0.89840123298551755</v>
      </c>
      <c r="O24" s="55">
        <f t="shared" ca="1" si="0"/>
        <v>0</v>
      </c>
      <c r="P24" s="39">
        <f t="shared" ca="1" si="1"/>
        <v>6.9582835666016848E-2</v>
      </c>
      <c r="Q24" s="39">
        <f t="shared" ca="1" si="2"/>
        <v>6.9582835666016848E-2</v>
      </c>
      <c r="R24" s="55">
        <f t="shared" ca="1" si="3"/>
        <v>0</v>
      </c>
    </row>
    <row r="25" spans="1:23">
      <c r="A25" s="71" t="s">
        <v>103</v>
      </c>
      <c r="B25" s="76"/>
      <c r="C25" s="77" t="s">
        <v>104</v>
      </c>
      <c r="D25" s="74" t="str">
        <f t="shared" si="7"/>
        <v>AUD-IRSwap-3Y</v>
      </c>
      <c r="E25" s="78">
        <v>7.0199999999999999E-2</v>
      </c>
      <c r="F25" s="78">
        <v>0</v>
      </c>
      <c r="G25" s="56"/>
      <c r="H25" s="55" t="e">
        <f ca="1"/>
        <v>#N/A</v>
      </c>
      <c r="I25" s="87" t="e">
        <f ca="1"/>
        <v>#N/A</v>
      </c>
      <c r="L25" s="38">
        <f t="shared" ca="1" si="6"/>
        <v>44239</v>
      </c>
      <c r="M25" s="55">
        <f ca="1"/>
        <v>0.89327720162379698</v>
      </c>
      <c r="N25" s="55">
        <f ca="1"/>
        <v>0.89327720162379698</v>
      </c>
      <c r="O25" s="55">
        <f t="shared" ca="1" si="0"/>
        <v>0</v>
      </c>
      <c r="P25" s="39">
        <f t="shared" ca="1" si="1"/>
        <v>6.9583260970918603E-2</v>
      </c>
      <c r="Q25" s="39">
        <f t="shared" ca="1" si="2"/>
        <v>6.9583260970918603E-2</v>
      </c>
      <c r="R25" s="55">
        <f t="shared" ca="1" si="3"/>
        <v>0</v>
      </c>
    </row>
    <row r="26" spans="1:23">
      <c r="A26" s="71" t="s">
        <v>103</v>
      </c>
      <c r="B26" s="76"/>
      <c r="C26" s="77" t="s">
        <v>105</v>
      </c>
      <c r="D26" s="74" t="str">
        <f t="shared" si="7"/>
        <v>AUD-IRSwap-4Y</v>
      </c>
      <c r="E26" s="78">
        <v>7.0199999999999999E-2</v>
      </c>
      <c r="F26" s="78">
        <v>0</v>
      </c>
      <c r="G26" s="56"/>
      <c r="H26" s="55" t="e">
        <f ca="1"/>
        <v>#N/A</v>
      </c>
      <c r="I26" s="87" t="e">
        <f ca="1"/>
        <v>#N/A</v>
      </c>
      <c r="L26" s="38">
        <f t="shared" ca="1" si="6"/>
        <v>44269</v>
      </c>
      <c r="M26" s="55">
        <f ca="1"/>
        <v>0.88818233307900063</v>
      </c>
      <c r="N26" s="55">
        <f ca="1"/>
        <v>0.88818233307900063</v>
      </c>
      <c r="O26" s="55">
        <f t="shared" ca="1" si="0"/>
        <v>0</v>
      </c>
      <c r="P26" s="39">
        <f t="shared" ca="1" si="1"/>
        <v>6.9583686275775103E-2</v>
      </c>
      <c r="Q26" s="39">
        <f t="shared" ca="1" si="2"/>
        <v>6.9583686275775103E-2</v>
      </c>
      <c r="R26" s="55">
        <f t="shared" ca="1" si="3"/>
        <v>0</v>
      </c>
    </row>
    <row r="27" spans="1:23">
      <c r="A27" s="71" t="s">
        <v>103</v>
      </c>
      <c r="B27" s="76"/>
      <c r="C27" s="77" t="s">
        <v>106</v>
      </c>
      <c r="D27" s="74" t="str">
        <f t="shared" si="7"/>
        <v>AUD-IRSwap-5Y</v>
      </c>
      <c r="E27" s="78">
        <v>7.0199999999999999E-2</v>
      </c>
      <c r="F27" s="78">
        <v>0</v>
      </c>
      <c r="G27" s="56"/>
      <c r="H27" s="55" t="e">
        <f ca="1"/>
        <v>#N/A</v>
      </c>
      <c r="I27" s="87" t="e">
        <f ca="1"/>
        <v>#N/A</v>
      </c>
      <c r="L27" s="38">
        <f t="shared" ca="1" si="6"/>
        <v>44299</v>
      </c>
      <c r="M27" s="55">
        <f ca="1"/>
        <v>0.8831164617293511</v>
      </c>
      <c r="N27" s="55">
        <f ca="1"/>
        <v>0.8831164617293511</v>
      </c>
      <c r="O27" s="55">
        <f t="shared" ca="1" si="0"/>
        <v>0</v>
      </c>
      <c r="P27" s="39">
        <f t="shared" ca="1" si="1"/>
        <v>6.9584111580586375E-2</v>
      </c>
      <c r="Q27" s="39">
        <f t="shared" ca="1" si="2"/>
        <v>6.9584111580586375E-2</v>
      </c>
      <c r="R27" s="55">
        <f t="shared" ca="1" si="3"/>
        <v>0</v>
      </c>
    </row>
    <row r="28" spans="1:23">
      <c r="A28" s="71" t="s">
        <v>103</v>
      </c>
      <c r="B28" s="76"/>
      <c r="C28" s="77" t="s">
        <v>107</v>
      </c>
      <c r="D28" s="74" t="str">
        <f t="shared" si="7"/>
        <v>AUD-IRSwap-6Y</v>
      </c>
      <c r="E28" s="78">
        <v>7.0199999999999999E-2</v>
      </c>
      <c r="F28" s="78">
        <v>0</v>
      </c>
      <c r="G28" s="56"/>
      <c r="H28" s="55" t="e">
        <f ca="1"/>
        <v>#N/A</v>
      </c>
      <c r="I28" s="87" t="e">
        <f ca="1"/>
        <v>#N/A</v>
      </c>
      <c r="L28" s="38">
        <f t="shared" ca="1" si="6"/>
        <v>44329</v>
      </c>
      <c r="M28" s="55">
        <f ca="1"/>
        <v>0.87807942289164886</v>
      </c>
      <c r="N28" s="55">
        <f ca="1"/>
        <v>0.87807942289164886</v>
      </c>
      <c r="O28" s="55">
        <f t="shared" ca="1" si="0"/>
        <v>0</v>
      </c>
      <c r="P28" s="39">
        <f t="shared" ca="1" si="1"/>
        <v>6.9584536885351517E-2</v>
      </c>
      <c r="Q28" s="39">
        <f t="shared" ca="1" si="2"/>
        <v>6.9584536885351517E-2</v>
      </c>
      <c r="R28" s="55">
        <f t="shared" ca="1" si="3"/>
        <v>0</v>
      </c>
    </row>
    <row r="29" spans="1:23">
      <c r="A29" s="71" t="s">
        <v>103</v>
      </c>
      <c r="B29" s="76"/>
      <c r="C29" s="77" t="s">
        <v>108</v>
      </c>
      <c r="D29" s="74" t="str">
        <f t="shared" si="7"/>
        <v>AUD-IRSwap-7Y</v>
      </c>
      <c r="E29" s="78">
        <v>7.0199999999999999E-2</v>
      </c>
      <c r="F29" s="78">
        <v>0</v>
      </c>
      <c r="G29" s="56"/>
      <c r="H29" s="55" t="e">
        <f ca="1"/>
        <v>#N/A</v>
      </c>
      <c r="I29" s="55" t="e">
        <f ca="1"/>
        <v>#N/A</v>
      </c>
      <c r="L29" s="38">
        <f t="shared" ca="1" si="6"/>
        <v>44359</v>
      </c>
      <c r="M29" s="55">
        <f ca="1"/>
        <v>0.87307105281595909</v>
      </c>
      <c r="N29" s="55">
        <f ca="1"/>
        <v>0.87307105281595909</v>
      </c>
      <c r="O29" s="55">
        <f t="shared" ca="1" si="0"/>
        <v>0</v>
      </c>
      <c r="P29" s="39">
        <f t="shared" ca="1" si="1"/>
        <v>6.9584962190072347E-2</v>
      </c>
      <c r="Q29" s="39">
        <f t="shared" ca="1" si="2"/>
        <v>6.9584962190072347E-2</v>
      </c>
      <c r="R29" s="55">
        <f t="shared" ca="1" si="3"/>
        <v>0</v>
      </c>
    </row>
    <row r="30" spans="1:23">
      <c r="A30" s="71" t="s">
        <v>103</v>
      </c>
      <c r="B30" s="76"/>
      <c r="C30" s="77" t="s">
        <v>109</v>
      </c>
      <c r="D30" s="74" t="str">
        <f t="shared" si="7"/>
        <v>AUD-IRSwap-8Y</v>
      </c>
      <c r="E30" s="78">
        <v>7.0199999999999999E-2</v>
      </c>
      <c r="F30" s="78">
        <v>0</v>
      </c>
      <c r="G30" s="56"/>
      <c r="H30" s="55" t="e">
        <f ca="1"/>
        <v>#N/A</v>
      </c>
      <c r="I30" s="55" t="e">
        <f ca="1"/>
        <v>#N/A</v>
      </c>
      <c r="L30" s="38">
        <f t="shared" ca="1" si="6"/>
        <v>44389</v>
      </c>
      <c r="M30" s="55">
        <f ca="1"/>
        <v>0.8680914048454228</v>
      </c>
      <c r="N30" s="55">
        <f ca="1"/>
        <v>0.8680914048454228</v>
      </c>
      <c r="O30" s="55">
        <f t="shared" ca="1" si="0"/>
        <v>0</v>
      </c>
      <c r="P30" s="39">
        <f t="shared" ca="1" si="1"/>
        <v>6.9585265002361729E-2</v>
      </c>
      <c r="Q30" s="39">
        <f t="shared" ca="1" si="2"/>
        <v>6.9585265002361729E-2</v>
      </c>
      <c r="R30" s="55">
        <f t="shared" ca="1" si="3"/>
        <v>0</v>
      </c>
    </row>
    <row r="31" spans="1:23">
      <c r="A31" s="71" t="s">
        <v>103</v>
      </c>
      <c r="B31" s="76"/>
      <c r="C31" s="77" t="s">
        <v>110</v>
      </c>
      <c r="D31" s="74" t="str">
        <f t="shared" si="7"/>
        <v>AUD-IRSwap-9Y</v>
      </c>
      <c r="E31" s="78">
        <v>7.0199999999999999E-2</v>
      </c>
      <c r="F31" s="78">
        <v>0</v>
      </c>
      <c r="G31" s="56"/>
      <c r="H31" s="55" t="e">
        <f ca="1"/>
        <v>#N/A</v>
      </c>
      <c r="I31" s="55" t="e">
        <f ca="1"/>
        <v>#N/A</v>
      </c>
      <c r="L31" s="38">
        <f t="shared" ca="1" si="6"/>
        <v>44419</v>
      </c>
      <c r="M31" s="55">
        <f ca="1"/>
        <v>0.86314056307417497</v>
      </c>
      <c r="N31" s="55">
        <f ca="1"/>
        <v>0.86314056307417497</v>
      </c>
      <c r="O31" s="55">
        <f t="shared" ca="1" si="0"/>
        <v>0</v>
      </c>
      <c r="P31" s="39">
        <f t="shared" ca="1" si="1"/>
        <v>6.9585322829864737E-2</v>
      </c>
      <c r="Q31" s="39">
        <f t="shared" ca="1" si="2"/>
        <v>6.9585322829864737E-2</v>
      </c>
      <c r="R31" s="55">
        <f t="shared" ca="1" si="3"/>
        <v>0</v>
      </c>
    </row>
    <row r="32" spans="1:23">
      <c r="A32" s="71" t="s">
        <v>103</v>
      </c>
      <c r="B32" s="76"/>
      <c r="C32" s="77" t="s">
        <v>111</v>
      </c>
      <c r="D32" s="74" t="str">
        <f t="shared" si="7"/>
        <v>AUD-IRSwap-10Y</v>
      </c>
      <c r="E32" s="78">
        <v>7.0199999999999999E-2</v>
      </c>
      <c r="F32" s="78">
        <v>0</v>
      </c>
      <c r="G32" s="56"/>
      <c r="H32" s="55" t="e">
        <f ca="1"/>
        <v>#N/A</v>
      </c>
      <c r="I32" s="55" t="e">
        <f ca="1"/>
        <v>#N/A</v>
      </c>
      <c r="L32" s="38">
        <f t="shared" ca="1" si="6"/>
        <v>44449</v>
      </c>
      <c r="M32" s="55">
        <f ca="1"/>
        <v>0.85821794845978028</v>
      </c>
      <c r="N32" s="55">
        <f ca="1"/>
        <v>0.85821794845978028</v>
      </c>
      <c r="O32" s="55">
        <f t="shared" ca="1" si="0"/>
        <v>0</v>
      </c>
      <c r="P32" s="39">
        <f t="shared" ca="1" si="1"/>
        <v>6.9585380657366067E-2</v>
      </c>
      <c r="Q32" s="39">
        <f t="shared" ca="1" si="2"/>
        <v>6.9585380657366067E-2</v>
      </c>
      <c r="R32" s="55">
        <f t="shared" ca="1" si="3"/>
        <v>0</v>
      </c>
    </row>
    <row r="33" spans="1:18">
      <c r="A33" s="71" t="s">
        <v>103</v>
      </c>
      <c r="B33" s="76"/>
      <c r="C33" s="77" t="s">
        <v>112</v>
      </c>
      <c r="D33" s="74" t="str">
        <f t="shared" si="7"/>
        <v>AUD-IRSwap-15Y</v>
      </c>
      <c r="E33" s="78">
        <v>7.0199999999999999E-2</v>
      </c>
      <c r="F33" s="78">
        <v>0</v>
      </c>
      <c r="G33" s="56"/>
      <c r="H33" s="55" t="e">
        <f ca="1"/>
        <v>#N/A</v>
      </c>
      <c r="I33" s="55" t="e">
        <f ca="1"/>
        <v>#N/A</v>
      </c>
      <c r="L33" s="38">
        <f t="shared" ca="1" si="6"/>
        <v>44479</v>
      </c>
      <c r="M33" s="55">
        <f ca="1"/>
        <v>0.85332340011202645</v>
      </c>
      <c r="N33" s="55">
        <f ca="1"/>
        <v>0.85332340011202645</v>
      </c>
      <c r="O33" s="55">
        <f t="shared" ca="1" si="0"/>
        <v>0</v>
      </c>
      <c r="P33" s="39">
        <f t="shared" ca="1" si="1"/>
        <v>6.9585438484867368E-2</v>
      </c>
      <c r="Q33" s="39">
        <f t="shared" ca="1" si="2"/>
        <v>6.9585438484867368E-2</v>
      </c>
      <c r="R33" s="55">
        <f t="shared" ca="1" si="3"/>
        <v>0</v>
      </c>
    </row>
    <row r="34" spans="1:18">
      <c r="A34" s="71" t="s">
        <v>103</v>
      </c>
      <c r="B34" s="76"/>
      <c r="C34" s="77" t="s">
        <v>113</v>
      </c>
      <c r="D34" s="74" t="str">
        <f t="shared" si="7"/>
        <v>AUD-IRSwap-20Y</v>
      </c>
      <c r="E34" s="78">
        <v>7.0199999999999999E-2</v>
      </c>
      <c r="F34" s="78">
        <v>0</v>
      </c>
      <c r="G34" s="56"/>
      <c r="H34" s="55" t="e">
        <f ca="1"/>
        <v>#N/A</v>
      </c>
      <c r="I34" s="55" t="e">
        <f ca="1"/>
        <v>#N/A</v>
      </c>
      <c r="L34" s="38">
        <f t="shared" ca="1" si="6"/>
        <v>44509</v>
      </c>
      <c r="M34" s="55">
        <f ca="1"/>
        <v>0.84845675805749021</v>
      </c>
      <c r="N34" s="55">
        <f ca="1"/>
        <v>0.84845675805749021</v>
      </c>
      <c r="O34" s="55">
        <f t="shared" ref="O34:O65" ca="1" si="8">N34-M34</f>
        <v>0</v>
      </c>
      <c r="P34" s="39">
        <f t="shared" ca="1" si="1"/>
        <v>6.9585496312366976E-2</v>
      </c>
      <c r="Q34" s="39">
        <f t="shared" ca="1" si="2"/>
        <v>6.9585496312366976E-2</v>
      </c>
      <c r="R34" s="55">
        <f t="shared" ca="1" si="3"/>
        <v>0</v>
      </c>
    </row>
    <row r="35" spans="1:18">
      <c r="A35" s="71" t="s">
        <v>114</v>
      </c>
      <c r="B35" s="77" t="s">
        <v>115</v>
      </c>
      <c r="C35" s="77">
        <v>1</v>
      </c>
      <c r="D35" s="74" t="str">
        <f t="shared" si="7"/>
        <v>AUD-IRFuture-IR-1</v>
      </c>
      <c r="E35" s="78">
        <v>6.6600000000000006E-2</v>
      </c>
      <c r="F35" s="86">
        <v>0.2</v>
      </c>
      <c r="G35" s="56"/>
      <c r="H35" s="55" t="e">
        <f ca="1"/>
        <v>#N/A</v>
      </c>
      <c r="I35" s="55" t="e">
        <f ca="1"/>
        <v>#N/A</v>
      </c>
      <c r="L35" s="38">
        <f t="shared" ca="1" si="6"/>
        <v>44539</v>
      </c>
      <c r="M35" s="55">
        <f ca="1"/>
        <v>0.84361786323430343</v>
      </c>
      <c r="N35" s="55">
        <f ca="1"/>
        <v>0.84361786323430343</v>
      </c>
      <c r="O35" s="55">
        <f t="shared" ca="1" si="8"/>
        <v>0</v>
      </c>
      <c r="P35" s="39">
        <f t="shared" ca="1" si="1"/>
        <v>6.9585554139865793E-2</v>
      </c>
      <c r="Q35" s="39">
        <f t="shared" ca="1" si="2"/>
        <v>6.9585554139865793E-2</v>
      </c>
      <c r="R35" s="55">
        <f t="shared" ref="R35:R66" ca="1" si="9">Q35-P35</f>
        <v>0</v>
      </c>
    </row>
    <row r="36" spans="1:18">
      <c r="A36" s="71" t="s">
        <v>114</v>
      </c>
      <c r="B36" s="77" t="s">
        <v>115</v>
      </c>
      <c r="C36" s="77">
        <v>2</v>
      </c>
      <c r="D36" s="74" t="str">
        <f t="shared" si="7"/>
        <v>AUD-IRFuture-IR-2</v>
      </c>
      <c r="E36" s="78">
        <v>6.5600000000000006E-2</v>
      </c>
      <c r="F36" s="86">
        <v>0.2</v>
      </c>
      <c r="G36" s="56"/>
      <c r="H36" s="55" t="e">
        <f ca="1"/>
        <v>#N/A</v>
      </c>
      <c r="I36" s="55" t="e">
        <f ca="1"/>
        <v>#N/A</v>
      </c>
      <c r="L36" s="38">
        <f t="shared" ca="1" si="6"/>
        <v>44569</v>
      </c>
      <c r="M36" s="55">
        <f ca="1"/>
        <v>0.83880655748696531</v>
      </c>
      <c r="N36" s="55">
        <f ca="1"/>
        <v>0.83880655748696531</v>
      </c>
      <c r="O36" s="55">
        <f t="shared" ca="1" si="8"/>
        <v>0</v>
      </c>
      <c r="P36" s="39">
        <f t="shared" ca="1" si="1"/>
        <v>6.9585611967364638E-2</v>
      </c>
      <c r="Q36" s="39">
        <f t="shared" ca="1" si="2"/>
        <v>6.9585611967364638E-2</v>
      </c>
      <c r="R36" s="55">
        <f t="shared" ca="1" si="9"/>
        <v>0</v>
      </c>
    </row>
    <row r="37" spans="1:18">
      <c r="A37" s="71" t="s">
        <v>114</v>
      </c>
      <c r="B37" s="77" t="s">
        <v>115</v>
      </c>
      <c r="C37" s="77">
        <v>3</v>
      </c>
      <c r="D37" s="74" t="str">
        <f t="shared" si="7"/>
        <v>AUD-IRFuture-IR-3</v>
      </c>
      <c r="E37" s="78">
        <v>6.7599999999999993E-2</v>
      </c>
      <c r="F37" s="86">
        <v>0.2</v>
      </c>
      <c r="G37" s="56"/>
      <c r="H37" s="55" t="e">
        <f ca="1"/>
        <v>#N/A</v>
      </c>
      <c r="I37" s="55" t="e">
        <f ca="1"/>
        <v>#N/A</v>
      </c>
      <c r="L37" s="38">
        <f t="shared" ca="1" si="6"/>
        <v>44599</v>
      </c>
      <c r="M37" s="55">
        <f ca="1"/>
        <v>0.83402268356118481</v>
      </c>
      <c r="N37" s="55">
        <f ca="1"/>
        <v>0.83402268356118481</v>
      </c>
      <c r="O37" s="55">
        <f t="shared" ca="1" si="8"/>
        <v>0</v>
      </c>
      <c r="P37" s="39">
        <f t="shared" ca="1" si="1"/>
        <v>6.9585669794861749E-2</v>
      </c>
      <c r="Q37" s="39">
        <f t="shared" ca="1" si="2"/>
        <v>6.9585669794861749E-2</v>
      </c>
      <c r="R37" s="55">
        <f t="shared" ca="1" si="9"/>
        <v>0</v>
      </c>
    </row>
    <row r="38" spans="1:18">
      <c r="A38" s="71" t="s">
        <v>114</v>
      </c>
      <c r="B38" s="77" t="s">
        <v>115</v>
      </c>
      <c r="C38" s="77">
        <v>4</v>
      </c>
      <c r="D38" s="74" t="str">
        <f t="shared" si="7"/>
        <v>AUD-IRFuture-IR-4</v>
      </c>
      <c r="E38" s="78">
        <v>6.8900000000000003E-2</v>
      </c>
      <c r="F38" s="86">
        <v>0.2</v>
      </c>
      <c r="G38" s="56"/>
      <c r="H38" s="54"/>
      <c r="L38" s="38">
        <f t="shared" ca="1" si="6"/>
        <v>44629</v>
      </c>
      <c r="M38" s="55">
        <f ca="1"/>
        <v>0.82926608509873567</v>
      </c>
      <c r="N38" s="55">
        <f ca="1"/>
        <v>0.82926608509873567</v>
      </c>
      <c r="O38" s="55">
        <f t="shared" ca="1" si="8"/>
        <v>0</v>
      </c>
      <c r="P38" s="39">
        <f t="shared" ca="1" si="1"/>
        <v>6.958572762235804E-2</v>
      </c>
      <c r="Q38" s="39">
        <f t="shared" ca="1" si="2"/>
        <v>6.958572762235804E-2</v>
      </c>
      <c r="R38" s="55">
        <f t="shared" ca="1" si="9"/>
        <v>0</v>
      </c>
    </row>
    <row r="39" spans="1:18">
      <c r="A39" s="71" t="s">
        <v>114</v>
      </c>
      <c r="B39" s="77" t="s">
        <v>115</v>
      </c>
      <c r="C39" s="77">
        <v>5</v>
      </c>
      <c r="D39" s="74" t="str">
        <f t="shared" si="7"/>
        <v>AUD-IRFuture-IR-5</v>
      </c>
      <c r="E39" s="78">
        <v>6.5699999999999995E-2</v>
      </c>
      <c r="F39" s="86">
        <v>0.2</v>
      </c>
      <c r="G39" s="56"/>
      <c r="L39" s="38">
        <f t="shared" ref="L39:L70" ca="1" si="10">L38+30</f>
        <v>44659</v>
      </c>
      <c r="M39" s="55">
        <f ca="1"/>
        <v>0.82453660663235762</v>
      </c>
      <c r="N39" s="55">
        <f ca="1"/>
        <v>0.82453660663235762</v>
      </c>
      <c r="O39" s="55">
        <f t="shared" ca="1" si="8"/>
        <v>0</v>
      </c>
      <c r="P39" s="39">
        <f t="shared" ca="1" si="1"/>
        <v>6.9585785449854387E-2</v>
      </c>
      <c r="Q39" s="39">
        <f t="shared" ca="1" si="2"/>
        <v>6.9585785449854387E-2</v>
      </c>
      <c r="R39" s="55">
        <f t="shared" ca="1" si="9"/>
        <v>0</v>
      </c>
    </row>
    <row r="40" spans="1:18">
      <c r="A40" s="71" t="s">
        <v>114</v>
      </c>
      <c r="B40" s="77" t="s">
        <v>115</v>
      </c>
      <c r="C40" s="77">
        <v>6</v>
      </c>
      <c r="D40" s="74" t="str">
        <f t="shared" si="7"/>
        <v>AUD-IRFuture-IR-6</v>
      </c>
      <c r="E40" s="78">
        <v>6.4399999999999999E-2</v>
      </c>
      <c r="F40" s="86">
        <v>0.2</v>
      </c>
      <c r="G40" s="56"/>
      <c r="L40" s="38">
        <f t="shared" ca="1" si="10"/>
        <v>44689</v>
      </c>
      <c r="M40" s="55">
        <f ca="1"/>
        <v>0.81983409358068671</v>
      </c>
      <c r="N40" s="55">
        <f ca="1"/>
        <v>0.81983409358068671</v>
      </c>
      <c r="O40" s="55">
        <f t="shared" ca="1" si="8"/>
        <v>0</v>
      </c>
      <c r="P40" s="39">
        <f t="shared" ca="1" si="1"/>
        <v>6.9585843277348972E-2</v>
      </c>
      <c r="Q40" s="39">
        <f t="shared" ca="1" si="2"/>
        <v>6.9585843277348972E-2</v>
      </c>
      <c r="R40" s="55">
        <f t="shared" ca="1" si="9"/>
        <v>0</v>
      </c>
    </row>
    <row r="41" spans="1:18">
      <c r="A41" s="71" t="s">
        <v>114</v>
      </c>
      <c r="B41" s="77" t="s">
        <v>115</v>
      </c>
      <c r="C41" s="77">
        <v>7</v>
      </c>
      <c r="D41" s="74" t="str">
        <f t="shared" si="7"/>
        <v>AUD-IRFuture-IR-7</v>
      </c>
      <c r="E41" s="78">
        <v>6.2100000000000002E-2</v>
      </c>
      <c r="F41" s="86">
        <v>0.2</v>
      </c>
      <c r="G41" s="56"/>
      <c r="L41" s="38">
        <f t="shared" ca="1" si="10"/>
        <v>44719</v>
      </c>
      <c r="M41" s="55">
        <f ca="1"/>
        <v>0.81515839224319675</v>
      </c>
      <c r="N41" s="55">
        <f ca="1"/>
        <v>0.81515839224319675</v>
      </c>
      <c r="O41" s="55">
        <f t="shared" ca="1" si="8"/>
        <v>0</v>
      </c>
      <c r="P41" s="39">
        <f t="shared" ca="1" si="1"/>
        <v>6.9585901104842765E-2</v>
      </c>
      <c r="Q41" s="39">
        <f t="shared" ca="1" si="2"/>
        <v>6.9585901104842765E-2</v>
      </c>
      <c r="R41" s="55">
        <f t="shared" ca="1" si="9"/>
        <v>0</v>
      </c>
    </row>
    <row r="42" spans="1:18" ht="13.5" thickBot="1">
      <c r="A42" s="71" t="s">
        <v>114</v>
      </c>
      <c r="B42" s="77" t="s">
        <v>115</v>
      </c>
      <c r="C42" s="79">
        <v>8</v>
      </c>
      <c r="D42" s="74" t="str">
        <f t="shared" si="7"/>
        <v>AUD-IRFuture-IR-8</v>
      </c>
      <c r="E42" s="80">
        <v>7.4399999999999994E-2</v>
      </c>
      <c r="F42" s="85">
        <v>0.2</v>
      </c>
      <c r="G42" s="56"/>
      <c r="L42" s="38">
        <f t="shared" ca="1" si="10"/>
        <v>44749</v>
      </c>
      <c r="M42" s="55">
        <f ca="1"/>
        <v>0.8105227221489012</v>
      </c>
      <c r="N42" s="55">
        <f ca="1"/>
        <v>0.8105227221489012</v>
      </c>
      <c r="O42" s="55">
        <f t="shared" ca="1" si="8"/>
        <v>0</v>
      </c>
      <c r="P42" s="39">
        <f t="shared" ca="1" si="1"/>
        <v>6.9580494343207247E-2</v>
      </c>
      <c r="Q42" s="39">
        <f t="shared" ca="1" si="2"/>
        <v>6.9580494343207247E-2</v>
      </c>
      <c r="R42" s="55">
        <f t="shared" ca="1" si="9"/>
        <v>0</v>
      </c>
    </row>
    <row r="43" spans="1:18" ht="13.5" thickBot="1">
      <c r="A43" s="62"/>
      <c r="B43" s="52"/>
      <c r="C43" s="52"/>
      <c r="D43" s="52"/>
      <c r="E43" s="52"/>
      <c r="F43" s="52"/>
      <c r="G43" s="56"/>
      <c r="L43" s="38">
        <f t="shared" ca="1" si="10"/>
        <v>44779</v>
      </c>
      <c r="M43" s="55">
        <f ca="1"/>
        <v>0.8060370666262302</v>
      </c>
      <c r="N43" s="55">
        <f ca="1"/>
        <v>0.8060370666262302</v>
      </c>
      <c r="O43" s="55">
        <f t="shared" ca="1" si="8"/>
        <v>0</v>
      </c>
      <c r="P43" s="39">
        <f t="shared" ca="1" si="1"/>
        <v>6.9525905869672264E-2</v>
      </c>
      <c r="Q43" s="39">
        <f t="shared" ca="1" si="2"/>
        <v>6.9525905869672264E-2</v>
      </c>
      <c r="R43" s="55">
        <f t="shared" ca="1" si="9"/>
        <v>0</v>
      </c>
    </row>
    <row r="44" spans="1:18" ht="13.5" thickBot="1">
      <c r="A44" s="81" t="s">
        <v>116</v>
      </c>
      <c r="B44" s="52"/>
      <c r="C44" s="52"/>
      <c r="D44" s="52"/>
      <c r="E44" s="52"/>
      <c r="F44" s="52"/>
      <c r="G44" s="56"/>
      <c r="L44" s="38">
        <f t="shared" ca="1" si="10"/>
        <v>44809</v>
      </c>
      <c r="M44" s="55">
        <f ca="1"/>
        <v>0.8015834307899663</v>
      </c>
      <c r="N44" s="55">
        <f ca="1"/>
        <v>0.8015834307899663</v>
      </c>
      <c r="O44" s="55">
        <f t="shared" ca="1" si="8"/>
        <v>0</v>
      </c>
      <c r="P44" s="39">
        <f t="shared" ca="1" si="1"/>
        <v>6.9471316651151777E-2</v>
      </c>
      <c r="Q44" s="39">
        <f t="shared" ca="1" si="2"/>
        <v>6.9471316651151777E-2</v>
      </c>
      <c r="R44" s="55">
        <f t="shared" ca="1" si="9"/>
        <v>0</v>
      </c>
    </row>
    <row r="45" spans="1:18" ht="13.5" thickBot="1">
      <c r="A45" s="82"/>
      <c r="B45" s="83"/>
      <c r="C45" s="83"/>
      <c r="D45" s="83"/>
      <c r="E45" s="83"/>
      <c r="F45" s="83"/>
      <c r="G45" s="84"/>
      <c r="L45" s="38">
        <f t="shared" ca="1" si="10"/>
        <v>44839</v>
      </c>
      <c r="M45" s="55">
        <f ca="1"/>
        <v>0.79716155813712164</v>
      </c>
      <c r="N45" s="55">
        <f ca="1"/>
        <v>0.79716155813712164</v>
      </c>
      <c r="O45" s="55">
        <f t="shared" ca="1" si="8"/>
        <v>0</v>
      </c>
      <c r="P45" s="39">
        <f t="shared" ca="1" si="1"/>
        <v>6.9416726687625385E-2</v>
      </c>
      <c r="Q45" s="39">
        <f t="shared" ca="1" si="2"/>
        <v>6.9416726687625385E-2</v>
      </c>
      <c r="R45" s="55">
        <f t="shared" ca="1" si="9"/>
        <v>0</v>
      </c>
    </row>
    <row r="46" spans="1:18">
      <c r="A46" s="54"/>
      <c r="B46" s="54"/>
      <c r="C46" s="54"/>
      <c r="D46" s="54"/>
      <c r="E46" s="54"/>
      <c r="F46" s="54"/>
      <c r="G46" s="54"/>
      <c r="L46" s="38">
        <f t="shared" ca="1" si="10"/>
        <v>44869</v>
      </c>
      <c r="M46" s="55">
        <f ca="1"/>
        <v>0.79277119443136101</v>
      </c>
      <c r="N46" s="55">
        <f ca="1"/>
        <v>0.79277119443136101</v>
      </c>
      <c r="O46" s="55">
        <f t="shared" ca="1" si="8"/>
        <v>0</v>
      </c>
      <c r="P46" s="39">
        <f t="shared" ca="1" si="1"/>
        <v>6.93621359790728E-2</v>
      </c>
      <c r="Q46" s="39">
        <f t="shared" ca="1" si="2"/>
        <v>6.93621359790728E-2</v>
      </c>
      <c r="R46" s="55">
        <f t="shared" ca="1" si="9"/>
        <v>0</v>
      </c>
    </row>
    <row r="47" spans="1:18">
      <c r="L47" s="38">
        <f t="shared" ca="1" si="10"/>
        <v>44899</v>
      </c>
      <c r="M47" s="55">
        <f ca="1"/>
        <v>0.78841208768142967</v>
      </c>
      <c r="N47" s="55">
        <f ca="1"/>
        <v>0.78841208768142967</v>
      </c>
      <c r="O47" s="55">
        <f t="shared" ca="1" si="8"/>
        <v>0</v>
      </c>
      <c r="P47" s="39">
        <f t="shared" ca="1" si="1"/>
        <v>6.9307544525473733E-2</v>
      </c>
      <c r="Q47" s="39">
        <f t="shared" ca="1" si="2"/>
        <v>6.9307544525473733E-2</v>
      </c>
      <c r="R47" s="55">
        <f t="shared" ca="1" si="9"/>
        <v>0</v>
      </c>
    </row>
    <row r="48" spans="1:18">
      <c r="L48" s="38">
        <f t="shared" ca="1" si="10"/>
        <v>44929</v>
      </c>
      <c r="M48" s="55">
        <f ca="1"/>
        <v>0.78408398811980073</v>
      </c>
      <c r="N48" s="55">
        <f ca="1"/>
        <v>0.78408398811980073</v>
      </c>
      <c r="O48" s="55">
        <f t="shared" ca="1" si="8"/>
        <v>0</v>
      </c>
      <c r="P48" s="39">
        <f t="shared" ca="1" si="1"/>
        <v>6.925295232680774E-2</v>
      </c>
      <c r="Q48" s="39">
        <f t="shared" ca="1" si="2"/>
        <v>6.925295232680774E-2</v>
      </c>
      <c r="R48" s="55">
        <f t="shared" ca="1" si="9"/>
        <v>0</v>
      </c>
    </row>
    <row r="49" spans="12:18">
      <c r="L49" s="38">
        <f t="shared" ca="1" si="10"/>
        <v>44959</v>
      </c>
      <c r="M49" s="55">
        <f ca="1"/>
        <v>0.77978664818153731</v>
      </c>
      <c r="N49" s="55">
        <f ca="1"/>
        <v>0.77978664818153731</v>
      </c>
      <c r="O49" s="55">
        <f t="shared" ca="1" si="8"/>
        <v>0</v>
      </c>
      <c r="P49" s="39">
        <f t="shared" ca="1" si="1"/>
        <v>6.9198359383054547E-2</v>
      </c>
      <c r="Q49" s="39">
        <f t="shared" ca="1" si="2"/>
        <v>6.9198359383054547E-2</v>
      </c>
      <c r="R49" s="55">
        <f t="shared" ca="1" si="9"/>
        <v>0</v>
      </c>
    </row>
    <row r="50" spans="12:18">
      <c r="L50" s="38">
        <f t="shared" ca="1" si="10"/>
        <v>44989</v>
      </c>
      <c r="M50" s="55">
        <f ca="1"/>
        <v>0.77551982248337092</v>
      </c>
      <c r="N50" s="55">
        <f ca="1"/>
        <v>0.77551982248337092</v>
      </c>
      <c r="O50" s="55">
        <f t="shared" ca="1" si="8"/>
        <v>0</v>
      </c>
      <c r="P50" s="39">
        <f t="shared" ca="1" si="1"/>
        <v>6.9143765694193823E-2</v>
      </c>
      <c r="Q50" s="39">
        <f t="shared" ca="1" si="2"/>
        <v>6.9143765694193823E-2</v>
      </c>
      <c r="R50" s="55">
        <f t="shared" ca="1" si="9"/>
        <v>0</v>
      </c>
    </row>
    <row r="51" spans="12:18">
      <c r="L51" s="38">
        <f t="shared" ca="1" si="10"/>
        <v>45019</v>
      </c>
      <c r="M51" s="55">
        <f ca="1"/>
        <v>0.77128326780299061</v>
      </c>
      <c r="N51" s="55">
        <f ca="1"/>
        <v>0.77128326780299061</v>
      </c>
      <c r="O51" s="55">
        <f t="shared" ca="1" si="8"/>
        <v>0</v>
      </c>
      <c r="P51" s="39">
        <f t="shared" ca="1" si="1"/>
        <v>6.9089171260205251E-2</v>
      </c>
      <c r="Q51" s="39">
        <f t="shared" ca="1" si="2"/>
        <v>6.9089171260205251E-2</v>
      </c>
      <c r="R51" s="55">
        <f t="shared" ca="1" si="9"/>
        <v>0</v>
      </c>
    </row>
    <row r="52" spans="12:18">
      <c r="L52" s="38">
        <f t="shared" ca="1" si="10"/>
        <v>45049</v>
      </c>
      <c r="M52" s="55">
        <f ca="1"/>
        <v>0.76707674305854245</v>
      </c>
      <c r="N52" s="55">
        <f ca="1"/>
        <v>0.76707674305854245</v>
      </c>
      <c r="O52" s="55">
        <f t="shared" ca="1" si="8"/>
        <v>0</v>
      </c>
      <c r="P52" s="39">
        <f t="shared" ca="1" si="1"/>
        <v>6.9034576081068388E-2</v>
      </c>
      <c r="Q52" s="39">
        <f t="shared" ca="1" si="2"/>
        <v>6.9034576081068388E-2</v>
      </c>
      <c r="R52" s="55">
        <f t="shared" ca="1" si="9"/>
        <v>0</v>
      </c>
    </row>
    <row r="53" spans="12:18">
      <c r="L53" s="38">
        <f t="shared" ca="1" si="10"/>
        <v>45079</v>
      </c>
      <c r="M53" s="55">
        <f ca="1"/>
        <v>0.76290000928833557</v>
      </c>
      <c r="N53" s="55">
        <f ca="1"/>
        <v>0.76290000928833557</v>
      </c>
      <c r="O53" s="55">
        <f t="shared" ca="1" si="8"/>
        <v>0</v>
      </c>
      <c r="P53" s="39">
        <f t="shared" ca="1" si="1"/>
        <v>6.8979980156762974E-2</v>
      </c>
      <c r="Q53" s="39">
        <f t="shared" ca="1" si="2"/>
        <v>6.8979980156762974E-2</v>
      </c>
      <c r="R53" s="55">
        <f t="shared" ca="1" si="9"/>
        <v>0</v>
      </c>
    </row>
    <row r="54" spans="12:18">
      <c r="L54" s="38">
        <f t="shared" ca="1" si="10"/>
        <v>45109</v>
      </c>
      <c r="M54" s="55">
        <f ca="1"/>
        <v>0.75875282963075474</v>
      </c>
      <c r="N54" s="55">
        <f ca="1"/>
        <v>0.75875282963075474</v>
      </c>
      <c r="O54" s="55">
        <f t="shared" ca="1" si="8"/>
        <v>0</v>
      </c>
      <c r="P54" s="39">
        <f t="shared" ca="1" si="1"/>
        <v>6.8925383487268677E-2</v>
      </c>
      <c r="Q54" s="39">
        <f t="shared" ca="1" si="2"/>
        <v>6.8925383487268677E-2</v>
      </c>
      <c r="R54" s="55">
        <f t="shared" ca="1" si="9"/>
        <v>0</v>
      </c>
    </row>
    <row r="55" spans="12:18">
      <c r="L55" s="38">
        <f t="shared" ca="1" si="10"/>
        <v>45139</v>
      </c>
      <c r="M55" s="55">
        <f ca="1"/>
        <v>0.75446863312153922</v>
      </c>
      <c r="N55" s="55">
        <f ca="1"/>
        <v>0.75446863312153922</v>
      </c>
      <c r="O55" s="55">
        <f t="shared" ca="1" si="8"/>
        <v>0</v>
      </c>
      <c r="P55" s="39">
        <f t="shared" ca="1" si="1"/>
        <v>6.8924714991415253E-2</v>
      </c>
      <c r="Q55" s="39">
        <f t="shared" ca="1" si="2"/>
        <v>6.8924714991415253E-2</v>
      </c>
      <c r="R55" s="55">
        <f t="shared" ca="1" si="9"/>
        <v>0</v>
      </c>
    </row>
    <row r="56" spans="12:18">
      <c r="L56" s="38">
        <f t="shared" ca="1" si="10"/>
        <v>45169</v>
      </c>
      <c r="M56" s="55">
        <f ca="1"/>
        <v>0.75020289187611577</v>
      </c>
      <c r="N56" s="55">
        <f ca="1"/>
        <v>0.75020289187611577</v>
      </c>
      <c r="O56" s="55">
        <f t="shared" ca="1" si="8"/>
        <v>0</v>
      </c>
      <c r="P56" s="39">
        <f t="shared" ca="1" si="1"/>
        <v>6.8925906100684067E-2</v>
      </c>
      <c r="Q56" s="39">
        <f t="shared" ca="1" si="2"/>
        <v>6.8925906100684067E-2</v>
      </c>
      <c r="R56" s="55">
        <f t="shared" ca="1" si="9"/>
        <v>0</v>
      </c>
    </row>
    <row r="57" spans="12:18">
      <c r="L57" s="38">
        <f t="shared" ca="1" si="10"/>
        <v>45199</v>
      </c>
      <c r="M57" s="55">
        <f ca="1"/>
        <v>0.74596112293653172</v>
      </c>
      <c r="N57" s="55">
        <f ca="1"/>
        <v>0.74596112293653172</v>
      </c>
      <c r="O57" s="55">
        <f t="shared" ca="1" si="8"/>
        <v>0</v>
      </c>
      <c r="P57" s="39">
        <f t="shared" ca="1" si="1"/>
        <v>6.8927097209598248E-2</v>
      </c>
      <c r="Q57" s="39">
        <f t="shared" ca="1" si="2"/>
        <v>6.8927097209598248E-2</v>
      </c>
      <c r="R57" s="55">
        <f t="shared" ca="1" si="9"/>
        <v>0</v>
      </c>
    </row>
    <row r="58" spans="12:18">
      <c r="L58" s="38">
        <f t="shared" ca="1" si="10"/>
        <v>45229</v>
      </c>
      <c r="M58" s="55">
        <f ca="1"/>
        <v>0.74174319241589792</v>
      </c>
      <c r="N58" s="55">
        <f ca="1"/>
        <v>0.74174319241589792</v>
      </c>
      <c r="O58" s="55">
        <f t="shared" ca="1" si="8"/>
        <v>0</v>
      </c>
      <c r="P58" s="39">
        <f t="shared" ca="1" si="1"/>
        <v>6.8928288318158573E-2</v>
      </c>
      <c r="Q58" s="39">
        <f t="shared" ca="1" si="2"/>
        <v>6.8928288318158573E-2</v>
      </c>
      <c r="R58" s="55">
        <f t="shared" ca="1" si="9"/>
        <v>0</v>
      </c>
    </row>
    <row r="59" spans="12:18">
      <c r="L59" s="38">
        <f t="shared" ca="1" si="10"/>
        <v>45259</v>
      </c>
      <c r="M59" s="55">
        <f ca="1"/>
        <v>0.73754896717040053</v>
      </c>
      <c r="N59" s="55">
        <f ca="1"/>
        <v>0.73754896717040053</v>
      </c>
      <c r="O59" s="55">
        <f t="shared" ca="1" si="8"/>
        <v>0</v>
      </c>
      <c r="P59" s="39">
        <f t="shared" ca="1" si="1"/>
        <v>6.8929479426363363E-2</v>
      </c>
      <c r="Q59" s="39">
        <f t="shared" ca="1" si="2"/>
        <v>6.8929479426363363E-2</v>
      </c>
      <c r="R59" s="55">
        <f t="shared" ca="1" si="9"/>
        <v>0</v>
      </c>
    </row>
    <row r="60" spans="12:18">
      <c r="L60" s="38">
        <f t="shared" ca="1" si="10"/>
        <v>45289</v>
      </c>
      <c r="M60" s="55">
        <f ca="1"/>
        <v>0.73337831479518711</v>
      </c>
      <c r="N60" s="55">
        <f ca="1"/>
        <v>0.73337831479518711</v>
      </c>
      <c r="O60" s="55">
        <f t="shared" ca="1" si="8"/>
        <v>0</v>
      </c>
      <c r="P60" s="39">
        <f t="shared" ca="1" si="1"/>
        <v>6.8930670534213451E-2</v>
      </c>
      <c r="Q60" s="39">
        <f t="shared" ca="1" si="2"/>
        <v>6.8930670534213451E-2</v>
      </c>
      <c r="R60" s="55">
        <f t="shared" ca="1" si="9"/>
        <v>0</v>
      </c>
    </row>
    <row r="61" spans="12:18">
      <c r="L61" s="38">
        <f t="shared" ca="1" si="10"/>
        <v>45319</v>
      </c>
      <c r="M61" s="55">
        <f ca="1"/>
        <v>0.72923110362030252</v>
      </c>
      <c r="N61" s="55">
        <f ca="1"/>
        <v>0.72923110362030252</v>
      </c>
      <c r="O61" s="55">
        <f t="shared" ca="1" si="8"/>
        <v>0</v>
      </c>
      <c r="P61" s="39">
        <f t="shared" ca="1" si="1"/>
        <v>6.8931861641708878E-2</v>
      </c>
      <c r="Q61" s="39">
        <f t="shared" ca="1" si="2"/>
        <v>6.8931861641708878E-2</v>
      </c>
      <c r="R61" s="55">
        <f t="shared" ca="1" si="9"/>
        <v>0</v>
      </c>
    </row>
    <row r="62" spans="12:18">
      <c r="L62" s="38">
        <f t="shared" ca="1" si="10"/>
        <v>45349</v>
      </c>
      <c r="M62" s="55">
        <f ca="1"/>
        <v>0.72510720270663043</v>
      </c>
      <c r="N62" s="55">
        <f ca="1"/>
        <v>0.72510720270663043</v>
      </c>
      <c r="O62" s="55">
        <f t="shared" ca="1" si="8"/>
        <v>0</v>
      </c>
      <c r="P62" s="39">
        <f t="shared" ca="1" si="1"/>
        <v>6.8933052748850476E-2</v>
      </c>
      <c r="Q62" s="39">
        <f t="shared" ca="1" si="2"/>
        <v>6.8933052748850476E-2</v>
      </c>
      <c r="R62" s="55">
        <f t="shared" ca="1" si="9"/>
        <v>0</v>
      </c>
    </row>
    <row r="63" spans="12:18">
      <c r="L63" s="38">
        <f t="shared" ca="1" si="10"/>
        <v>45379</v>
      </c>
      <c r="M63" s="55">
        <f ca="1"/>
        <v>0.72100648184187444</v>
      </c>
      <c r="N63" s="55">
        <f ca="1"/>
        <v>0.72100648184187444</v>
      </c>
      <c r="O63" s="55">
        <f t="shared" ca="1" si="8"/>
        <v>0</v>
      </c>
      <c r="P63" s="39">
        <f t="shared" ca="1" si="1"/>
        <v>6.8934243855636512E-2</v>
      </c>
      <c r="Q63" s="39">
        <f t="shared" ca="1" si="2"/>
        <v>6.8934243855636512E-2</v>
      </c>
      <c r="R63" s="55">
        <f t="shared" ca="1" si="9"/>
        <v>0</v>
      </c>
    </row>
    <row r="64" spans="12:18">
      <c r="L64" s="38">
        <f t="shared" ca="1" si="10"/>
        <v>45409</v>
      </c>
      <c r="M64" s="55">
        <f ca="1"/>
        <v>0.71692881153653187</v>
      </c>
      <c r="N64" s="55">
        <f ca="1"/>
        <v>0.71692881153653187</v>
      </c>
      <c r="O64" s="55">
        <f t="shared" ca="1" si="8"/>
        <v>0</v>
      </c>
      <c r="P64" s="39">
        <f t="shared" ca="1" si="1"/>
        <v>6.8935434962067887E-2</v>
      </c>
      <c r="Q64" s="39">
        <f t="shared" ca="1" si="2"/>
        <v>6.8935434962067887E-2</v>
      </c>
      <c r="R64" s="55">
        <f t="shared" ca="1" si="9"/>
        <v>0</v>
      </c>
    </row>
    <row r="65" spans="12:18">
      <c r="L65" s="38">
        <f t="shared" ca="1" si="10"/>
        <v>45439</v>
      </c>
      <c r="M65" s="55">
        <f ca="1"/>
        <v>0.71287406301991618</v>
      </c>
      <c r="N65" s="55">
        <f ca="1"/>
        <v>0.71287406301991618</v>
      </c>
      <c r="O65" s="55">
        <f t="shared" ca="1" si="8"/>
        <v>0</v>
      </c>
      <c r="P65" s="39">
        <f t="shared" ca="1" si="1"/>
        <v>6.8936626068145421E-2</v>
      </c>
      <c r="Q65" s="39">
        <f t="shared" ca="1" si="2"/>
        <v>6.8936626068145421E-2</v>
      </c>
      <c r="R65" s="55">
        <f t="shared" ca="1" si="9"/>
        <v>0</v>
      </c>
    </row>
    <row r="66" spans="12:18">
      <c r="L66" s="38">
        <f t="shared" ca="1" si="10"/>
        <v>45469</v>
      </c>
      <c r="M66" s="55">
        <f ca="1"/>
        <v>0.7088421082362012</v>
      </c>
      <c r="N66" s="55">
        <f ca="1"/>
        <v>0.7088421082362012</v>
      </c>
      <c r="O66" s="55">
        <f t="shared" ref="O66" ca="1" si="11">N66-M66</f>
        <v>0</v>
      </c>
      <c r="P66" s="39">
        <f t="shared" ca="1" si="1"/>
        <v>6.8937817173867391E-2</v>
      </c>
      <c r="Q66" s="39">
        <f t="shared" ca="1" si="2"/>
        <v>6.8937817173867391E-2</v>
      </c>
      <c r="R66" s="55">
        <f t="shared" ca="1" si="9"/>
        <v>0</v>
      </c>
    </row>
    <row r="67" spans="12:18">
      <c r="L67" s="38">
        <f t="shared" ca="1" si="10"/>
        <v>45499</v>
      </c>
      <c r="M67" s="55">
        <f ca="1"/>
        <v>0.70483396294253209</v>
      </c>
      <c r="N67" s="55">
        <f ca="1"/>
        <v>0.70483396294253209</v>
      </c>
      <c r="O67" s="55">
        <f t="shared" ref="O67:O130" ca="1" si="12">N67-M67</f>
        <v>0</v>
      </c>
      <c r="P67" s="39">
        <f t="shared" ref="P67:P130" ca="1" si="13">LN(M67)*-365/($L67-$L$2)</f>
        <v>6.8938688647108615E-2</v>
      </c>
      <c r="Q67" s="39">
        <f t="shared" ref="Q67:Q130" ca="1" si="14">LN(N67)*-365/($L67-$L$2)</f>
        <v>6.8938688647108615E-2</v>
      </c>
      <c r="R67" s="55">
        <f t="shared" ref="R67:R130" ca="1" si="15">Q67-P67</f>
        <v>0</v>
      </c>
    </row>
    <row r="68" spans="12:18">
      <c r="L68" s="38">
        <f t="shared" ca="1" si="10"/>
        <v>45529</v>
      </c>
      <c r="M68" s="55">
        <f ca="1"/>
        <v>0.70084867005566831</v>
      </c>
      <c r="N68" s="55">
        <f ca="1"/>
        <v>0.70084867005566831</v>
      </c>
      <c r="O68" s="55">
        <f t="shared" ca="1" si="12"/>
        <v>0</v>
      </c>
      <c r="P68" s="39">
        <f t="shared" ca="1" si="13"/>
        <v>6.8939480212141441E-2</v>
      </c>
      <c r="Q68" s="39">
        <f t="shared" ca="1" si="14"/>
        <v>6.8939480212141441E-2</v>
      </c>
      <c r="R68" s="55">
        <f t="shared" ca="1" si="15"/>
        <v>0</v>
      </c>
    </row>
    <row r="69" spans="12:18">
      <c r="L69" s="38">
        <f t="shared" ca="1" si="10"/>
        <v>45559</v>
      </c>
      <c r="M69" s="55">
        <f ca="1"/>
        <v>0.69688582025044021</v>
      </c>
      <c r="N69" s="55">
        <f ca="1"/>
        <v>0.69688582025044021</v>
      </c>
      <c r="O69" s="55">
        <f t="shared" ca="1" si="12"/>
        <v>0</v>
      </c>
      <c r="P69" s="39">
        <f t="shared" ca="1" si="13"/>
        <v>6.8940271777017559E-2</v>
      </c>
      <c r="Q69" s="39">
        <f t="shared" ca="1" si="14"/>
        <v>6.8940271777017559E-2</v>
      </c>
      <c r="R69" s="55">
        <f t="shared" ca="1" si="15"/>
        <v>0</v>
      </c>
    </row>
    <row r="70" spans="12:18">
      <c r="L70" s="38">
        <f t="shared" ca="1" si="10"/>
        <v>45589</v>
      </c>
      <c r="M70" s="55">
        <f ca="1"/>
        <v>0.69294528765401153</v>
      </c>
      <c r="N70" s="55">
        <f ca="1"/>
        <v>0.69294528765401153</v>
      </c>
      <c r="O70" s="55">
        <f t="shared" ca="1" si="12"/>
        <v>0</v>
      </c>
      <c r="P70" s="39">
        <f t="shared" ca="1" si="13"/>
        <v>6.894106334173708E-2</v>
      </c>
      <c r="Q70" s="39">
        <f t="shared" ca="1" si="14"/>
        <v>6.894106334173708E-2</v>
      </c>
      <c r="R70" s="55">
        <f t="shared" ca="1" si="15"/>
        <v>0</v>
      </c>
    </row>
    <row r="71" spans="12:18">
      <c r="L71" s="38">
        <f t="shared" ref="L71:L134" ca="1" si="16">L70+30</f>
        <v>45619</v>
      </c>
      <c r="M71" s="55">
        <f ca="1"/>
        <v>0.68902694709659706</v>
      </c>
      <c r="N71" s="55">
        <f ca="1"/>
        <v>0.68902694709659706</v>
      </c>
      <c r="O71" s="55">
        <f t="shared" ca="1" si="12"/>
        <v>0</v>
      </c>
      <c r="P71" s="39">
        <f t="shared" ca="1" si="13"/>
        <v>6.8941854906299935E-2</v>
      </c>
      <c r="Q71" s="39">
        <f t="shared" ca="1" si="14"/>
        <v>6.8941854906299935E-2</v>
      </c>
      <c r="R71" s="55">
        <f t="shared" ca="1" si="15"/>
        <v>0</v>
      </c>
    </row>
    <row r="72" spans="12:18">
      <c r="L72" s="38">
        <f t="shared" ca="1" si="16"/>
        <v>45649</v>
      </c>
      <c r="M72" s="55">
        <f ca="1"/>
        <v>0.6851306741075518</v>
      </c>
      <c r="N72" s="55">
        <f ca="1"/>
        <v>0.6851306741075518</v>
      </c>
      <c r="O72" s="55">
        <f t="shared" ca="1" si="12"/>
        <v>0</v>
      </c>
      <c r="P72" s="39">
        <f t="shared" ca="1" si="13"/>
        <v>6.8942646470706179E-2</v>
      </c>
      <c r="Q72" s="39">
        <f t="shared" ca="1" si="14"/>
        <v>6.8942646470706179E-2</v>
      </c>
      <c r="R72" s="55">
        <f t="shared" ca="1" si="15"/>
        <v>0</v>
      </c>
    </row>
    <row r="73" spans="12:18">
      <c r="L73" s="38">
        <f t="shared" ca="1" si="16"/>
        <v>45679</v>
      </c>
      <c r="M73" s="55">
        <f ca="1"/>
        <v>0.68125634491147924</v>
      </c>
      <c r="N73" s="55">
        <f ca="1"/>
        <v>0.68125634491147924</v>
      </c>
      <c r="O73" s="55">
        <f t="shared" ca="1" si="12"/>
        <v>0</v>
      </c>
      <c r="P73" s="39">
        <f t="shared" ca="1" si="13"/>
        <v>6.8943438034956631E-2</v>
      </c>
      <c r="Q73" s="39">
        <f t="shared" ca="1" si="14"/>
        <v>6.8943438034956631E-2</v>
      </c>
      <c r="R73" s="55">
        <f t="shared" ca="1" si="15"/>
        <v>0</v>
      </c>
    </row>
    <row r="74" spans="12:18">
      <c r="L74" s="38">
        <f t="shared" ca="1" si="16"/>
        <v>45709</v>
      </c>
      <c r="M74" s="55">
        <f ca="1"/>
        <v>0.67740383642437685</v>
      </c>
      <c r="N74" s="55">
        <f ca="1"/>
        <v>0.67740383642437685</v>
      </c>
      <c r="O74" s="55">
        <f t="shared" ca="1" si="12"/>
        <v>0</v>
      </c>
      <c r="P74" s="39">
        <f t="shared" ca="1" si="13"/>
        <v>6.894422959904957E-2</v>
      </c>
      <c r="Q74" s="39">
        <f t="shared" ca="1" si="14"/>
        <v>6.894422959904957E-2</v>
      </c>
      <c r="R74" s="55">
        <f t="shared" ca="1" si="15"/>
        <v>0</v>
      </c>
    </row>
    <row r="75" spans="12:18">
      <c r="L75" s="38">
        <f t="shared" ca="1" si="16"/>
        <v>45739</v>
      </c>
      <c r="M75" s="55">
        <f ca="1"/>
        <v>0.67357302624977111</v>
      </c>
      <c r="N75" s="55">
        <f ca="1"/>
        <v>0.67357302624977111</v>
      </c>
      <c r="O75" s="55">
        <f t="shared" ca="1" si="12"/>
        <v>0</v>
      </c>
      <c r="P75" s="39">
        <f t="shared" ca="1" si="13"/>
        <v>6.894502116298587E-2</v>
      </c>
      <c r="Q75" s="39">
        <f t="shared" ca="1" si="14"/>
        <v>6.894502116298587E-2</v>
      </c>
      <c r="R75" s="55">
        <f t="shared" ca="1" si="15"/>
        <v>0</v>
      </c>
    </row>
    <row r="76" spans="12:18">
      <c r="L76" s="38">
        <f t="shared" ca="1" si="16"/>
        <v>45769</v>
      </c>
      <c r="M76" s="55">
        <f ca="1"/>
        <v>0.66976379267490549</v>
      </c>
      <c r="N76" s="55">
        <f ca="1"/>
        <v>0.66976379267490549</v>
      </c>
      <c r="O76" s="55">
        <f t="shared" ca="1" si="12"/>
        <v>0</v>
      </c>
      <c r="P76" s="39">
        <f t="shared" ca="1" si="13"/>
        <v>6.8945812726765532E-2</v>
      </c>
      <c r="Q76" s="39">
        <f t="shared" ca="1" si="14"/>
        <v>6.8945812726765532E-2</v>
      </c>
      <c r="R76" s="55">
        <f t="shared" ca="1" si="15"/>
        <v>0</v>
      </c>
    </row>
    <row r="77" spans="12:18">
      <c r="L77" s="38">
        <f t="shared" ca="1" si="16"/>
        <v>45799</v>
      </c>
      <c r="M77" s="55">
        <f ca="1"/>
        <v>0.66597601466693457</v>
      </c>
      <c r="N77" s="55">
        <f ca="1"/>
        <v>0.66597601466693457</v>
      </c>
      <c r="O77" s="55">
        <f t="shared" ca="1" si="12"/>
        <v>0</v>
      </c>
      <c r="P77" s="39">
        <f t="shared" ca="1" si="13"/>
        <v>6.8946604290388541E-2</v>
      </c>
      <c r="Q77" s="39">
        <f t="shared" ca="1" si="14"/>
        <v>6.8946604290388541E-2</v>
      </c>
      <c r="R77" s="55">
        <f t="shared" ca="1" si="15"/>
        <v>0</v>
      </c>
    </row>
    <row r="78" spans="12:18">
      <c r="L78" s="38">
        <f t="shared" ca="1" si="16"/>
        <v>45829</v>
      </c>
      <c r="M78" s="55">
        <f ca="1"/>
        <v>0.66220957186914109</v>
      </c>
      <c r="N78" s="55">
        <f ca="1"/>
        <v>0.66220957186914109</v>
      </c>
      <c r="O78" s="55">
        <f t="shared" ca="1" si="12"/>
        <v>0</v>
      </c>
      <c r="P78" s="39">
        <f t="shared" ca="1" si="13"/>
        <v>6.8947395853854898E-2</v>
      </c>
      <c r="Q78" s="39">
        <f t="shared" ca="1" si="14"/>
        <v>6.8947395853854898E-2</v>
      </c>
      <c r="R78" s="55">
        <f t="shared" ca="1" si="15"/>
        <v>0</v>
      </c>
    </row>
    <row r="79" spans="12:18">
      <c r="L79" s="38">
        <f t="shared" ca="1" si="16"/>
        <v>45859</v>
      </c>
      <c r="M79" s="55">
        <f ca="1"/>
        <v>0.65846491620965197</v>
      </c>
      <c r="N79" s="55">
        <f ca="1"/>
        <v>0.65846491620965197</v>
      </c>
      <c r="O79" s="55">
        <f t="shared" ca="1" si="12"/>
        <v>0</v>
      </c>
      <c r="P79" s="39">
        <f t="shared" ca="1" si="13"/>
        <v>6.8948044172983211E-2</v>
      </c>
      <c r="Q79" s="39">
        <f t="shared" ca="1" si="14"/>
        <v>6.8948044172983211E-2</v>
      </c>
      <c r="R79" s="55">
        <f t="shared" ca="1" si="15"/>
        <v>0</v>
      </c>
    </row>
    <row r="80" spans="12:18">
      <c r="L80" s="38">
        <f t="shared" ca="1" si="16"/>
        <v>45889</v>
      </c>
      <c r="M80" s="55">
        <f ca="1"/>
        <v>0.65474169953711037</v>
      </c>
      <c r="N80" s="55">
        <f ca="1"/>
        <v>0.65474169953711037</v>
      </c>
      <c r="O80" s="55">
        <f t="shared" ca="1" si="12"/>
        <v>0</v>
      </c>
      <c r="P80" s="39">
        <f t="shared" ca="1" si="13"/>
        <v>6.894860956117492E-2</v>
      </c>
      <c r="Q80" s="39">
        <f t="shared" ca="1" si="14"/>
        <v>6.894860956117492E-2</v>
      </c>
      <c r="R80" s="55">
        <f t="shared" ca="1" si="15"/>
        <v>0</v>
      </c>
    </row>
    <row r="81" spans="12:18">
      <c r="L81" s="38">
        <f t="shared" ca="1" si="16"/>
        <v>45919</v>
      </c>
      <c r="M81" s="55">
        <f ca="1"/>
        <v>0.65103947487173108</v>
      </c>
      <c r="N81" s="55">
        <f ca="1"/>
        <v>0.65103947487173108</v>
      </c>
      <c r="O81" s="55">
        <f t="shared" ca="1" si="12"/>
        <v>0</v>
      </c>
      <c r="P81" s="39">
        <f t="shared" ca="1" si="13"/>
        <v>6.8949174949287637E-2</v>
      </c>
      <c r="Q81" s="39">
        <f t="shared" ca="1" si="14"/>
        <v>6.8949174949287637E-2</v>
      </c>
      <c r="R81" s="55">
        <f t="shared" ca="1" si="15"/>
        <v>0</v>
      </c>
    </row>
    <row r="82" spans="12:18">
      <c r="L82" s="38">
        <f t="shared" ca="1" si="16"/>
        <v>45949</v>
      </c>
      <c r="M82" s="55">
        <f ca="1"/>
        <v>0.64735812420084726</v>
      </c>
      <c r="N82" s="55">
        <f ca="1"/>
        <v>0.64735812420084726</v>
      </c>
      <c r="O82" s="55">
        <f t="shared" ca="1" si="12"/>
        <v>0</v>
      </c>
      <c r="P82" s="39">
        <f t="shared" ca="1" si="13"/>
        <v>6.8949740337319515E-2</v>
      </c>
      <c r="Q82" s="39">
        <f t="shared" ca="1" si="14"/>
        <v>6.8949740337319515E-2</v>
      </c>
      <c r="R82" s="55">
        <f t="shared" ca="1" si="15"/>
        <v>0</v>
      </c>
    </row>
    <row r="83" spans="12:18">
      <c r="L83" s="38">
        <f t="shared" ca="1" si="16"/>
        <v>45979</v>
      </c>
      <c r="M83" s="55">
        <f ca="1"/>
        <v>0.64369753017328313</v>
      </c>
      <c r="N83" s="55">
        <f ca="1"/>
        <v>0.64369753017328313</v>
      </c>
      <c r="O83" s="55">
        <f t="shared" ca="1" si="12"/>
        <v>0</v>
      </c>
      <c r="P83" s="39">
        <f t="shared" ca="1" si="13"/>
        <v>6.8950305725271485E-2</v>
      </c>
      <c r="Q83" s="39">
        <f t="shared" ca="1" si="14"/>
        <v>6.8950305725271485E-2</v>
      </c>
      <c r="R83" s="55">
        <f t="shared" ca="1" si="15"/>
        <v>0</v>
      </c>
    </row>
    <row r="84" spans="12:18">
      <c r="L84" s="38">
        <f t="shared" ca="1" si="16"/>
        <v>46009</v>
      </c>
      <c r="M84" s="55">
        <f ca="1"/>
        <v>0.64005757609566805</v>
      </c>
      <c r="N84" s="55">
        <f ca="1"/>
        <v>0.64005757609566805</v>
      </c>
      <c r="O84" s="55">
        <f t="shared" ca="1" si="12"/>
        <v>0</v>
      </c>
      <c r="P84" s="39">
        <f t="shared" ca="1" si="13"/>
        <v>6.8950871113144435E-2</v>
      </c>
      <c r="Q84" s="39">
        <f t="shared" ca="1" si="14"/>
        <v>6.8950871113144435E-2</v>
      </c>
      <c r="R84" s="55">
        <f t="shared" ca="1" si="15"/>
        <v>0</v>
      </c>
    </row>
    <row r="85" spans="12:18">
      <c r="L85" s="38">
        <f t="shared" ca="1" si="16"/>
        <v>46039</v>
      </c>
      <c r="M85" s="55">
        <f ca="1"/>
        <v>0.6364381459287709</v>
      </c>
      <c r="N85" s="55">
        <f ca="1"/>
        <v>0.6364381459287709</v>
      </c>
      <c r="O85" s="55">
        <f t="shared" ca="1" si="12"/>
        <v>0</v>
      </c>
      <c r="P85" s="39">
        <f t="shared" ca="1" si="13"/>
        <v>6.8951436500936575E-2</v>
      </c>
      <c r="Q85" s="39">
        <f t="shared" ca="1" si="14"/>
        <v>6.8951436500936575E-2</v>
      </c>
      <c r="R85" s="55">
        <f t="shared" ca="1" si="15"/>
        <v>0</v>
      </c>
    </row>
    <row r="86" spans="12:18">
      <c r="L86" s="38">
        <f t="shared" ca="1" si="16"/>
        <v>46069</v>
      </c>
      <c r="M86" s="55">
        <f ca="1"/>
        <v>0.63283912428382227</v>
      </c>
      <c r="N86" s="55">
        <f ca="1"/>
        <v>0.63283912428382227</v>
      </c>
      <c r="O86" s="55">
        <f t="shared" ca="1" si="12"/>
        <v>0</v>
      </c>
      <c r="P86" s="39">
        <f t="shared" ca="1" si="13"/>
        <v>6.895200188864882E-2</v>
      </c>
      <c r="Q86" s="39">
        <f t="shared" ca="1" si="14"/>
        <v>6.895200188864882E-2</v>
      </c>
      <c r="R86" s="55">
        <f t="shared" ca="1" si="15"/>
        <v>0</v>
      </c>
    </row>
    <row r="87" spans="12:18">
      <c r="L87" s="38">
        <f t="shared" ca="1" si="16"/>
        <v>46099</v>
      </c>
      <c r="M87" s="55">
        <f ca="1"/>
        <v>0.62926039641889386</v>
      </c>
      <c r="N87" s="55">
        <f ca="1"/>
        <v>0.62926039641889386</v>
      </c>
      <c r="O87" s="55">
        <f t="shared" ca="1" si="12"/>
        <v>0</v>
      </c>
      <c r="P87" s="39">
        <f t="shared" ca="1" si="13"/>
        <v>6.8952567276281115E-2</v>
      </c>
      <c r="Q87" s="39">
        <f t="shared" ca="1" si="14"/>
        <v>6.8952567276281115E-2</v>
      </c>
      <c r="R87" s="55">
        <f t="shared" ca="1" si="15"/>
        <v>0</v>
      </c>
    </row>
    <row r="88" spans="12:18">
      <c r="L88" s="38">
        <f t="shared" ca="1" si="16"/>
        <v>46129</v>
      </c>
      <c r="M88" s="55">
        <f ca="1"/>
        <v>0.62570184823527519</v>
      </c>
      <c r="N88" s="55">
        <f ca="1"/>
        <v>0.62570184823527519</v>
      </c>
      <c r="O88" s="55">
        <f t="shared" ca="1" si="12"/>
        <v>0</v>
      </c>
      <c r="P88" s="39">
        <f t="shared" ca="1" si="13"/>
        <v>6.8953132663834391E-2</v>
      </c>
      <c r="Q88" s="39">
        <f t="shared" ca="1" si="14"/>
        <v>6.8953132663834391E-2</v>
      </c>
      <c r="R88" s="55">
        <f t="shared" ca="1" si="15"/>
        <v>0</v>
      </c>
    </row>
    <row r="89" spans="12:18">
      <c r="L89" s="38">
        <f t="shared" ca="1" si="16"/>
        <v>46159</v>
      </c>
      <c r="M89" s="55">
        <f ca="1"/>
        <v>0.62216336627389379</v>
      </c>
      <c r="N89" s="55">
        <f ca="1"/>
        <v>0.62216336627389379</v>
      </c>
      <c r="O89" s="55">
        <f t="shared" ca="1" si="12"/>
        <v>0</v>
      </c>
      <c r="P89" s="39">
        <f t="shared" ca="1" si="13"/>
        <v>6.8953698051306897E-2</v>
      </c>
      <c r="Q89" s="39">
        <f t="shared" ca="1" si="14"/>
        <v>6.8953698051306897E-2</v>
      </c>
      <c r="R89" s="55">
        <f t="shared" ca="1" si="15"/>
        <v>0</v>
      </c>
    </row>
    <row r="90" spans="12:18">
      <c r="L90" s="38">
        <f t="shared" ca="1" si="16"/>
        <v>46189</v>
      </c>
      <c r="M90" s="55">
        <f ca="1"/>
        <v>0.61864483771171785</v>
      </c>
      <c r="N90" s="55">
        <f ca="1"/>
        <v>0.61864483771171785</v>
      </c>
      <c r="O90" s="55">
        <f t="shared" ca="1" si="12"/>
        <v>0</v>
      </c>
      <c r="P90" s="39">
        <f t="shared" ca="1" si="13"/>
        <v>6.8954263438699454E-2</v>
      </c>
      <c r="Q90" s="39">
        <f t="shared" ca="1" si="14"/>
        <v>6.8954263438699454E-2</v>
      </c>
      <c r="R90" s="55">
        <f t="shared" ca="1" si="15"/>
        <v>0</v>
      </c>
    </row>
    <row r="91" spans="12:18">
      <c r="L91" s="38">
        <f t="shared" ca="1" si="16"/>
        <v>46219</v>
      </c>
      <c r="M91" s="55">
        <f ca="1"/>
        <v>0.6151464482043566</v>
      </c>
      <c r="N91" s="55">
        <f ca="1"/>
        <v>0.6151464482043566</v>
      </c>
      <c r="O91" s="55">
        <f t="shared" ca="1" si="12"/>
        <v>0</v>
      </c>
      <c r="P91" s="39">
        <f t="shared" ca="1" si="13"/>
        <v>6.8954760113557612E-2</v>
      </c>
      <c r="Q91" s="39">
        <f t="shared" ca="1" si="14"/>
        <v>6.8954760113557612E-2</v>
      </c>
      <c r="R91" s="55">
        <f t="shared" ca="1" si="15"/>
        <v>0</v>
      </c>
    </row>
    <row r="92" spans="12:18">
      <c r="L92" s="38">
        <f t="shared" ca="1" si="16"/>
        <v>46249</v>
      </c>
      <c r="M92" s="55">
        <f ca="1"/>
        <v>0.61166813430288369</v>
      </c>
      <c r="N92" s="55">
        <f ca="1"/>
        <v>0.61166813430288369</v>
      </c>
      <c r="O92" s="55">
        <f t="shared" ca="1" si="12"/>
        <v>0</v>
      </c>
      <c r="P92" s="39">
        <f t="shared" ca="1" si="13"/>
        <v>6.8955178259840988E-2</v>
      </c>
      <c r="Q92" s="39">
        <f t="shared" ca="1" si="14"/>
        <v>6.8955178259840988E-2</v>
      </c>
      <c r="R92" s="55">
        <f t="shared" ca="1" si="15"/>
        <v>0</v>
      </c>
    </row>
    <row r="93" spans="12:18">
      <c r="L93" s="38">
        <f t="shared" ca="1" si="16"/>
        <v>46279</v>
      </c>
      <c r="M93" s="55">
        <f ca="1"/>
        <v>0.60820944654225528</v>
      </c>
      <c r="N93" s="55">
        <f ca="1"/>
        <v>0.60820944654225528</v>
      </c>
      <c r="O93" s="55">
        <f t="shared" ca="1" si="12"/>
        <v>0</v>
      </c>
      <c r="P93" s="39">
        <f t="shared" ca="1" si="13"/>
        <v>6.8955596406080635E-2</v>
      </c>
      <c r="Q93" s="39">
        <f t="shared" ca="1" si="14"/>
        <v>6.8955596406080635E-2</v>
      </c>
      <c r="R93" s="55">
        <f t="shared" ca="1" si="15"/>
        <v>0</v>
      </c>
    </row>
    <row r="94" spans="12:18">
      <c r="L94" s="38">
        <f t="shared" ca="1" si="16"/>
        <v>46309</v>
      </c>
      <c r="M94" s="55">
        <f ca="1"/>
        <v>0.60477027442025899</v>
      </c>
      <c r="N94" s="55">
        <f ca="1"/>
        <v>0.60477027442025899</v>
      </c>
      <c r="O94" s="55">
        <f t="shared" ca="1" si="12"/>
        <v>0</v>
      </c>
      <c r="P94" s="39">
        <f t="shared" ca="1" si="13"/>
        <v>6.8956014552277484E-2</v>
      </c>
      <c r="Q94" s="39">
        <f t="shared" ca="1" si="14"/>
        <v>6.8956014552277484E-2</v>
      </c>
      <c r="R94" s="55">
        <f t="shared" ca="1" si="15"/>
        <v>0</v>
      </c>
    </row>
    <row r="95" spans="12:18">
      <c r="L95" s="38">
        <f t="shared" ca="1" si="16"/>
        <v>46339</v>
      </c>
      <c r="M95" s="55">
        <f ca="1"/>
        <v>0.60135050805552159</v>
      </c>
      <c r="N95" s="55">
        <f ca="1"/>
        <v>0.60135050805552159</v>
      </c>
      <c r="O95" s="55">
        <f t="shared" ca="1" si="12"/>
        <v>0</v>
      </c>
      <c r="P95" s="39">
        <f t="shared" ca="1" si="13"/>
        <v>6.8956432698429729E-2</v>
      </c>
      <c r="Q95" s="39">
        <f t="shared" ca="1" si="14"/>
        <v>6.8956432698429729E-2</v>
      </c>
      <c r="R95" s="55">
        <f t="shared" ca="1" si="15"/>
        <v>0</v>
      </c>
    </row>
    <row r="96" spans="12:18">
      <c r="L96" s="38">
        <f t="shared" ca="1" si="16"/>
        <v>46369</v>
      </c>
      <c r="M96" s="55">
        <f ca="1"/>
        <v>0.59795003818400527</v>
      </c>
      <c r="N96" s="55">
        <f ca="1"/>
        <v>0.59795003818400527</v>
      </c>
      <c r="O96" s="55">
        <f t="shared" ca="1" si="12"/>
        <v>0</v>
      </c>
      <c r="P96" s="39">
        <f t="shared" ca="1" si="13"/>
        <v>6.8956850844538231E-2</v>
      </c>
      <c r="Q96" s="39">
        <f t="shared" ca="1" si="14"/>
        <v>6.8956850844538231E-2</v>
      </c>
      <c r="R96" s="55">
        <f t="shared" ca="1" si="15"/>
        <v>0</v>
      </c>
    </row>
    <row r="97" spans="12:18">
      <c r="L97" s="38">
        <f t="shared" ca="1" si="16"/>
        <v>46399</v>
      </c>
      <c r="M97" s="55">
        <f ca="1"/>
        <v>0.59456875615555782</v>
      </c>
      <c r="N97" s="55">
        <f ca="1"/>
        <v>0.59456875615555782</v>
      </c>
      <c r="O97" s="55">
        <f t="shared" ca="1" si="12"/>
        <v>0</v>
      </c>
      <c r="P97" s="39">
        <f t="shared" ca="1" si="13"/>
        <v>6.8957268990603934E-2</v>
      </c>
      <c r="Q97" s="39">
        <f t="shared" ca="1" si="14"/>
        <v>6.8957268990603934E-2</v>
      </c>
      <c r="R97" s="55">
        <f t="shared" ca="1" si="15"/>
        <v>0</v>
      </c>
    </row>
    <row r="98" spans="12:18">
      <c r="L98" s="38">
        <f t="shared" ca="1" si="16"/>
        <v>46429</v>
      </c>
      <c r="M98" s="55">
        <f ca="1"/>
        <v>0.59120655393048371</v>
      </c>
      <c r="N98" s="55">
        <f ca="1"/>
        <v>0.59120655393048371</v>
      </c>
      <c r="O98" s="55">
        <f t="shared" ca="1" si="12"/>
        <v>0</v>
      </c>
      <c r="P98" s="39">
        <f t="shared" ca="1" si="13"/>
        <v>6.8957687136625048E-2</v>
      </c>
      <c r="Q98" s="39">
        <f t="shared" ca="1" si="14"/>
        <v>6.8957687136625048E-2</v>
      </c>
      <c r="R98" s="55">
        <f t="shared" ca="1" si="15"/>
        <v>0</v>
      </c>
    </row>
    <row r="99" spans="12:18">
      <c r="L99" s="38">
        <f t="shared" ca="1" si="16"/>
        <v>46459</v>
      </c>
      <c r="M99" s="55">
        <f ca="1"/>
        <v>0.58786332407609765</v>
      </c>
      <c r="N99" s="55">
        <f ca="1"/>
        <v>0.58786332407609765</v>
      </c>
      <c r="O99" s="55">
        <f t="shared" ca="1" si="12"/>
        <v>0</v>
      </c>
      <c r="P99" s="39">
        <f t="shared" ca="1" si="13"/>
        <v>6.8958105282602419E-2</v>
      </c>
      <c r="Q99" s="39">
        <f t="shared" ca="1" si="14"/>
        <v>6.8958105282602419E-2</v>
      </c>
      <c r="R99" s="55">
        <f t="shared" ca="1" si="15"/>
        <v>0</v>
      </c>
    </row>
    <row r="100" spans="12:18">
      <c r="L100" s="38">
        <f t="shared" ca="1" si="16"/>
        <v>46489</v>
      </c>
      <c r="M100" s="55">
        <f ca="1"/>
        <v>0.58453895976333714</v>
      </c>
      <c r="N100" s="55">
        <f ca="1"/>
        <v>0.58453895976333714</v>
      </c>
      <c r="O100" s="55">
        <f t="shared" ca="1" si="12"/>
        <v>0</v>
      </c>
      <c r="P100" s="39">
        <f t="shared" ca="1" si="13"/>
        <v>6.8958523428536103E-2</v>
      </c>
      <c r="Q100" s="39">
        <f t="shared" ca="1" si="14"/>
        <v>6.8958523428536103E-2</v>
      </c>
      <c r="R100" s="55">
        <f t="shared" ca="1" si="15"/>
        <v>0</v>
      </c>
    </row>
    <row r="101" spans="12:18">
      <c r="L101" s="38">
        <f t="shared" ca="1" si="16"/>
        <v>46519</v>
      </c>
      <c r="M101" s="55">
        <f ca="1"/>
        <v>0.58123335476337068</v>
      </c>
      <c r="N101" s="55">
        <f ca="1"/>
        <v>0.58123335476337068</v>
      </c>
      <c r="O101" s="55">
        <f t="shared" ca="1" si="12"/>
        <v>0</v>
      </c>
      <c r="P101" s="39">
        <f t="shared" ca="1" si="13"/>
        <v>6.8958941574426946E-2</v>
      </c>
      <c r="Q101" s="39">
        <f t="shared" ca="1" si="14"/>
        <v>6.8958941574426946E-2</v>
      </c>
      <c r="R101" s="55">
        <f t="shared" ca="1" si="15"/>
        <v>0</v>
      </c>
    </row>
    <row r="102" spans="12:18">
      <c r="L102" s="38">
        <f t="shared" ca="1" si="16"/>
        <v>46549</v>
      </c>
      <c r="M102" s="55">
        <f ca="1"/>
        <v>0.5779464034442483</v>
      </c>
      <c r="N102" s="55">
        <f ca="1"/>
        <v>0.5779464034442483</v>
      </c>
      <c r="O102" s="55">
        <f t="shared" ca="1" si="12"/>
        <v>0</v>
      </c>
      <c r="P102" s="39">
        <f t="shared" ca="1" si="13"/>
        <v>6.8959359720273186E-2</v>
      </c>
      <c r="Q102" s="39">
        <f t="shared" ca="1" si="14"/>
        <v>6.8959359720273186E-2</v>
      </c>
      <c r="R102" s="55">
        <f t="shared" ca="1" si="15"/>
        <v>0</v>
      </c>
    </row>
    <row r="103" spans="12:18">
      <c r="L103" s="38">
        <f t="shared" ca="1" si="16"/>
        <v>46579</v>
      </c>
      <c r="M103" s="55">
        <f ca="1"/>
        <v>0.57467820714947226</v>
      </c>
      <c r="N103" s="55">
        <f ca="1"/>
        <v>0.57467820714947226</v>
      </c>
      <c r="O103" s="55">
        <f t="shared" ca="1" si="12"/>
        <v>0</v>
      </c>
      <c r="P103" s="39">
        <f t="shared" ca="1" si="13"/>
        <v>6.8959733159033296E-2</v>
      </c>
      <c r="Q103" s="39">
        <f t="shared" ca="1" si="14"/>
        <v>6.8959733159033296E-2</v>
      </c>
      <c r="R103" s="55">
        <f t="shared" ca="1" si="15"/>
        <v>0</v>
      </c>
    </row>
    <row r="104" spans="12:18">
      <c r="L104" s="38">
        <f t="shared" ca="1" si="16"/>
        <v>46609</v>
      </c>
      <c r="M104" s="55">
        <f ca="1"/>
        <v>0.57142894064845884</v>
      </c>
      <c r="N104" s="55">
        <f ca="1"/>
        <v>0.57142894064845884</v>
      </c>
      <c r="O104" s="55">
        <f t="shared" ca="1" si="12"/>
        <v>0</v>
      </c>
      <c r="P104" s="39">
        <f t="shared" ca="1" si="13"/>
        <v>6.8960002281330993E-2</v>
      </c>
      <c r="Q104" s="39">
        <f t="shared" ca="1" si="14"/>
        <v>6.8960002281330993E-2</v>
      </c>
      <c r="R104" s="55">
        <f t="shared" ca="1" si="15"/>
        <v>0</v>
      </c>
    </row>
    <row r="105" spans="12:18">
      <c r="L105" s="38">
        <f t="shared" ca="1" si="16"/>
        <v>46639</v>
      </c>
      <c r="M105" s="55">
        <f ca="1"/>
        <v>0.56819802056673097</v>
      </c>
      <c r="N105" s="55">
        <f ca="1"/>
        <v>0.56819802056673097</v>
      </c>
      <c r="O105" s="55">
        <f t="shared" ca="1" si="12"/>
        <v>0</v>
      </c>
      <c r="P105" s="39">
        <f t="shared" ca="1" si="13"/>
        <v>6.8960271403611439E-2</v>
      </c>
      <c r="Q105" s="39">
        <f t="shared" ca="1" si="14"/>
        <v>6.8960271403611439E-2</v>
      </c>
      <c r="R105" s="55">
        <f t="shared" ca="1" si="15"/>
        <v>0</v>
      </c>
    </row>
    <row r="106" spans="12:18">
      <c r="L106" s="38">
        <f t="shared" ca="1" si="16"/>
        <v>46669</v>
      </c>
      <c r="M106" s="55">
        <f ca="1"/>
        <v>0.56498534345674478</v>
      </c>
      <c r="N106" s="55">
        <f ca="1"/>
        <v>0.56498534345674478</v>
      </c>
      <c r="O106" s="55">
        <f t="shared" ca="1" si="12"/>
        <v>0</v>
      </c>
      <c r="P106" s="39">
        <f t="shared" ca="1" si="13"/>
        <v>6.896054052587379E-2</v>
      </c>
      <c r="Q106" s="39">
        <f t="shared" ca="1" si="14"/>
        <v>6.896054052587379E-2</v>
      </c>
      <c r="R106" s="55">
        <f t="shared" ca="1" si="15"/>
        <v>0</v>
      </c>
    </row>
    <row r="107" spans="12:18">
      <c r="L107" s="38">
        <f t="shared" ca="1" si="16"/>
        <v>46699</v>
      </c>
      <c r="M107" s="55">
        <f ca="1"/>
        <v>0.56179080645344392</v>
      </c>
      <c r="N107" s="55">
        <f ca="1"/>
        <v>0.56179080645344392</v>
      </c>
      <c r="O107" s="55">
        <f t="shared" ca="1" si="12"/>
        <v>0</v>
      </c>
      <c r="P107" s="39">
        <f t="shared" ca="1" si="13"/>
        <v>6.8960809648118029E-2</v>
      </c>
      <c r="Q107" s="39">
        <f t="shared" ca="1" si="14"/>
        <v>6.8960809648118029E-2</v>
      </c>
      <c r="R107" s="55">
        <f t="shared" ca="1" si="15"/>
        <v>0</v>
      </c>
    </row>
    <row r="108" spans="12:18">
      <c r="L108" s="38">
        <f t="shared" ca="1" si="16"/>
        <v>46729</v>
      </c>
      <c r="M108" s="55">
        <f ca="1"/>
        <v>0.55861430727098804</v>
      </c>
      <c r="N108" s="55">
        <f ca="1"/>
        <v>0.55861430727098804</v>
      </c>
      <c r="O108" s="55">
        <f t="shared" ca="1" si="12"/>
        <v>0</v>
      </c>
      <c r="P108" s="39">
        <f t="shared" ca="1" si="13"/>
        <v>6.8961078770344172E-2</v>
      </c>
      <c r="Q108" s="39">
        <f t="shared" ca="1" si="14"/>
        <v>6.8961078770344172E-2</v>
      </c>
      <c r="R108" s="55">
        <f t="shared" ca="1" si="15"/>
        <v>0</v>
      </c>
    </row>
    <row r="109" spans="12:18">
      <c r="L109" s="38">
        <f t="shared" ca="1" si="16"/>
        <v>46759</v>
      </c>
      <c r="M109" s="55">
        <f ca="1"/>
        <v>0.55545574419949983</v>
      </c>
      <c r="N109" s="55">
        <f ca="1"/>
        <v>0.55545574419949983</v>
      </c>
      <c r="O109" s="55">
        <f t="shared" ca="1" si="12"/>
        <v>0</v>
      </c>
      <c r="P109" s="39">
        <f t="shared" ca="1" si="13"/>
        <v>6.8961347892551317E-2</v>
      </c>
      <c r="Q109" s="39">
        <f t="shared" ca="1" si="14"/>
        <v>6.8961347892551317E-2</v>
      </c>
      <c r="R109" s="55">
        <f t="shared" ca="1" si="15"/>
        <v>0</v>
      </c>
    </row>
    <row r="110" spans="12:18">
      <c r="L110" s="38">
        <f t="shared" ca="1" si="16"/>
        <v>46789</v>
      </c>
      <c r="M110" s="55">
        <f ca="1"/>
        <v>0.55231501610181011</v>
      </c>
      <c r="N110" s="55">
        <f ca="1"/>
        <v>0.55231501610181011</v>
      </c>
      <c r="O110" s="55">
        <f t="shared" ca="1" si="12"/>
        <v>0</v>
      </c>
      <c r="P110" s="39">
        <f t="shared" ca="1" si="13"/>
        <v>6.8961617014741253E-2</v>
      </c>
      <c r="Q110" s="39">
        <f t="shared" ca="1" si="14"/>
        <v>6.8961617014741253E-2</v>
      </c>
      <c r="R110" s="55">
        <f t="shared" ca="1" si="15"/>
        <v>0</v>
      </c>
    </row>
    <row r="111" spans="12:18">
      <c r="L111" s="38">
        <f t="shared" ca="1" si="16"/>
        <v>46819</v>
      </c>
      <c r="M111" s="55">
        <f ca="1"/>
        <v>0.5491920224102621</v>
      </c>
      <c r="N111" s="55">
        <f ca="1"/>
        <v>0.5491920224102621</v>
      </c>
      <c r="O111" s="55">
        <f t="shared" ca="1" si="12"/>
        <v>0</v>
      </c>
      <c r="P111" s="39">
        <f t="shared" ca="1" si="13"/>
        <v>6.8961886136913064E-2</v>
      </c>
      <c r="Q111" s="39">
        <f t="shared" ca="1" si="14"/>
        <v>6.8961886136913064E-2</v>
      </c>
      <c r="R111" s="55">
        <f t="shared" ca="1" si="15"/>
        <v>0</v>
      </c>
    </row>
    <row r="112" spans="12:18">
      <c r="L112" s="38">
        <f t="shared" ca="1" si="16"/>
        <v>46849</v>
      </c>
      <c r="M112" s="55">
        <f ca="1"/>
        <v>0.54608666312349241</v>
      </c>
      <c r="N112" s="55">
        <f ca="1"/>
        <v>0.54608666312349241</v>
      </c>
      <c r="O112" s="55">
        <f t="shared" ca="1" si="12"/>
        <v>0</v>
      </c>
      <c r="P112" s="39">
        <f t="shared" ca="1" si="13"/>
        <v>6.8962155259066779E-2</v>
      </c>
      <c r="Q112" s="39">
        <f t="shared" ca="1" si="14"/>
        <v>6.8962155259066779E-2</v>
      </c>
      <c r="R112" s="55">
        <f t="shared" ca="1" si="15"/>
        <v>0</v>
      </c>
    </row>
    <row r="113" spans="12:18">
      <c r="L113" s="38">
        <f t="shared" ca="1" si="16"/>
        <v>46879</v>
      </c>
      <c r="M113" s="55">
        <f ca="1"/>
        <v>0.54299883880325062</v>
      </c>
      <c r="N113" s="55">
        <f ca="1"/>
        <v>0.54299883880325062</v>
      </c>
      <c r="O113" s="55">
        <f t="shared" ca="1" si="12"/>
        <v>0</v>
      </c>
      <c r="P113" s="39">
        <f t="shared" ca="1" si="13"/>
        <v>6.8962424381202383E-2</v>
      </c>
      <c r="Q113" s="39">
        <f t="shared" ca="1" si="14"/>
        <v>6.8962424381202383E-2</v>
      </c>
      <c r="R113" s="55">
        <f t="shared" ca="1" si="15"/>
        <v>0</v>
      </c>
    </row>
    <row r="114" spans="12:18">
      <c r="L114" s="38">
        <f t="shared" ca="1" si="16"/>
        <v>46909</v>
      </c>
      <c r="M114" s="55">
        <f ca="1"/>
        <v>0.53992845057123728</v>
      </c>
      <c r="N114" s="55">
        <f ca="1"/>
        <v>0.53992845057123728</v>
      </c>
      <c r="O114" s="55">
        <f t="shared" ca="1" si="12"/>
        <v>0</v>
      </c>
      <c r="P114" s="39">
        <f t="shared" ca="1" si="13"/>
        <v>6.8962693503319017E-2</v>
      </c>
      <c r="Q114" s="39">
        <f t="shared" ca="1" si="14"/>
        <v>6.8962693503319017E-2</v>
      </c>
      <c r="R114" s="55">
        <f t="shared" ca="1" si="15"/>
        <v>0</v>
      </c>
    </row>
    <row r="115" spans="12:18">
      <c r="L115" s="38">
        <f t="shared" ca="1" si="16"/>
        <v>46939</v>
      </c>
      <c r="M115" s="55">
        <f ca="1"/>
        <v>0.53687539092039904</v>
      </c>
      <c r="N115" s="55">
        <f ca="1"/>
        <v>0.53687539092039904</v>
      </c>
      <c r="O115" s="55">
        <f t="shared" ca="1" si="12"/>
        <v>0</v>
      </c>
      <c r="P115" s="39">
        <f t="shared" ca="1" si="13"/>
        <v>6.8962964522404691E-2</v>
      </c>
      <c r="Q115" s="39">
        <f t="shared" ca="1" si="14"/>
        <v>6.8962964522404691E-2</v>
      </c>
      <c r="R115" s="55">
        <f t="shared" ca="1" si="15"/>
        <v>0</v>
      </c>
    </row>
    <row r="116" spans="12:18">
      <c r="L116" s="38">
        <f t="shared" ca="1" si="16"/>
        <v>46969</v>
      </c>
      <c r="M116" s="55">
        <f ca="1"/>
        <v>0.53383944217024237</v>
      </c>
      <c r="N116" s="55">
        <f ca="1"/>
        <v>0.53383944217024237</v>
      </c>
      <c r="O116" s="55">
        <f t="shared" ca="1" si="12"/>
        <v>0</v>
      </c>
      <c r="P116" s="39">
        <f t="shared" ca="1" si="13"/>
        <v>6.8963262099272796E-2</v>
      </c>
      <c r="Q116" s="39">
        <f t="shared" ca="1" si="14"/>
        <v>6.8963262099272796E-2</v>
      </c>
      <c r="R116" s="55">
        <f t="shared" ca="1" si="15"/>
        <v>0</v>
      </c>
    </row>
    <row r="117" spans="12:18">
      <c r="L117" s="38">
        <f t="shared" ca="1" si="16"/>
        <v>46999</v>
      </c>
      <c r="M117" s="55">
        <f ca="1"/>
        <v>0.53082063528299928</v>
      </c>
      <c r="N117" s="55">
        <f ca="1"/>
        <v>0.53082063528299928</v>
      </c>
      <c r="O117" s="55">
        <f t="shared" ca="1" si="12"/>
        <v>0</v>
      </c>
      <c r="P117" s="39">
        <f t="shared" ca="1" si="13"/>
        <v>6.8963559676119654E-2</v>
      </c>
      <c r="Q117" s="39">
        <f t="shared" ca="1" si="14"/>
        <v>6.8963559676119654E-2</v>
      </c>
      <c r="R117" s="55">
        <f t="shared" ca="1" si="15"/>
        <v>0</v>
      </c>
    </row>
    <row r="118" spans="12:18">
      <c r="L118" s="38">
        <f t="shared" ca="1" si="16"/>
        <v>47029</v>
      </c>
      <c r="M118" s="55">
        <f ca="1"/>
        <v>0.52781887361771762</v>
      </c>
      <c r="N118" s="55">
        <f ca="1"/>
        <v>0.52781887361771762</v>
      </c>
      <c r="O118" s="55">
        <f t="shared" ca="1" si="12"/>
        <v>0</v>
      </c>
      <c r="P118" s="39">
        <f t="shared" ca="1" si="13"/>
        <v>6.8963857252944349E-2</v>
      </c>
      <c r="Q118" s="39">
        <f t="shared" ca="1" si="14"/>
        <v>6.8963857252944349E-2</v>
      </c>
      <c r="R118" s="55">
        <f t="shared" ca="1" si="15"/>
        <v>0</v>
      </c>
    </row>
    <row r="119" spans="12:18">
      <c r="L119" s="38">
        <f t="shared" ca="1" si="16"/>
        <v>47059</v>
      </c>
      <c r="M119" s="55">
        <f ca="1"/>
        <v>0.52483406107744313</v>
      </c>
      <c r="N119" s="55">
        <f ca="1"/>
        <v>0.52483406107744313</v>
      </c>
      <c r="O119" s="55">
        <f t="shared" ca="1" si="12"/>
        <v>0</v>
      </c>
      <c r="P119" s="39">
        <f t="shared" ca="1" si="13"/>
        <v>6.8964154829746924E-2</v>
      </c>
      <c r="Q119" s="39">
        <f t="shared" ca="1" si="14"/>
        <v>6.8964154829746924E-2</v>
      </c>
      <c r="R119" s="55">
        <f t="shared" ca="1" si="15"/>
        <v>0</v>
      </c>
    </row>
    <row r="120" spans="12:18">
      <c r="L120" s="38">
        <f t="shared" ca="1" si="16"/>
        <v>47089</v>
      </c>
      <c r="M120" s="55">
        <f ca="1"/>
        <v>0.52186610210617113</v>
      </c>
      <c r="N120" s="55">
        <f ca="1"/>
        <v>0.52186610210617113</v>
      </c>
      <c r="O120" s="55">
        <f t="shared" ca="1" si="12"/>
        <v>0</v>
      </c>
      <c r="P120" s="39">
        <f t="shared" ca="1" si="13"/>
        <v>6.8964452406526502E-2</v>
      </c>
      <c r="Q120" s="39">
        <f t="shared" ca="1" si="14"/>
        <v>6.8964452406526502E-2</v>
      </c>
      <c r="R120" s="55">
        <f t="shared" ca="1" si="15"/>
        <v>0</v>
      </c>
    </row>
    <row r="121" spans="12:18">
      <c r="L121" s="38">
        <f t="shared" ca="1" si="16"/>
        <v>47119</v>
      </c>
      <c r="M121" s="55">
        <f ca="1"/>
        <v>0.51891490168578902</v>
      </c>
      <c r="N121" s="55">
        <f ca="1"/>
        <v>0.51891490168578902</v>
      </c>
      <c r="O121" s="55">
        <f t="shared" ca="1" si="12"/>
        <v>0</v>
      </c>
      <c r="P121" s="39">
        <f t="shared" ca="1" si="13"/>
        <v>6.8964749983284793E-2</v>
      </c>
      <c r="Q121" s="39">
        <f t="shared" ca="1" si="14"/>
        <v>6.8964749983284793E-2</v>
      </c>
      <c r="R121" s="55">
        <f t="shared" ca="1" si="15"/>
        <v>0</v>
      </c>
    </row>
    <row r="122" spans="12:18">
      <c r="L122" s="38">
        <f t="shared" ca="1" si="16"/>
        <v>47149</v>
      </c>
      <c r="M122" s="55">
        <f ca="1"/>
        <v>0.51598036533307789</v>
      </c>
      <c r="N122" s="55">
        <f ca="1"/>
        <v>0.51598036533307789</v>
      </c>
      <c r="O122" s="55">
        <f t="shared" ca="1" si="12"/>
        <v>0</v>
      </c>
      <c r="P122" s="39">
        <f t="shared" ca="1" si="13"/>
        <v>6.8965047560020962E-2</v>
      </c>
      <c r="Q122" s="39">
        <f t="shared" ca="1" si="14"/>
        <v>6.8965047560020962E-2</v>
      </c>
      <c r="R122" s="55">
        <f t="shared" ca="1" si="15"/>
        <v>0</v>
      </c>
    </row>
    <row r="123" spans="12:18">
      <c r="L123" s="38">
        <f t="shared" ca="1" si="16"/>
        <v>47179</v>
      </c>
      <c r="M123" s="55">
        <f ca="1"/>
        <v>0.51306239909669415</v>
      </c>
      <c r="N123" s="55">
        <f ca="1"/>
        <v>0.51306239909669415</v>
      </c>
      <c r="O123" s="55">
        <f t="shared" ca="1" si="12"/>
        <v>0</v>
      </c>
      <c r="P123" s="39">
        <f t="shared" ca="1" si="13"/>
        <v>6.8965345136734121E-2</v>
      </c>
      <c r="Q123" s="39">
        <f t="shared" ca="1" si="14"/>
        <v>6.8965345136734121E-2</v>
      </c>
      <c r="R123" s="55">
        <f t="shared" ca="1" si="15"/>
        <v>0</v>
      </c>
    </row>
    <row r="124" spans="12:18">
      <c r="L124" s="38">
        <f t="shared" ca="1" si="16"/>
        <v>47209</v>
      </c>
      <c r="M124" s="55">
        <f ca="1"/>
        <v>0.51016090955416671</v>
      </c>
      <c r="N124" s="55">
        <f ca="1"/>
        <v>0.51016090955416671</v>
      </c>
      <c r="O124" s="55">
        <f t="shared" ca="1" si="12"/>
        <v>0</v>
      </c>
      <c r="P124" s="39">
        <f t="shared" ca="1" si="13"/>
        <v>6.8965642713426006E-2</v>
      </c>
      <c r="Q124" s="39">
        <f t="shared" ca="1" si="14"/>
        <v>6.8965642713426006E-2</v>
      </c>
      <c r="R124" s="55">
        <f t="shared" ca="1" si="15"/>
        <v>0</v>
      </c>
    </row>
    <row r="125" spans="12:18">
      <c r="L125" s="38">
        <f t="shared" ca="1" si="16"/>
        <v>47239</v>
      </c>
      <c r="M125" s="55">
        <f ca="1"/>
        <v>0.5072758038089501</v>
      </c>
      <c r="N125" s="55">
        <f ca="1"/>
        <v>0.5072758038089501</v>
      </c>
      <c r="O125" s="55">
        <f t="shared" ca="1" si="12"/>
        <v>0</v>
      </c>
      <c r="P125" s="39">
        <f t="shared" ca="1" si="13"/>
        <v>6.8965940290095756E-2</v>
      </c>
      <c r="Q125" s="39">
        <f t="shared" ca="1" si="14"/>
        <v>6.8965940290095756E-2</v>
      </c>
      <c r="R125" s="55">
        <f t="shared" ca="1" si="15"/>
        <v>0</v>
      </c>
    </row>
    <row r="126" spans="12:18">
      <c r="L126" s="38">
        <f t="shared" ca="1" si="16"/>
        <v>47269</v>
      </c>
      <c r="M126" s="55">
        <f ca="1"/>
        <v>0.50440698948745122</v>
      </c>
      <c r="N126" s="55">
        <f ca="1"/>
        <v>0.50440698948745122</v>
      </c>
      <c r="O126" s="55">
        <f t="shared" ca="1" si="12"/>
        <v>0</v>
      </c>
      <c r="P126" s="39">
        <f t="shared" ca="1" si="13"/>
        <v>6.8966237866743371E-2</v>
      </c>
      <c r="Q126" s="39">
        <f t="shared" ca="1" si="14"/>
        <v>6.8966237866743371E-2</v>
      </c>
      <c r="R126" s="55">
        <f t="shared" ca="1" si="15"/>
        <v>0</v>
      </c>
    </row>
    <row r="127" spans="12:18">
      <c r="L127" s="38">
        <f t="shared" ca="1" si="16"/>
        <v>47299</v>
      </c>
      <c r="M127" s="55">
        <f ca="1"/>
        <v>0.50155437473609876</v>
      </c>
      <c r="N127" s="55">
        <f ca="1"/>
        <v>0.50155437473609876</v>
      </c>
      <c r="O127" s="55">
        <f t="shared" ca="1" si="12"/>
        <v>0</v>
      </c>
      <c r="P127" s="39">
        <f t="shared" ca="1" si="13"/>
        <v>6.8966535443367963E-2</v>
      </c>
      <c r="Q127" s="39">
        <f t="shared" ca="1" si="14"/>
        <v>6.8966535443367963E-2</v>
      </c>
      <c r="R127" s="55">
        <f t="shared" ca="1" si="15"/>
        <v>0</v>
      </c>
    </row>
    <row r="128" spans="12:18">
      <c r="L128" s="38">
        <f t="shared" ca="1" si="16"/>
        <v>47329</v>
      </c>
      <c r="M128" s="55">
        <f ca="1"/>
        <v>0.49871853246203551</v>
      </c>
      <c r="N128" s="55">
        <f ca="1"/>
        <v>0.49871853246203551</v>
      </c>
      <c r="O128" s="55">
        <f t="shared" ca="1" si="12"/>
        <v>0</v>
      </c>
      <c r="P128" s="39">
        <f t="shared" ca="1" si="13"/>
        <v>6.8966700987344753E-2</v>
      </c>
      <c r="Q128" s="39">
        <f t="shared" ca="1" si="14"/>
        <v>6.8966700987344753E-2</v>
      </c>
      <c r="R128" s="55">
        <f t="shared" ca="1" si="15"/>
        <v>0</v>
      </c>
    </row>
    <row r="129" spans="12:18">
      <c r="L129" s="38">
        <f t="shared" ca="1" si="16"/>
        <v>47359</v>
      </c>
      <c r="M129" s="55">
        <f ca="1"/>
        <v>0.49589875841202485</v>
      </c>
      <c r="N129" s="55">
        <f ca="1"/>
        <v>0.49589875841202485</v>
      </c>
      <c r="O129" s="55">
        <f t="shared" ca="1" si="12"/>
        <v>0</v>
      </c>
      <c r="P129" s="39">
        <f t="shared" ca="1" si="13"/>
        <v>6.8966857100412657E-2</v>
      </c>
      <c r="Q129" s="39">
        <f t="shared" ca="1" si="14"/>
        <v>6.8966857100412657E-2</v>
      </c>
      <c r="R129" s="55">
        <f t="shared" ca="1" si="15"/>
        <v>0</v>
      </c>
    </row>
    <row r="130" spans="12:18">
      <c r="L130" s="38">
        <f t="shared" ca="1" si="16"/>
        <v>47389</v>
      </c>
      <c r="M130" s="55">
        <f ca="1"/>
        <v>0.49309491482057921</v>
      </c>
      <c r="N130" s="55">
        <f ca="1"/>
        <v>0.49309491482057921</v>
      </c>
      <c r="O130" s="55">
        <f t="shared" ca="1" si="12"/>
        <v>0</v>
      </c>
      <c r="P130" s="39">
        <f t="shared" ca="1" si="13"/>
        <v>6.8967013213475342E-2</v>
      </c>
      <c r="Q130" s="39">
        <f t="shared" ca="1" si="14"/>
        <v>6.8967013213475342E-2</v>
      </c>
      <c r="R130" s="55">
        <f t="shared" ca="1" si="15"/>
        <v>0</v>
      </c>
    </row>
    <row r="131" spans="12:18">
      <c r="L131" s="38">
        <f t="shared" ca="1" si="16"/>
        <v>47419</v>
      </c>
      <c r="M131" s="55">
        <f ca="1"/>
        <v>0.49030691175936669</v>
      </c>
      <c r="N131" s="55">
        <f ca="1"/>
        <v>0.49030691175936669</v>
      </c>
      <c r="O131" s="55">
        <f t="shared" ref="O131:O194" ca="1" si="17">N131-M131</f>
        <v>0</v>
      </c>
      <c r="P131" s="39">
        <f t="shared" ref="P131:P194" ca="1" si="18">LN(M131)*-365/($L131-$L$2)</f>
        <v>6.8967169326531047E-2</v>
      </c>
      <c r="Q131" s="39">
        <f t="shared" ref="Q131:Q194" ca="1" si="19">LN(N131)*-365/($L131-$L$2)</f>
        <v>6.8967169326531047E-2</v>
      </c>
      <c r="R131" s="55">
        <f t="shared" ref="R131:R194" ca="1" si="20">Q131-P131</f>
        <v>0</v>
      </c>
    </row>
    <row r="132" spans="12:18">
      <c r="L132" s="38">
        <f t="shared" ca="1" si="16"/>
        <v>47449</v>
      </c>
      <c r="M132" s="55">
        <f ca="1"/>
        <v>0.48753465980728783</v>
      </c>
      <c r="N132" s="55">
        <f ca="1"/>
        <v>0.48753465980728783</v>
      </c>
      <c r="O132" s="55">
        <f t="shared" ca="1" si="17"/>
        <v>0</v>
      </c>
      <c r="P132" s="39">
        <f t="shared" ca="1" si="18"/>
        <v>6.896732543958066E-2</v>
      </c>
      <c r="Q132" s="39">
        <f t="shared" ca="1" si="19"/>
        <v>6.896732543958066E-2</v>
      </c>
      <c r="R132" s="55">
        <f t="shared" ca="1" si="20"/>
        <v>0</v>
      </c>
    </row>
    <row r="133" spans="12:18">
      <c r="L133" s="38">
        <f t="shared" ca="1" si="16"/>
        <v>47479</v>
      </c>
      <c r="M133" s="55">
        <f ca="1"/>
        <v>0.48477807004763446</v>
      </c>
      <c r="N133" s="55">
        <f ca="1"/>
        <v>0.48477807004763446</v>
      </c>
      <c r="O133" s="55">
        <f t="shared" ca="1" si="17"/>
        <v>0</v>
      </c>
      <c r="P133" s="39">
        <f t="shared" ca="1" si="18"/>
        <v>6.8967481552624194E-2</v>
      </c>
      <c r="Q133" s="39">
        <f t="shared" ca="1" si="19"/>
        <v>6.8967481552624194E-2</v>
      </c>
      <c r="R133" s="55">
        <f t="shared" ca="1" si="20"/>
        <v>0</v>
      </c>
    </row>
    <row r="134" spans="12:18">
      <c r="L134" s="38">
        <f t="shared" ca="1" si="16"/>
        <v>47509</v>
      </c>
      <c r="M134" s="55">
        <f ca="1"/>
        <v>0.48203705406523811</v>
      </c>
      <c r="N134" s="55">
        <f ca="1"/>
        <v>0.48203705406523811</v>
      </c>
      <c r="O134" s="55">
        <f t="shared" ca="1" si="17"/>
        <v>0</v>
      </c>
      <c r="P134" s="39">
        <f t="shared" ca="1" si="18"/>
        <v>6.8967637665662496E-2</v>
      </c>
      <c r="Q134" s="39">
        <f t="shared" ca="1" si="19"/>
        <v>6.8967637665662496E-2</v>
      </c>
      <c r="R134" s="55">
        <f t="shared" ca="1" si="20"/>
        <v>0</v>
      </c>
    </row>
    <row r="135" spans="12:18">
      <c r="L135" s="38">
        <f t="shared" ref="L135:L198" ca="1" si="21">L134+30</f>
        <v>47539</v>
      </c>
      <c r="M135" s="55">
        <f ca="1"/>
        <v>0.47931152394366106</v>
      </c>
      <c r="N135" s="55">
        <f ca="1"/>
        <v>0.47931152394366106</v>
      </c>
      <c r="O135" s="55">
        <f t="shared" ca="1" si="17"/>
        <v>0</v>
      </c>
      <c r="P135" s="39">
        <f t="shared" ca="1" si="18"/>
        <v>6.8967793778693817E-2</v>
      </c>
      <c r="Q135" s="39">
        <f t="shared" ca="1" si="19"/>
        <v>6.8967793778693817E-2</v>
      </c>
      <c r="R135" s="55">
        <f t="shared" ca="1" si="20"/>
        <v>0</v>
      </c>
    </row>
    <row r="136" spans="12:18">
      <c r="L136" s="38">
        <f t="shared" ca="1" si="21"/>
        <v>47569</v>
      </c>
      <c r="M136" s="55">
        <f ca="1"/>
        <v>0.47660139226235843</v>
      </c>
      <c r="N136" s="55">
        <f ca="1"/>
        <v>0.47660139226235843</v>
      </c>
      <c r="O136" s="55">
        <f t="shared" ca="1" si="17"/>
        <v>0</v>
      </c>
      <c r="P136" s="39">
        <f t="shared" ca="1" si="18"/>
        <v>6.8967949891719074E-2</v>
      </c>
      <c r="Q136" s="39">
        <f t="shared" ca="1" si="19"/>
        <v>6.8967949891719074E-2</v>
      </c>
      <c r="R136" s="55">
        <f t="shared" ca="1" si="20"/>
        <v>0</v>
      </c>
    </row>
    <row r="137" spans="12:18">
      <c r="L137" s="38">
        <f t="shared" ca="1" si="21"/>
        <v>47599</v>
      </c>
      <c r="M137" s="55">
        <f ca="1"/>
        <v>0.47390657209390175</v>
      </c>
      <c r="N137" s="55">
        <f ca="1"/>
        <v>0.47390657209390175</v>
      </c>
      <c r="O137" s="55">
        <f t="shared" ca="1" si="17"/>
        <v>0</v>
      </c>
      <c r="P137" s="39">
        <f t="shared" ca="1" si="18"/>
        <v>6.8968106004738239E-2</v>
      </c>
      <c r="Q137" s="39">
        <f t="shared" ca="1" si="19"/>
        <v>6.8968106004738239E-2</v>
      </c>
      <c r="R137" s="55">
        <f t="shared" ca="1" si="20"/>
        <v>0</v>
      </c>
    </row>
    <row r="138" spans="12:18">
      <c r="L138" s="38">
        <f t="shared" ca="1" si="21"/>
        <v>47629</v>
      </c>
      <c r="M138" s="55">
        <f ca="1"/>
        <v>0.47122697700118998</v>
      </c>
      <c r="N138" s="55">
        <f ca="1"/>
        <v>0.47122697700118998</v>
      </c>
      <c r="O138" s="55">
        <f t="shared" ca="1" si="17"/>
        <v>0</v>
      </c>
      <c r="P138" s="39">
        <f t="shared" ca="1" si="18"/>
        <v>6.8968262117752158E-2</v>
      </c>
      <c r="Q138" s="39">
        <f t="shared" ca="1" si="19"/>
        <v>6.8968262117752158E-2</v>
      </c>
      <c r="R138" s="55">
        <f t="shared" ca="1" si="20"/>
        <v>0</v>
      </c>
    </row>
    <row r="139" spans="12:18">
      <c r="L139" s="38">
        <f t="shared" ca="1" si="21"/>
        <v>47659</v>
      </c>
      <c r="M139" s="55">
        <f ca="1"/>
        <v>0.46856252103470414</v>
      </c>
      <c r="N139" s="55">
        <f ca="1"/>
        <v>0.46856252103470414</v>
      </c>
      <c r="O139" s="55">
        <f t="shared" ca="1" si="17"/>
        <v>0</v>
      </c>
      <c r="P139" s="39">
        <f t="shared" ca="1" si="18"/>
        <v>6.8968418230759151E-2</v>
      </c>
      <c r="Q139" s="39">
        <f t="shared" ca="1" si="19"/>
        <v>6.8968418230759151E-2</v>
      </c>
      <c r="R139" s="55">
        <f t="shared" ca="1" si="20"/>
        <v>0</v>
      </c>
    </row>
    <row r="140" spans="12:18">
      <c r="L140" s="38">
        <f t="shared" ca="1" si="21"/>
        <v>47689</v>
      </c>
      <c r="M140" s="55">
        <f ca="1"/>
        <v>0.46591311872973273</v>
      </c>
      <c r="N140" s="55">
        <f ca="1"/>
        <v>0.46591311872973273</v>
      </c>
      <c r="O140" s="55">
        <f t="shared" ca="1" si="17"/>
        <v>0</v>
      </c>
      <c r="P140" s="39">
        <f t="shared" ca="1" si="18"/>
        <v>6.8968574343760011E-2</v>
      </c>
      <c r="Q140" s="39">
        <f t="shared" ca="1" si="19"/>
        <v>6.8968574343760011E-2</v>
      </c>
      <c r="R140" s="55">
        <f t="shared" ca="1" si="20"/>
        <v>0</v>
      </c>
    </row>
    <row r="141" spans="12:18">
      <c r="L141" s="38">
        <f t="shared" ca="1" si="21"/>
        <v>47719</v>
      </c>
      <c r="M141" s="55">
        <f ca="1"/>
        <v>0.46327868510365638</v>
      </c>
      <c r="N141" s="55">
        <f ca="1"/>
        <v>0.46327868510365638</v>
      </c>
      <c r="O141" s="55">
        <f t="shared" ca="1" si="17"/>
        <v>0</v>
      </c>
      <c r="P141" s="39">
        <f t="shared" ca="1" si="18"/>
        <v>6.8968730456754807E-2</v>
      </c>
      <c r="Q141" s="39">
        <f t="shared" ca="1" si="19"/>
        <v>6.8968730456754807E-2</v>
      </c>
      <c r="R141" s="55">
        <f t="shared" ca="1" si="20"/>
        <v>0</v>
      </c>
    </row>
    <row r="142" spans="12:18">
      <c r="L142" s="38">
        <f t="shared" ca="1" si="21"/>
        <v>47749</v>
      </c>
      <c r="M142" s="55">
        <f ca="1"/>
        <v>0.46065913565322675</v>
      </c>
      <c r="N142" s="55">
        <f ca="1"/>
        <v>0.46065913565322675</v>
      </c>
      <c r="O142" s="55">
        <f t="shared" ca="1" si="17"/>
        <v>0</v>
      </c>
      <c r="P142" s="39">
        <f t="shared" ca="1" si="18"/>
        <v>6.8968886569743496E-2</v>
      </c>
      <c r="Q142" s="39">
        <f t="shared" ca="1" si="19"/>
        <v>6.8968886569743496E-2</v>
      </c>
      <c r="R142" s="55">
        <f t="shared" ca="1" si="20"/>
        <v>0</v>
      </c>
    </row>
    <row r="143" spans="12:18">
      <c r="L143" s="38">
        <f t="shared" ca="1" si="21"/>
        <v>47779</v>
      </c>
      <c r="M143" s="55">
        <f ca="1"/>
        <v>0.45805438635185985</v>
      </c>
      <c r="N143" s="55">
        <f ca="1"/>
        <v>0.45805438635185985</v>
      </c>
      <c r="O143" s="55">
        <f t="shared" ca="1" si="17"/>
        <v>0</v>
      </c>
      <c r="P143" s="39">
        <f t="shared" ca="1" si="18"/>
        <v>6.8969042682726966E-2</v>
      </c>
      <c r="Q143" s="39">
        <f t="shared" ca="1" si="19"/>
        <v>6.8969042682726966E-2</v>
      </c>
      <c r="R143" s="55">
        <f t="shared" ca="1" si="20"/>
        <v>0</v>
      </c>
    </row>
    <row r="144" spans="12:18">
      <c r="L144" s="38">
        <f t="shared" ca="1" si="21"/>
        <v>47809</v>
      </c>
      <c r="M144" s="55">
        <f ca="1"/>
        <v>0.45546435364696769</v>
      </c>
      <c r="N144" s="55">
        <f ca="1"/>
        <v>0.45546435364696769</v>
      </c>
      <c r="O144" s="55">
        <f t="shared" ca="1" si="17"/>
        <v>0</v>
      </c>
      <c r="P144" s="39">
        <f t="shared" ca="1" si="18"/>
        <v>6.8969198795703457E-2</v>
      </c>
      <c r="Q144" s="39">
        <f t="shared" ca="1" si="19"/>
        <v>6.8969198795703457E-2</v>
      </c>
      <c r="R144" s="55">
        <f t="shared" ca="1" si="20"/>
        <v>0</v>
      </c>
    </row>
    <row r="145" spans="12:18">
      <c r="L145" s="38">
        <f t="shared" ca="1" si="21"/>
        <v>47839</v>
      </c>
      <c r="M145" s="55">
        <f ca="1"/>
        <v>0.45288895445725924</v>
      </c>
      <c r="N145" s="55">
        <f ca="1"/>
        <v>0.45288895445725924</v>
      </c>
      <c r="O145" s="55">
        <f t="shared" ca="1" si="17"/>
        <v>0</v>
      </c>
      <c r="P145" s="39">
        <f t="shared" ca="1" si="18"/>
        <v>6.8969354908673883E-2</v>
      </c>
      <c r="Q145" s="39">
        <f t="shared" ca="1" si="19"/>
        <v>6.8969354908673883E-2</v>
      </c>
      <c r="R145" s="55">
        <f t="shared" ca="1" si="20"/>
        <v>0</v>
      </c>
    </row>
    <row r="146" spans="12:18">
      <c r="L146" s="38">
        <f t="shared" ca="1" si="21"/>
        <v>47869</v>
      </c>
      <c r="M146" s="55">
        <f ca="1"/>
        <v>0.45032810617010255</v>
      </c>
      <c r="N146" s="55">
        <f ca="1"/>
        <v>0.45032810617010255</v>
      </c>
      <c r="O146" s="55">
        <f t="shared" ca="1" si="17"/>
        <v>0</v>
      </c>
      <c r="P146" s="39">
        <f t="shared" ca="1" si="18"/>
        <v>6.8969511021638202E-2</v>
      </c>
      <c r="Q146" s="39">
        <f t="shared" ca="1" si="19"/>
        <v>6.8969511021638202E-2</v>
      </c>
      <c r="R146" s="55">
        <f t="shared" ca="1" si="20"/>
        <v>0</v>
      </c>
    </row>
    <row r="147" spans="12:18">
      <c r="L147" s="38">
        <f t="shared" ca="1" si="21"/>
        <v>47899</v>
      </c>
      <c r="M147" s="55">
        <f ca="1"/>
        <v>0.44778172663887361</v>
      </c>
      <c r="N147" s="55">
        <f ca="1"/>
        <v>0.44778172663887361</v>
      </c>
      <c r="O147" s="55">
        <f t="shared" ca="1" si="17"/>
        <v>0</v>
      </c>
      <c r="P147" s="39">
        <f t="shared" ca="1" si="18"/>
        <v>6.8969667134597304E-2</v>
      </c>
      <c r="Q147" s="39">
        <f t="shared" ca="1" si="19"/>
        <v>6.8969667134597304E-2</v>
      </c>
      <c r="R147" s="55">
        <f t="shared" ca="1" si="20"/>
        <v>0</v>
      </c>
    </row>
    <row r="148" spans="12:18">
      <c r="L148" s="38">
        <f t="shared" ca="1" si="21"/>
        <v>47929</v>
      </c>
      <c r="M148" s="55">
        <f ca="1"/>
        <v>0.44524973418034836</v>
      </c>
      <c r="N148" s="55">
        <f ca="1"/>
        <v>0.44524973418034836</v>
      </c>
      <c r="O148" s="55">
        <f t="shared" ca="1" si="17"/>
        <v>0</v>
      </c>
      <c r="P148" s="39">
        <f t="shared" ca="1" si="18"/>
        <v>6.8969823247549453E-2</v>
      </c>
      <c r="Q148" s="39">
        <f t="shared" ca="1" si="19"/>
        <v>6.8969823247549453E-2</v>
      </c>
      <c r="R148" s="55">
        <f t="shared" ca="1" si="20"/>
        <v>0</v>
      </c>
    </row>
    <row r="149" spans="12:18">
      <c r="L149" s="38">
        <f t="shared" ca="1" si="21"/>
        <v>47959</v>
      </c>
      <c r="M149" s="55">
        <f ca="1"/>
        <v>0.4427320475720633</v>
      </c>
      <c r="N149" s="55">
        <f ca="1"/>
        <v>0.4427320475720633</v>
      </c>
      <c r="O149" s="55">
        <f t="shared" ca="1" si="17"/>
        <v>0</v>
      </c>
      <c r="P149" s="39">
        <f t="shared" ca="1" si="18"/>
        <v>6.8969979360495481E-2</v>
      </c>
      <c r="Q149" s="39">
        <f t="shared" ca="1" si="19"/>
        <v>6.8969979360495481E-2</v>
      </c>
      <c r="R149" s="55">
        <f t="shared" ca="1" si="20"/>
        <v>0</v>
      </c>
    </row>
    <row r="150" spans="12:18">
      <c r="L150" s="38">
        <f t="shared" ca="1" si="21"/>
        <v>47989</v>
      </c>
      <c r="M150" s="55">
        <f ca="1"/>
        <v>0.44022858604973658</v>
      </c>
      <c r="N150" s="55">
        <f ca="1"/>
        <v>0.44022858604973658</v>
      </c>
      <c r="O150" s="55">
        <f t="shared" ca="1" si="17"/>
        <v>0</v>
      </c>
      <c r="P150" s="39">
        <f t="shared" ca="1" si="18"/>
        <v>6.8970135473435418E-2</v>
      </c>
      <c r="Q150" s="39">
        <f t="shared" ca="1" si="19"/>
        <v>6.8970135473435418E-2</v>
      </c>
      <c r="R150" s="55">
        <f t="shared" ca="1" si="20"/>
        <v>0</v>
      </c>
    </row>
    <row r="151" spans="12:18">
      <c r="L151" s="38">
        <f t="shared" ca="1" si="21"/>
        <v>48019</v>
      </c>
      <c r="M151" s="55">
        <f ca="1"/>
        <v>0.43773926930467627</v>
      </c>
      <c r="N151" s="55">
        <f ca="1"/>
        <v>0.43773926930467627</v>
      </c>
      <c r="O151" s="55">
        <f t="shared" ca="1" si="17"/>
        <v>0</v>
      </c>
      <c r="P151" s="39">
        <f t="shared" ca="1" si="18"/>
        <v>6.897029158637015E-2</v>
      </c>
      <c r="Q151" s="39">
        <f t="shared" ca="1" si="19"/>
        <v>6.897029158637015E-2</v>
      </c>
      <c r="R151" s="55">
        <f t="shared" ca="1" si="20"/>
        <v>0</v>
      </c>
    </row>
    <row r="152" spans="12:18">
      <c r="L152" s="38">
        <f t="shared" ca="1" si="21"/>
        <v>48049</v>
      </c>
      <c r="M152" s="55">
        <f ca="1"/>
        <v>0.43526401748123084</v>
      </c>
      <c r="N152" s="55">
        <f ca="1"/>
        <v>0.43526401748123084</v>
      </c>
      <c r="O152" s="55">
        <f t="shared" ca="1" si="17"/>
        <v>0</v>
      </c>
      <c r="P152" s="39">
        <f t="shared" ca="1" si="18"/>
        <v>6.8970447699297915E-2</v>
      </c>
      <c r="Q152" s="39">
        <f t="shared" ca="1" si="19"/>
        <v>6.8970447699297915E-2</v>
      </c>
      <c r="R152" s="55">
        <f t="shared" ca="1" si="20"/>
        <v>0</v>
      </c>
    </row>
    <row r="153" spans="12:18">
      <c r="L153" s="38">
        <f t="shared" ca="1" si="21"/>
        <v>48079</v>
      </c>
      <c r="M153" s="55">
        <f ca="1"/>
        <v>0.43280275117420824</v>
      </c>
      <c r="N153" s="55">
        <f ca="1"/>
        <v>0.43280275117420824</v>
      </c>
      <c r="O153" s="55">
        <f t="shared" ca="1" si="17"/>
        <v>0</v>
      </c>
      <c r="P153" s="39">
        <f t="shared" ca="1" si="18"/>
        <v>6.8970603812219589E-2</v>
      </c>
      <c r="Q153" s="39">
        <f t="shared" ca="1" si="19"/>
        <v>6.8970603812219589E-2</v>
      </c>
      <c r="R153" s="55">
        <f t="shared" ca="1" si="20"/>
        <v>0</v>
      </c>
    </row>
    <row r="154" spans="12:18">
      <c r="L154" s="38">
        <f t="shared" ca="1" si="21"/>
        <v>48109</v>
      </c>
      <c r="M154" s="55">
        <f ca="1"/>
        <v>0.43035539142635487</v>
      </c>
      <c r="N154" s="55">
        <f ca="1"/>
        <v>0.43035539142635487</v>
      </c>
      <c r="O154" s="55">
        <f t="shared" ca="1" si="17"/>
        <v>0</v>
      </c>
      <c r="P154" s="39">
        <f t="shared" ca="1" si="18"/>
        <v>6.8970759925135156E-2</v>
      </c>
      <c r="Q154" s="39">
        <f t="shared" ca="1" si="19"/>
        <v>6.8970759925135156E-2</v>
      </c>
      <c r="R154" s="55">
        <f t="shared" ca="1" si="20"/>
        <v>0</v>
      </c>
    </row>
    <row r="155" spans="12:18">
      <c r="L155" s="38">
        <f t="shared" ca="1" si="21"/>
        <v>48139</v>
      </c>
      <c r="M155" s="55">
        <f ca="1"/>
        <v>0.42792185972582164</v>
      </c>
      <c r="N155" s="55">
        <f ca="1"/>
        <v>0.42792185972582164</v>
      </c>
      <c r="O155" s="55">
        <f t="shared" ca="1" si="17"/>
        <v>0</v>
      </c>
      <c r="P155" s="39">
        <f t="shared" ca="1" si="18"/>
        <v>6.8970916038045532E-2</v>
      </c>
      <c r="Q155" s="39">
        <f t="shared" ca="1" si="19"/>
        <v>6.8970916038045532E-2</v>
      </c>
      <c r="R155" s="55">
        <f t="shared" ca="1" si="20"/>
        <v>0</v>
      </c>
    </row>
    <row r="156" spans="12:18">
      <c r="L156" s="38">
        <f t="shared" ca="1" si="21"/>
        <v>48169</v>
      </c>
      <c r="M156" s="55">
        <f ca="1"/>
        <v>0.4255020780036719</v>
      </c>
      <c r="N156" s="55">
        <f ca="1"/>
        <v>0.4255020780036719</v>
      </c>
      <c r="O156" s="55">
        <f t="shared" ca="1" si="17"/>
        <v>0</v>
      </c>
      <c r="P156" s="39">
        <f t="shared" ca="1" si="18"/>
        <v>6.8971072150948914E-2</v>
      </c>
      <c r="Q156" s="39">
        <f t="shared" ca="1" si="19"/>
        <v>6.8971072150948914E-2</v>
      </c>
      <c r="R156" s="55">
        <f t="shared" ca="1" si="20"/>
        <v>0</v>
      </c>
    </row>
    <row r="157" spans="12:18">
      <c r="L157" s="38">
        <f t="shared" ca="1" si="21"/>
        <v>48199</v>
      </c>
      <c r="M157" s="55">
        <f ca="1"/>
        <v>0.42309596863135723</v>
      </c>
      <c r="N157" s="55">
        <f ca="1"/>
        <v>0.42309596863135723</v>
      </c>
      <c r="O157" s="55">
        <f t="shared" ca="1" si="17"/>
        <v>0</v>
      </c>
      <c r="P157" s="39">
        <f t="shared" ca="1" si="18"/>
        <v>6.8971228263846218E-2</v>
      </c>
      <c r="Q157" s="39">
        <f t="shared" ca="1" si="19"/>
        <v>6.8971228263846218E-2</v>
      </c>
      <c r="R157" s="55">
        <f t="shared" ca="1" si="20"/>
        <v>0</v>
      </c>
    </row>
    <row r="158" spans="12:18">
      <c r="L158" s="38">
        <f t="shared" ca="1" si="21"/>
        <v>48229</v>
      </c>
      <c r="M158" s="55">
        <f ca="1"/>
        <v>0.42070345441825346</v>
      </c>
      <c r="N158" s="55">
        <f ca="1"/>
        <v>0.42070345441825346</v>
      </c>
      <c r="O158" s="55">
        <f t="shared" ca="1" si="17"/>
        <v>0</v>
      </c>
      <c r="P158" s="39">
        <f t="shared" ca="1" si="18"/>
        <v>6.8971384376737416E-2</v>
      </c>
      <c r="Q158" s="39">
        <f t="shared" ca="1" si="19"/>
        <v>6.8971384376737416E-2</v>
      </c>
      <c r="R158" s="55">
        <f t="shared" ca="1" si="20"/>
        <v>0</v>
      </c>
    </row>
    <row r="159" spans="12:18">
      <c r="L159" s="38">
        <f t="shared" ca="1" si="21"/>
        <v>48259</v>
      </c>
      <c r="M159" s="55">
        <f ca="1"/>
        <v>0.41832445860918305</v>
      </c>
      <c r="N159" s="55">
        <f ca="1"/>
        <v>0.41832445860918305</v>
      </c>
      <c r="O159" s="55">
        <f t="shared" ca="1" si="17"/>
        <v>0</v>
      </c>
      <c r="P159" s="39">
        <f t="shared" ca="1" si="18"/>
        <v>6.8971540489623409E-2</v>
      </c>
      <c r="Q159" s="39">
        <f t="shared" ca="1" si="19"/>
        <v>6.8971540489623409E-2</v>
      </c>
      <c r="R159" s="55">
        <f t="shared" ca="1" si="20"/>
        <v>0</v>
      </c>
    </row>
    <row r="160" spans="12:18">
      <c r="L160" s="38">
        <f t="shared" ca="1" si="21"/>
        <v>48289</v>
      </c>
      <c r="M160" s="55">
        <f ca="1"/>
        <v>0.41595890488197901</v>
      </c>
      <c r="N160" s="55">
        <f ca="1"/>
        <v>0.41595890488197901</v>
      </c>
      <c r="O160" s="55">
        <f t="shared" ca="1" si="17"/>
        <v>0</v>
      </c>
      <c r="P160" s="39">
        <f t="shared" ca="1" si="18"/>
        <v>6.8971696602502422E-2</v>
      </c>
      <c r="Q160" s="39">
        <f t="shared" ca="1" si="19"/>
        <v>6.8971696602502422E-2</v>
      </c>
      <c r="R160" s="55">
        <f t="shared" ca="1" si="20"/>
        <v>0</v>
      </c>
    </row>
    <row r="161" spans="12:18">
      <c r="L161" s="38">
        <f t="shared" ca="1" si="21"/>
        <v>48319</v>
      </c>
      <c r="M161" s="55">
        <f ca="1"/>
        <v>0.41360671734501653</v>
      </c>
      <c r="N161" s="55">
        <f ca="1"/>
        <v>0.41360671734501653</v>
      </c>
      <c r="O161" s="55">
        <f t="shared" ca="1" si="17"/>
        <v>0</v>
      </c>
      <c r="P161" s="39">
        <f t="shared" ca="1" si="18"/>
        <v>6.8971852715375356E-2</v>
      </c>
      <c r="Q161" s="39">
        <f t="shared" ca="1" si="19"/>
        <v>6.8971852715375356E-2</v>
      </c>
      <c r="R161" s="55">
        <f t="shared" ca="1" si="20"/>
        <v>0</v>
      </c>
    </row>
    <row r="162" spans="12:18">
      <c r="L162" s="38">
        <f t="shared" ca="1" si="21"/>
        <v>48349</v>
      </c>
      <c r="M162" s="55">
        <f ca="1"/>
        <v>0.41126782053480454</v>
      </c>
      <c r="N162" s="55">
        <f ca="1"/>
        <v>0.41126782053480454</v>
      </c>
      <c r="O162" s="55">
        <f t="shared" ca="1" si="17"/>
        <v>0</v>
      </c>
      <c r="P162" s="39">
        <f t="shared" ca="1" si="18"/>
        <v>6.8972008828242184E-2</v>
      </c>
      <c r="Q162" s="39">
        <f t="shared" ca="1" si="19"/>
        <v>6.8972008828242184E-2</v>
      </c>
      <c r="R162" s="55">
        <f t="shared" ca="1" si="20"/>
        <v>0</v>
      </c>
    </row>
    <row r="163" spans="12:18">
      <c r="L163" s="38">
        <f t="shared" ca="1" si="21"/>
        <v>48379</v>
      </c>
      <c r="M163" s="55">
        <f ca="1"/>
        <v>0.408942139413563</v>
      </c>
      <c r="N163" s="55">
        <f ca="1"/>
        <v>0.408942139413563</v>
      </c>
      <c r="O163" s="55">
        <f t="shared" ca="1" si="17"/>
        <v>0</v>
      </c>
      <c r="P163" s="39">
        <f t="shared" ca="1" si="18"/>
        <v>6.8972164941103808E-2</v>
      </c>
      <c r="Q163" s="39">
        <f t="shared" ca="1" si="19"/>
        <v>6.8972164941103808E-2</v>
      </c>
      <c r="R163" s="55">
        <f t="shared" ca="1" si="20"/>
        <v>0</v>
      </c>
    </row>
    <row r="164" spans="12:18">
      <c r="L164" s="38">
        <f t="shared" ca="1" si="21"/>
        <v>48409</v>
      </c>
      <c r="M164" s="55">
        <f ca="1"/>
        <v>0.40662959936684179</v>
      </c>
      <c r="N164" s="55">
        <f ca="1"/>
        <v>0.40662959936684179</v>
      </c>
      <c r="O164" s="55">
        <f t="shared" ca="1" si="17"/>
        <v>0</v>
      </c>
      <c r="P164" s="39">
        <f t="shared" ca="1" si="18"/>
        <v>6.8972321053958466E-2</v>
      </c>
      <c r="Q164" s="39">
        <f t="shared" ca="1" si="19"/>
        <v>6.8972321053958466E-2</v>
      </c>
      <c r="R164" s="55">
        <f t="shared" ca="1" si="20"/>
        <v>0</v>
      </c>
    </row>
    <row r="165" spans="12:18">
      <c r="L165" s="38">
        <f t="shared" ca="1" si="21"/>
        <v>48439</v>
      </c>
      <c r="M165" s="55">
        <f ca="1"/>
        <v>0.40433012620110714</v>
      </c>
      <c r="N165" s="55">
        <f ca="1"/>
        <v>0.40433012620110714</v>
      </c>
      <c r="O165" s="55">
        <f t="shared" ca="1" si="17"/>
        <v>0</v>
      </c>
      <c r="P165" s="39">
        <f t="shared" ca="1" si="18"/>
        <v>6.8972477166807003E-2</v>
      </c>
      <c r="Q165" s="39">
        <f t="shared" ca="1" si="19"/>
        <v>6.8972477166807003E-2</v>
      </c>
      <c r="R165" s="55">
        <f t="shared" ca="1" si="20"/>
        <v>0</v>
      </c>
    </row>
    <row r="166" spans="12:18">
      <c r="L166" s="38">
        <f t="shared" ca="1" si="21"/>
        <v>48469</v>
      </c>
      <c r="M166" s="55">
        <f ca="1"/>
        <v>0.40204364614138671</v>
      </c>
      <c r="N166" s="55">
        <f ca="1"/>
        <v>0.40204364614138671</v>
      </c>
      <c r="O166" s="55">
        <f t="shared" ca="1" si="17"/>
        <v>0</v>
      </c>
      <c r="P166" s="39">
        <f t="shared" ca="1" si="18"/>
        <v>6.8972633279649476E-2</v>
      </c>
      <c r="Q166" s="39">
        <f t="shared" ca="1" si="19"/>
        <v>6.8972633279649476E-2</v>
      </c>
      <c r="R166" s="55">
        <f t="shared" ca="1" si="20"/>
        <v>0</v>
      </c>
    </row>
    <row r="167" spans="12:18">
      <c r="L167" s="38">
        <f t="shared" ca="1" si="21"/>
        <v>48499</v>
      </c>
      <c r="M167" s="55">
        <f ca="1"/>
        <v>0.39977008582890156</v>
      </c>
      <c r="N167" s="55">
        <f ca="1"/>
        <v>0.39977008582890156</v>
      </c>
      <c r="O167" s="55">
        <f t="shared" ca="1" si="17"/>
        <v>0</v>
      </c>
      <c r="P167" s="39">
        <f t="shared" ca="1" si="18"/>
        <v>6.8972789392486716E-2</v>
      </c>
      <c r="Q167" s="39">
        <f t="shared" ca="1" si="19"/>
        <v>6.8972789392486716E-2</v>
      </c>
      <c r="R167" s="55">
        <f t="shared" ca="1" si="20"/>
        <v>0</v>
      </c>
    </row>
    <row r="168" spans="12:18">
      <c r="L168" s="38">
        <f t="shared" ca="1" si="21"/>
        <v>48529</v>
      </c>
      <c r="M168" s="55">
        <f ca="1"/>
        <v>0.39750937231873823</v>
      </c>
      <c r="N168" s="55">
        <f ca="1"/>
        <v>0.39750937231873823</v>
      </c>
      <c r="O168" s="55">
        <f t="shared" ca="1" si="17"/>
        <v>0</v>
      </c>
      <c r="P168" s="39">
        <f t="shared" ca="1" si="18"/>
        <v>6.897294550531699E-2</v>
      </c>
      <c r="Q168" s="39">
        <f t="shared" ca="1" si="19"/>
        <v>6.897294550531699E-2</v>
      </c>
      <c r="R168" s="55">
        <f t="shared" ca="1" si="20"/>
        <v>0</v>
      </c>
    </row>
    <row r="169" spans="12:18">
      <c r="L169" s="38">
        <f t="shared" ca="1" si="21"/>
        <v>48559</v>
      </c>
      <c r="M169" s="55">
        <f ca="1"/>
        <v>0.39526143307748834</v>
      </c>
      <c r="N169" s="55">
        <f ca="1"/>
        <v>0.39526143307748834</v>
      </c>
      <c r="O169" s="55">
        <f t="shared" ca="1" si="17"/>
        <v>0</v>
      </c>
      <c r="P169" s="39">
        <f t="shared" ca="1" si="18"/>
        <v>6.8973101618141172E-2</v>
      </c>
      <c r="Q169" s="39">
        <f t="shared" ca="1" si="19"/>
        <v>6.8973101618141172E-2</v>
      </c>
      <c r="R169" s="55">
        <f t="shared" ca="1" si="20"/>
        <v>0</v>
      </c>
    </row>
    <row r="170" spans="12:18">
      <c r="L170" s="38">
        <f t="shared" ca="1" si="21"/>
        <v>48589</v>
      </c>
      <c r="M170" s="55">
        <f ca="1"/>
        <v>0.39302619598094718</v>
      </c>
      <c r="N170" s="55">
        <f ca="1"/>
        <v>0.39302619598094718</v>
      </c>
      <c r="O170" s="55">
        <f t="shared" ca="1" si="17"/>
        <v>0</v>
      </c>
      <c r="P170" s="39">
        <f t="shared" ca="1" si="18"/>
        <v>6.8973257730959261E-2</v>
      </c>
      <c r="Q170" s="39">
        <f t="shared" ca="1" si="19"/>
        <v>6.8973257730959261E-2</v>
      </c>
      <c r="R170" s="55">
        <f t="shared" ca="1" si="20"/>
        <v>0</v>
      </c>
    </row>
    <row r="171" spans="12:18">
      <c r="L171" s="38">
        <f t="shared" ca="1" si="21"/>
        <v>48619</v>
      </c>
      <c r="M171" s="55">
        <f ca="1"/>
        <v>0.39080358931179782</v>
      </c>
      <c r="N171" s="55">
        <f ca="1"/>
        <v>0.39080358931179782</v>
      </c>
      <c r="O171" s="55">
        <f t="shared" ca="1" si="17"/>
        <v>0</v>
      </c>
      <c r="P171" s="39">
        <f t="shared" ca="1" si="18"/>
        <v>6.8973413843772133E-2</v>
      </c>
      <c r="Q171" s="39">
        <f t="shared" ca="1" si="19"/>
        <v>6.8973413843772133E-2</v>
      </c>
      <c r="R171" s="55">
        <f t="shared" ca="1" si="20"/>
        <v>0</v>
      </c>
    </row>
    <row r="172" spans="12:18">
      <c r="L172" s="38">
        <f t="shared" ca="1" si="21"/>
        <v>48649</v>
      </c>
      <c r="M172" s="55">
        <f ca="1"/>
        <v>0.38859354175733624</v>
      </c>
      <c r="N172" s="55">
        <f ca="1"/>
        <v>0.38859354175733624</v>
      </c>
      <c r="O172" s="55">
        <f t="shared" ca="1" si="17"/>
        <v>0</v>
      </c>
      <c r="P172" s="39">
        <f t="shared" ca="1" si="18"/>
        <v>6.8973569956578051E-2</v>
      </c>
      <c r="Q172" s="39">
        <f t="shared" ca="1" si="19"/>
        <v>6.8973569956578051E-2</v>
      </c>
      <c r="R172" s="55">
        <f t="shared" ca="1" si="20"/>
        <v>0</v>
      </c>
    </row>
    <row r="173" spans="12:18">
      <c r="L173" s="38">
        <f t="shared" ca="1" si="21"/>
        <v>48679</v>
      </c>
      <c r="M173" s="55">
        <f ca="1"/>
        <v>0.38639598240716239</v>
      </c>
      <c r="N173" s="55">
        <f ca="1"/>
        <v>0.38639598240716239</v>
      </c>
      <c r="O173" s="55">
        <f t="shared" ca="1" si="17"/>
        <v>0</v>
      </c>
      <c r="P173" s="39">
        <f t="shared" ca="1" si="18"/>
        <v>6.897372606937785E-2</v>
      </c>
      <c r="Q173" s="39">
        <f t="shared" ca="1" si="19"/>
        <v>6.897372606937785E-2</v>
      </c>
      <c r="R173" s="55">
        <f t="shared" ca="1" si="20"/>
        <v>0</v>
      </c>
    </row>
    <row r="174" spans="12:18">
      <c r="L174" s="38">
        <f t="shared" ca="1" si="21"/>
        <v>48709</v>
      </c>
      <c r="M174" s="55">
        <f ca="1"/>
        <v>0.38421084075093087</v>
      </c>
      <c r="N174" s="55">
        <f ca="1"/>
        <v>0.38421084075093087</v>
      </c>
      <c r="O174" s="55">
        <f t="shared" ca="1" si="17"/>
        <v>0</v>
      </c>
      <c r="P174" s="39">
        <f t="shared" ca="1" si="18"/>
        <v>6.8973882182171584E-2</v>
      </c>
      <c r="Q174" s="39">
        <f t="shared" ca="1" si="19"/>
        <v>6.8973882182171584E-2</v>
      </c>
      <c r="R174" s="55">
        <f t="shared" ca="1" si="20"/>
        <v>0</v>
      </c>
    </row>
    <row r="175" spans="12:18">
      <c r="L175" s="38">
        <f t="shared" ca="1" si="21"/>
        <v>48739</v>
      </c>
      <c r="M175" s="55">
        <f ca="1"/>
        <v>0.38203804667609159</v>
      </c>
      <c r="N175" s="55">
        <f ca="1"/>
        <v>0.38203804667609159</v>
      </c>
      <c r="O175" s="55">
        <f t="shared" ca="1" si="17"/>
        <v>0</v>
      </c>
      <c r="P175" s="39">
        <f t="shared" ca="1" si="18"/>
        <v>6.8974038294959225E-2</v>
      </c>
      <c r="Q175" s="39">
        <f t="shared" ca="1" si="19"/>
        <v>6.8974038294959225E-2</v>
      </c>
      <c r="R175" s="55">
        <f t="shared" ca="1" si="20"/>
        <v>0</v>
      </c>
    </row>
    <row r="176" spans="12:18">
      <c r="L176" s="38">
        <f t="shared" ca="1" si="21"/>
        <v>48769</v>
      </c>
      <c r="M176" s="55">
        <f ca="1"/>
        <v>0.37987753046564221</v>
      </c>
      <c r="N176" s="55">
        <f ca="1"/>
        <v>0.37987753046564221</v>
      </c>
      <c r="O176" s="55">
        <f t="shared" ca="1" si="17"/>
        <v>0</v>
      </c>
      <c r="P176" s="39">
        <f t="shared" ca="1" si="18"/>
        <v>6.8974194407741621E-2</v>
      </c>
      <c r="Q176" s="39">
        <f t="shared" ca="1" si="19"/>
        <v>6.8974194407741621E-2</v>
      </c>
      <c r="R176" s="55">
        <f t="shared" ca="1" si="20"/>
        <v>0</v>
      </c>
    </row>
    <row r="177" spans="12:18">
      <c r="L177" s="38">
        <f t="shared" ca="1" si="21"/>
        <v>48799</v>
      </c>
      <c r="M177" s="55">
        <f ca="1"/>
        <v>0.37772922279591697</v>
      </c>
      <c r="N177" s="55">
        <f ca="1"/>
        <v>0.37772922279591697</v>
      </c>
      <c r="O177" s="55">
        <f t="shared" ca="1" si="17"/>
        <v>0</v>
      </c>
      <c r="P177" s="39">
        <f t="shared" ca="1" si="18"/>
        <v>6.8974350520517078E-2</v>
      </c>
      <c r="Q177" s="39">
        <f t="shared" ca="1" si="19"/>
        <v>6.8974350520517078E-2</v>
      </c>
      <c r="R177" s="55">
        <f t="shared" ca="1" si="20"/>
        <v>0</v>
      </c>
    </row>
    <row r="178" spans="12:18">
      <c r="L178" s="38">
        <f t="shared" ca="1" si="21"/>
        <v>48829</v>
      </c>
      <c r="M178" s="55">
        <f ca="1"/>
        <v>0.37559305473434207</v>
      </c>
      <c r="N178" s="55">
        <f ca="1"/>
        <v>0.37559305473434207</v>
      </c>
      <c r="O178" s="55">
        <f t="shared" ca="1" si="17"/>
        <v>0</v>
      </c>
      <c r="P178" s="39">
        <f t="shared" ca="1" si="18"/>
        <v>6.8974506633286428E-2</v>
      </c>
      <c r="Q178" s="39">
        <f t="shared" ca="1" si="19"/>
        <v>6.8974506633286428E-2</v>
      </c>
      <c r="R178" s="55">
        <f t="shared" ca="1" si="20"/>
        <v>0</v>
      </c>
    </row>
    <row r="179" spans="12:18">
      <c r="L179" s="38">
        <f t="shared" ca="1" si="21"/>
        <v>48859</v>
      </c>
      <c r="M179" s="55">
        <f ca="1"/>
        <v>0.37346895773724886</v>
      </c>
      <c r="N179" s="55">
        <f ca="1"/>
        <v>0.37346895773724886</v>
      </c>
      <c r="O179" s="55">
        <f t="shared" ca="1" si="17"/>
        <v>0</v>
      </c>
      <c r="P179" s="39">
        <f t="shared" ca="1" si="18"/>
        <v>6.8974662746049673E-2</v>
      </c>
      <c r="Q179" s="39">
        <f t="shared" ca="1" si="19"/>
        <v>6.8974662746049673E-2</v>
      </c>
      <c r="R179" s="55">
        <f t="shared" ca="1" si="20"/>
        <v>0</v>
      </c>
    </row>
    <row r="180" spans="12:18">
      <c r="L180" s="38">
        <f t="shared" ca="1" si="21"/>
        <v>48889</v>
      </c>
      <c r="M180" s="55">
        <f ca="1"/>
        <v>0.37135686364767251</v>
      </c>
      <c r="N180" s="55">
        <f ca="1"/>
        <v>0.37135686364767251</v>
      </c>
      <c r="O180" s="55">
        <f t="shared" ca="1" si="17"/>
        <v>0</v>
      </c>
      <c r="P180" s="39">
        <f t="shared" ca="1" si="18"/>
        <v>6.8974818858807713E-2</v>
      </c>
      <c r="Q180" s="39">
        <f t="shared" ca="1" si="19"/>
        <v>6.8974818858807713E-2</v>
      </c>
      <c r="R180" s="55">
        <f t="shared" ca="1" si="20"/>
        <v>0</v>
      </c>
    </row>
    <row r="181" spans="12:18">
      <c r="L181" s="38">
        <f t="shared" ca="1" si="21"/>
        <v>48919</v>
      </c>
      <c r="M181" s="55">
        <f ca="1"/>
        <v>0.36925670469319077</v>
      </c>
      <c r="N181" s="55">
        <f ca="1"/>
        <v>0.36925670469319077</v>
      </c>
      <c r="O181" s="55">
        <f t="shared" ca="1" si="17"/>
        <v>0</v>
      </c>
      <c r="P181" s="39">
        <f t="shared" ca="1" si="18"/>
        <v>6.8974974971558786E-2</v>
      </c>
      <c r="Q181" s="39">
        <f t="shared" ca="1" si="19"/>
        <v>6.8974974971558786E-2</v>
      </c>
      <c r="R181" s="55">
        <f t="shared" ca="1" si="20"/>
        <v>0</v>
      </c>
    </row>
    <row r="182" spans="12:18">
      <c r="L182" s="38">
        <f t="shared" ca="1" si="21"/>
        <v>48949</v>
      </c>
      <c r="M182" s="55">
        <f ca="1"/>
        <v>0.36716841348372814</v>
      </c>
      <c r="N182" s="55">
        <f ca="1"/>
        <v>0.36716841348372814</v>
      </c>
      <c r="O182" s="55">
        <f t="shared" ca="1" si="17"/>
        <v>0</v>
      </c>
      <c r="P182" s="39">
        <f t="shared" ca="1" si="18"/>
        <v>6.8975131084303767E-2</v>
      </c>
      <c r="Q182" s="39">
        <f t="shared" ca="1" si="19"/>
        <v>6.8975131084303767E-2</v>
      </c>
      <c r="R182" s="55">
        <f t="shared" ca="1" si="20"/>
        <v>0</v>
      </c>
    </row>
    <row r="183" spans="12:18">
      <c r="L183" s="38">
        <f t="shared" ca="1" si="21"/>
        <v>48979</v>
      </c>
      <c r="M183" s="55">
        <f ca="1"/>
        <v>0.36509192300941901</v>
      </c>
      <c r="N183" s="55">
        <f ca="1"/>
        <v>0.36509192300941901</v>
      </c>
      <c r="O183" s="55">
        <f t="shared" ca="1" si="17"/>
        <v>0</v>
      </c>
      <c r="P183" s="39">
        <f t="shared" ca="1" si="18"/>
        <v>6.8975287197042642E-2</v>
      </c>
      <c r="Q183" s="39">
        <f t="shared" ca="1" si="19"/>
        <v>6.8975287197042642E-2</v>
      </c>
      <c r="R183" s="55">
        <f t="shared" ca="1" si="20"/>
        <v>0</v>
      </c>
    </row>
    <row r="184" spans="12:18">
      <c r="L184" s="38">
        <f t="shared" ca="1" si="21"/>
        <v>49009</v>
      </c>
      <c r="M184" s="55">
        <f ca="1"/>
        <v>0.36302716663845508</v>
      </c>
      <c r="N184" s="55">
        <f ca="1"/>
        <v>0.36302716663845508</v>
      </c>
      <c r="O184" s="55">
        <f t="shared" ca="1" si="17"/>
        <v>0</v>
      </c>
      <c r="P184" s="39">
        <f t="shared" ca="1" si="18"/>
        <v>6.8975443309776313E-2</v>
      </c>
      <c r="Q184" s="39">
        <f t="shared" ca="1" si="19"/>
        <v>6.8975443309776313E-2</v>
      </c>
      <c r="R184" s="55">
        <f t="shared" ca="1" si="20"/>
        <v>0</v>
      </c>
    </row>
    <row r="185" spans="12:18">
      <c r="L185" s="38">
        <f t="shared" ca="1" si="21"/>
        <v>49039</v>
      </c>
      <c r="M185" s="55">
        <f ca="1"/>
        <v>0.36097407811497279</v>
      </c>
      <c r="N185" s="55">
        <f ca="1"/>
        <v>0.36097407811497279</v>
      </c>
      <c r="O185" s="55">
        <f t="shared" ca="1" si="17"/>
        <v>0</v>
      </c>
      <c r="P185" s="39">
        <f t="shared" ca="1" si="18"/>
        <v>6.8975599422503017E-2</v>
      </c>
      <c r="Q185" s="39">
        <f t="shared" ca="1" si="19"/>
        <v>6.8975599422503017E-2</v>
      </c>
      <c r="R185" s="55">
        <f t="shared" ca="1" si="20"/>
        <v>0</v>
      </c>
    </row>
    <row r="186" spans="12:18">
      <c r="L186" s="38">
        <f t="shared" ca="1" si="21"/>
        <v>49069</v>
      </c>
      <c r="M186" s="55">
        <f ca="1"/>
        <v>0.35893259155690571</v>
      </c>
      <c r="N186" s="55">
        <f ca="1"/>
        <v>0.35893259155690571</v>
      </c>
      <c r="O186" s="55">
        <f t="shared" ca="1" si="17"/>
        <v>0</v>
      </c>
      <c r="P186" s="39">
        <f t="shared" ca="1" si="18"/>
        <v>6.8975755535223615E-2</v>
      </c>
      <c r="Q186" s="39">
        <f t="shared" ca="1" si="19"/>
        <v>6.8975755535223615E-2</v>
      </c>
      <c r="R186" s="55">
        <f t="shared" ca="1" si="20"/>
        <v>0</v>
      </c>
    </row>
    <row r="187" spans="12:18">
      <c r="L187" s="38">
        <f t="shared" ca="1" si="21"/>
        <v>49099</v>
      </c>
      <c r="M187" s="55">
        <f ca="1"/>
        <v>0.35690264145389644</v>
      </c>
      <c r="N187" s="55">
        <f ca="1"/>
        <v>0.35690264145389644</v>
      </c>
      <c r="O187" s="55">
        <f t="shared" ca="1" si="17"/>
        <v>0</v>
      </c>
      <c r="P187" s="39">
        <f t="shared" ca="1" si="18"/>
        <v>6.8975911647938135E-2</v>
      </c>
      <c r="Q187" s="39">
        <f t="shared" ca="1" si="19"/>
        <v>6.8975911647938135E-2</v>
      </c>
      <c r="R187" s="55">
        <f t="shared" ca="1" si="20"/>
        <v>0</v>
      </c>
    </row>
    <row r="188" spans="12:18">
      <c r="L188" s="38">
        <f t="shared" ca="1" si="21"/>
        <v>49129</v>
      </c>
      <c r="M188" s="55">
        <f ca="1"/>
        <v>0.35488417664848909</v>
      </c>
      <c r="N188" s="55">
        <f ca="1"/>
        <v>0.35488417664848909</v>
      </c>
      <c r="O188" s="55">
        <f t="shared" ca="1" si="17"/>
        <v>0</v>
      </c>
      <c r="P188" s="39">
        <f t="shared" ca="1" si="18"/>
        <v>6.8976065137173137E-2</v>
      </c>
      <c r="Q188" s="39">
        <f t="shared" ca="1" si="19"/>
        <v>6.8976065137173137E-2</v>
      </c>
      <c r="R188" s="55">
        <f t="shared" ca="1" si="20"/>
        <v>0</v>
      </c>
    </row>
    <row r="189" spans="12:18">
      <c r="L189" s="38">
        <f t="shared" ca="1" si="21"/>
        <v>49159</v>
      </c>
      <c r="M189" s="55">
        <f ca="1"/>
        <v>0.35287752380723486</v>
      </c>
      <c r="N189" s="55">
        <f ca="1"/>
        <v>0.35287752380723486</v>
      </c>
      <c r="O189" s="55">
        <f t="shared" ca="1" si="17"/>
        <v>0</v>
      </c>
      <c r="P189" s="39">
        <f t="shared" ca="1" si="18"/>
        <v>6.897614254565361E-2</v>
      </c>
      <c r="Q189" s="39">
        <f t="shared" ca="1" si="19"/>
        <v>6.897614254565361E-2</v>
      </c>
      <c r="R189" s="55">
        <f t="shared" ca="1" si="20"/>
        <v>0</v>
      </c>
    </row>
    <row r="190" spans="12:18">
      <c r="L190" s="38">
        <f t="shared" ca="1" si="21"/>
        <v>49189</v>
      </c>
      <c r="M190" s="55">
        <f ca="1"/>
        <v>0.35088221289493438</v>
      </c>
      <c r="N190" s="55">
        <f ca="1"/>
        <v>0.35088221289493438</v>
      </c>
      <c r="O190" s="55">
        <f t="shared" ca="1" si="17"/>
        <v>0</v>
      </c>
      <c r="P190" s="39">
        <f t="shared" ca="1" si="18"/>
        <v>6.8976219954132612E-2</v>
      </c>
      <c r="Q190" s="39">
        <f t="shared" ca="1" si="19"/>
        <v>6.8976219954132612E-2</v>
      </c>
      <c r="R190" s="55">
        <f t="shared" ca="1" si="20"/>
        <v>0</v>
      </c>
    </row>
    <row r="191" spans="12:18">
      <c r="L191" s="38">
        <f t="shared" ca="1" si="21"/>
        <v>49219</v>
      </c>
      <c r="M191" s="55">
        <f ca="1"/>
        <v>0.34889817983040816</v>
      </c>
      <c r="N191" s="55">
        <f ca="1"/>
        <v>0.34889817983040816</v>
      </c>
      <c r="O191" s="55">
        <f t="shared" ca="1" si="17"/>
        <v>0</v>
      </c>
      <c r="P191" s="39">
        <f t="shared" ca="1" si="18"/>
        <v>6.8976297362610961E-2</v>
      </c>
      <c r="Q191" s="39">
        <f t="shared" ca="1" si="19"/>
        <v>6.8976297362610961E-2</v>
      </c>
      <c r="R191" s="55">
        <f t="shared" ca="1" si="20"/>
        <v>0</v>
      </c>
    </row>
    <row r="192" spans="12:18">
      <c r="L192" s="38">
        <f t="shared" ca="1" si="21"/>
        <v>49249</v>
      </c>
      <c r="M192" s="55">
        <f ca="1"/>
        <v>0.34692536089440218</v>
      </c>
      <c r="N192" s="55">
        <f ca="1"/>
        <v>0.34692536089440218</v>
      </c>
      <c r="O192" s="55">
        <f t="shared" ca="1" si="17"/>
        <v>0</v>
      </c>
      <c r="P192" s="39">
        <f t="shared" ca="1" si="18"/>
        <v>6.8976374771086937E-2</v>
      </c>
      <c r="Q192" s="39">
        <f t="shared" ca="1" si="19"/>
        <v>6.8976374771086937E-2</v>
      </c>
      <c r="R192" s="55">
        <f t="shared" ca="1" si="20"/>
        <v>0</v>
      </c>
    </row>
    <row r="193" spans="12:18">
      <c r="L193" s="38">
        <f t="shared" ca="1" si="21"/>
        <v>49279</v>
      </c>
      <c r="M193" s="55">
        <f ca="1"/>
        <v>0.34496369272751709</v>
      </c>
      <c r="N193" s="55">
        <f ca="1"/>
        <v>0.34496369272751709</v>
      </c>
      <c r="O193" s="55">
        <f t="shared" ca="1" si="17"/>
        <v>0</v>
      </c>
      <c r="P193" s="39">
        <f t="shared" ca="1" si="18"/>
        <v>6.8976452179561443E-2</v>
      </c>
      <c r="Q193" s="39">
        <f t="shared" ca="1" si="19"/>
        <v>6.8976452179561443E-2</v>
      </c>
      <c r="R193" s="55">
        <f t="shared" ca="1" si="20"/>
        <v>0</v>
      </c>
    </row>
    <row r="194" spans="12:18">
      <c r="L194" s="38">
        <f t="shared" ca="1" si="21"/>
        <v>49309</v>
      </c>
      <c r="M194" s="55">
        <f ca="1"/>
        <v>0.34301311232819065</v>
      </c>
      <c r="N194" s="55">
        <f ca="1"/>
        <v>0.34301311232819065</v>
      </c>
      <c r="O194" s="55">
        <f t="shared" ca="1" si="17"/>
        <v>0</v>
      </c>
      <c r="P194" s="39">
        <f t="shared" ca="1" si="18"/>
        <v>6.8976529588035296E-2</v>
      </c>
      <c r="Q194" s="39">
        <f t="shared" ca="1" si="19"/>
        <v>6.8976529588035296E-2</v>
      </c>
      <c r="R194" s="55">
        <f t="shared" ca="1" si="20"/>
        <v>0</v>
      </c>
    </row>
    <row r="195" spans="12:18">
      <c r="L195" s="38">
        <f t="shared" ca="1" si="21"/>
        <v>49339</v>
      </c>
      <c r="M195" s="55">
        <f ca="1"/>
        <v>0.34107355705069109</v>
      </c>
      <c r="N195" s="55">
        <f ca="1"/>
        <v>0.34107355705069109</v>
      </c>
      <c r="O195" s="55">
        <f t="shared" ref="O195:O258" ca="1" si="22">N195-M195</f>
        <v>0</v>
      </c>
      <c r="P195" s="39">
        <f t="shared" ref="P195:P258" ca="1" si="23">LN(M195)*-365/($L195-$L$2)</f>
        <v>6.8976606996506776E-2</v>
      </c>
      <c r="Q195" s="39">
        <f t="shared" ref="Q195:Q258" ca="1" si="24">LN(N195)*-365/($L195-$L$2)</f>
        <v>6.8976606996506776E-2</v>
      </c>
      <c r="R195" s="55">
        <f t="shared" ref="R195:R258" ca="1" si="25">Q195-P195</f>
        <v>0</v>
      </c>
    </row>
    <row r="196" spans="12:18">
      <c r="L196" s="38">
        <f t="shared" ca="1" si="21"/>
        <v>49369</v>
      </c>
      <c r="M196" s="55">
        <f ca="1"/>
        <v>0.3391449646030808</v>
      </c>
      <c r="N196" s="55">
        <f ca="1"/>
        <v>0.3391449646030808</v>
      </c>
      <c r="O196" s="55">
        <f t="shared" ca="1" si="22"/>
        <v>0</v>
      </c>
      <c r="P196" s="39">
        <f t="shared" ca="1" si="23"/>
        <v>6.8976684404976785E-2</v>
      </c>
      <c r="Q196" s="39">
        <f t="shared" ca="1" si="24"/>
        <v>6.8976684404976785E-2</v>
      </c>
      <c r="R196" s="55">
        <f t="shared" ca="1" si="25"/>
        <v>0</v>
      </c>
    </row>
    <row r="197" spans="12:18">
      <c r="L197" s="38">
        <f t="shared" ca="1" si="21"/>
        <v>49399</v>
      </c>
      <c r="M197" s="55">
        <f ca="1"/>
        <v>0.33722727304523287</v>
      </c>
      <c r="N197" s="55">
        <f ca="1"/>
        <v>0.33722727304523287</v>
      </c>
      <c r="O197" s="55">
        <f t="shared" ca="1" si="22"/>
        <v>0</v>
      </c>
      <c r="P197" s="39">
        <f t="shared" ca="1" si="23"/>
        <v>6.8976761813446155E-2</v>
      </c>
      <c r="Q197" s="39">
        <f t="shared" ca="1" si="24"/>
        <v>6.8976761813446155E-2</v>
      </c>
      <c r="R197" s="55">
        <f t="shared" ca="1" si="25"/>
        <v>0</v>
      </c>
    </row>
    <row r="198" spans="12:18">
      <c r="L198" s="38">
        <f t="shared" ca="1" si="21"/>
        <v>49429</v>
      </c>
      <c r="M198" s="55">
        <f ca="1"/>
        <v>0.33532042078685853</v>
      </c>
      <c r="N198" s="55">
        <f ca="1"/>
        <v>0.33532042078685853</v>
      </c>
      <c r="O198" s="55">
        <f t="shared" ca="1" si="22"/>
        <v>0</v>
      </c>
      <c r="P198" s="39">
        <f t="shared" ca="1" si="23"/>
        <v>6.8976839221913153E-2</v>
      </c>
      <c r="Q198" s="39">
        <f t="shared" ca="1" si="24"/>
        <v>6.8976839221913153E-2</v>
      </c>
      <c r="R198" s="55">
        <f t="shared" ca="1" si="25"/>
        <v>0</v>
      </c>
    </row>
    <row r="199" spans="12:18">
      <c r="L199" s="38">
        <f t="shared" ref="L199:L262" ca="1" si="26">L198+30</f>
        <v>49459</v>
      </c>
      <c r="M199" s="55">
        <f ca="1"/>
        <v>0.33342434658550468</v>
      </c>
      <c r="N199" s="55">
        <f ca="1"/>
        <v>0.33342434658550468</v>
      </c>
      <c r="O199" s="55">
        <f t="shared" ca="1" si="22"/>
        <v>0</v>
      </c>
      <c r="P199" s="39">
        <f t="shared" ca="1" si="23"/>
        <v>6.8976916630378637E-2</v>
      </c>
      <c r="Q199" s="39">
        <f t="shared" ca="1" si="24"/>
        <v>6.8976916630378637E-2</v>
      </c>
      <c r="R199" s="55">
        <f t="shared" ca="1" si="25"/>
        <v>0</v>
      </c>
    </row>
    <row r="200" spans="12:18">
      <c r="L200" s="38">
        <f t="shared" ca="1" si="26"/>
        <v>49489</v>
      </c>
      <c r="M200" s="55">
        <f ca="1"/>
        <v>0.33153898954460381</v>
      </c>
      <c r="N200" s="55">
        <f ca="1"/>
        <v>0.33153898954460381</v>
      </c>
      <c r="O200" s="55">
        <f t="shared" ca="1" si="22"/>
        <v>0</v>
      </c>
      <c r="P200" s="39">
        <f t="shared" ca="1" si="23"/>
        <v>6.8976994038843512E-2</v>
      </c>
      <c r="Q200" s="39">
        <f t="shared" ca="1" si="24"/>
        <v>6.8976994038843512E-2</v>
      </c>
      <c r="R200" s="55">
        <f t="shared" ca="1" si="25"/>
        <v>0</v>
      </c>
    </row>
    <row r="201" spans="12:18">
      <c r="L201" s="38">
        <f t="shared" ca="1" si="26"/>
        <v>49519</v>
      </c>
      <c r="M201" s="55">
        <f ca="1"/>
        <v>0.32966428911153517</v>
      </c>
      <c r="N201" s="55">
        <f ca="1"/>
        <v>0.32966428911153517</v>
      </c>
      <c r="O201" s="55">
        <f t="shared" ca="1" si="22"/>
        <v>0</v>
      </c>
      <c r="P201" s="39">
        <f t="shared" ca="1" si="23"/>
        <v>6.8977071447306026E-2</v>
      </c>
      <c r="Q201" s="39">
        <f t="shared" ca="1" si="24"/>
        <v>6.8977071447306026E-2</v>
      </c>
      <c r="R201" s="55">
        <f t="shared" ca="1" si="25"/>
        <v>0</v>
      </c>
    </row>
    <row r="202" spans="12:18">
      <c r="L202" s="38">
        <f t="shared" ca="1" si="26"/>
        <v>49549</v>
      </c>
      <c r="M202" s="55">
        <f ca="1"/>
        <v>0.32780018507565545</v>
      </c>
      <c r="N202" s="55">
        <f ca="1"/>
        <v>0.32780018507565545</v>
      </c>
      <c r="O202" s="55">
        <f t="shared" ca="1" si="22"/>
        <v>0</v>
      </c>
      <c r="P202" s="39">
        <f t="shared" ca="1" si="23"/>
        <v>6.8977148855767043E-2</v>
      </c>
      <c r="Q202" s="39">
        <f t="shared" ca="1" si="24"/>
        <v>6.8977148855767043E-2</v>
      </c>
      <c r="R202" s="55">
        <f t="shared" ca="1" si="25"/>
        <v>0</v>
      </c>
    </row>
    <row r="203" spans="12:18">
      <c r="L203" s="38">
        <f t="shared" ca="1" si="26"/>
        <v>49579</v>
      </c>
      <c r="M203" s="55">
        <f ca="1"/>
        <v>0.32594661756638194</v>
      </c>
      <c r="N203" s="55">
        <f ca="1"/>
        <v>0.32594661756638194</v>
      </c>
      <c r="O203" s="55">
        <f t="shared" ca="1" si="22"/>
        <v>0</v>
      </c>
      <c r="P203" s="39">
        <f t="shared" ca="1" si="23"/>
        <v>6.8977226264227393E-2</v>
      </c>
      <c r="Q203" s="39">
        <f t="shared" ca="1" si="24"/>
        <v>6.8977226264227393E-2</v>
      </c>
      <c r="R203" s="55">
        <f t="shared" ca="1" si="25"/>
        <v>0</v>
      </c>
    </row>
    <row r="204" spans="12:18">
      <c r="L204" s="38">
        <f t="shared" ca="1" si="26"/>
        <v>49609</v>
      </c>
      <c r="M204" s="55">
        <f ca="1"/>
        <v>0.32410352705128598</v>
      </c>
      <c r="N204" s="55">
        <f ca="1"/>
        <v>0.32410352705128598</v>
      </c>
      <c r="O204" s="55">
        <f t="shared" ca="1" si="22"/>
        <v>0</v>
      </c>
      <c r="P204" s="39">
        <f t="shared" ca="1" si="23"/>
        <v>6.8977303672685411E-2</v>
      </c>
      <c r="Q204" s="39">
        <f t="shared" ca="1" si="24"/>
        <v>6.8977303672685411E-2</v>
      </c>
      <c r="R204" s="55">
        <f t="shared" ca="1" si="25"/>
        <v>0</v>
      </c>
    </row>
    <row r="205" spans="12:18">
      <c r="L205" s="38">
        <f t="shared" ca="1" si="26"/>
        <v>49639</v>
      </c>
      <c r="M205" s="55">
        <f ca="1"/>
        <v>0.32227085433415709</v>
      </c>
      <c r="N205" s="55">
        <f ca="1"/>
        <v>0.32227085433415709</v>
      </c>
      <c r="O205" s="55">
        <f t="shared" ca="1" si="22"/>
        <v>0</v>
      </c>
      <c r="P205" s="39">
        <f t="shared" ca="1" si="23"/>
        <v>6.8977381081141931E-2</v>
      </c>
      <c r="Q205" s="39">
        <f t="shared" ca="1" si="24"/>
        <v>6.8977381081141931E-2</v>
      </c>
      <c r="R205" s="55">
        <f t="shared" ca="1" si="25"/>
        <v>0</v>
      </c>
    </row>
    <row r="206" spans="12:18">
      <c r="L206" s="38">
        <f t="shared" ca="1" si="26"/>
        <v>49669</v>
      </c>
      <c r="M206" s="55">
        <f ca="1"/>
        <v>0.32044854055311806</v>
      </c>
      <c r="N206" s="55">
        <f ca="1"/>
        <v>0.32044854055311806</v>
      </c>
      <c r="O206" s="55">
        <f t="shared" ca="1" si="22"/>
        <v>0</v>
      </c>
      <c r="P206" s="39">
        <f t="shared" ca="1" si="23"/>
        <v>6.8977458489597798E-2</v>
      </c>
      <c r="Q206" s="39">
        <f t="shared" ca="1" si="24"/>
        <v>6.8977458489597798E-2</v>
      </c>
      <c r="R206" s="55">
        <f t="shared" ca="1" si="25"/>
        <v>0</v>
      </c>
    </row>
    <row r="207" spans="12:18">
      <c r="L207" s="38">
        <f t="shared" ca="1" si="26"/>
        <v>49699</v>
      </c>
      <c r="M207" s="55">
        <f ca="1"/>
        <v>0.31863652717875113</v>
      </c>
      <c r="N207" s="55">
        <f ca="1"/>
        <v>0.31863652717875113</v>
      </c>
      <c r="O207" s="55">
        <f t="shared" ca="1" si="22"/>
        <v>0</v>
      </c>
      <c r="P207" s="39">
        <f t="shared" ca="1" si="23"/>
        <v>6.897753589805132E-2</v>
      </c>
      <c r="Q207" s="39">
        <f t="shared" ca="1" si="24"/>
        <v>6.897753589805132E-2</v>
      </c>
      <c r="R207" s="55">
        <f t="shared" ca="1" si="25"/>
        <v>0</v>
      </c>
    </row>
    <row r="208" spans="12:18">
      <c r="L208" s="38">
        <f t="shared" ca="1" si="26"/>
        <v>49729</v>
      </c>
      <c r="M208" s="55">
        <f ca="1"/>
        <v>0.31683475601219385</v>
      </c>
      <c r="N208" s="55">
        <f ca="1"/>
        <v>0.31683475601219385</v>
      </c>
      <c r="O208" s="55">
        <f t="shared" ca="1" si="22"/>
        <v>0</v>
      </c>
      <c r="P208" s="39">
        <f t="shared" ca="1" si="23"/>
        <v>6.8977613306503358E-2</v>
      </c>
      <c r="Q208" s="39">
        <f t="shared" ca="1" si="24"/>
        <v>6.8977613306503358E-2</v>
      </c>
      <c r="R208" s="55">
        <f t="shared" ca="1" si="25"/>
        <v>0</v>
      </c>
    </row>
    <row r="209" spans="12:18">
      <c r="L209" s="38">
        <f t="shared" ca="1" si="26"/>
        <v>49759</v>
      </c>
      <c r="M209" s="55">
        <f ca="1"/>
        <v>0.31504316918328656</v>
      </c>
      <c r="N209" s="55">
        <f ca="1"/>
        <v>0.31504316918328656</v>
      </c>
      <c r="O209" s="55">
        <f t="shared" ca="1" si="22"/>
        <v>0</v>
      </c>
      <c r="P209" s="39">
        <f t="shared" ca="1" si="23"/>
        <v>6.8977690714954742E-2</v>
      </c>
      <c r="Q209" s="39">
        <f t="shared" ca="1" si="24"/>
        <v>6.8977690714954742E-2</v>
      </c>
      <c r="R209" s="55">
        <f t="shared" ca="1" si="25"/>
        <v>0</v>
      </c>
    </row>
    <row r="210" spans="12:18">
      <c r="L210" s="38">
        <f t="shared" ca="1" si="26"/>
        <v>49789</v>
      </c>
      <c r="M210" s="55">
        <f ca="1"/>
        <v>0.31326170914873003</v>
      </c>
      <c r="N210" s="55">
        <f ca="1"/>
        <v>0.31326170914873003</v>
      </c>
      <c r="O210" s="55">
        <f t="shared" ca="1" si="22"/>
        <v>0</v>
      </c>
      <c r="P210" s="39">
        <f t="shared" ca="1" si="23"/>
        <v>6.8977768123403768E-2</v>
      </c>
      <c r="Q210" s="39">
        <f t="shared" ca="1" si="24"/>
        <v>6.8977768123403768E-2</v>
      </c>
      <c r="R210" s="55">
        <f t="shared" ca="1" si="25"/>
        <v>0</v>
      </c>
    </row>
    <row r="211" spans="12:18">
      <c r="L211" s="38">
        <f t="shared" ca="1" si="26"/>
        <v>49819</v>
      </c>
      <c r="M211" s="55">
        <f ca="1"/>
        <v>0.31149031869021299</v>
      </c>
      <c r="N211" s="55">
        <f ca="1"/>
        <v>0.31149031869021299</v>
      </c>
      <c r="O211" s="55">
        <f t="shared" ca="1" si="22"/>
        <v>0</v>
      </c>
      <c r="P211" s="39">
        <f t="shared" ca="1" si="23"/>
        <v>6.8977845531851281E-2</v>
      </c>
      <c r="Q211" s="39">
        <f t="shared" ca="1" si="24"/>
        <v>6.8977845531851281E-2</v>
      </c>
      <c r="R211" s="55">
        <f t="shared" ca="1" si="25"/>
        <v>0</v>
      </c>
    </row>
    <row r="212" spans="12:18">
      <c r="L212" s="38">
        <f t="shared" ca="1" si="26"/>
        <v>49849</v>
      </c>
      <c r="M212" s="55">
        <f ca="1"/>
        <v>0.30972894091259107</v>
      </c>
      <c r="N212" s="55">
        <f ca="1"/>
        <v>0.30972894091259107</v>
      </c>
      <c r="O212" s="55">
        <f t="shared" ca="1" si="22"/>
        <v>0</v>
      </c>
      <c r="P212" s="39">
        <f t="shared" ca="1" si="23"/>
        <v>6.8977922940298184E-2</v>
      </c>
      <c r="Q212" s="39">
        <f t="shared" ca="1" si="24"/>
        <v>6.8977922940298184E-2</v>
      </c>
      <c r="R212" s="55">
        <f t="shared" ca="1" si="25"/>
        <v>0</v>
      </c>
    </row>
    <row r="213" spans="12:18">
      <c r="L213" s="38">
        <f t="shared" ca="1" si="26"/>
        <v>49879</v>
      </c>
      <c r="M213" s="55">
        <f ca="1"/>
        <v>0.30797751924207561</v>
      </c>
      <c r="N213" s="55">
        <f ca="1"/>
        <v>0.30797751924207561</v>
      </c>
      <c r="O213" s="55">
        <f t="shared" ca="1" si="22"/>
        <v>0</v>
      </c>
      <c r="P213" s="39">
        <f t="shared" ca="1" si="23"/>
        <v>6.8978000348742699E-2</v>
      </c>
      <c r="Q213" s="39">
        <f t="shared" ca="1" si="24"/>
        <v>6.8978000348742699E-2</v>
      </c>
      <c r="R213" s="55">
        <f t="shared" ca="1" si="25"/>
        <v>0</v>
      </c>
    </row>
    <row r="214" spans="12:18">
      <c r="L214" s="38">
        <f t="shared" ca="1" si="26"/>
        <v>49909</v>
      </c>
      <c r="M214" s="55">
        <f ca="1"/>
        <v>0.30623599742439256</v>
      </c>
      <c r="N214" s="55">
        <f ca="1"/>
        <v>0.30623599742439256</v>
      </c>
      <c r="O214" s="55">
        <f t="shared" ca="1" si="22"/>
        <v>0</v>
      </c>
      <c r="P214" s="39">
        <f t="shared" ca="1" si="23"/>
        <v>6.8978077757185743E-2</v>
      </c>
      <c r="Q214" s="39">
        <f t="shared" ca="1" si="24"/>
        <v>6.8978077757185743E-2</v>
      </c>
      <c r="R214" s="55">
        <f t="shared" ca="1" si="25"/>
        <v>0</v>
      </c>
    </row>
    <row r="215" spans="12:18">
      <c r="L215" s="38">
        <f t="shared" ca="1" si="26"/>
        <v>49939</v>
      </c>
      <c r="M215" s="55">
        <f ca="1"/>
        <v>0.30450431952299178</v>
      </c>
      <c r="N215" s="55">
        <f ca="1"/>
        <v>0.30450431952299178</v>
      </c>
      <c r="O215" s="55">
        <f t="shared" ca="1" si="22"/>
        <v>0</v>
      </c>
      <c r="P215" s="39">
        <f t="shared" ca="1" si="23"/>
        <v>6.8978155165628122E-2</v>
      </c>
      <c r="Q215" s="39">
        <f t="shared" ca="1" si="24"/>
        <v>6.8978155165628122E-2</v>
      </c>
      <c r="R215" s="55">
        <f t="shared" ca="1" si="25"/>
        <v>0</v>
      </c>
    </row>
    <row r="216" spans="12:18">
      <c r="L216" s="38">
        <f t="shared" ca="1" si="26"/>
        <v>49969</v>
      </c>
      <c r="M216" s="55">
        <f ca="1"/>
        <v>0.302782429917267</v>
      </c>
      <c r="N216" s="55">
        <f ca="1"/>
        <v>0.302782429917267</v>
      </c>
      <c r="O216" s="55">
        <f t="shared" ca="1" si="22"/>
        <v>0</v>
      </c>
      <c r="P216" s="39">
        <f t="shared" ca="1" si="23"/>
        <v>6.8978232574068182E-2</v>
      </c>
      <c r="Q216" s="39">
        <f t="shared" ca="1" si="24"/>
        <v>6.8978232574068182E-2</v>
      </c>
      <c r="R216" s="55">
        <f t="shared" ca="1" si="25"/>
        <v>0</v>
      </c>
    </row>
    <row r="217" spans="12:18">
      <c r="L217" s="38">
        <f t="shared" ca="1" si="26"/>
        <v>49999</v>
      </c>
      <c r="M217" s="55">
        <f ca="1"/>
        <v>0.30107027330074504</v>
      </c>
      <c r="N217" s="55">
        <f ca="1"/>
        <v>0.30107027330074504</v>
      </c>
      <c r="O217" s="55">
        <f t="shared" ca="1" si="22"/>
        <v>0</v>
      </c>
      <c r="P217" s="39">
        <f t="shared" ca="1" si="23"/>
        <v>6.8978309982506716E-2</v>
      </c>
      <c r="Q217" s="39">
        <f t="shared" ca="1" si="24"/>
        <v>6.8978309982506716E-2</v>
      </c>
      <c r="R217" s="55">
        <f t="shared" ca="1" si="25"/>
        <v>0</v>
      </c>
    </row>
    <row r="218" spans="12:18">
      <c r="L218" s="38">
        <f t="shared" ca="1" si="26"/>
        <v>50029</v>
      </c>
      <c r="M218" s="55">
        <f ca="1"/>
        <v>0.29936779467932562</v>
      </c>
      <c r="N218" s="55">
        <f ca="1"/>
        <v>0.29936779467932562</v>
      </c>
      <c r="O218" s="55">
        <f t="shared" ca="1" si="22"/>
        <v>0</v>
      </c>
      <c r="P218" s="39">
        <f t="shared" ca="1" si="23"/>
        <v>6.8978387390944612E-2</v>
      </c>
      <c r="Q218" s="39">
        <f t="shared" ca="1" si="24"/>
        <v>6.8978387390944612E-2</v>
      </c>
      <c r="R218" s="55">
        <f t="shared" ca="1" si="25"/>
        <v>0</v>
      </c>
    </row>
    <row r="219" spans="12:18">
      <c r="L219" s="38">
        <f t="shared" ca="1" si="26"/>
        <v>50059</v>
      </c>
      <c r="M219" s="55">
        <f ca="1"/>
        <v>0.29767493936953143</v>
      </c>
      <c r="N219" s="55">
        <f ca="1"/>
        <v>0.29767493936953143</v>
      </c>
      <c r="O219" s="55">
        <f t="shared" ca="1" si="22"/>
        <v>0</v>
      </c>
      <c r="P219" s="39">
        <f t="shared" ca="1" si="23"/>
        <v>6.8978464799380163E-2</v>
      </c>
      <c r="Q219" s="39">
        <f t="shared" ca="1" si="24"/>
        <v>6.8978464799380163E-2</v>
      </c>
      <c r="R219" s="55">
        <f t="shared" ca="1" si="25"/>
        <v>0</v>
      </c>
    </row>
    <row r="220" spans="12:18">
      <c r="L220" s="38">
        <f t="shared" ca="1" si="26"/>
        <v>50089</v>
      </c>
      <c r="M220" s="55">
        <f ca="1"/>
        <v>0.29599165299672736</v>
      </c>
      <c r="N220" s="55">
        <f ca="1"/>
        <v>0.29599165299672736</v>
      </c>
      <c r="O220" s="55">
        <f t="shared" ca="1" si="22"/>
        <v>0</v>
      </c>
      <c r="P220" s="39">
        <f t="shared" ca="1" si="23"/>
        <v>6.89785422078142E-2</v>
      </c>
      <c r="Q220" s="39">
        <f t="shared" ca="1" si="24"/>
        <v>6.89785422078142E-2</v>
      </c>
      <c r="R220" s="55">
        <f t="shared" ca="1" si="25"/>
        <v>0</v>
      </c>
    </row>
    <row r="221" spans="12:18">
      <c r="L221" s="38">
        <f t="shared" ca="1" si="26"/>
        <v>50119</v>
      </c>
      <c r="M221" s="55">
        <f ca="1"/>
        <v>0.29431788149339028</v>
      </c>
      <c r="N221" s="55">
        <f ca="1"/>
        <v>0.29431788149339028</v>
      </c>
      <c r="O221" s="55">
        <f t="shared" ca="1" si="22"/>
        <v>0</v>
      </c>
      <c r="P221" s="39">
        <f t="shared" ca="1" si="23"/>
        <v>6.89786196162476E-2</v>
      </c>
      <c r="Q221" s="39">
        <f t="shared" ca="1" si="24"/>
        <v>6.89786196162476E-2</v>
      </c>
      <c r="R221" s="55">
        <f t="shared" ca="1" si="25"/>
        <v>0</v>
      </c>
    </row>
    <row r="222" spans="12:18">
      <c r="L222" s="38">
        <f t="shared" ca="1" si="26"/>
        <v>50149</v>
      </c>
      <c r="M222" s="55">
        <f ca="1"/>
        <v>0.2926535710973886</v>
      </c>
      <c r="N222" s="55">
        <f ca="1"/>
        <v>0.2926535710973886</v>
      </c>
      <c r="O222" s="55">
        <f t="shared" ca="1" si="22"/>
        <v>0</v>
      </c>
      <c r="P222" s="39">
        <f t="shared" ca="1" si="23"/>
        <v>6.8978697024678653E-2</v>
      </c>
      <c r="Q222" s="39">
        <f t="shared" ca="1" si="24"/>
        <v>6.8978697024678653E-2</v>
      </c>
      <c r="R222" s="55">
        <f t="shared" ca="1" si="25"/>
        <v>0</v>
      </c>
    </row>
    <row r="223" spans="12:18">
      <c r="L223" s="38">
        <f t="shared" ca="1" si="26"/>
        <v>50179</v>
      </c>
      <c r="M223" s="55">
        <f ca="1"/>
        <v>0.29099866835023136</v>
      </c>
      <c r="N223" s="55">
        <f ca="1"/>
        <v>0.29099866835023136</v>
      </c>
      <c r="O223" s="55">
        <f t="shared" ca="1" si="22"/>
        <v>0</v>
      </c>
      <c r="P223" s="39">
        <f t="shared" ca="1" si="23"/>
        <v>6.8978774433108209E-2</v>
      </c>
      <c r="Q223" s="39">
        <f t="shared" ca="1" si="24"/>
        <v>6.8978774433108209E-2</v>
      </c>
      <c r="R223" s="55">
        <f t="shared" ca="1" si="25"/>
        <v>0</v>
      </c>
    </row>
    <row r="224" spans="12:18">
      <c r="L224" s="38">
        <f t="shared" ca="1" si="26"/>
        <v>50209</v>
      </c>
      <c r="M224" s="55">
        <f ca="1"/>
        <v>0.28935312009536701</v>
      </c>
      <c r="N224" s="55">
        <f ca="1"/>
        <v>0.28935312009536701</v>
      </c>
      <c r="O224" s="55">
        <f t="shared" ca="1" si="22"/>
        <v>0</v>
      </c>
      <c r="P224" s="39">
        <f t="shared" ca="1" si="23"/>
        <v>6.8978851841537112E-2</v>
      </c>
      <c r="Q224" s="39">
        <f t="shared" ca="1" si="24"/>
        <v>6.8978851841537112E-2</v>
      </c>
      <c r="R224" s="55">
        <f t="shared" ca="1" si="25"/>
        <v>0</v>
      </c>
    </row>
    <row r="225" spans="12:18">
      <c r="L225" s="38">
        <f t="shared" ca="1" si="26"/>
        <v>50239</v>
      </c>
      <c r="M225" s="55">
        <f ca="1"/>
        <v>0.28771687347649239</v>
      </c>
      <c r="N225" s="55">
        <f ca="1"/>
        <v>0.28771687347649239</v>
      </c>
      <c r="O225" s="55">
        <f t="shared" ca="1" si="22"/>
        <v>0</v>
      </c>
      <c r="P225" s="39">
        <f t="shared" ca="1" si="23"/>
        <v>6.8978929249963683E-2</v>
      </c>
      <c r="Q225" s="39">
        <f t="shared" ca="1" si="24"/>
        <v>6.8978929249963683E-2</v>
      </c>
      <c r="R225" s="55">
        <f t="shared" ca="1" si="25"/>
        <v>0</v>
      </c>
    </row>
    <row r="226" spans="12:18">
      <c r="L226" s="38">
        <f t="shared" ca="1" si="26"/>
        <v>50269</v>
      </c>
      <c r="M226" s="55">
        <f ca="1"/>
        <v>0.28608987593583068</v>
      </c>
      <c r="N226" s="55">
        <f ca="1"/>
        <v>0.28608987593583068</v>
      </c>
      <c r="O226" s="55">
        <f t="shared" ca="1" si="22"/>
        <v>0</v>
      </c>
      <c r="P226" s="39">
        <f t="shared" ca="1" si="23"/>
        <v>6.8979006658388728E-2</v>
      </c>
      <c r="Q226" s="39">
        <f t="shared" ca="1" si="24"/>
        <v>6.8979006658388728E-2</v>
      </c>
      <c r="R226" s="55">
        <f t="shared" ca="1" si="25"/>
        <v>0</v>
      </c>
    </row>
    <row r="227" spans="12:18">
      <c r="L227" s="38">
        <f t="shared" ca="1" si="26"/>
        <v>50299</v>
      </c>
      <c r="M227" s="55">
        <f ca="1"/>
        <v>0.28447207521245921</v>
      </c>
      <c r="N227" s="55">
        <f ca="1"/>
        <v>0.28447207521245921</v>
      </c>
      <c r="O227" s="55">
        <f t="shared" ca="1" si="22"/>
        <v>0</v>
      </c>
      <c r="P227" s="39">
        <f t="shared" ca="1" si="23"/>
        <v>6.8979084066813148E-2</v>
      </c>
      <c r="Q227" s="39">
        <f t="shared" ca="1" si="24"/>
        <v>6.8979084066813148E-2</v>
      </c>
      <c r="R227" s="55">
        <f t="shared" ca="1" si="25"/>
        <v>0</v>
      </c>
    </row>
    <row r="228" spans="12:18">
      <c r="L228" s="38">
        <f t="shared" ca="1" si="26"/>
        <v>50329</v>
      </c>
      <c r="M228" s="55">
        <f ca="1"/>
        <v>0.28286341934064702</v>
      </c>
      <c r="N228" s="55">
        <f ca="1"/>
        <v>0.28286341934064702</v>
      </c>
      <c r="O228" s="55">
        <f t="shared" ca="1" si="22"/>
        <v>0</v>
      </c>
      <c r="P228" s="39">
        <f t="shared" ca="1" si="23"/>
        <v>6.8979161475235209E-2</v>
      </c>
      <c r="Q228" s="39">
        <f t="shared" ca="1" si="24"/>
        <v>6.8979161475235209E-2</v>
      </c>
      <c r="R228" s="55">
        <f t="shared" ca="1" si="25"/>
        <v>0</v>
      </c>
    </row>
    <row r="229" spans="12:18">
      <c r="L229" s="38">
        <f t="shared" ca="1" si="26"/>
        <v>50359</v>
      </c>
      <c r="M229" s="55">
        <f ca="1"/>
        <v>0.28126385664816134</v>
      </c>
      <c r="N229" s="55">
        <f ca="1"/>
        <v>0.28126385664816134</v>
      </c>
      <c r="O229" s="55">
        <f t="shared" ca="1" si="22"/>
        <v>0</v>
      </c>
      <c r="P229" s="39">
        <f t="shared" ca="1" si="23"/>
        <v>6.8979238883655786E-2</v>
      </c>
      <c r="Q229" s="39">
        <f t="shared" ca="1" si="24"/>
        <v>6.8979238883655786E-2</v>
      </c>
      <c r="R229" s="55">
        <f t="shared" ca="1" si="25"/>
        <v>0</v>
      </c>
    </row>
    <row r="230" spans="12:18">
      <c r="L230" s="38">
        <f t="shared" ca="1" si="26"/>
        <v>50389</v>
      </c>
      <c r="M230" s="55">
        <f ca="1"/>
        <v>0.279673335754624</v>
      </c>
      <c r="N230" s="55">
        <f ca="1"/>
        <v>0.279673335754624</v>
      </c>
      <c r="O230" s="55">
        <f t="shared" ca="1" si="22"/>
        <v>0</v>
      </c>
      <c r="P230" s="39">
        <f t="shared" ca="1" si="23"/>
        <v>6.897931629207571E-2</v>
      </c>
      <c r="Q230" s="39">
        <f t="shared" ca="1" si="24"/>
        <v>6.897931629207571E-2</v>
      </c>
      <c r="R230" s="55">
        <f t="shared" ca="1" si="25"/>
        <v>0</v>
      </c>
    </row>
    <row r="231" spans="12:18">
      <c r="L231" s="38">
        <f t="shared" ca="1" si="26"/>
        <v>50419</v>
      </c>
      <c r="M231" s="55">
        <f ca="1"/>
        <v>0.27809180556987689</v>
      </c>
      <c r="N231" s="55">
        <f ca="1"/>
        <v>0.27809180556987689</v>
      </c>
      <c r="O231" s="55">
        <f t="shared" ca="1" si="22"/>
        <v>0</v>
      </c>
      <c r="P231" s="39">
        <f t="shared" ca="1" si="23"/>
        <v>6.8979393700493274E-2</v>
      </c>
      <c r="Q231" s="39">
        <f t="shared" ca="1" si="24"/>
        <v>6.8979393700493274E-2</v>
      </c>
      <c r="R231" s="55">
        <f t="shared" ca="1" si="25"/>
        <v>0</v>
      </c>
    </row>
    <row r="232" spans="12:18">
      <c r="L232" s="38">
        <f t="shared" ca="1" si="26"/>
        <v>50449</v>
      </c>
      <c r="M232" s="55">
        <f ca="1"/>
        <v>0.27651921529231677</v>
      </c>
      <c r="N232" s="55">
        <f ca="1"/>
        <v>0.27651921529231677</v>
      </c>
      <c r="O232" s="55">
        <f t="shared" ca="1" si="22"/>
        <v>0</v>
      </c>
      <c r="P232" s="39">
        <f t="shared" ca="1" si="23"/>
        <v>6.8979471108909327E-2</v>
      </c>
      <c r="Q232" s="39">
        <f t="shared" ca="1" si="24"/>
        <v>6.8979471108909327E-2</v>
      </c>
      <c r="R232" s="55">
        <f t="shared" ca="1" si="25"/>
        <v>0</v>
      </c>
    </row>
    <row r="233" spans="12:18">
      <c r="L233" s="38">
        <f t="shared" ca="1" si="26"/>
        <v>50479</v>
      </c>
      <c r="M233" s="55">
        <f ca="1"/>
        <v>0.27495551440727917</v>
      </c>
      <c r="N233" s="55">
        <f ca="1"/>
        <v>0.27495551440727917</v>
      </c>
      <c r="O233" s="55">
        <f t="shared" ca="1" si="22"/>
        <v>0</v>
      </c>
      <c r="P233" s="39">
        <f t="shared" ca="1" si="23"/>
        <v>6.8979548517324768E-2</v>
      </c>
      <c r="Q233" s="39">
        <f t="shared" ca="1" si="24"/>
        <v>6.8979548517324768E-2</v>
      </c>
      <c r="R233" s="55">
        <f t="shared" ca="1" si="25"/>
        <v>0</v>
      </c>
    </row>
    <row r="234" spans="12:18">
      <c r="L234" s="38">
        <f t="shared" ca="1" si="26"/>
        <v>50509</v>
      </c>
      <c r="M234" s="55">
        <f ca="1"/>
        <v>0.27340065268543212</v>
      </c>
      <c r="N234" s="55">
        <f ca="1"/>
        <v>0.27340065268543212</v>
      </c>
      <c r="O234" s="55">
        <f t="shared" ca="1" si="22"/>
        <v>0</v>
      </c>
      <c r="P234" s="39">
        <f t="shared" ca="1" si="23"/>
        <v>6.8979625925737836E-2</v>
      </c>
      <c r="Q234" s="39">
        <f t="shared" ca="1" si="24"/>
        <v>6.8979625925737836E-2</v>
      </c>
      <c r="R234" s="55">
        <f t="shared" ca="1" si="25"/>
        <v>0</v>
      </c>
    </row>
    <row r="235" spans="12:18">
      <c r="L235" s="38">
        <f t="shared" ca="1" si="26"/>
        <v>50539</v>
      </c>
      <c r="M235" s="55">
        <f ca="1"/>
        <v>0.27185458018113834</v>
      </c>
      <c r="N235" s="55">
        <f ca="1"/>
        <v>0.27185458018113834</v>
      </c>
      <c r="O235" s="55">
        <f t="shared" ca="1" si="22"/>
        <v>0</v>
      </c>
      <c r="P235" s="39">
        <f t="shared" ca="1" si="23"/>
        <v>6.8979703334149392E-2</v>
      </c>
      <c r="Q235" s="39">
        <f t="shared" ca="1" si="24"/>
        <v>6.8979703334149392E-2</v>
      </c>
      <c r="R235" s="55">
        <f t="shared" ca="1" si="25"/>
        <v>0</v>
      </c>
    </row>
    <row r="236" spans="12:18">
      <c r="L236" s="38">
        <f t="shared" ca="1" si="26"/>
        <v>50569</v>
      </c>
      <c r="M236" s="55">
        <f ca="1"/>
        <v>0.27031724723086631</v>
      </c>
      <c r="N236" s="55">
        <f ca="1"/>
        <v>0.27031724723086631</v>
      </c>
      <c r="O236" s="55">
        <f t="shared" ca="1" si="22"/>
        <v>0</v>
      </c>
      <c r="P236" s="39">
        <f t="shared" ca="1" si="23"/>
        <v>6.8979780742560365E-2</v>
      </c>
      <c r="Q236" s="39">
        <f t="shared" ca="1" si="24"/>
        <v>6.8979780742560365E-2</v>
      </c>
      <c r="R236" s="55">
        <f t="shared" ca="1" si="25"/>
        <v>0</v>
      </c>
    </row>
    <row r="237" spans="12:18">
      <c r="L237" s="38">
        <f t="shared" ca="1" si="26"/>
        <v>50599</v>
      </c>
      <c r="M237" s="55">
        <f ca="1"/>
        <v>0.26878860445161173</v>
      </c>
      <c r="N237" s="55">
        <f ca="1"/>
        <v>0.26878860445161173</v>
      </c>
      <c r="O237" s="55">
        <f t="shared" ca="1" si="22"/>
        <v>0</v>
      </c>
      <c r="P237" s="39">
        <f t="shared" ca="1" si="23"/>
        <v>6.8979858150968937E-2</v>
      </c>
      <c r="Q237" s="39">
        <f t="shared" ca="1" si="24"/>
        <v>6.8979858150968937E-2</v>
      </c>
      <c r="R237" s="55">
        <f t="shared" ca="1" si="25"/>
        <v>0</v>
      </c>
    </row>
    <row r="238" spans="12:18">
      <c r="L238" s="38">
        <f t="shared" ca="1" si="26"/>
        <v>50629</v>
      </c>
      <c r="M238" s="55">
        <f ca="1"/>
        <v>0.26726860273928638</v>
      </c>
      <c r="N238" s="55">
        <f ca="1"/>
        <v>0.26726860273928638</v>
      </c>
      <c r="O238" s="55">
        <f t="shared" ca="1" si="22"/>
        <v>0</v>
      </c>
      <c r="P238" s="39">
        <f t="shared" ca="1" si="23"/>
        <v>6.897993555937601E-2</v>
      </c>
      <c r="Q238" s="39">
        <f t="shared" ca="1" si="24"/>
        <v>6.897993555937601E-2</v>
      </c>
      <c r="R238" s="55">
        <f t="shared" ca="1" si="25"/>
        <v>0</v>
      </c>
    </row>
    <row r="239" spans="12:18">
      <c r="L239" s="38">
        <f t="shared" ca="1" si="26"/>
        <v>50659</v>
      </c>
      <c r="M239" s="55">
        <f ca="1"/>
        <v>0.26575719326715658</v>
      </c>
      <c r="N239" s="55">
        <f ca="1"/>
        <v>0.26575719326715658</v>
      </c>
      <c r="O239" s="55">
        <f t="shared" ca="1" si="22"/>
        <v>0</v>
      </c>
      <c r="P239" s="39">
        <f t="shared" ca="1" si="23"/>
        <v>6.8980012967782459E-2</v>
      </c>
      <c r="Q239" s="39">
        <f t="shared" ca="1" si="24"/>
        <v>6.8980012967782459E-2</v>
      </c>
      <c r="R239" s="55">
        <f t="shared" ca="1" si="25"/>
        <v>0</v>
      </c>
    </row>
    <row r="240" spans="12:18">
      <c r="L240" s="38">
        <f t="shared" ca="1" si="26"/>
        <v>50689</v>
      </c>
      <c r="M240" s="55">
        <f ca="1"/>
        <v>0.26425432748429101</v>
      </c>
      <c r="N240" s="55">
        <f ca="1"/>
        <v>0.26425432748429101</v>
      </c>
      <c r="O240" s="55">
        <f t="shared" ca="1" si="22"/>
        <v>0</v>
      </c>
      <c r="P240" s="39">
        <f t="shared" ca="1" si="23"/>
        <v>6.8980090376186534E-2</v>
      </c>
      <c r="Q240" s="39">
        <f t="shared" ca="1" si="24"/>
        <v>6.8980090376186534E-2</v>
      </c>
      <c r="R240" s="55">
        <f t="shared" ca="1" si="25"/>
        <v>0</v>
      </c>
    </row>
    <row r="241" spans="12:18">
      <c r="L241" s="38">
        <f t="shared" ca="1" si="26"/>
        <v>50719</v>
      </c>
      <c r="M241" s="55">
        <f ca="1"/>
        <v>0.26275995711397671</v>
      </c>
      <c r="N241" s="55">
        <f ca="1"/>
        <v>0.26275995711397671</v>
      </c>
      <c r="O241" s="55">
        <f t="shared" ca="1" si="22"/>
        <v>0</v>
      </c>
      <c r="P241" s="39">
        <f t="shared" ca="1" si="23"/>
        <v>6.8980167784589111E-2</v>
      </c>
      <c r="Q241" s="39">
        <f t="shared" ca="1" si="24"/>
        <v>6.8980167784589111E-2</v>
      </c>
      <c r="R241" s="55">
        <f t="shared" ca="1" si="25"/>
        <v>0</v>
      </c>
    </row>
    <row r="242" spans="12:18">
      <c r="L242" s="38">
        <f t="shared" ca="1" si="26"/>
        <v>50749</v>
      </c>
      <c r="M242" s="55">
        <f ca="1"/>
        <v>0.2612740341521837</v>
      </c>
      <c r="N242" s="55">
        <f ca="1"/>
        <v>0.2612740341521837</v>
      </c>
      <c r="O242" s="55">
        <f t="shared" ca="1" si="22"/>
        <v>0</v>
      </c>
      <c r="P242" s="39">
        <f t="shared" ca="1" si="23"/>
        <v>6.8980245192991077E-2</v>
      </c>
      <c r="Q242" s="39">
        <f t="shared" ca="1" si="24"/>
        <v>6.8980245192991077E-2</v>
      </c>
      <c r="R242" s="55">
        <f t="shared" ca="1" si="25"/>
        <v>0</v>
      </c>
    </row>
    <row r="243" spans="12:18">
      <c r="L243" s="38">
        <f t="shared" ca="1" si="26"/>
        <v>50779</v>
      </c>
      <c r="M243" s="55">
        <f ca="1"/>
        <v>0.25979651086603944</v>
      </c>
      <c r="N243" s="55">
        <f ca="1"/>
        <v>0.25979651086603944</v>
      </c>
      <c r="O243" s="55">
        <f t="shared" ca="1" si="22"/>
        <v>0</v>
      </c>
      <c r="P243" s="39">
        <f t="shared" ca="1" si="23"/>
        <v>6.8980322601390656E-2</v>
      </c>
      <c r="Q243" s="39">
        <f t="shared" ca="1" si="24"/>
        <v>6.8980322601390656E-2</v>
      </c>
      <c r="R243" s="55">
        <f t="shared" ca="1" si="25"/>
        <v>0</v>
      </c>
    </row>
    <row r="244" spans="12:18">
      <c r="L244" s="38">
        <f t="shared" ca="1" si="26"/>
        <v>50809</v>
      </c>
      <c r="M244" s="55">
        <f ca="1"/>
        <v>0.25832733979227063</v>
      </c>
      <c r="N244" s="55">
        <f ca="1"/>
        <v>0.25832733979227063</v>
      </c>
      <c r="O244" s="55">
        <f t="shared" ca="1" si="22"/>
        <v>0</v>
      </c>
      <c r="P244" s="39">
        <f t="shared" ca="1" si="23"/>
        <v>6.8980400009788764E-2</v>
      </c>
      <c r="Q244" s="39">
        <f t="shared" ca="1" si="24"/>
        <v>6.8980400009788764E-2</v>
      </c>
      <c r="R244" s="55">
        <f t="shared" ca="1" si="25"/>
        <v>0</v>
      </c>
    </row>
    <row r="245" spans="12:18">
      <c r="L245" s="38">
        <f t="shared" ca="1" si="26"/>
        <v>50839</v>
      </c>
      <c r="M245" s="55">
        <f ca="1"/>
        <v>0.25686647373569454</v>
      </c>
      <c r="N245" s="55">
        <f ca="1"/>
        <v>0.25686647373569454</v>
      </c>
      <c r="O245" s="55">
        <f t="shared" ca="1" si="22"/>
        <v>0</v>
      </c>
      <c r="P245" s="39">
        <f t="shared" ca="1" si="23"/>
        <v>6.898047741818622E-2</v>
      </c>
      <c r="Q245" s="39">
        <f t="shared" ca="1" si="24"/>
        <v>6.898047741818622E-2</v>
      </c>
      <c r="R245" s="55">
        <f t="shared" ca="1" si="25"/>
        <v>0</v>
      </c>
    </row>
    <row r="246" spans="12:18">
      <c r="L246" s="38">
        <f t="shared" ca="1" si="26"/>
        <v>50869</v>
      </c>
      <c r="M246" s="55">
        <f ca="1"/>
        <v>0.25541386576771863</v>
      </c>
      <c r="N246" s="55">
        <f ca="1"/>
        <v>0.25541386576771863</v>
      </c>
      <c r="O246" s="55">
        <f t="shared" ca="1" si="22"/>
        <v>0</v>
      </c>
      <c r="P246" s="39">
        <f t="shared" ca="1" si="23"/>
        <v>6.8980554826581317E-2</v>
      </c>
      <c r="Q246" s="39">
        <f t="shared" ca="1" si="24"/>
        <v>6.8980554826581317E-2</v>
      </c>
      <c r="R246" s="55">
        <f t="shared" ca="1" si="25"/>
        <v>0</v>
      </c>
    </row>
    <row r="247" spans="12:18">
      <c r="L247" s="38">
        <f t="shared" ca="1" si="26"/>
        <v>50899</v>
      </c>
      <c r="M247" s="55">
        <f ca="1"/>
        <v>0.25396946922480884</v>
      </c>
      <c r="N247" s="55">
        <f ca="1"/>
        <v>0.25396946922480884</v>
      </c>
      <c r="O247" s="55">
        <f t="shared" ca="1" si="22"/>
        <v>0</v>
      </c>
      <c r="P247" s="39">
        <f t="shared" ca="1" si="23"/>
        <v>6.8980632234974901E-2</v>
      </c>
      <c r="Q247" s="39">
        <f t="shared" ca="1" si="24"/>
        <v>6.8980632234974901E-2</v>
      </c>
      <c r="R247" s="55">
        <f t="shared" ca="1" si="25"/>
        <v>0</v>
      </c>
    </row>
    <row r="248" spans="12:18">
      <c r="L248" s="38">
        <f t="shared" ca="1" si="26"/>
        <v>50929</v>
      </c>
      <c r="M248" s="55">
        <f ca="1"/>
        <v>0.25253323770700603</v>
      </c>
      <c r="N248" s="55">
        <f ca="1"/>
        <v>0.25253323770700603</v>
      </c>
      <c r="O248" s="55">
        <f t="shared" ca="1" si="22"/>
        <v>0</v>
      </c>
      <c r="P248" s="39">
        <f t="shared" ca="1" si="23"/>
        <v>6.8980709643367874E-2</v>
      </c>
      <c r="Q248" s="39">
        <f t="shared" ca="1" si="24"/>
        <v>6.8980709643367874E-2</v>
      </c>
      <c r="R248" s="55">
        <f t="shared" ca="1" si="25"/>
        <v>0</v>
      </c>
    </row>
    <row r="249" spans="12:18">
      <c r="L249" s="38">
        <f t="shared" ca="1" si="26"/>
        <v>50959</v>
      </c>
      <c r="M249" s="55">
        <f ca="1"/>
        <v>0.25110512507645133</v>
      </c>
      <c r="N249" s="55">
        <f ca="1"/>
        <v>0.25110512507645133</v>
      </c>
      <c r="O249" s="55">
        <f t="shared" ca="1" si="22"/>
        <v>0</v>
      </c>
      <c r="P249" s="39">
        <f t="shared" ca="1" si="23"/>
        <v>6.8980787051758474E-2</v>
      </c>
      <c r="Q249" s="39">
        <f t="shared" ca="1" si="24"/>
        <v>6.8980787051758474E-2</v>
      </c>
      <c r="R249" s="55">
        <f t="shared" ca="1" si="25"/>
        <v>0</v>
      </c>
    </row>
    <row r="250" spans="12:18">
      <c r="L250" s="38">
        <f t="shared" ca="1" si="26"/>
        <v>50989</v>
      </c>
      <c r="M250" s="55">
        <f ca="1"/>
        <v>0.2496850854558797</v>
      </c>
      <c r="N250" s="55">
        <f ca="1"/>
        <v>0.2496850854558797</v>
      </c>
      <c r="O250" s="55">
        <f t="shared" ca="1" si="22"/>
        <v>0</v>
      </c>
      <c r="P250" s="39">
        <f t="shared" ca="1" si="23"/>
        <v>6.8980864460147562E-2</v>
      </c>
      <c r="Q250" s="39">
        <f t="shared" ca="1" si="24"/>
        <v>6.8980864460147562E-2</v>
      </c>
      <c r="R250" s="55">
        <f t="shared" ca="1" si="25"/>
        <v>0</v>
      </c>
    </row>
    <row r="251" spans="12:18">
      <c r="L251" s="38">
        <f t="shared" ca="1" si="26"/>
        <v>51019</v>
      </c>
      <c r="M251" s="55">
        <f ca="1"/>
        <v>0.24827307322716163</v>
      </c>
      <c r="N251" s="55">
        <f ca="1"/>
        <v>0.24827307322716163</v>
      </c>
      <c r="O251" s="55">
        <f t="shared" ca="1" si="22"/>
        <v>0</v>
      </c>
      <c r="P251" s="39">
        <f t="shared" ca="1" si="23"/>
        <v>6.8980941868536053E-2</v>
      </c>
      <c r="Q251" s="39">
        <f t="shared" ca="1" si="24"/>
        <v>6.8980941868536053E-2</v>
      </c>
      <c r="R251" s="55">
        <f t="shared" ca="1" si="25"/>
        <v>0</v>
      </c>
    </row>
    <row r="252" spans="12:18">
      <c r="L252" s="38">
        <f t="shared" ca="1" si="26"/>
        <v>51049</v>
      </c>
      <c r="M252" s="55">
        <f ca="1"/>
        <v>0.24686904302985349</v>
      </c>
      <c r="N252" s="55">
        <f ca="1"/>
        <v>0.24686904302985349</v>
      </c>
      <c r="O252" s="55">
        <f t="shared" ca="1" si="22"/>
        <v>0</v>
      </c>
      <c r="P252" s="39">
        <f t="shared" ca="1" si="23"/>
        <v>6.8981019276922156E-2</v>
      </c>
      <c r="Q252" s="39">
        <f t="shared" ca="1" si="24"/>
        <v>6.8981019276922156E-2</v>
      </c>
      <c r="R252" s="55">
        <f t="shared" ca="1" si="25"/>
        <v>0</v>
      </c>
    </row>
    <row r="253" spans="12:18">
      <c r="L253" s="38">
        <f t="shared" ca="1" si="26"/>
        <v>51079</v>
      </c>
      <c r="M253" s="55">
        <f ca="1"/>
        <v>0.24547294975971601</v>
      </c>
      <c r="N253" s="55">
        <f ca="1"/>
        <v>0.24547294975971601</v>
      </c>
      <c r="O253" s="55">
        <f t="shared" ca="1" si="22"/>
        <v>0</v>
      </c>
      <c r="P253" s="39">
        <f t="shared" ca="1" si="23"/>
        <v>6.8981096685306748E-2</v>
      </c>
      <c r="Q253" s="39">
        <f t="shared" ca="1" si="24"/>
        <v>6.8981096685306748E-2</v>
      </c>
      <c r="R253" s="55">
        <f t="shared" ca="1" si="25"/>
        <v>0</v>
      </c>
    </row>
    <row r="254" spans="12:18">
      <c r="L254" s="38">
        <f t="shared" ca="1" si="26"/>
        <v>51109</v>
      </c>
      <c r="M254" s="55">
        <f ca="1"/>
        <v>0.24408474856728082</v>
      </c>
      <c r="N254" s="55">
        <f ca="1"/>
        <v>0.24408474856728082</v>
      </c>
      <c r="O254" s="55">
        <f t="shared" ca="1" si="22"/>
        <v>0</v>
      </c>
      <c r="P254" s="39">
        <f t="shared" ca="1" si="23"/>
        <v>6.8981174093690742E-2</v>
      </c>
      <c r="Q254" s="39">
        <f t="shared" ca="1" si="24"/>
        <v>6.8981174093690742E-2</v>
      </c>
      <c r="R254" s="55">
        <f t="shared" ca="1" si="25"/>
        <v>0</v>
      </c>
    </row>
    <row r="255" spans="12:18">
      <c r="L255" s="38">
        <f t="shared" ca="1" si="26"/>
        <v>51139</v>
      </c>
      <c r="M255" s="55">
        <f ca="1"/>
        <v>0.24270439485642523</v>
      </c>
      <c r="N255" s="55">
        <f ca="1"/>
        <v>0.24270439485642523</v>
      </c>
      <c r="O255" s="55">
        <f t="shared" ca="1" si="22"/>
        <v>0</v>
      </c>
      <c r="P255" s="39">
        <f t="shared" ca="1" si="23"/>
        <v>6.8981251502072363E-2</v>
      </c>
      <c r="Q255" s="39">
        <f t="shared" ca="1" si="24"/>
        <v>6.8981251502072363E-2</v>
      </c>
      <c r="R255" s="55">
        <f t="shared" ca="1" si="25"/>
        <v>0</v>
      </c>
    </row>
    <row r="256" spans="12:18">
      <c r="L256" s="38">
        <f t="shared" ca="1" si="26"/>
        <v>51169</v>
      </c>
      <c r="M256" s="55">
        <f ca="1"/>
        <v>0.24133184428291551</v>
      </c>
      <c r="N256" s="55">
        <f ca="1"/>
        <v>0.24133184428291551</v>
      </c>
      <c r="O256" s="55">
        <f t="shared" ca="1" si="22"/>
        <v>0</v>
      </c>
      <c r="P256" s="39">
        <f t="shared" ca="1" si="23"/>
        <v>6.8981328910452458E-2</v>
      </c>
      <c r="Q256" s="39">
        <f t="shared" ca="1" si="24"/>
        <v>6.8981328910452458E-2</v>
      </c>
      <c r="R256" s="55">
        <f t="shared" ca="1" si="25"/>
        <v>0</v>
      </c>
    </row>
    <row r="257" spans="12:18">
      <c r="L257" s="38">
        <f t="shared" ca="1" si="26"/>
        <v>51199</v>
      </c>
      <c r="M257" s="55">
        <f ca="1"/>
        <v>0.23996705275299757</v>
      </c>
      <c r="N257" s="55">
        <f ca="1"/>
        <v>0.23996705275299757</v>
      </c>
      <c r="O257" s="55">
        <f t="shared" ca="1" si="22"/>
        <v>0</v>
      </c>
      <c r="P257" s="39">
        <f t="shared" ca="1" si="23"/>
        <v>6.8981406318831942E-2</v>
      </c>
      <c r="Q257" s="39">
        <f t="shared" ca="1" si="24"/>
        <v>6.8981406318831942E-2</v>
      </c>
      <c r="R257" s="55">
        <f t="shared" ca="1" si="25"/>
        <v>0</v>
      </c>
    </row>
    <row r="258" spans="12:18">
      <c r="L258" s="38">
        <f t="shared" ca="1" si="26"/>
        <v>51229</v>
      </c>
      <c r="M258" s="55">
        <f ca="1"/>
        <v>0.23860997642199597</v>
      </c>
      <c r="N258" s="55">
        <f ca="1"/>
        <v>0.23860997642199597</v>
      </c>
      <c r="O258" s="55">
        <f t="shared" ca="1" si="22"/>
        <v>0</v>
      </c>
      <c r="P258" s="39">
        <f t="shared" ca="1" si="23"/>
        <v>6.8981483727209067E-2</v>
      </c>
      <c r="Q258" s="39">
        <f t="shared" ca="1" si="24"/>
        <v>6.8981483727209067E-2</v>
      </c>
      <c r="R258" s="55">
        <f t="shared" ca="1" si="25"/>
        <v>0</v>
      </c>
    </row>
    <row r="259" spans="12:18">
      <c r="L259" s="38">
        <f t="shared" ca="1" si="26"/>
        <v>51259</v>
      </c>
      <c r="M259" s="55">
        <f ca="1"/>
        <v>0.23726057169288139</v>
      </c>
      <c r="N259" s="55">
        <f ca="1"/>
        <v>0.23726057169288139</v>
      </c>
      <c r="O259" s="55">
        <f t="shared" ref="O259:O275" ca="1" si="27">N259-M259</f>
        <v>0</v>
      </c>
      <c r="P259" s="39">
        <f t="shared" ref="P259:P275" ca="1" si="28">LN(M259)*-365/($L259-$L$2)</f>
        <v>6.8981561135584679E-2</v>
      </c>
      <c r="Q259" s="39">
        <f t="shared" ref="Q259:Q275" ca="1" si="29">LN(N259)*-365/($L259-$L$2)</f>
        <v>6.8981561135584679E-2</v>
      </c>
      <c r="R259" s="55">
        <f t="shared" ref="R259:R275" ca="1" si="30">Q259-P259</f>
        <v>0</v>
      </c>
    </row>
    <row r="260" spans="12:18">
      <c r="L260" s="38">
        <f t="shared" ca="1" si="26"/>
        <v>51289</v>
      </c>
      <c r="M260" s="55">
        <f ca="1"/>
        <v>0.23591879521488524</v>
      </c>
      <c r="N260" s="55">
        <f ca="1"/>
        <v>0.23591879521488524</v>
      </c>
      <c r="O260" s="55">
        <f t="shared" ca="1" si="27"/>
        <v>0</v>
      </c>
      <c r="P260" s="39">
        <f t="shared" ca="1" si="28"/>
        <v>6.8981638543959681E-2</v>
      </c>
      <c r="Q260" s="39">
        <f t="shared" ca="1" si="29"/>
        <v>6.8981638543959681E-2</v>
      </c>
      <c r="R260" s="55">
        <f t="shared" ca="1" si="30"/>
        <v>0</v>
      </c>
    </row>
    <row r="261" spans="12:18">
      <c r="L261" s="38">
        <f t="shared" ca="1" si="26"/>
        <v>51319</v>
      </c>
      <c r="M261" s="55">
        <f ca="1"/>
        <v>0.23458460388212232</v>
      </c>
      <c r="N261" s="55">
        <f ca="1"/>
        <v>0.23458460388212232</v>
      </c>
      <c r="O261" s="55">
        <f t="shared" ca="1" si="27"/>
        <v>0</v>
      </c>
      <c r="P261" s="39">
        <f t="shared" ca="1" si="28"/>
        <v>6.8981715952332295E-2</v>
      </c>
      <c r="Q261" s="39">
        <f t="shared" ca="1" si="29"/>
        <v>6.8981715952332295E-2</v>
      </c>
      <c r="R261" s="55">
        <f t="shared" ca="1" si="30"/>
        <v>0</v>
      </c>
    </row>
    <row r="262" spans="12:18">
      <c r="L262" s="38">
        <f t="shared" ca="1" si="26"/>
        <v>51349</v>
      </c>
      <c r="M262" s="55">
        <f ca="1"/>
        <v>0.2332579548321822</v>
      </c>
      <c r="N262" s="55">
        <f ca="1"/>
        <v>0.2332579548321822</v>
      </c>
      <c r="O262" s="55">
        <f t="shared" ca="1" si="27"/>
        <v>0</v>
      </c>
      <c r="P262" s="39">
        <f t="shared" ca="1" si="28"/>
        <v>6.8981793360703411E-2</v>
      </c>
      <c r="Q262" s="39">
        <f t="shared" ca="1" si="29"/>
        <v>6.8981793360703411E-2</v>
      </c>
      <c r="R262" s="55">
        <f t="shared" ca="1" si="30"/>
        <v>0</v>
      </c>
    </row>
    <row r="263" spans="12:18">
      <c r="L263" s="38">
        <f t="shared" ref="L263:L275" ca="1" si="31">L262+30</f>
        <v>51379</v>
      </c>
      <c r="M263" s="55">
        <f ca="1"/>
        <v>0.23193880544476722</v>
      </c>
      <c r="N263" s="55">
        <f ca="1"/>
        <v>0.23193880544476722</v>
      </c>
      <c r="O263" s="55">
        <f t="shared" ca="1" si="27"/>
        <v>0</v>
      </c>
      <c r="P263" s="39">
        <f t="shared" ca="1" si="28"/>
        <v>6.8981870769073916E-2</v>
      </c>
      <c r="Q263" s="39">
        <f t="shared" ca="1" si="29"/>
        <v>6.8981870769073916E-2</v>
      </c>
      <c r="R263" s="55">
        <f t="shared" ca="1" si="30"/>
        <v>0</v>
      </c>
    </row>
    <row r="264" spans="12:18">
      <c r="L264" s="38">
        <f t="shared" ca="1" si="31"/>
        <v>51409</v>
      </c>
      <c r="M264" s="55">
        <f ca="1"/>
        <v>0.23062711334033859</v>
      </c>
      <c r="N264" s="55">
        <f ca="1"/>
        <v>0.23062711334033859</v>
      </c>
      <c r="O264" s="55">
        <f t="shared" ca="1" si="27"/>
        <v>0</v>
      </c>
      <c r="P264" s="39">
        <f t="shared" ca="1" si="28"/>
        <v>6.8981948177442048E-2</v>
      </c>
      <c r="Q264" s="39">
        <f t="shared" ca="1" si="29"/>
        <v>6.8981948177442048E-2</v>
      </c>
      <c r="R264" s="55">
        <f t="shared" ca="1" si="30"/>
        <v>0</v>
      </c>
    </row>
    <row r="265" spans="12:18">
      <c r="L265" s="38">
        <f t="shared" ca="1" si="31"/>
        <v>51439</v>
      </c>
      <c r="M265" s="55">
        <f ca="1"/>
        <v>0.22932283637873108</v>
      </c>
      <c r="N265" s="55">
        <f ca="1"/>
        <v>0.22932283637873108</v>
      </c>
      <c r="O265" s="55">
        <f t="shared" ca="1" si="27"/>
        <v>0</v>
      </c>
      <c r="P265" s="39">
        <f t="shared" ca="1" si="28"/>
        <v>6.8982025585808668E-2</v>
      </c>
      <c r="Q265" s="39">
        <f t="shared" ca="1" si="29"/>
        <v>6.8982025585808668E-2</v>
      </c>
      <c r="R265" s="55">
        <f t="shared" ca="1" si="30"/>
        <v>0</v>
      </c>
    </row>
    <row r="266" spans="12:18">
      <c r="L266" s="38">
        <f t="shared" ca="1" si="31"/>
        <v>51469</v>
      </c>
      <c r="M266" s="55">
        <f ca="1"/>
        <v>0.22802593265781418</v>
      </c>
      <c r="N266" s="55">
        <f ca="1"/>
        <v>0.22802593265781418</v>
      </c>
      <c r="O266" s="55">
        <f t="shared" ca="1" si="27"/>
        <v>0</v>
      </c>
      <c r="P266" s="39">
        <f t="shared" ca="1" si="28"/>
        <v>6.898210299417469E-2</v>
      </c>
      <c r="Q266" s="39">
        <f t="shared" ca="1" si="29"/>
        <v>6.898210299417469E-2</v>
      </c>
      <c r="R266" s="55">
        <f t="shared" ca="1" si="30"/>
        <v>0</v>
      </c>
    </row>
    <row r="267" spans="12:18">
      <c r="L267" s="38">
        <f t="shared" ca="1" si="31"/>
        <v>51499</v>
      </c>
      <c r="M267" s="55">
        <f ca="1"/>
        <v>0.2267363605121612</v>
      </c>
      <c r="N267" s="55">
        <f ca="1"/>
        <v>0.2267363605121612</v>
      </c>
      <c r="O267" s="55">
        <f t="shared" ca="1" si="27"/>
        <v>0</v>
      </c>
      <c r="P267" s="39">
        <f t="shared" ca="1" si="28"/>
        <v>6.8982180402538312E-2</v>
      </c>
      <c r="Q267" s="39">
        <f t="shared" ca="1" si="29"/>
        <v>6.8982180402538312E-2</v>
      </c>
      <c r="R267" s="55">
        <f t="shared" ca="1" si="30"/>
        <v>0</v>
      </c>
    </row>
    <row r="268" spans="12:18">
      <c r="L268" s="38">
        <f t="shared" ca="1" si="31"/>
        <v>51529</v>
      </c>
      <c r="M268" s="55">
        <f ca="1"/>
        <v>0.22545407851168664</v>
      </c>
      <c r="N268" s="55">
        <f ca="1"/>
        <v>0.22545407851168664</v>
      </c>
      <c r="O268" s="55">
        <f t="shared" ca="1" si="27"/>
        <v>0</v>
      </c>
      <c r="P268" s="39">
        <f t="shared" ca="1" si="28"/>
        <v>6.8982257810900449E-2</v>
      </c>
      <c r="Q268" s="39">
        <f t="shared" ca="1" si="29"/>
        <v>6.8982257810900449E-2</v>
      </c>
      <c r="R268" s="55">
        <f t="shared" ca="1" si="30"/>
        <v>0</v>
      </c>
    </row>
    <row r="269" spans="12:18">
      <c r="L269" s="38">
        <f t="shared" ca="1" si="31"/>
        <v>51559</v>
      </c>
      <c r="M269" s="55">
        <f ca="1"/>
        <v>0.22417904546033066</v>
      </c>
      <c r="N269" s="55">
        <f ca="1"/>
        <v>0.22417904546033066</v>
      </c>
      <c r="O269" s="55">
        <f t="shared" ca="1" si="27"/>
        <v>0</v>
      </c>
      <c r="P269" s="39">
        <f t="shared" ca="1" si="28"/>
        <v>6.8982335219261962E-2</v>
      </c>
      <c r="Q269" s="39">
        <f t="shared" ca="1" si="29"/>
        <v>6.8982335219261962E-2</v>
      </c>
      <c r="R269" s="55">
        <f t="shared" ca="1" si="30"/>
        <v>0</v>
      </c>
    </row>
    <row r="270" spans="12:18">
      <c r="L270" s="38">
        <f t="shared" ca="1" si="31"/>
        <v>51589</v>
      </c>
      <c r="M270" s="55">
        <f ca="1"/>
        <v>0.22291122039475011</v>
      </c>
      <c r="N270" s="55">
        <f ca="1"/>
        <v>0.22291122039475011</v>
      </c>
      <c r="O270" s="55">
        <f t="shared" ca="1" si="27"/>
        <v>0</v>
      </c>
      <c r="P270" s="39">
        <f t="shared" ca="1" si="28"/>
        <v>6.8982412627621101E-2</v>
      </c>
      <c r="Q270" s="39">
        <f t="shared" ca="1" si="29"/>
        <v>6.8982412627621101E-2</v>
      </c>
      <c r="R270" s="55">
        <f t="shared" ca="1" si="30"/>
        <v>0</v>
      </c>
    </row>
    <row r="271" spans="12:18">
      <c r="L271" s="38">
        <f t="shared" ca="1" si="31"/>
        <v>51619</v>
      </c>
      <c r="M271" s="55">
        <f ca="1"/>
        <v>0.22165056258297899</v>
      </c>
      <c r="N271" s="55">
        <f ca="1"/>
        <v>0.22165056258297899</v>
      </c>
      <c r="O271" s="55">
        <f t="shared" ca="1" si="27"/>
        <v>0</v>
      </c>
      <c r="P271" s="39">
        <f t="shared" ca="1" si="28"/>
        <v>6.8982490035978741E-2</v>
      </c>
      <c r="Q271" s="39">
        <f t="shared" ca="1" si="29"/>
        <v>6.8982490035978741E-2</v>
      </c>
      <c r="R271" s="55">
        <f t="shared" ca="1" si="30"/>
        <v>0</v>
      </c>
    </row>
    <row r="272" spans="12:18">
      <c r="L272" s="38">
        <f t="shared" ca="1" si="31"/>
        <v>51649</v>
      </c>
      <c r="M272" s="55">
        <f ca="1"/>
        <v>0.22039703152313497</v>
      </c>
      <c r="N272" s="55">
        <f ca="1"/>
        <v>0.22039703152313497</v>
      </c>
      <c r="O272" s="55">
        <f t="shared" ca="1" si="27"/>
        <v>0</v>
      </c>
      <c r="P272" s="39">
        <f t="shared" ca="1" si="28"/>
        <v>6.8982567444335771E-2</v>
      </c>
      <c r="Q272" s="39">
        <f t="shared" ca="1" si="29"/>
        <v>6.8982567444335771E-2</v>
      </c>
      <c r="R272" s="55">
        <f t="shared" ca="1" si="30"/>
        <v>0</v>
      </c>
    </row>
    <row r="273" spans="12:18">
      <c r="L273" s="38">
        <f t="shared" ca="1" si="31"/>
        <v>51679</v>
      </c>
      <c r="M273" s="55">
        <f ca="1"/>
        <v>0.21915058694213269</v>
      </c>
      <c r="N273" s="55">
        <f ca="1"/>
        <v>0.21915058694213269</v>
      </c>
      <c r="O273" s="55">
        <f t="shared" ca="1" si="27"/>
        <v>0</v>
      </c>
      <c r="P273" s="39">
        <f t="shared" ca="1" si="28"/>
        <v>6.89826448526904E-2</v>
      </c>
      <c r="Q273" s="39">
        <f t="shared" ca="1" si="29"/>
        <v>6.89826448526904E-2</v>
      </c>
      <c r="R273" s="55">
        <f t="shared" ca="1" si="30"/>
        <v>0</v>
      </c>
    </row>
    <row r="274" spans="12:18">
      <c r="L274" s="38">
        <f t="shared" ca="1" si="31"/>
        <v>51709</v>
      </c>
      <c r="M274" s="55">
        <f ca="1"/>
        <v>0.21791118879436644</v>
      </c>
      <c r="N274" s="55">
        <f ca="1"/>
        <v>0.21791118879436644</v>
      </c>
      <c r="O274" s="55">
        <f t="shared" ca="1" si="27"/>
        <v>0</v>
      </c>
      <c r="P274" s="39">
        <f t="shared" ca="1" si="28"/>
        <v>6.8982722261043558E-2</v>
      </c>
      <c r="Q274" s="39">
        <f t="shared" ca="1" si="29"/>
        <v>6.8982722261043558E-2</v>
      </c>
      <c r="R274" s="55">
        <f t="shared" ca="1" si="30"/>
        <v>0</v>
      </c>
    </row>
    <row r="275" spans="12:18">
      <c r="L275" s="38">
        <f t="shared" ca="1" si="31"/>
        <v>51739</v>
      </c>
      <c r="M275" s="55">
        <f ca="1"/>
        <v>0.21667879726043873</v>
      </c>
      <c r="N275" s="55">
        <f ca="1"/>
        <v>0.21667879726043873</v>
      </c>
      <c r="O275" s="55">
        <f t="shared" ca="1" si="27"/>
        <v>0</v>
      </c>
      <c r="P275" s="39">
        <f t="shared" ca="1" si="28"/>
        <v>6.8982799669396092E-2</v>
      </c>
      <c r="Q275" s="39">
        <f t="shared" ca="1" si="29"/>
        <v>6.8982799669396092E-2</v>
      </c>
      <c r="R275" s="55">
        <f t="shared" ca="1" si="30"/>
        <v>0</v>
      </c>
    </row>
  </sheetData>
  <protectedRanges>
    <protectedRange sqref="B9" name="Range2_1_1_1"/>
  </protectedRanges>
  <dataValidations count="6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5" xr:uid="{00000000-0002-0000-0100-000001000000}">
      <formula1>Markets</formula1>
    </dataValidation>
    <dataValidation type="list" allowBlank="1" showInputMessage="1" showErrorMessage="1" sqref="B7" xr:uid="{00000000-0002-0000-0100-000002000000}">
      <formula1>"1D,1M,3M,6M"</formula1>
    </dataValidation>
    <dataValidation type="list" allowBlank="1" showInputMessage="1" showErrorMessage="1" sqref="B10" xr:uid="{00000000-0002-0000-0100-000003000000}">
      <formula1>Currency</formula1>
    </dataValidation>
    <dataValidation type="list" allowBlank="1" showInputMessage="1" showErrorMessage="1" sqref="B6" xr:uid="{00000000-0002-0000-0100-000004000000}">
      <formula1>RateIndex</formula1>
    </dataValidation>
    <dataValidation type="list" allowBlank="1" showInputMessage="1" showErrorMessage="1" sqref="B9" xr:uid="{00000000-0002-0000-0100-000005000000}">
      <formula1>Algorithms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75"/>
  <sheetViews>
    <sheetView workbookViewId="0">
      <selection activeCell="A47" sqref="A47"/>
    </sheetView>
  </sheetViews>
  <sheetFormatPr defaultRowHeight="12.75"/>
  <cols>
    <col min="1" max="1" width="21.28515625" customWidth="1"/>
    <col min="2" max="2" width="45.5703125" bestFit="1" customWidth="1"/>
    <col min="5" max="5" width="2" customWidth="1"/>
    <col min="6" max="6" width="10.140625" bestFit="1" customWidth="1"/>
    <col min="9" max="9" width="14.5703125" customWidth="1"/>
    <col min="10" max="10" width="17" customWidth="1"/>
    <col min="12" max="12" width="1.42578125" customWidth="1"/>
    <col min="14" max="14" width="27.140625" customWidth="1"/>
    <col min="15" max="15" width="10.28515625" bestFit="1" customWidth="1"/>
    <col min="17" max="17" width="28.42578125" customWidth="1"/>
    <col min="18" max="18" width="48" bestFit="1" customWidth="1"/>
    <col min="19" max="19" width="5.140625" customWidth="1"/>
    <col min="20" max="20" width="10.140625" bestFit="1" customWidth="1"/>
    <col min="21" max="21" width="12" bestFit="1" customWidth="1"/>
    <col min="24" max="24" width="8.28515625" bestFit="1" customWidth="1"/>
  </cols>
  <sheetData>
    <row r="1" spans="1:21" ht="13.5" thickBot="1">
      <c r="A1" s="16" t="s">
        <v>16</v>
      </c>
      <c r="B1" s="16" t="str">
        <f ca="1">_xll.HLV5r3.Financial.Cache.CreateRateBasisCurve(A2:B11, B19:B31, C19:C31)</f>
        <v>Market.QR_LIVE.RateCurve.AUD-LIBOR-BBA-6M</v>
      </c>
      <c r="C1" s="4"/>
      <c r="D1" s="1"/>
      <c r="E1" s="2"/>
      <c r="F1" t="s">
        <v>55</v>
      </c>
      <c r="G1" s="41" t="s">
        <v>81</v>
      </c>
      <c r="H1" t="str">
        <f ca="1">B6</f>
        <v>Market.QR_LIVE.RateCurve.AUD-BBR-BBSW-3M</v>
      </c>
      <c r="I1" t="str">
        <f ca="1">B1</f>
        <v>Market.QR_LIVE.RateCurve.AUD-LIBOR-BBA-6M</v>
      </c>
      <c r="K1" t="s">
        <v>59</v>
      </c>
      <c r="M1">
        <f ca="1">(F3-F2)/365</f>
        <v>2.7397260273972603E-3</v>
      </c>
      <c r="N1">
        <f ca="1">EXP(-M1*0)</f>
        <v>1</v>
      </c>
    </row>
    <row r="2" spans="1:21" ht="13.5" thickBot="1">
      <c r="A2" s="17" t="s">
        <v>17</v>
      </c>
      <c r="B2" s="31" t="s">
        <v>42</v>
      </c>
      <c r="C2" s="4"/>
      <c r="D2" s="3"/>
      <c r="E2" s="2"/>
      <c r="F2" s="38">
        <f ca="1">B3</f>
        <v>43647</v>
      </c>
      <c r="H2" s="41" t="s">
        <v>84</v>
      </c>
      <c r="I2">
        <f t="array" aca="1" ref="I2:I275" ca="1">_xll.HLV5r3.Financial.Cache.GetValuesFromBase($B$1, $B$4,$F2:$F275)</f>
        <v>1</v>
      </c>
      <c r="J2">
        <f t="array" aca="1" ref="J2:J275" ca="1">_xll.HLV5r3.Financial.Cache.GetValues($B$1, $F2:$F275)</f>
        <v>1</v>
      </c>
      <c r="K2" s="41" t="s">
        <v>12</v>
      </c>
    </row>
    <row r="3" spans="1:21">
      <c r="A3" s="18" t="s">
        <v>18</v>
      </c>
      <c r="B3" s="26">
        <f ca="1">TODAY()</f>
        <v>43647</v>
      </c>
      <c r="C3" s="4"/>
      <c r="D3" s="3"/>
      <c r="E3" s="2"/>
      <c r="F3" s="38">
        <f ca="1">F2+1</f>
        <v>43648</v>
      </c>
      <c r="G3">
        <f t="shared" ref="G3:G66" ca="1" si="0">(K3-H3)*10000</f>
        <v>0</v>
      </c>
      <c r="H3" s="39">
        <f ca="1">AUDCurveGeneric!P3</f>
        <v>6.6094015503145198E-2</v>
      </c>
      <c r="I3">
        <f ca="1"/>
        <v>0.99981893689937296</v>
      </c>
      <c r="J3">
        <f ca="1"/>
        <v>0.99981893689937296</v>
      </c>
      <c r="K3" s="39">
        <f ca="1">LN(I3)*-365/($F3-$F$2)</f>
        <v>6.6094015503145198E-2</v>
      </c>
    </row>
    <row r="4" spans="1:21">
      <c r="A4" s="19" t="s">
        <v>19</v>
      </c>
      <c r="B4" s="23">
        <f ca="1">B3</f>
        <v>43647</v>
      </c>
      <c r="C4" s="4"/>
      <c r="D4" s="3"/>
      <c r="E4" s="2"/>
      <c r="F4" s="47">
        <f ca="1">F3+7</f>
        <v>43655</v>
      </c>
      <c r="G4" s="42">
        <f t="shared" ca="1" si="0"/>
        <v>0.36977784507452593</v>
      </c>
      <c r="H4" s="39">
        <f ca="1">AUDCurveGeneric!P4</f>
        <v>6.588784464926678E-2</v>
      </c>
      <c r="I4">
        <f ca="1"/>
        <v>0.99855611579031056</v>
      </c>
      <c r="J4">
        <f ca="1"/>
        <v>0.99855611579031056</v>
      </c>
      <c r="K4" s="48">
        <f t="shared" ref="K4:K67" ca="1" si="1">LN(I4)*-365/($F4-$F$2)</f>
        <v>6.5924822433774233E-2</v>
      </c>
      <c r="M4" s="41" t="s">
        <v>79</v>
      </c>
      <c r="N4" t="str">
        <f ca="1">B1</f>
        <v>Market.QR_LIVE.RateCurve.AUD-LIBOR-BBA-6M</v>
      </c>
    </row>
    <row r="5" spans="1:21">
      <c r="A5" s="20" t="s">
        <v>20</v>
      </c>
      <c r="B5" s="24" t="s">
        <v>64</v>
      </c>
      <c r="C5" s="4"/>
      <c r="D5" s="3"/>
      <c r="E5" s="2"/>
      <c r="F5" s="47">
        <f ca="1">F4+7</f>
        <v>43662</v>
      </c>
      <c r="G5" s="42">
        <f t="shared" ca="1" si="0"/>
        <v>0.73955569013600675</v>
      </c>
      <c r="H5" s="39">
        <f ca="1">AUDCurveGeneric!P5</f>
        <v>6.6207719993439287E-2</v>
      </c>
      <c r="I5">
        <f ca="1"/>
        <v>0.99727980198651267</v>
      </c>
      <c r="J5">
        <f ca="1"/>
        <v>0.99727980198651267</v>
      </c>
      <c r="K5" s="48">
        <f t="shared" ca="1" si="1"/>
        <v>6.6281675562452888E-2</v>
      </c>
      <c r="M5" s="41" t="s">
        <v>80</v>
      </c>
      <c r="N5" t="str">
        <f ca="1">B6</f>
        <v>Market.QR_LIVE.RateCurve.AUD-BBR-BBSW-3M</v>
      </c>
    </row>
    <row r="6" spans="1:21">
      <c r="A6" s="20" t="s">
        <v>66</v>
      </c>
      <c r="B6" s="24" t="str">
        <f ca="1">AUDCurveGeneric!B1</f>
        <v>Market.QR_LIVE.RateCurve.AUD-BBR-BBSW-3M</v>
      </c>
      <c r="C6" s="4"/>
      <c r="D6" s="3"/>
      <c r="E6" s="2"/>
      <c r="F6" s="47">
        <f ca="1">F5+7</f>
        <v>43669</v>
      </c>
      <c r="G6" s="42">
        <f t="shared" ca="1" si="0"/>
        <v>1.1093335351855527</v>
      </c>
      <c r="H6" s="39">
        <f ca="1">AUDCurveGeneric!P6</f>
        <v>6.6287883501193495E-2</v>
      </c>
      <c r="I6">
        <f ca="1"/>
        <v>0.99600587734320611</v>
      </c>
      <c r="J6">
        <f ca="1"/>
        <v>0.99600587734320611</v>
      </c>
      <c r="K6" s="48">
        <f t="shared" ca="1" si="1"/>
        <v>6.6398816854712051E-2</v>
      </c>
    </row>
    <row r="7" spans="1:21">
      <c r="A7" s="19" t="s">
        <v>3</v>
      </c>
      <c r="B7" s="25" t="s">
        <v>21</v>
      </c>
      <c r="C7" s="4"/>
      <c r="D7" s="3"/>
      <c r="E7" s="2"/>
      <c r="F7" s="47">
        <f t="shared" ref="F7:F67" ca="1" si="2">F6+30</f>
        <v>43699</v>
      </c>
      <c r="G7" s="42">
        <f t="shared" ca="1" si="0"/>
        <v>2.6940957283122513</v>
      </c>
      <c r="H7" s="39">
        <f ca="1">AUDCurveGeneric!P7</f>
        <v>6.7919433676404656E-2</v>
      </c>
      <c r="I7">
        <f ca="1"/>
        <v>0.99033245912586321</v>
      </c>
      <c r="J7">
        <f ca="1"/>
        <v>0.99033245912586321</v>
      </c>
      <c r="K7" s="48">
        <f t="shared" ca="1" si="1"/>
        <v>6.8188843249235881E-2</v>
      </c>
      <c r="M7" s="41" t="s">
        <v>82</v>
      </c>
      <c r="N7" s="41" t="s">
        <v>83</v>
      </c>
    </row>
    <row r="8" spans="1:21">
      <c r="A8" s="19" t="s">
        <v>22</v>
      </c>
      <c r="B8" s="24" t="s">
        <v>12</v>
      </c>
      <c r="C8" s="4"/>
      <c r="D8" s="3"/>
      <c r="E8" s="2"/>
      <c r="F8" s="47">
        <f t="shared" ca="1" si="2"/>
        <v>43729</v>
      </c>
      <c r="G8" s="42">
        <f t="shared" ca="1" si="0"/>
        <v>4.2788579214368685</v>
      </c>
      <c r="H8" s="39">
        <f ca="1">AUDCurveGeneric!P8</f>
        <v>6.9257110398263738E-2</v>
      </c>
      <c r="I8">
        <f ca="1"/>
        <v>0.98446664716679833</v>
      </c>
      <c r="J8">
        <f ca="1"/>
        <v>0.98446664716679833</v>
      </c>
      <c r="K8" s="48">
        <f t="shared" ca="1" si="1"/>
        <v>6.9684996190407425E-2</v>
      </c>
    </row>
    <row r="9" spans="1:21">
      <c r="A9" s="19" t="s">
        <v>4</v>
      </c>
      <c r="B9" s="24" t="str">
        <f>B7&amp;"-"&amp;B8</f>
        <v>AUD-LIBOR-BBA-6M</v>
      </c>
      <c r="C9" s="4"/>
      <c r="D9" s="3"/>
      <c r="E9" s="2"/>
      <c r="F9" s="47">
        <f t="shared" ca="1" si="2"/>
        <v>43759</v>
      </c>
      <c r="G9" s="42">
        <f t="shared" ca="1" si="0"/>
        <v>4.8627209738349997</v>
      </c>
      <c r="H9" s="39">
        <f ca="1">AUDCurveGeneric!P9</f>
        <v>6.9550793793921484E-2</v>
      </c>
      <c r="I9">
        <f ca="1"/>
        <v>0.97873845666998849</v>
      </c>
      <c r="J9">
        <f ca="1"/>
        <v>0.97873845666998849</v>
      </c>
      <c r="K9" s="48">
        <f t="shared" ca="1" si="1"/>
        <v>7.0037065891304984E-2</v>
      </c>
      <c r="N9" t="str">
        <f t="array" aca="1" ref="N9:O28" ca="1">_xll.HLV5r3.Financial.Cache.GetQuotedAssetSet( B1)</f>
        <v>AUD-Deposit-1D</v>
      </c>
      <c r="O9" s="50">
        <f ca="1"/>
        <v>6.6100000000000006E-2</v>
      </c>
      <c r="Q9" t="str">
        <f t="array" aca="1" ref="Q9:R50" ca="1">_xll.HLV5r3.Financial.Cache.DisplayPricingStructureProperties(B1)</f>
        <v>PricingStructureType</v>
      </c>
      <c r="R9" t="str">
        <f ca="1"/>
        <v>RateBasisCurve</v>
      </c>
      <c r="T9" s="49" t="e">
        <f t="array" aca="1" ref="T9:U44" ca="1">_xll.Orion.ExcelAPI.Cache.DisplayPricingStructureProperties(B1)</f>
        <v>#NAME?</v>
      </c>
      <c r="U9" t="e">
        <f ca="1"/>
        <v>#NAME?</v>
      </c>
    </row>
    <row r="10" spans="1:21">
      <c r="A10" s="19" t="s">
        <v>5</v>
      </c>
      <c r="B10" s="24" t="s">
        <v>54</v>
      </c>
      <c r="C10" s="4"/>
      <c r="D10" s="3"/>
      <c r="E10" s="2"/>
      <c r="F10" s="47">
        <f t="shared" ca="1" si="2"/>
        <v>43789</v>
      </c>
      <c r="G10" s="42">
        <f t="shared" ca="1" si="0"/>
        <v>4.8671161026575538</v>
      </c>
      <c r="H10" s="39">
        <f ca="1">AUDCurveGeneric!P10</f>
        <v>6.9554238203765023E-2</v>
      </c>
      <c r="I10">
        <f ca="1"/>
        <v>0.97311909170995214</v>
      </c>
      <c r="J10">
        <f ca="1"/>
        <v>0.97311909170995214</v>
      </c>
      <c r="K10" s="48">
        <f t="shared" ca="1" si="1"/>
        <v>7.0040949814030778E-2</v>
      </c>
      <c r="N10" t="str">
        <f ca="1"/>
        <v>AUD-Deposit-3M</v>
      </c>
      <c r="O10" s="50">
        <f ca="1"/>
        <v>7.0699999999999999E-2</v>
      </c>
      <c r="Q10" t="str">
        <f ca="1"/>
        <v>BuildDateTime</v>
      </c>
      <c r="R10" s="38">
        <f ca="1"/>
        <v>43647</v>
      </c>
      <c r="T10" s="49" t="e">
        <f ca="1"/>
        <v>#NAME?</v>
      </c>
      <c r="U10" t="e">
        <f ca="1"/>
        <v>#NAME?</v>
      </c>
    </row>
    <row r="11" spans="1:21" ht="13.5" thickBot="1">
      <c r="A11" s="21" t="s">
        <v>1</v>
      </c>
      <c r="B11" s="27" t="str">
        <f>MID(B7,1,3)</f>
        <v>AUD</v>
      </c>
      <c r="C11" s="4"/>
      <c r="D11" s="3"/>
      <c r="E11" s="2"/>
      <c r="F11" s="47">
        <f t="shared" ca="1" si="2"/>
        <v>43819</v>
      </c>
      <c r="G11" s="42">
        <f t="shared" ca="1" si="0"/>
        <v>4.8715112314845488</v>
      </c>
      <c r="H11" s="39">
        <f ca="1">AUDCurveGeneric!P11</f>
        <v>6.9557682610643379E-2</v>
      </c>
      <c r="I11">
        <f ca="1"/>
        <v>0.96753137225630059</v>
      </c>
      <c r="J11">
        <f ca="1"/>
        <v>0.96753137225630059</v>
      </c>
      <c r="K11" s="48">
        <f t="shared" ca="1" si="1"/>
        <v>7.0044833733791834E-2</v>
      </c>
      <c r="N11" t="str">
        <f ca="1"/>
        <v>AUD-BasisSwap-1Y-6M</v>
      </c>
      <c r="O11" s="50">
        <f ca="1"/>
        <v>5.0000000000000001E-4</v>
      </c>
      <c r="Q11" t="str">
        <f ca="1"/>
        <v>BaseDate</v>
      </c>
      <c r="R11" s="38">
        <f ca="1"/>
        <v>43647</v>
      </c>
      <c r="T11" s="49" t="e">
        <f ca="1"/>
        <v>#NAME?</v>
      </c>
      <c r="U11" t="e">
        <f ca="1"/>
        <v>#NAME?</v>
      </c>
    </row>
    <row r="12" spans="1:21">
      <c r="A12" s="20" t="s">
        <v>38</v>
      </c>
      <c r="B12" s="24">
        <v>720</v>
      </c>
      <c r="C12" s="4"/>
      <c r="D12" s="3"/>
      <c r="E12" s="2"/>
      <c r="F12" s="47">
        <f t="shared" ca="1" si="2"/>
        <v>43849</v>
      </c>
      <c r="G12" s="42">
        <f t="shared" ca="1" si="0"/>
        <v>4.8759063603090453</v>
      </c>
      <c r="H12" s="39">
        <f ca="1">AUDCurveGeneric!P12</f>
        <v>6.9561127014554955E-2</v>
      </c>
      <c r="I12">
        <f ca="1"/>
        <v>0.96197512371346672</v>
      </c>
      <c r="J12">
        <f ca="1"/>
        <v>0.96197512371346672</v>
      </c>
      <c r="K12" s="48">
        <f t="shared" ca="1" si="1"/>
        <v>7.0048717650585859E-2</v>
      </c>
      <c r="N12" t="str">
        <f ca="1"/>
        <v>AUD-BasisSwap-2Y-6M</v>
      </c>
      <c r="O12" s="50">
        <f ca="1"/>
        <v>6.9999999999999999E-4</v>
      </c>
      <c r="Q12" t="str">
        <f ca="1"/>
        <v>MarketName</v>
      </c>
      <c r="R12" t="str">
        <f ca="1"/>
        <v>QR_LIVE</v>
      </c>
      <c r="T12" s="49" t="e">
        <f ca="1"/>
        <v>#NAME?</v>
      </c>
      <c r="U12" t="e">
        <f ca="1"/>
        <v>#NAME?</v>
      </c>
    </row>
    <row r="13" spans="1:21" ht="13.5" thickBot="1">
      <c r="A13" s="22" t="s">
        <v>37</v>
      </c>
      <c r="B13" s="28" t="str">
        <f ca="1">B1</f>
        <v>Market.QR_LIVE.RateCurve.AUD-LIBOR-BBA-6M</v>
      </c>
      <c r="C13" s="4"/>
      <c r="D13" s="3"/>
      <c r="E13" s="2"/>
      <c r="F13" s="47">
        <f t="shared" ca="1" si="2"/>
        <v>43879</v>
      </c>
      <c r="G13" s="42">
        <f t="shared" ca="1" si="0"/>
        <v>4.8803014891353467</v>
      </c>
      <c r="H13" s="39">
        <f ca="1">AUDCurveGeneric!P13</f>
        <v>6.9564571415501514E-2</v>
      </c>
      <c r="I13">
        <f ca="1"/>
        <v>0.95645017242836006</v>
      </c>
      <c r="J13">
        <f ca="1"/>
        <v>0.95645017242836006</v>
      </c>
      <c r="K13" s="48">
        <f t="shared" ca="1" si="1"/>
        <v>7.0052601564415048E-2</v>
      </c>
      <c r="N13" t="str">
        <f ca="1"/>
        <v>AUD-BasisSwap-3Y-6M</v>
      </c>
      <c r="O13" s="50">
        <f ca="1"/>
        <v>1E-3</v>
      </c>
      <c r="Q13" t="str">
        <f ca="1"/>
        <v>ReferenceCurveUniqueId</v>
      </c>
      <c r="R13" t="str">
        <f ca="1"/>
        <v>Market.QR_LIVE.RateCurve.AUD-BBR-BBSW-3M</v>
      </c>
      <c r="T13" s="49" t="e">
        <f ca="1"/>
        <v>#NAME?</v>
      </c>
      <c r="U13" t="e">
        <f ca="1"/>
        <v>#NAME?</v>
      </c>
    </row>
    <row r="14" spans="1:21">
      <c r="A14" s="30"/>
      <c r="B14" s="29"/>
      <c r="C14" s="4"/>
      <c r="D14" s="3"/>
      <c r="E14" s="2"/>
      <c r="F14" s="47">
        <f t="shared" ca="1" si="2"/>
        <v>43909</v>
      </c>
      <c r="G14" s="42">
        <f t="shared" ca="1" si="0"/>
        <v>4.8846966179588724</v>
      </c>
      <c r="H14" s="39">
        <f ca="1">AUDCurveGeneric!P14</f>
        <v>6.9568015813481154E-2</v>
      </c>
      <c r="I14">
        <f ca="1"/>
        <v>0.95095634568540122</v>
      </c>
      <c r="J14">
        <f ca="1"/>
        <v>0.95095634568540122</v>
      </c>
      <c r="K14" s="48">
        <f t="shared" ca="1" si="1"/>
        <v>7.0056485475277042E-2</v>
      </c>
      <c r="N14" t="str">
        <f ca="1"/>
        <v>AUD-BasisSwap-5Y-6M</v>
      </c>
      <c r="O14" s="50">
        <f ca="1"/>
        <v>1.5E-3</v>
      </c>
      <c r="Q14" t="str">
        <f ca="1"/>
        <v>IndexName</v>
      </c>
      <c r="R14" t="str">
        <f ca="1"/>
        <v>AUD-LIBOR-BBA</v>
      </c>
      <c r="T14" s="49" t="e">
        <f ca="1"/>
        <v>#NAME?</v>
      </c>
      <c r="U14" t="e">
        <f ca="1"/>
        <v>#NAME?</v>
      </c>
    </row>
    <row r="15" spans="1:21">
      <c r="C15" s="4"/>
      <c r="D15" s="3"/>
      <c r="E15" s="2"/>
      <c r="F15" s="47">
        <f t="shared" ca="1" si="2"/>
        <v>43939</v>
      </c>
      <c r="G15" s="42">
        <f t="shared" ca="1" si="0"/>
        <v>4.8890917467857289</v>
      </c>
      <c r="H15" s="39">
        <f ca="1">AUDCurveGeneric!P15</f>
        <v>6.9571460208495819E-2</v>
      </c>
      <c r="I15">
        <f ca="1"/>
        <v>0.94549347170157194</v>
      </c>
      <c r="J15">
        <f ca="1"/>
        <v>0.94549347170157194</v>
      </c>
      <c r="K15" s="48">
        <f t="shared" ca="1" si="1"/>
        <v>7.0060369383174392E-2</v>
      </c>
      <c r="N15" t="str">
        <f ca="1"/>
        <v>AUD-BasisSwap-7Y-6M</v>
      </c>
      <c r="O15" s="50">
        <f ca="1"/>
        <v>2E-3</v>
      </c>
      <c r="Q15" t="str">
        <f ca="1"/>
        <v>IndexTenor</v>
      </c>
      <c r="R15" t="str">
        <f ca="1"/>
        <v>6M</v>
      </c>
      <c r="T15" s="49" t="e">
        <f ca="1"/>
        <v>#NAME?</v>
      </c>
      <c r="U15" t="e">
        <f ca="1"/>
        <v>#NAME?</v>
      </c>
    </row>
    <row r="16" spans="1:21" ht="13.5" thickBot="1">
      <c r="A16" s="4"/>
      <c r="B16" s="4"/>
      <c r="C16" s="4"/>
      <c r="D16" s="3"/>
      <c r="E16" s="2"/>
      <c r="F16" s="47">
        <f t="shared" ca="1" si="2"/>
        <v>43969</v>
      </c>
      <c r="G16" s="42">
        <f t="shared" ca="1" si="0"/>
        <v>4.89348687561092</v>
      </c>
      <c r="H16" s="39">
        <f ca="1">AUDCurveGeneric!P16</f>
        <v>6.9574904600544343E-2</v>
      </c>
      <c r="I16">
        <f ca="1"/>
        <v>0.94006137962150182</v>
      </c>
      <c r="J16">
        <f ca="1"/>
        <v>0.94006137962150182</v>
      </c>
      <c r="K16" s="48">
        <f t="shared" ca="1" si="1"/>
        <v>7.0064253288105435E-2</v>
      </c>
      <c r="N16" t="str">
        <f ca="1"/>
        <v>AUD-BasisSwap-10Y-6M</v>
      </c>
      <c r="O16" s="50">
        <f ca="1"/>
        <v>2.2000000000000001E-3</v>
      </c>
      <c r="Q16" t="str">
        <f ca="1"/>
        <v>CurveName</v>
      </c>
      <c r="R16" t="str">
        <f ca="1"/>
        <v>AUD-LIBOR-BBA-6M</v>
      </c>
      <c r="T16" s="49" t="e">
        <f ca="1"/>
        <v>#NAME?</v>
      </c>
      <c r="U16" t="e">
        <f ca="1"/>
        <v>#NAME?</v>
      </c>
    </row>
    <row r="17" spans="1:21">
      <c r="A17" s="5"/>
      <c r="B17" s="36"/>
      <c r="C17" s="36"/>
      <c r="D17" s="3"/>
      <c r="E17" s="2"/>
      <c r="F17" s="47">
        <f t="shared" ca="1" si="2"/>
        <v>43999</v>
      </c>
      <c r="G17" s="42">
        <f t="shared" ca="1" si="0"/>
        <v>4.897882004435</v>
      </c>
      <c r="H17" s="39">
        <f ca="1">AUDCurveGeneric!P17</f>
        <v>6.9578348989626213E-2</v>
      </c>
      <c r="I17">
        <f ca="1"/>
        <v>0.93465989951257122</v>
      </c>
      <c r="J17">
        <f ca="1"/>
        <v>0.93465989951257122</v>
      </c>
      <c r="K17" s="48">
        <f t="shared" ca="1" si="1"/>
        <v>7.0068137190069713E-2</v>
      </c>
      <c r="N17" t="str">
        <f ca="1"/>
        <v>AUD-BasisSwap-12Y-6M</v>
      </c>
      <c r="O17" s="50">
        <f ca="1"/>
        <v>2.5000000000000001E-3</v>
      </c>
      <c r="Q17" t="str">
        <f ca="1"/>
        <v>Algorithm</v>
      </c>
      <c r="R17" t="str">
        <f ca="1"/>
        <v>LinearSpreadZero</v>
      </c>
      <c r="T17" s="49" t="e">
        <f ca="1"/>
        <v>#NAME?</v>
      </c>
      <c r="U17" t="e">
        <f ca="1"/>
        <v>#NAME?</v>
      </c>
    </row>
    <row r="18" spans="1:21" ht="13.5" thickBot="1">
      <c r="A18" s="6" t="s">
        <v>7</v>
      </c>
      <c r="B18" s="37"/>
      <c r="C18" s="37"/>
      <c r="D18" s="3"/>
      <c r="E18" s="2"/>
      <c r="F18" s="47">
        <f t="shared" ca="1" si="2"/>
        <v>44029</v>
      </c>
      <c r="G18" s="42">
        <f t="shared" ca="1" si="0"/>
        <v>4.9844110781346878</v>
      </c>
      <c r="H18" s="39">
        <f ca="1">AUDCurveGeneric!P18</f>
        <v>6.9580283835658729E-2</v>
      </c>
      <c r="I18">
        <f ca="1"/>
        <v>0.92928234240981067</v>
      </c>
      <c r="J18">
        <f ca="1"/>
        <v>0.92928234240981067</v>
      </c>
      <c r="K18" s="48">
        <f t="shared" ca="1" si="1"/>
        <v>7.0078724943472198E-2</v>
      </c>
      <c r="N18" t="str">
        <f ca="1"/>
        <v>AUD-BasisSwap-15Y-6M</v>
      </c>
      <c r="O18" s="50">
        <f ca="1"/>
        <v>2.5000000000000001E-3</v>
      </c>
      <c r="Q18" t="str">
        <f ca="1"/>
        <v>Currency</v>
      </c>
      <c r="R18" t="str">
        <f ca="1"/>
        <v>AUD</v>
      </c>
      <c r="T18" s="49" t="e">
        <f ca="1"/>
        <v>#NAME?</v>
      </c>
      <c r="U18" t="e">
        <f ca="1"/>
        <v>#NAME?</v>
      </c>
    </row>
    <row r="19" spans="1:21">
      <c r="A19" s="8"/>
      <c r="B19" s="7" t="s">
        <v>65</v>
      </c>
      <c r="C19" s="10">
        <f>AUDCurveGeneric!E17</f>
        <v>6.6100000000000006E-2</v>
      </c>
      <c r="D19" s="3"/>
      <c r="E19" s="2"/>
      <c r="F19" s="47">
        <f t="shared" ca="1" si="2"/>
        <v>44059</v>
      </c>
      <c r="G19" s="42">
        <f t="shared" ca="1" si="0"/>
        <v>5.1530740967076216</v>
      </c>
      <c r="H19" s="39">
        <f ca="1">AUDCurveGeneric!P19</f>
        <v>6.9580709140831809E-2</v>
      </c>
      <c r="I19">
        <f ca="1"/>
        <v>0.92392712550147349</v>
      </c>
      <c r="J19">
        <f ca="1"/>
        <v>0.92392712550147349</v>
      </c>
      <c r="K19" s="48">
        <f t="shared" ca="1" si="1"/>
        <v>7.0096016550502571E-2</v>
      </c>
      <c r="N19" t="str">
        <f ca="1"/>
        <v>AUD-BasisSwap-20Y-6M</v>
      </c>
      <c r="O19" s="50">
        <f ca="1"/>
        <v>2.5000000000000001E-3</v>
      </c>
      <c r="Q19" t="str">
        <f ca="1"/>
        <v>SourceSystem</v>
      </c>
      <c r="R19" t="str">
        <f ca="1"/>
        <v>Spreadsheet</v>
      </c>
      <c r="T19" s="49" t="e">
        <f ca="1"/>
        <v>#NAME?</v>
      </c>
      <c r="U19" t="e">
        <f ca="1"/>
        <v>#NAME?</v>
      </c>
    </row>
    <row r="20" spans="1:21">
      <c r="A20" s="11"/>
      <c r="B20" s="7" t="s">
        <v>85</v>
      </c>
      <c r="C20" s="10">
        <f>AUDCurveGeneric!E22+AUDCurve6M!C21</f>
        <v>7.0699999999999999E-2</v>
      </c>
      <c r="D20" s="3"/>
      <c r="E20" s="2"/>
      <c r="F20" s="38">
        <f t="shared" ca="1" si="2"/>
        <v>44089</v>
      </c>
      <c r="G20">
        <f t="shared" ca="1" si="0"/>
        <v>5.3217371152816657</v>
      </c>
      <c r="H20" s="39">
        <f ca="1">AUDCurveGeneric!P20</f>
        <v>6.9581134445958662E-2</v>
      </c>
      <c r="I20">
        <f ca="1"/>
        <v>0.9186001582569322</v>
      </c>
      <c r="J20">
        <f ca="1"/>
        <v>0.9186001582569322</v>
      </c>
      <c r="K20" s="39">
        <f t="shared" ca="1" si="1"/>
        <v>7.0113308157486828E-2</v>
      </c>
      <c r="N20" t="str">
        <f ca="1"/>
        <v>AUD-BasisSwap-25Y-6M</v>
      </c>
      <c r="O20" s="50">
        <f ca="1"/>
        <v>2.5000000000000001E-3</v>
      </c>
      <c r="Q20" t="str">
        <f ca="1"/>
        <v>Function</v>
      </c>
      <c r="R20" t="str">
        <f ca="1"/>
        <v>Market</v>
      </c>
      <c r="T20" s="49" t="e">
        <f ca="1"/>
        <v>#NAME?</v>
      </c>
      <c r="U20" t="e">
        <f ca="1"/>
        <v>#NAME?</v>
      </c>
    </row>
    <row r="21" spans="1:21">
      <c r="A21" s="11"/>
      <c r="B21" s="7" t="s">
        <v>43</v>
      </c>
      <c r="C21" s="10">
        <v>5.0000000000000001E-4</v>
      </c>
      <c r="D21" s="3"/>
      <c r="E21" s="2"/>
      <c r="F21" s="38">
        <f t="shared" ca="1" si="2"/>
        <v>44119</v>
      </c>
      <c r="G21">
        <f t="shared" ca="1" si="0"/>
        <v>5.490400133855017</v>
      </c>
      <c r="H21" s="39">
        <f ca="1">AUDCurveGeneric!P21</f>
        <v>6.9581559751041355E-2</v>
      </c>
      <c r="I21">
        <f ca="1"/>
        <v>0.91330130799675424</v>
      </c>
      <c r="J21">
        <f ca="1"/>
        <v>0.91330130799675424</v>
      </c>
      <c r="K21" s="39">
        <f t="shared" ca="1" si="1"/>
        <v>7.0130599764426857E-2</v>
      </c>
      <c r="N21" t="str">
        <f ca="1"/>
        <v>AUD-BasisSwap-30Y-6M</v>
      </c>
      <c r="O21" s="50">
        <f ca="1"/>
        <v>2.5000000000000001E-3</v>
      </c>
      <c r="Q21" t="str">
        <f ca="1"/>
        <v>Schema</v>
      </c>
      <c r="R21" t="str">
        <f ca="1"/>
        <v>V5r3.Reporting</v>
      </c>
      <c r="T21" s="49" t="e">
        <f ca="1"/>
        <v>#NAME?</v>
      </c>
      <c r="U21" t="e">
        <f ca="1"/>
        <v>#NAME?</v>
      </c>
    </row>
    <row r="22" spans="1:21">
      <c r="A22" s="11"/>
      <c r="B22" s="7" t="s">
        <v>44</v>
      </c>
      <c r="C22" s="10">
        <v>6.9999999999999999E-4</v>
      </c>
      <c r="D22" s="3"/>
      <c r="E22" s="2"/>
      <c r="F22" s="38">
        <f t="shared" ca="1" si="2"/>
        <v>44149</v>
      </c>
      <c r="G22">
        <f t="shared" ca="1" si="0"/>
        <v>5.6590631524294777</v>
      </c>
      <c r="H22" s="39">
        <f ca="1">AUDCurveGeneric!P22</f>
        <v>6.9581985056078655E-2</v>
      </c>
      <c r="I22">
        <f ca="1"/>
        <v>0.90803044256759813</v>
      </c>
      <c r="J22">
        <f ca="1"/>
        <v>0.90803044256759813</v>
      </c>
      <c r="K22" s="39">
        <f t="shared" ca="1" si="1"/>
        <v>7.0147891371321602E-2</v>
      </c>
      <c r="N22" t="e">
        <f ca="1"/>
        <v>#N/A</v>
      </c>
      <c r="O22" s="50" t="e">
        <f ca="1"/>
        <v>#N/A</v>
      </c>
      <c r="Q22" t="str">
        <f ca="1"/>
        <v>UniqueIdentifier</v>
      </c>
      <c r="R22" t="str">
        <f ca="1"/>
        <v>Market.QR_LIVE.RateCurve.AUD-LIBOR-BBA-6M</v>
      </c>
      <c r="T22" s="49" t="e">
        <f ca="1"/>
        <v>#NAME?</v>
      </c>
      <c r="U22" t="e">
        <f ca="1"/>
        <v>#NAME?</v>
      </c>
    </row>
    <row r="23" spans="1:21">
      <c r="A23" s="11"/>
      <c r="B23" s="7" t="s">
        <v>45</v>
      </c>
      <c r="C23" s="10">
        <v>1E-3</v>
      </c>
      <c r="D23" s="3"/>
      <c r="E23" s="2"/>
      <c r="F23" s="38">
        <f t="shared" ca="1" si="2"/>
        <v>44179</v>
      </c>
      <c r="G23">
        <f t="shared" ca="1" si="0"/>
        <v>5.8277261710033832</v>
      </c>
      <c r="H23" s="39">
        <f ca="1">AUDCurveGeneric!P23</f>
        <v>6.9582410361070851E-2</v>
      </c>
      <c r="I23">
        <f ca="1"/>
        <v>0.90278743034067266</v>
      </c>
      <c r="J23">
        <f ca="1"/>
        <v>0.90278743034067266</v>
      </c>
      <c r="K23" s="39">
        <f t="shared" ca="1" si="1"/>
        <v>7.0165182978171189E-2</v>
      </c>
      <c r="N23" t="e">
        <f ca="1"/>
        <v>#N/A</v>
      </c>
      <c r="O23" s="50" t="e">
        <f ca="1"/>
        <v>#N/A</v>
      </c>
      <c r="Q23" t="str">
        <f ca="1"/>
        <v>Domain</v>
      </c>
      <c r="R23" s="49" t="str">
        <f ca="1"/>
        <v>Spreadsheet.Market</v>
      </c>
      <c r="T23" s="49" t="e">
        <f ca="1"/>
        <v>#NAME?</v>
      </c>
      <c r="U23" t="e">
        <f ca="1"/>
        <v>#NAME?</v>
      </c>
    </row>
    <row r="24" spans="1:21">
      <c r="A24" s="11"/>
      <c r="B24" s="7" t="s">
        <v>46</v>
      </c>
      <c r="C24" s="10">
        <v>1.5E-3</v>
      </c>
      <c r="D24" s="3"/>
      <c r="E24" s="2"/>
      <c r="F24" s="38">
        <f t="shared" ca="1" si="2"/>
        <v>44209</v>
      </c>
      <c r="G24">
        <f t="shared" ca="1" si="0"/>
        <v>5.9963891895763179</v>
      </c>
      <c r="H24" s="39">
        <f ca="1">AUDCurveGeneric!P24</f>
        <v>6.9582835666016848E-2</v>
      </c>
      <c r="I24">
        <f ca="1"/>
        <v>0.89757214021020482</v>
      </c>
      <c r="J24">
        <f ca="1"/>
        <v>0.89757214021020482</v>
      </c>
      <c r="K24" s="39">
        <f t="shared" ca="1" si="1"/>
        <v>7.018247458497448E-2</v>
      </c>
      <c r="N24" t="e">
        <f ca="1"/>
        <v>#N/A</v>
      </c>
      <c r="O24" s="50" t="e">
        <f ca="1"/>
        <v>#N/A</v>
      </c>
      <c r="Q24" t="str">
        <f ca="1"/>
        <v>Market</v>
      </c>
      <c r="R24" t="str">
        <f ca="1"/>
        <v>QR_LIVE</v>
      </c>
      <c r="T24" s="49" t="e">
        <f ca="1"/>
        <v>#NAME?</v>
      </c>
      <c r="U24" t="e">
        <f ca="1"/>
        <v>#NAME?</v>
      </c>
    </row>
    <row r="25" spans="1:21">
      <c r="A25" s="11"/>
      <c r="B25" s="7" t="s">
        <v>47</v>
      </c>
      <c r="C25" s="10">
        <v>2E-3</v>
      </c>
      <c r="D25" s="3"/>
      <c r="E25" s="2"/>
      <c r="F25" s="38">
        <f t="shared" ca="1" si="2"/>
        <v>44239</v>
      </c>
      <c r="G25">
        <f t="shared" ca="1" si="0"/>
        <v>6.165052208150362</v>
      </c>
      <c r="H25" s="39">
        <f ca="1">AUDCurveGeneric!P25</f>
        <v>6.9583260970918603E-2</v>
      </c>
      <c r="I25">
        <f ca="1"/>
        <v>0.8923844415919</v>
      </c>
      <c r="J25">
        <f ca="1"/>
        <v>0.8923844415919</v>
      </c>
      <c r="K25" s="39">
        <f t="shared" ca="1" si="1"/>
        <v>7.019976619173364E-2</v>
      </c>
      <c r="N25" t="e">
        <f ca="1"/>
        <v>#N/A</v>
      </c>
      <c r="O25" s="50" t="e">
        <f ca="1"/>
        <v>#N/A</v>
      </c>
      <c r="Q25" t="str">
        <f ca="1"/>
        <v>CurveType</v>
      </c>
      <c r="R25" t="str">
        <f ca="1"/>
        <v>Child</v>
      </c>
      <c r="T25" s="49" t="e">
        <f ca="1"/>
        <v>#NAME?</v>
      </c>
      <c r="U25" t="e">
        <f ca="1"/>
        <v>#NAME?</v>
      </c>
    </row>
    <row r="26" spans="1:21">
      <c r="A26" s="11"/>
      <c r="B26" s="7" t="s">
        <v>48</v>
      </c>
      <c r="C26" s="10">
        <v>2.2000000000000001E-3</v>
      </c>
      <c r="D26" s="3"/>
      <c r="E26" s="2"/>
      <c r="F26" s="38">
        <f t="shared" ca="1" si="2"/>
        <v>44269</v>
      </c>
      <c r="G26">
        <f t="shared" ca="1" si="0"/>
        <v>6.3337152267242676</v>
      </c>
      <c r="H26" s="39">
        <f ca="1">AUDCurveGeneric!P26</f>
        <v>6.9583686275775103E-2</v>
      </c>
      <c r="I26">
        <f ca="1"/>
        <v>0.88722420442141881</v>
      </c>
      <c r="J26">
        <f ca="1"/>
        <v>0.88722420442141881</v>
      </c>
      <c r="K26" s="39">
        <f t="shared" ca="1" si="1"/>
        <v>7.021705779844753E-2</v>
      </c>
      <c r="N26" t="e">
        <f ca="1"/>
        <v>#N/A</v>
      </c>
      <c r="O26" s="50" t="e">
        <f ca="1"/>
        <v>#N/A</v>
      </c>
      <c r="Q26" t="str">
        <f ca="1"/>
        <v>AssetClass</v>
      </c>
      <c r="R26" t="str">
        <f ca="1"/>
        <v>Rates</v>
      </c>
      <c r="T26" s="49" t="e">
        <f ca="1"/>
        <v>#NAME?</v>
      </c>
      <c r="U26" t="e">
        <f ca="1"/>
        <v>#NAME?</v>
      </c>
    </row>
    <row r="27" spans="1:21">
      <c r="A27" s="11"/>
      <c r="B27" s="7" t="s">
        <v>49</v>
      </c>
      <c r="C27" s="10">
        <v>2.5000000000000001E-3</v>
      </c>
      <c r="D27" s="3"/>
      <c r="E27" s="2"/>
      <c r="F27" s="38">
        <f t="shared" ca="1" si="2"/>
        <v>44299</v>
      </c>
      <c r="G27">
        <f t="shared" ca="1" si="0"/>
        <v>6.502378245297896</v>
      </c>
      <c r="H27" s="39">
        <f ca="1">AUDCurveGeneric!P27</f>
        <v>6.9584111580586375E-2</v>
      </c>
      <c r="I27">
        <f ca="1"/>
        <v>0.88209129915284046</v>
      </c>
      <c r="J27">
        <f ca="1"/>
        <v>0.88209129915284046</v>
      </c>
      <c r="K27" s="39">
        <f t="shared" ca="1" si="1"/>
        <v>7.0234349405116164E-2</v>
      </c>
      <c r="N27" t="e">
        <f ca="1"/>
        <v>#N/A</v>
      </c>
      <c r="O27" s="50" t="e">
        <f ca="1"/>
        <v>#N/A</v>
      </c>
      <c r="Q27" t="str">
        <f ca="1"/>
        <v>PricingStructureRiskSetType</v>
      </c>
      <c r="R27" t="str">
        <f ca="1"/>
        <v>Parent</v>
      </c>
      <c r="T27" s="49" t="e">
        <f ca="1"/>
        <v>#NAME?</v>
      </c>
      <c r="U27" t="e">
        <f ca="1"/>
        <v>#NAME?</v>
      </c>
    </row>
    <row r="28" spans="1:21">
      <c r="A28" s="11"/>
      <c r="B28" s="7" t="s">
        <v>50</v>
      </c>
      <c r="C28" s="10">
        <v>2.5000000000000001E-3</v>
      </c>
      <c r="D28" s="3"/>
      <c r="E28" s="2"/>
      <c r="F28" s="38">
        <f t="shared" ca="1" si="2"/>
        <v>44329</v>
      </c>
      <c r="G28">
        <f t="shared" ca="1" si="0"/>
        <v>6.6710412638718015</v>
      </c>
      <c r="H28" s="39">
        <f ca="1">AUDCurveGeneric!P28</f>
        <v>6.9584536885351517E-2</v>
      </c>
      <c r="I28">
        <f ca="1"/>
        <v>0.87698559675713672</v>
      </c>
      <c r="J28">
        <f ca="1"/>
        <v>0.87698559675713672</v>
      </c>
      <c r="K28" s="39">
        <f t="shared" ca="1" si="1"/>
        <v>7.0251641011738697E-2</v>
      </c>
      <c r="N28" t="e">
        <f ca="1"/>
        <v>#N/A</v>
      </c>
      <c r="O28" s="50" t="e">
        <f ca="1"/>
        <v>#N/A</v>
      </c>
      <c r="Q28" t="str">
        <f ca="1"/>
        <v>NameSpace</v>
      </c>
      <c r="R28" t="str">
        <f ca="1"/>
        <v>Orion.V5r3</v>
      </c>
      <c r="T28" s="49" t="e">
        <f ca="1"/>
        <v>#NAME?</v>
      </c>
      <c r="U28" t="e">
        <f ca="1"/>
        <v>#NAME?</v>
      </c>
    </row>
    <row r="29" spans="1:21">
      <c r="A29" s="11"/>
      <c r="B29" s="7" t="s">
        <v>51</v>
      </c>
      <c r="C29" s="10">
        <v>2.5000000000000001E-3</v>
      </c>
      <c r="D29" s="3"/>
      <c r="E29" s="2"/>
      <c r="F29" s="38">
        <f t="shared" ca="1" si="2"/>
        <v>44359</v>
      </c>
      <c r="G29">
        <f t="shared" ca="1" si="0"/>
        <v>6.8397042824451528</v>
      </c>
      <c r="H29" s="39">
        <f ca="1">AUDCurveGeneric!P29</f>
        <v>6.9584962190072347E-2</v>
      </c>
      <c r="I29">
        <f ca="1"/>
        <v>0.87190696872063844</v>
      </c>
      <c r="J29">
        <f ca="1"/>
        <v>0.87190696872063844</v>
      </c>
      <c r="K29" s="39">
        <f t="shared" ca="1" si="1"/>
        <v>7.0268932618316862E-2</v>
      </c>
      <c r="M29">
        <f ca="1">_xll.HLV5r3.Financial.Cache.GetValue(B1,F29)</f>
        <v>0.87190696872063844</v>
      </c>
      <c r="O29" s="50"/>
      <c r="Q29" t="e">
        <f ca="1"/>
        <v>#N/A</v>
      </c>
      <c r="R29" t="e">
        <f ca="1"/>
        <v>#N/A</v>
      </c>
      <c r="T29" s="49" t="e">
        <f ca="1"/>
        <v>#NAME?</v>
      </c>
      <c r="U29" t="e">
        <f ca="1"/>
        <v>#NAME?</v>
      </c>
    </row>
    <row r="30" spans="1:21">
      <c r="A30" s="11"/>
      <c r="B30" s="7" t="s">
        <v>52</v>
      </c>
      <c r="C30" s="10">
        <v>2.5000000000000001E-3</v>
      </c>
      <c r="D30" s="3"/>
      <c r="E30" s="2"/>
      <c r="F30" s="38">
        <f t="shared" ca="1" si="2"/>
        <v>44389</v>
      </c>
      <c r="G30">
        <f t="shared" ca="1" si="0"/>
        <v>7.038056617446192</v>
      </c>
      <c r="H30" s="39">
        <f ca="1">AUDCurveGeneric!P30</f>
        <v>6.9585265002361729E-2</v>
      </c>
      <c r="I30">
        <f ca="1"/>
        <v>0.86685027103451895</v>
      </c>
      <c r="J30">
        <f ca="1"/>
        <v>0.86685027103451895</v>
      </c>
      <c r="K30" s="39">
        <f t="shared" ca="1" si="1"/>
        <v>7.0289070664106348E-2</v>
      </c>
      <c r="N30" s="92">
        <f t="array" aca="1" ref="N30:O49" ca="1">_xll.HLV5r3.Financial.Cache.GetTermCurve( B1)</f>
        <v>43647</v>
      </c>
      <c r="O30" s="50">
        <f ca="1"/>
        <v>1</v>
      </c>
      <c r="Q30" t="e">
        <f ca="1"/>
        <v>#N/A</v>
      </c>
      <c r="R30" t="e">
        <f ca="1"/>
        <v>#N/A</v>
      </c>
      <c r="T30" s="49" t="e">
        <f ca="1"/>
        <v>#NAME?</v>
      </c>
      <c r="U30" t="e">
        <f ca="1"/>
        <v>#NAME?</v>
      </c>
    </row>
    <row r="31" spans="1:21">
      <c r="A31" s="11"/>
      <c r="B31" s="7" t="s">
        <v>53</v>
      </c>
      <c r="C31" s="10">
        <v>2.5000000000000001E-3</v>
      </c>
      <c r="D31" s="3"/>
      <c r="E31" s="2"/>
      <c r="F31" s="38">
        <f t="shared" ca="1" si="2"/>
        <v>44419</v>
      </c>
      <c r="G31">
        <f t="shared" ca="1" si="0"/>
        <v>7.295787585301083</v>
      </c>
      <c r="H31" s="39">
        <f ca="1">AUDCurveGeneric!P31</f>
        <v>6.9585322829864737E-2</v>
      </c>
      <c r="I31">
        <f ca="1"/>
        <v>0.86180967018433019</v>
      </c>
      <c r="J31">
        <f ca="1"/>
        <v>0.86180967018433019</v>
      </c>
      <c r="K31" s="39">
        <f t="shared" ca="1" si="1"/>
        <v>7.0314901588394846E-2</v>
      </c>
      <c r="N31" s="92">
        <f ca="1"/>
        <v>43648</v>
      </c>
      <c r="O31" s="50">
        <f ca="1"/>
        <v>0.99981893689937296</v>
      </c>
      <c r="Q31" t="e">
        <f ca="1"/>
        <v>#N/A</v>
      </c>
      <c r="R31" t="e">
        <f ca="1"/>
        <v>#N/A</v>
      </c>
      <c r="T31" s="49" t="e">
        <f ca="1"/>
        <v>#NAME?</v>
      </c>
      <c r="U31" t="e">
        <f ca="1"/>
        <v>#NAME?</v>
      </c>
    </row>
    <row r="32" spans="1:21">
      <c r="A32" s="11"/>
      <c r="B32" s="7"/>
      <c r="C32" s="10">
        <v>0</v>
      </c>
      <c r="D32" s="3"/>
      <c r="E32" s="2"/>
      <c r="F32" s="38">
        <f t="shared" ca="1" si="2"/>
        <v>44449</v>
      </c>
      <c r="G32">
        <f t="shared" ca="1" si="0"/>
        <v>7.5535185531552802</v>
      </c>
      <c r="H32" s="39">
        <f ca="1">AUDCurveGeneric!P32</f>
        <v>6.9585380657366067E-2</v>
      </c>
      <c r="I32">
        <f ca="1"/>
        <v>0.85679474154009694</v>
      </c>
      <c r="J32">
        <f ca="1"/>
        <v>0.85679474154009694</v>
      </c>
      <c r="K32" s="39">
        <f t="shared" ca="1" si="1"/>
        <v>7.0340732512681595E-2</v>
      </c>
      <c r="N32" s="92">
        <f ca="1"/>
        <v>43740</v>
      </c>
      <c r="O32" s="50">
        <f ca="1"/>
        <v>0.982313835228523</v>
      </c>
      <c r="Q32" t="e">
        <f ca="1"/>
        <v>#N/A</v>
      </c>
      <c r="R32" t="e">
        <f ca="1"/>
        <v>#N/A</v>
      </c>
      <c r="T32" s="49" t="e">
        <f ca="1"/>
        <v>#NAME?</v>
      </c>
      <c r="U32" t="e">
        <f ca="1"/>
        <v>#NAME?</v>
      </c>
    </row>
    <row r="33" spans="1:21">
      <c r="A33" s="11"/>
      <c r="B33" s="7"/>
      <c r="C33" s="10">
        <v>0</v>
      </c>
      <c r="D33" s="3"/>
      <c r="E33" s="2"/>
      <c r="F33" s="38">
        <f t="shared" ca="1" si="2"/>
        <v>44479</v>
      </c>
      <c r="G33">
        <f t="shared" ca="1" si="0"/>
        <v>7.8112495210103106</v>
      </c>
      <c r="H33" s="39">
        <f ca="1">AUDCurveGeneric!P33</f>
        <v>6.9585438484867368E-2</v>
      </c>
      <c r="I33">
        <f ca="1"/>
        <v>0.85180537817808633</v>
      </c>
      <c r="J33">
        <f ca="1"/>
        <v>0.85180537817808633</v>
      </c>
      <c r="K33" s="39">
        <f t="shared" ca="1" si="1"/>
        <v>7.0366563436968399E-2</v>
      </c>
      <c r="N33" s="92">
        <f ca="1"/>
        <v>44014</v>
      </c>
      <c r="O33" s="50">
        <f ca="1"/>
        <v>0.93197058609445504</v>
      </c>
      <c r="Q33" t="e">
        <f ca="1"/>
        <v>#N/A</v>
      </c>
      <c r="R33" t="e">
        <f ca="1"/>
        <v>#N/A</v>
      </c>
      <c r="T33" s="49" t="e">
        <f ca="1"/>
        <v>#NAME?</v>
      </c>
      <c r="U33" t="e">
        <f ca="1"/>
        <v>#NAME?</v>
      </c>
    </row>
    <row r="34" spans="1:21">
      <c r="A34" s="11"/>
      <c r="B34" s="7"/>
      <c r="C34" s="10">
        <v>0</v>
      </c>
      <c r="D34" s="3"/>
      <c r="E34" s="2"/>
      <c r="F34" s="38">
        <f t="shared" ca="1" si="2"/>
        <v>44509</v>
      </c>
      <c r="G34">
        <f t="shared" ca="1" si="0"/>
        <v>8.068980488865062</v>
      </c>
      <c r="H34" s="39">
        <f ca="1">AUDCurveGeneric!P34</f>
        <v>6.9585496312366976E-2</v>
      </c>
      <c r="I34">
        <f ca="1"/>
        <v>0.846841473472279</v>
      </c>
      <c r="J34">
        <f ca="1"/>
        <v>0.846841473472279</v>
      </c>
      <c r="K34" s="39">
        <f t="shared" ca="1" si="1"/>
        <v>7.0392394361253482E-2</v>
      </c>
      <c r="N34" s="92">
        <f ca="1"/>
        <v>44379</v>
      </c>
      <c r="O34" s="50">
        <f ca="1"/>
        <v>0.86853619477608501</v>
      </c>
      <c r="Q34" t="e">
        <f ca="1"/>
        <v>#N/A</v>
      </c>
      <c r="R34" t="e">
        <f ca="1"/>
        <v>#N/A</v>
      </c>
      <c r="T34" s="49" t="e">
        <f ca="1"/>
        <v>#NAME?</v>
      </c>
      <c r="U34" t="e">
        <f ca="1"/>
        <v>#NAME?</v>
      </c>
    </row>
    <row r="35" spans="1:21">
      <c r="A35" s="11">
        <v>0.2</v>
      </c>
      <c r="B35" s="7"/>
      <c r="C35" s="10">
        <v>0</v>
      </c>
      <c r="D35" s="3"/>
      <c r="E35" s="2"/>
      <c r="F35" s="38">
        <f t="shared" ca="1" si="2"/>
        <v>44539</v>
      </c>
      <c r="G35">
        <f t="shared" ca="1" si="0"/>
        <v>8.3267114567191207</v>
      </c>
      <c r="H35" s="39">
        <f ca="1">AUDCurveGeneric!P35</f>
        <v>6.9585554139865793E-2</v>
      </c>
      <c r="I35">
        <f ca="1"/>
        <v>0.84190292109442932</v>
      </c>
      <c r="J35">
        <f ca="1"/>
        <v>0.84190292109442932</v>
      </c>
      <c r="K35" s="39">
        <f t="shared" ca="1" si="1"/>
        <v>7.0418225285537706E-2</v>
      </c>
      <c r="N35" s="92">
        <f ca="1"/>
        <v>44746</v>
      </c>
      <c r="O35" s="50">
        <f ca="1"/>
        <v>0.80850934967319499</v>
      </c>
      <c r="Q35" t="e">
        <f ca="1"/>
        <v>#N/A</v>
      </c>
      <c r="R35" t="e">
        <f ca="1"/>
        <v>#N/A</v>
      </c>
      <c r="T35" s="49" t="e">
        <f ca="1"/>
        <v>#NAME?</v>
      </c>
      <c r="U35" t="e">
        <f ca="1"/>
        <v>#NAME?</v>
      </c>
    </row>
    <row r="36" spans="1:21">
      <c r="A36" s="11">
        <v>0.2</v>
      </c>
      <c r="B36" s="7"/>
      <c r="C36" s="10">
        <v>0</v>
      </c>
      <c r="D36" s="3"/>
      <c r="E36" s="2"/>
      <c r="F36" s="38">
        <f t="shared" ca="1" si="2"/>
        <v>44569</v>
      </c>
      <c r="G36">
        <f t="shared" ca="1" si="0"/>
        <v>8.5844424245742896</v>
      </c>
      <c r="H36" s="39">
        <f ca="1">AUDCurveGeneric!P36</f>
        <v>6.9585611967364638E-2</v>
      </c>
      <c r="I36">
        <f ca="1"/>
        <v>0.83698961501413538</v>
      </c>
      <c r="J36">
        <f ca="1"/>
        <v>0.83698961501413538</v>
      </c>
      <c r="K36" s="39">
        <f t="shared" ca="1" si="1"/>
        <v>7.0444056209822067E-2</v>
      </c>
      <c r="N36" s="92">
        <f ca="1"/>
        <v>45475</v>
      </c>
      <c r="O36" s="50">
        <f ca="1"/>
        <v>0.70255823515547899</v>
      </c>
      <c r="Q36" t="e">
        <f ca="1"/>
        <v>#N/A</v>
      </c>
      <c r="R36" t="e">
        <f ca="1"/>
        <v>#N/A</v>
      </c>
      <c r="T36" s="49" t="e">
        <f ca="1"/>
        <v>#NAME?</v>
      </c>
      <c r="U36" t="e">
        <f ca="1"/>
        <v>#NAME?</v>
      </c>
    </row>
    <row r="37" spans="1:21">
      <c r="A37" s="11">
        <v>0.2</v>
      </c>
      <c r="B37" s="7"/>
      <c r="C37" s="10">
        <v>0</v>
      </c>
      <c r="D37" s="3"/>
      <c r="E37" s="2"/>
      <c r="F37" s="38">
        <f t="shared" ca="1" si="2"/>
        <v>44599</v>
      </c>
      <c r="G37">
        <f t="shared" ca="1" si="0"/>
        <v>8.8421733924289043</v>
      </c>
      <c r="H37" s="39">
        <f ca="1">AUDCurveGeneric!P37</f>
        <v>6.9585669794861749E-2</v>
      </c>
      <c r="I37">
        <f ca="1"/>
        <v>0.8321014494989043</v>
      </c>
      <c r="J37">
        <f ca="1"/>
        <v>0.8321014494989043</v>
      </c>
      <c r="K37" s="39">
        <f t="shared" ca="1" si="1"/>
        <v>7.0469887134104639E-2</v>
      </c>
      <c r="N37" s="92">
        <f ca="1"/>
        <v>46205</v>
      </c>
      <c r="O37" s="50">
        <f ca="1"/>
        <v>0.607656926404196</v>
      </c>
      <c r="Q37" t="e">
        <f ca="1"/>
        <v>#N/A</v>
      </c>
      <c r="R37" t="e">
        <f ca="1"/>
        <v>#N/A</v>
      </c>
      <c r="T37" s="49" t="e">
        <f ca="1"/>
        <v>#NAME?</v>
      </c>
      <c r="U37" t="e">
        <f ca="1"/>
        <v>#NAME?</v>
      </c>
    </row>
    <row r="38" spans="1:21">
      <c r="A38" s="11">
        <v>0.2</v>
      </c>
      <c r="B38" s="7"/>
      <c r="C38" s="10">
        <v>0</v>
      </c>
      <c r="D38" s="3"/>
      <c r="E38" s="2"/>
      <c r="F38" s="38">
        <f t="shared" ca="1" si="2"/>
        <v>44629</v>
      </c>
      <c r="G38">
        <f t="shared" ca="1" si="0"/>
        <v>9.0999043602839329</v>
      </c>
      <c r="H38" s="39">
        <f ca="1">AUDCurveGeneric!P38</f>
        <v>6.958572762235804E-2</v>
      </c>
      <c r="I38">
        <f ca="1"/>
        <v>0.82723831911419199</v>
      </c>
      <c r="J38">
        <f ca="1"/>
        <v>0.82723831911419199</v>
      </c>
      <c r="K38" s="39">
        <f t="shared" ca="1" si="1"/>
        <v>7.0495718058386433E-2</v>
      </c>
      <c r="N38" s="92">
        <f ca="1"/>
        <v>47301</v>
      </c>
      <c r="O38" s="50">
        <f ca="1"/>
        <v>0.489770907871586</v>
      </c>
      <c r="Q38" t="e">
        <f ca="1"/>
        <v>#N/A</v>
      </c>
      <c r="R38" t="e">
        <f ca="1"/>
        <v>#N/A</v>
      </c>
      <c r="T38" s="49" t="e">
        <f ca="1"/>
        <v>#NAME?</v>
      </c>
      <c r="U38" t="e">
        <f ca="1"/>
        <v>#NAME?</v>
      </c>
    </row>
    <row r="39" spans="1:21">
      <c r="A39" s="11">
        <v>0.2</v>
      </c>
      <c r="C39" s="10">
        <v>0</v>
      </c>
      <c r="D39" s="3"/>
      <c r="E39" s="2"/>
      <c r="F39" s="38">
        <f t="shared" ca="1" si="2"/>
        <v>44659</v>
      </c>
      <c r="G39">
        <f t="shared" ca="1" si="0"/>
        <v>9.3576353281385476</v>
      </c>
      <c r="H39" s="39">
        <f ca="1">AUDCurveGeneric!P39</f>
        <v>6.9585785449854387E-2</v>
      </c>
      <c r="I39">
        <f ca="1"/>
        <v>0.82240011872345486</v>
      </c>
      <c r="J39">
        <f ca="1"/>
        <v>0.82240011872345486</v>
      </c>
      <c r="K39" s="39">
        <f t="shared" ca="1" si="1"/>
        <v>7.0521548982668242E-2</v>
      </c>
      <c r="N39" s="92">
        <f ca="1"/>
        <v>48031</v>
      </c>
      <c r="O39" s="50">
        <f ca="1"/>
        <v>0.422583959146763</v>
      </c>
      <c r="Q39" t="e">
        <f ca="1"/>
        <v>#N/A</v>
      </c>
      <c r="R39" t="e">
        <f ca="1"/>
        <v>#N/A</v>
      </c>
      <c r="T39" s="49" t="e">
        <f ca="1"/>
        <v>#NAME?</v>
      </c>
      <c r="U39" t="e">
        <f ca="1"/>
        <v>#NAME?</v>
      </c>
    </row>
    <row r="40" spans="1:21">
      <c r="A40" s="11">
        <v>0.2</v>
      </c>
      <c r="B40" s="11"/>
      <c r="C40" s="10">
        <v>0</v>
      </c>
      <c r="D40" s="3"/>
      <c r="E40" s="2"/>
      <c r="F40" s="38">
        <f t="shared" ca="1" si="2"/>
        <v>44689</v>
      </c>
      <c r="G40">
        <f t="shared" ca="1" si="0"/>
        <v>9.6153662959928834</v>
      </c>
      <c r="H40" s="39">
        <f ca="1">AUDCurveGeneric!P40</f>
        <v>6.9585843277348972E-2</v>
      </c>
      <c r="I40">
        <f ca="1"/>
        <v>0.8175867434881946</v>
      </c>
      <c r="J40">
        <f ca="1"/>
        <v>0.8175867434881946</v>
      </c>
      <c r="K40" s="39">
        <f t="shared" ca="1" si="1"/>
        <v>7.054737990694826E-2</v>
      </c>
      <c r="N40" s="92">
        <f ca="1"/>
        <v>49128</v>
      </c>
      <c r="O40" s="50">
        <f ca="1"/>
        <v>0.340916182991853</v>
      </c>
      <c r="Q40" t="e">
        <f ca="1"/>
        <v>#N/A</v>
      </c>
      <c r="R40" t="e">
        <f ca="1"/>
        <v>#N/A</v>
      </c>
      <c r="T40" s="49" t="e">
        <f ca="1"/>
        <v>#NAME?</v>
      </c>
      <c r="U40" t="e">
        <f ca="1"/>
        <v>#NAME?</v>
      </c>
    </row>
    <row r="41" spans="1:21">
      <c r="A41" s="11">
        <v>0.2</v>
      </c>
      <c r="B41" s="11"/>
      <c r="C41" s="11"/>
      <c r="D41" s="3"/>
      <c r="E41" s="2"/>
      <c r="F41" s="38">
        <f t="shared" ca="1" si="2"/>
        <v>44719</v>
      </c>
      <c r="G41">
        <f t="shared" ca="1" si="0"/>
        <v>9.8730972638479138</v>
      </c>
      <c r="H41" s="39">
        <f ca="1">AUDCurveGeneric!P41</f>
        <v>6.9585901104842765E-2</v>
      </c>
      <c r="I41">
        <f ca="1"/>
        <v>0.81279808886797777</v>
      </c>
      <c r="J41">
        <f ca="1"/>
        <v>0.81279808886797777</v>
      </c>
      <c r="K41" s="39">
        <f t="shared" ca="1" si="1"/>
        <v>7.0573210831227556E-2</v>
      </c>
      <c r="N41" s="92">
        <f ca="1"/>
        <v>50955</v>
      </c>
      <c r="O41" s="50">
        <f ca="1"/>
        <v>0.23841328469779399</v>
      </c>
      <c r="Q41" t="e">
        <f ca="1"/>
        <v>#N/A</v>
      </c>
      <c r="R41" t="e">
        <f ca="1"/>
        <v>#N/A</v>
      </c>
      <c r="T41" s="49" t="e">
        <f ca="1"/>
        <v>#NAME?</v>
      </c>
      <c r="U41" t="e">
        <f ca="1"/>
        <v>#NAME?</v>
      </c>
    </row>
    <row r="42" spans="1:21" ht="13.5" thickBot="1">
      <c r="A42" s="13">
        <v>0.2</v>
      </c>
      <c r="B42" s="11"/>
      <c r="C42" s="11"/>
      <c r="D42" s="3"/>
      <c r="E42" s="2"/>
      <c r="F42" s="38">
        <f t="shared" ca="1" si="2"/>
        <v>44749</v>
      </c>
      <c r="G42">
        <f t="shared" ca="1" si="0"/>
        <v>10.127316976080991</v>
      </c>
      <c r="H42" s="39">
        <f ca="1">AUDCurveGeneric!P42</f>
        <v>6.9580494343207247E-2</v>
      </c>
      <c r="I42">
        <f ca="1"/>
        <v>0.80804823875500476</v>
      </c>
      <c r="J42">
        <f ca="1"/>
        <v>0.80804823875500476</v>
      </c>
      <c r="K42" s="39">
        <f t="shared" ca="1" si="1"/>
        <v>7.0593226040815346E-2</v>
      </c>
      <c r="N42" s="92">
        <f ca="1"/>
        <v>52782</v>
      </c>
      <c r="O42" s="50">
        <f ca="1"/>
        <v>0.166720481233504</v>
      </c>
      <c r="Q42" t="e">
        <f ca="1"/>
        <v>#N/A</v>
      </c>
      <c r="R42" t="e">
        <f ca="1"/>
        <v>#N/A</v>
      </c>
      <c r="T42" s="49" t="e">
        <f ca="1"/>
        <v>#NAME?</v>
      </c>
      <c r="U42" t="e">
        <f ca="1"/>
        <v>#NAME?</v>
      </c>
    </row>
    <row r="43" spans="1:21">
      <c r="A43" s="4"/>
      <c r="B43" s="4"/>
      <c r="C43" s="4"/>
      <c r="D43" s="3"/>
      <c r="E43" s="2"/>
      <c r="F43" s="38">
        <f t="shared" ca="1" si="2"/>
        <v>44779</v>
      </c>
      <c r="G43">
        <f t="shared" ca="1" si="0"/>
        <v>10.349935387721359</v>
      </c>
      <c r="H43" s="39">
        <f ca="1">AUDCurveGeneric!P43</f>
        <v>6.9525905869672264E-2</v>
      </c>
      <c r="I43">
        <f ca="1"/>
        <v>0.80345391808319933</v>
      </c>
      <c r="J43">
        <f ca="1"/>
        <v>0.80345391808319933</v>
      </c>
      <c r="K43" s="39">
        <f t="shared" ca="1" si="1"/>
        <v>7.05608994084444E-2</v>
      </c>
      <c r="N43" s="92">
        <f ca="1"/>
        <v>54606</v>
      </c>
      <c r="O43" s="50">
        <f ca="1"/>
        <v>0.116648579950481</v>
      </c>
      <c r="Q43" t="e">
        <f ca="1"/>
        <v>#N/A</v>
      </c>
      <c r="R43" t="e">
        <f ca="1"/>
        <v>#N/A</v>
      </c>
      <c r="T43" s="49" t="e">
        <f ca="1"/>
        <v>#NAME?</v>
      </c>
      <c r="U43" t="e">
        <f ca="1"/>
        <v>#NAME?</v>
      </c>
    </row>
    <row r="44" spans="1:21" ht="13.5" thickBot="1">
      <c r="A44" s="14"/>
      <c r="B44" s="14"/>
      <c r="C44" s="14"/>
      <c r="D44" s="15"/>
      <c r="E44" s="2"/>
      <c r="F44" s="38">
        <f t="shared" ca="1" si="2"/>
        <v>44809</v>
      </c>
      <c r="G44">
        <f t="shared" ca="1" si="0"/>
        <v>10.572553799361033</v>
      </c>
      <c r="H44" s="39">
        <f ca="1">AUDCurveGeneric!P44</f>
        <v>6.9471316651151777E-2</v>
      </c>
      <c r="I44">
        <f ca="1"/>
        <v>0.79888996650332456</v>
      </c>
      <c r="J44">
        <f ca="1"/>
        <v>0.79888996650332456</v>
      </c>
      <c r="K44" s="39">
        <f t="shared" ca="1" si="1"/>
        <v>7.052857203108788E-2</v>
      </c>
      <c r="N44" t="e">
        <f ca="1"/>
        <v>#N/A</v>
      </c>
      <c r="O44" s="50" t="e">
        <f ca="1"/>
        <v>#N/A</v>
      </c>
      <c r="Q44" t="e">
        <f ca="1"/>
        <v>#N/A</v>
      </c>
      <c r="R44" t="e">
        <f ca="1"/>
        <v>#N/A</v>
      </c>
      <c r="T44" s="49" t="e">
        <f ca="1"/>
        <v>#NAME?</v>
      </c>
      <c r="U44" t="e">
        <f ca="1"/>
        <v>#NAME?</v>
      </c>
    </row>
    <row r="45" spans="1:21">
      <c r="A45" s="2"/>
      <c r="B45" s="2"/>
      <c r="C45" s="2"/>
      <c r="D45" s="2"/>
      <c r="E45" s="2"/>
      <c r="F45" s="38">
        <f t="shared" ca="1" si="2"/>
        <v>44839</v>
      </c>
      <c r="G45">
        <f t="shared" ca="1" si="0"/>
        <v>10.795172211001402</v>
      </c>
      <c r="H45" s="39">
        <f ca="1">AUDCurveGeneric!P45</f>
        <v>6.9416726687625385E-2</v>
      </c>
      <c r="I45">
        <f ca="1"/>
        <v>0.79435616326298475</v>
      </c>
      <c r="J45">
        <f ca="1"/>
        <v>0.79435616326298475</v>
      </c>
      <c r="K45" s="39">
        <f t="shared" ca="1" si="1"/>
        <v>7.0496243908725525E-2</v>
      </c>
      <c r="N45" t="e">
        <f ca="1"/>
        <v>#N/A</v>
      </c>
      <c r="O45" s="50" t="e">
        <f ca="1"/>
        <v>#N/A</v>
      </c>
      <c r="Q45" t="e">
        <f ca="1"/>
        <v>#N/A</v>
      </c>
      <c r="R45" t="e">
        <f ca="1"/>
        <v>#N/A</v>
      </c>
    </row>
    <row r="46" spans="1:21">
      <c r="A46" s="55"/>
      <c r="B46" s="55"/>
      <c r="F46" s="38">
        <f t="shared" ca="1" si="2"/>
        <v>44869</v>
      </c>
      <c r="G46">
        <f t="shared" ca="1" si="0"/>
        <v>11.017790622641217</v>
      </c>
      <c r="H46" s="39">
        <f ca="1">AUDCurveGeneric!P46</f>
        <v>6.93621359790728E-2</v>
      </c>
      <c r="I46">
        <f ca="1"/>
        <v>0.78985228934016061</v>
      </c>
      <c r="J46">
        <f ca="1"/>
        <v>0.78985228934016061</v>
      </c>
      <c r="K46" s="39">
        <f t="shared" ca="1" si="1"/>
        <v>7.0463915041336922E-2</v>
      </c>
      <c r="N46" t="e">
        <f ca="1"/>
        <v>#N/A</v>
      </c>
      <c r="O46" s="50" t="e">
        <f ca="1"/>
        <v>#N/A</v>
      </c>
      <c r="Q46" t="e">
        <f ca="1"/>
        <v>#N/A</v>
      </c>
      <c r="R46" t="e">
        <f ca="1"/>
        <v>#N/A</v>
      </c>
    </row>
    <row r="47" spans="1:21">
      <c r="A47">
        <f t="array" aca="1" ref="A47:B83" ca="1">_xll.HLV5r3.Financial.Cache.GetDaysAndZeroRates($B$1,$B$3,"Quarterly")</f>
        <v>0</v>
      </c>
      <c r="B47" s="50">
        <f ca="1"/>
        <v>6.6643087894964204E-2</v>
      </c>
      <c r="F47" s="38">
        <f t="shared" ca="1" si="2"/>
        <v>44899</v>
      </c>
      <c r="G47">
        <f t="shared" ca="1" si="0"/>
        <v>11.240409034281445</v>
      </c>
      <c r="H47" s="39">
        <f ca="1">AUDCurveGeneric!P47</f>
        <v>6.9307544525473733E-2</v>
      </c>
      <c r="I47">
        <f ca="1"/>
        <v>0.78537812742877655</v>
      </c>
      <c r="J47">
        <f ca="1"/>
        <v>0.78537812742877655</v>
      </c>
      <c r="K47" s="39">
        <f t="shared" ca="1" si="1"/>
        <v>7.0431585428901877E-2</v>
      </c>
      <c r="N47" t="e">
        <f ca="1"/>
        <v>#N/A</v>
      </c>
      <c r="O47" s="50" t="e">
        <f ca="1"/>
        <v>#N/A</v>
      </c>
      <c r="Q47" t="e">
        <f ca="1"/>
        <v>#N/A</v>
      </c>
      <c r="R47" t="e">
        <f ca="1"/>
        <v>#N/A</v>
      </c>
    </row>
    <row r="48" spans="1:21">
      <c r="A48">
        <f ca="1"/>
        <v>1</v>
      </c>
      <c r="B48" s="50">
        <f ca="1"/>
        <v>6.6643087894964204E-2</v>
      </c>
      <c r="F48" s="38">
        <f t="shared" ca="1" si="2"/>
        <v>44929</v>
      </c>
      <c r="G48">
        <f t="shared" ca="1" si="0"/>
        <v>11.463027445921675</v>
      </c>
      <c r="H48" s="39">
        <f ca="1">AUDCurveGeneric!P48</f>
        <v>6.925295232680774E-2</v>
      </c>
      <c r="I48">
        <f ca="1"/>
        <v>0.78093346192439717</v>
      </c>
      <c r="J48">
        <f ca="1"/>
        <v>0.78093346192439717</v>
      </c>
      <c r="K48" s="39">
        <f t="shared" ca="1" si="1"/>
        <v>7.0399255071399908E-2</v>
      </c>
      <c r="N48" t="e">
        <f ca="1"/>
        <v>#N/A</v>
      </c>
      <c r="O48" s="50" t="e">
        <f ca="1"/>
        <v>#N/A</v>
      </c>
      <c r="Q48" t="e">
        <f ca="1"/>
        <v>#N/A</v>
      </c>
      <c r="R48" t="e">
        <f ca="1"/>
        <v>#N/A</v>
      </c>
    </row>
    <row r="49" spans="1:18">
      <c r="A49">
        <f ca="1"/>
        <v>93</v>
      </c>
      <c r="B49" s="50">
        <f ca="1"/>
        <v>7.0651305763793637E-2</v>
      </c>
      <c r="F49" s="38">
        <f t="shared" ca="1" si="2"/>
        <v>44959</v>
      </c>
      <c r="G49">
        <f t="shared" ca="1" si="0"/>
        <v>11.685645857561489</v>
      </c>
      <c r="H49" s="39">
        <f ca="1">AUDCurveGeneric!P49</f>
        <v>6.9198359383054547E-2</v>
      </c>
      <c r="I49">
        <f ca="1"/>
        <v>0.77651807891004676</v>
      </c>
      <c r="J49">
        <f ca="1"/>
        <v>0.77651807891004676</v>
      </c>
      <c r="K49" s="39">
        <f t="shared" ca="1" si="1"/>
        <v>7.0366923968810696E-2</v>
      </c>
      <c r="N49" t="e">
        <f ca="1"/>
        <v>#N/A</v>
      </c>
      <c r="O49" s="50" t="e">
        <f ca="1"/>
        <v>#N/A</v>
      </c>
      <c r="Q49" t="e">
        <f ca="1"/>
        <v>#N/A</v>
      </c>
      <c r="R49" t="e">
        <f ca="1"/>
        <v>#N/A</v>
      </c>
    </row>
    <row r="50" spans="1:18">
      <c r="A50">
        <f ca="1"/>
        <v>367</v>
      </c>
      <c r="B50" s="50">
        <f ca="1"/>
        <v>7.068740554640307E-2</v>
      </c>
      <c r="F50" s="38">
        <f t="shared" ca="1" si="2"/>
        <v>44989</v>
      </c>
      <c r="G50">
        <f t="shared" ca="1" si="0"/>
        <v>11.908264269201856</v>
      </c>
      <c r="H50" s="39">
        <f ca="1">AUDCurveGeneric!P50</f>
        <v>6.9143765694193823E-2</v>
      </c>
      <c r="I50">
        <f ca="1"/>
        <v>0.7721317661421554</v>
      </c>
      <c r="J50">
        <f ca="1"/>
        <v>0.7721317661421554</v>
      </c>
      <c r="K50" s="39">
        <f t="shared" ca="1" si="1"/>
        <v>7.0334592121114009E-2</v>
      </c>
      <c r="Q50" t="e">
        <f ca="1"/>
        <v>#N/A</v>
      </c>
      <c r="R50" t="e">
        <f ca="1"/>
        <v>#N/A</v>
      </c>
    </row>
    <row r="51" spans="1:18">
      <c r="A51">
        <f ca="1"/>
        <v>732</v>
      </c>
      <c r="B51" s="50">
        <f ca="1"/>
        <v>7.0901510218459585E-2</v>
      </c>
      <c r="F51" s="38">
        <f t="shared" ca="1" si="2"/>
        <v>45019</v>
      </c>
      <c r="G51">
        <f t="shared" ca="1" si="0"/>
        <v>12.130882680841532</v>
      </c>
      <c r="H51" s="39">
        <f ca="1">AUDCurveGeneric!P51</f>
        <v>6.9089171260205251E-2</v>
      </c>
      <c r="I51">
        <f ca="1"/>
        <v>0.76777431303662846</v>
      </c>
      <c r="J51">
        <f ca="1"/>
        <v>0.76777431303662846</v>
      </c>
      <c r="K51" s="39">
        <f t="shared" ca="1" si="1"/>
        <v>7.0302259528289404E-2</v>
      </c>
    </row>
    <row r="52" spans="1:18">
      <c r="A52">
        <f ca="1"/>
        <v>1099</v>
      </c>
      <c r="B52" s="50">
        <f ca="1"/>
        <v>7.1223122418273555E-2</v>
      </c>
      <c r="F52" s="38">
        <f t="shared" ca="1" si="2"/>
        <v>45049</v>
      </c>
      <c r="G52">
        <f t="shared" ca="1" si="0"/>
        <v>12.353501092481483</v>
      </c>
      <c r="H52" s="39">
        <f ca="1">AUDCurveGeneric!P52</f>
        <v>6.9034576081068388E-2</v>
      </c>
      <c r="I52">
        <f ca="1"/>
        <v>0.7634455106550373</v>
      </c>
      <c r="J52">
        <f ca="1"/>
        <v>0.7634455106550373</v>
      </c>
      <c r="K52" s="39">
        <f t="shared" ca="1" si="1"/>
        <v>7.0269926190316537E-2</v>
      </c>
    </row>
    <row r="53" spans="1:18">
      <c r="A53">
        <f ca="1"/>
        <v>1828</v>
      </c>
      <c r="B53" s="50">
        <f ca="1"/>
        <v>7.1114284797362259E-2</v>
      </c>
      <c r="F53" s="38">
        <f t="shared" ca="1" si="2"/>
        <v>45079</v>
      </c>
      <c r="G53">
        <f t="shared" ca="1" si="0"/>
        <v>12.576119504121852</v>
      </c>
      <c r="H53" s="39">
        <f ca="1">AUDCurveGeneric!P53</f>
        <v>6.8979980156762974E-2</v>
      </c>
      <c r="I53">
        <f ca="1"/>
        <v>0.75914515169093166</v>
      </c>
      <c r="J53">
        <f ca="1"/>
        <v>0.75914515169093166</v>
      </c>
      <c r="K53" s="39">
        <f t="shared" ca="1" si="1"/>
        <v>7.0237592107175159E-2</v>
      </c>
    </row>
    <row r="54" spans="1:18">
      <c r="A54">
        <f ca="1"/>
        <v>2558</v>
      </c>
      <c r="B54" s="50">
        <f ca="1"/>
        <v>7.171539090106549E-2</v>
      </c>
      <c r="F54" s="38">
        <f t="shared" ca="1" si="2"/>
        <v>45109</v>
      </c>
      <c r="G54">
        <f t="shared" ca="1" si="0"/>
        <v>12.798737915761944</v>
      </c>
      <c r="H54" s="39">
        <f ca="1">AUDCurveGeneric!P54</f>
        <v>6.8925383487268677E-2</v>
      </c>
      <c r="I54">
        <f ca="1"/>
        <v>0.75487303045627319</v>
      </c>
      <c r="J54">
        <f ca="1"/>
        <v>0.75487303045627319</v>
      </c>
      <c r="K54" s="39">
        <f t="shared" ca="1" si="1"/>
        <v>7.0205257278844871E-2</v>
      </c>
    </row>
    <row r="55" spans="1:18">
      <c r="A55">
        <f ca="1"/>
        <v>3654</v>
      </c>
      <c r="B55" s="50">
        <f ca="1"/>
        <v>7.1942931073472494E-2</v>
      </c>
      <c r="F55" s="38">
        <f t="shared" ca="1" si="2"/>
        <v>45139</v>
      </c>
      <c r="G55">
        <f t="shared" ca="1" si="0"/>
        <v>13.021356327401756</v>
      </c>
      <c r="H55" s="39">
        <f ca="1">AUDCurveGeneric!P55</f>
        <v>6.8924714991415253E-2</v>
      </c>
      <c r="I55">
        <f ca="1"/>
        <v>0.75046348969107124</v>
      </c>
      <c r="J55">
        <f ca="1"/>
        <v>0.75046348969107124</v>
      </c>
      <c r="K55" s="39">
        <f t="shared" ca="1" si="1"/>
        <v>7.0226850624155429E-2</v>
      </c>
    </row>
    <row r="56" spans="1:18">
      <c r="A56">
        <f ca="1"/>
        <v>4384</v>
      </c>
      <c r="B56" s="50">
        <f ca="1"/>
        <v>7.2361842371792662E-2</v>
      </c>
      <c r="F56" s="38">
        <f t="shared" ca="1" si="2"/>
        <v>45169</v>
      </c>
      <c r="G56">
        <f t="shared" ca="1" si="0"/>
        <v>13.243974739042264</v>
      </c>
      <c r="H56" s="39">
        <f ca="1">AUDCurveGeneric!P56</f>
        <v>6.8925906100684067E-2</v>
      </c>
      <c r="I56">
        <f ca="1"/>
        <v>0.74607127341093471</v>
      </c>
      <c r="J56">
        <f ca="1"/>
        <v>0.74607127341093471</v>
      </c>
      <c r="K56" s="39">
        <f t="shared" ca="1" si="1"/>
        <v>7.0250303574588294E-2</v>
      </c>
    </row>
    <row r="57" spans="1:18">
      <c r="A57">
        <f ca="1"/>
        <v>5481</v>
      </c>
      <c r="B57" s="50">
        <f ca="1"/>
        <v>7.230850130077382E-2</v>
      </c>
      <c r="F57" s="38">
        <f t="shared" ca="1" si="2"/>
        <v>45199</v>
      </c>
      <c r="G57">
        <f t="shared" ca="1" si="0"/>
        <v>13.466593150682215</v>
      </c>
      <c r="H57" s="39">
        <f ca="1">AUDCurveGeneric!P57</f>
        <v>6.8927097209598248E-2</v>
      </c>
      <c r="I57">
        <f ca="1"/>
        <v>0.74170190385730017</v>
      </c>
      <c r="J57">
        <f ca="1"/>
        <v>0.74170190385730017</v>
      </c>
      <c r="K57" s="39">
        <f t="shared" ca="1" si="1"/>
        <v>7.027375652466647E-2</v>
      </c>
    </row>
    <row r="58" spans="1:18">
      <c r="A58">
        <f ca="1"/>
        <v>7308</v>
      </c>
      <c r="B58" s="50">
        <f ca="1"/>
        <v>7.2253828814598187E-2</v>
      </c>
      <c r="F58" s="38">
        <f t="shared" ca="1" si="2"/>
        <v>45229</v>
      </c>
      <c r="G58">
        <f t="shared" ca="1" si="0"/>
        <v>13.689211562322445</v>
      </c>
      <c r="H58" s="39">
        <f ca="1">AUDCurveGeneric!P58</f>
        <v>6.8928288318158573E-2</v>
      </c>
      <c r="I58">
        <f ca="1"/>
        <v>0.73735528081982971</v>
      </c>
      <c r="J58">
        <f ca="1"/>
        <v>0.73735528081982971</v>
      </c>
      <c r="K58" s="39">
        <f t="shared" ca="1" si="1"/>
        <v>7.0297209474390818E-2</v>
      </c>
    </row>
    <row r="59" spans="1:18">
      <c r="A59">
        <f ca="1"/>
        <v>9135</v>
      </c>
      <c r="B59" s="50">
        <f ca="1"/>
        <v>7.222330450406389E-2</v>
      </c>
      <c r="F59" s="38">
        <f t="shared" ca="1" si="2"/>
        <v>45259</v>
      </c>
      <c r="G59">
        <f t="shared" ca="1" si="0"/>
        <v>13.911829973962121</v>
      </c>
      <c r="H59" s="39">
        <f ca="1">AUDCurveGeneric!P59</f>
        <v>6.8929479426363363E-2</v>
      </c>
      <c r="I59">
        <f ca="1"/>
        <v>0.73303130441295616</v>
      </c>
      <c r="J59">
        <f ca="1"/>
        <v>0.73303130441295616</v>
      </c>
      <c r="K59" s="39">
        <f t="shared" ca="1" si="1"/>
        <v>7.0320662423759575E-2</v>
      </c>
    </row>
    <row r="60" spans="1:18">
      <c r="A60">
        <f ca="1"/>
        <v>10959</v>
      </c>
      <c r="B60" s="50">
        <f ca="1"/>
        <v>7.220478484603543E-2</v>
      </c>
      <c r="F60" s="38">
        <f t="shared" ca="1" si="2"/>
        <v>45289</v>
      </c>
      <c r="G60">
        <f t="shared" ca="1" si="0"/>
        <v>14.134448385602628</v>
      </c>
      <c r="H60" s="39">
        <f ca="1">AUDCurveGeneric!P60</f>
        <v>6.8930670534213451E-2</v>
      </c>
      <c r="I60">
        <f ca="1"/>
        <v>0.72872987507549813</v>
      </c>
      <c r="J60">
        <f ca="1"/>
        <v>0.72872987507549813</v>
      </c>
      <c r="K60" s="39">
        <f t="shared" ca="1" si="1"/>
        <v>7.0344115372773713E-2</v>
      </c>
    </row>
    <row r="61" spans="1:18">
      <c r="A61" t="e">
        <f ca="1"/>
        <v>#N/A</v>
      </c>
      <c r="B61" s="50" t="e">
        <f ca="1"/>
        <v>#N/A</v>
      </c>
      <c r="F61" s="38">
        <f t="shared" ca="1" si="2"/>
        <v>45319</v>
      </c>
      <c r="G61">
        <f t="shared" ca="1" si="0"/>
        <v>14.357066797242718</v>
      </c>
      <c r="H61" s="39">
        <f ca="1">AUDCurveGeneric!P61</f>
        <v>6.8931861641708878E-2</v>
      </c>
      <c r="I61">
        <f ca="1"/>
        <v>0.72445089357030112</v>
      </c>
      <c r="J61">
        <f ca="1"/>
        <v>0.72445089357030112</v>
      </c>
      <c r="K61" s="39">
        <f t="shared" ca="1" si="1"/>
        <v>7.0367568321433149E-2</v>
      </c>
    </row>
    <row r="62" spans="1:18">
      <c r="A62" t="e">
        <f ca="1"/>
        <v>#N/A</v>
      </c>
      <c r="B62" s="50" t="e">
        <f ca="1"/>
        <v>#N/A</v>
      </c>
      <c r="F62" s="38">
        <f t="shared" ca="1" si="2"/>
        <v>45349</v>
      </c>
      <c r="G62">
        <f t="shared" ca="1" si="0"/>
        <v>14.579685208882671</v>
      </c>
      <c r="H62" s="39">
        <f ca="1">AUDCurveGeneric!P62</f>
        <v>6.8933052748850476E-2</v>
      </c>
      <c r="I62">
        <f ca="1"/>
        <v>0.72019426098385508</v>
      </c>
      <c r="J62">
        <f ca="1"/>
        <v>0.72019426098385508</v>
      </c>
      <c r="K62" s="39">
        <f t="shared" ca="1" si="1"/>
        <v>7.0391021269738743E-2</v>
      </c>
    </row>
    <row r="63" spans="1:18">
      <c r="A63" t="e">
        <f ca="1"/>
        <v>#N/A</v>
      </c>
      <c r="B63" s="50" t="e">
        <f ca="1"/>
        <v>#N/A</v>
      </c>
      <c r="F63" s="38">
        <f t="shared" ca="1" si="2"/>
        <v>45379</v>
      </c>
      <c r="G63">
        <f t="shared" ca="1" si="0"/>
        <v>14.802303620522622</v>
      </c>
      <c r="H63" s="39">
        <f ca="1">AUDCurveGeneric!P63</f>
        <v>6.8934243855636512E-2</v>
      </c>
      <c r="I63">
        <f ca="1"/>
        <v>0.71595987872592692</v>
      </c>
      <c r="J63">
        <f ca="1"/>
        <v>0.71595987872592692</v>
      </c>
      <c r="K63" s="39">
        <f t="shared" ca="1" si="1"/>
        <v>7.0414474217688774E-2</v>
      </c>
    </row>
    <row r="64" spans="1:18">
      <c r="A64" t="e">
        <f ca="1"/>
        <v>#N/A</v>
      </c>
      <c r="B64" s="50" t="e">
        <f ca="1"/>
        <v>#N/A</v>
      </c>
      <c r="F64" s="38">
        <f t="shared" ca="1" si="2"/>
        <v>45409</v>
      </c>
      <c r="G64">
        <f t="shared" ca="1" si="0"/>
        <v>15.024922032162713</v>
      </c>
      <c r="H64" s="39">
        <f ca="1">AUDCurveGeneric!P64</f>
        <v>6.8935434962067887E-2</v>
      </c>
      <c r="I64">
        <f ca="1"/>
        <v>0.7117476485291595</v>
      </c>
      <c r="J64">
        <f ca="1"/>
        <v>0.7117476485291595</v>
      </c>
      <c r="K64" s="39">
        <f t="shared" ca="1" si="1"/>
        <v>7.0437927165284159E-2</v>
      </c>
    </row>
    <row r="65" spans="1:11">
      <c r="A65" t="e">
        <f ca="1"/>
        <v>#N/A</v>
      </c>
      <c r="B65" s="50" t="e">
        <f ca="1"/>
        <v>#N/A</v>
      </c>
      <c r="F65" s="38">
        <f t="shared" ca="1" si="2"/>
        <v>45439</v>
      </c>
      <c r="G65">
        <f t="shared" ca="1" si="0"/>
        <v>15.247540443802803</v>
      </c>
      <c r="H65" s="39">
        <f ca="1">AUDCurveGeneric!P65</f>
        <v>6.8936626068145421E-2</v>
      </c>
      <c r="I65">
        <f ca="1"/>
        <v>0.70755747244869327</v>
      </c>
      <c r="J65">
        <f ca="1"/>
        <v>0.70755747244869327</v>
      </c>
      <c r="K65" s="39">
        <f t="shared" ca="1" si="1"/>
        <v>7.0461380112525701E-2</v>
      </c>
    </row>
    <row r="66" spans="1:11">
      <c r="A66" t="e">
        <f ca="1"/>
        <v>#N/A</v>
      </c>
      <c r="B66" s="50" t="e">
        <f ca="1"/>
        <v>#N/A</v>
      </c>
      <c r="F66" s="38">
        <f t="shared" ca="1" si="2"/>
        <v>45469</v>
      </c>
      <c r="G66">
        <f t="shared" ca="1" si="0"/>
        <v>15.470158855443033</v>
      </c>
      <c r="H66" s="39">
        <f ca="1">AUDCurveGeneric!P66</f>
        <v>6.8937817173867391E-2</v>
      </c>
      <c r="I66">
        <f ca="1"/>
        <v>0.70338925286178322</v>
      </c>
      <c r="J66">
        <f ca="1"/>
        <v>0.70338925286178322</v>
      </c>
      <c r="K66" s="39">
        <f t="shared" ca="1" si="1"/>
        <v>7.0484833059411695E-2</v>
      </c>
    </row>
    <row r="67" spans="1:11">
      <c r="A67" t="e">
        <f ca="1"/>
        <v>#N/A</v>
      </c>
      <c r="B67" s="50" t="e">
        <f ca="1"/>
        <v>#N/A</v>
      </c>
      <c r="F67" s="38">
        <f t="shared" ca="1" si="2"/>
        <v>45499</v>
      </c>
      <c r="G67">
        <f t="shared" ref="G67:G130" ca="1" si="3">(K67-H67)*10000</f>
        <v>15.703412222837777</v>
      </c>
      <c r="H67" s="39">
        <f ca="1">AUDCurveGeneric!P67</f>
        <v>6.8938688647108615E-2</v>
      </c>
      <c r="I67">
        <f ca="1"/>
        <v>0.69924025329001638</v>
      </c>
      <c r="J67">
        <f ca="1"/>
        <v>0.69924025329001638</v>
      </c>
      <c r="K67" s="39">
        <f t="shared" ca="1" si="1"/>
        <v>7.0509029869392392E-2</v>
      </c>
    </row>
    <row r="68" spans="1:11">
      <c r="A68" t="e">
        <f ca="1"/>
        <v>#N/A</v>
      </c>
      <c r="B68" s="50" t="e">
        <f ca="1"/>
        <v>#N/A</v>
      </c>
      <c r="F68" s="38">
        <f t="shared" ref="F68:F131" ca="1" si="4">F67+30</f>
        <v>45529</v>
      </c>
      <c r="G68">
        <f t="shared" ca="1" si="3"/>
        <v>15.93932432917139</v>
      </c>
      <c r="H68" s="39">
        <f ca="1">AUDCurveGeneric!P68</f>
        <v>6.8939480212141441E-2</v>
      </c>
      <c r="I68">
        <f ca="1"/>
        <v>0.69511229555483212</v>
      </c>
      <c r="J68">
        <f ca="1"/>
        <v>0.69511229555483212</v>
      </c>
      <c r="K68" s="39">
        <f t="shared" ref="K68:K71" ca="1" si="5">LN(I68)*-365/($F68-$F$2)</f>
        <v>7.053341264505858E-2</v>
      </c>
    </row>
    <row r="69" spans="1:11">
      <c r="A69" t="e">
        <f ca="1"/>
        <v>#N/A</v>
      </c>
      <c r="B69" s="50" t="e">
        <f ca="1"/>
        <v>#N/A</v>
      </c>
      <c r="F69" s="38">
        <f t="shared" ca="1" si="4"/>
        <v>45559</v>
      </c>
      <c r="G69">
        <f t="shared" ca="1" si="3"/>
        <v>16.175236435505141</v>
      </c>
      <c r="H69" s="39">
        <f ca="1">AUDCurveGeneric!P69</f>
        <v>6.8940271777017559E-2</v>
      </c>
      <c r="I69">
        <f ca="1"/>
        <v>0.69100593753133321</v>
      </c>
      <c r="J69">
        <f ca="1"/>
        <v>0.69100593753133321</v>
      </c>
      <c r="K69" s="39">
        <f t="shared" ca="1" si="5"/>
        <v>7.0557795420568073E-2</v>
      </c>
    </row>
    <row r="70" spans="1:11">
      <c r="A70" t="e">
        <f ca="1"/>
        <v>#N/A</v>
      </c>
      <c r="B70" t="e">
        <f ca="1"/>
        <v>#N/A</v>
      </c>
      <c r="F70" s="38">
        <f t="shared" ca="1" si="4"/>
        <v>45589</v>
      </c>
      <c r="G70">
        <f t="shared" ca="1" si="3"/>
        <v>16.411148541838479</v>
      </c>
      <c r="H70" s="39">
        <f ca="1">AUDCurveGeneric!P70</f>
        <v>6.894106334173708E-2</v>
      </c>
      <c r="I70">
        <f ca="1"/>
        <v>0.68692108444011479</v>
      </c>
      <c r="J70">
        <f ca="1"/>
        <v>0.68692108444011479</v>
      </c>
      <c r="K70" s="39">
        <f t="shared" ca="1" si="5"/>
        <v>7.0582178195920928E-2</v>
      </c>
    </row>
    <row r="71" spans="1:11">
      <c r="A71" t="e">
        <f ca="1"/>
        <v>#N/A</v>
      </c>
      <c r="B71" t="e">
        <f ca="1"/>
        <v>#N/A</v>
      </c>
      <c r="F71" s="38">
        <f t="shared" ca="1" si="4"/>
        <v>45619</v>
      </c>
      <c r="G71">
        <f t="shared" ca="1" si="3"/>
        <v>16.647060648172367</v>
      </c>
      <c r="H71" s="39">
        <f ca="1">AUDCurveGeneric!P71</f>
        <v>6.8941854906299935E-2</v>
      </c>
      <c r="I71">
        <f ca="1"/>
        <v>0.68285764180404884</v>
      </c>
      <c r="J71">
        <f ca="1"/>
        <v>0.68285764180404884</v>
      </c>
      <c r="K71" s="39">
        <f t="shared" ca="1" si="5"/>
        <v>7.0606560971117172E-2</v>
      </c>
    </row>
    <row r="72" spans="1:11">
      <c r="A72" t="e">
        <f ca="1"/>
        <v>#N/A</v>
      </c>
      <c r="B72" t="e">
        <f ca="1"/>
        <v>#N/A</v>
      </c>
      <c r="F72" s="38">
        <f t="shared" ca="1" si="4"/>
        <v>45649</v>
      </c>
      <c r="G72">
        <f t="shared" ca="1" si="3"/>
        <v>16.88297275450612</v>
      </c>
      <c r="H72" s="39">
        <f ca="1">AUDCurveGeneric!P72</f>
        <v>6.8942646470706179E-2</v>
      </c>
      <c r="I72">
        <f ca="1"/>
        <v>0.67881551544800744</v>
      </c>
      <c r="J72">
        <f ca="1"/>
        <v>0.67881551544800744</v>
      </c>
      <c r="K72" s="39">
        <f t="shared" ref="K72:K135" ca="1" si="6">LN(I72)*-365/($F72-$F$2)</f>
        <v>7.0630943746156791E-2</v>
      </c>
    </row>
    <row r="73" spans="1:11">
      <c r="A73" t="e">
        <f ca="1"/>
        <v>#N/A</v>
      </c>
      <c r="B73" t="e">
        <f ca="1"/>
        <v>#N/A</v>
      </c>
      <c r="F73" s="38">
        <f t="shared" ca="1" si="4"/>
        <v>45679</v>
      </c>
      <c r="G73">
        <f t="shared" ca="1" si="3"/>
        <v>17.118884860839458</v>
      </c>
      <c r="H73" s="39">
        <f ca="1">AUDCurveGeneric!P73</f>
        <v>6.8943438034956631E-2</v>
      </c>
      <c r="I73">
        <f ca="1"/>
        <v>0.67479461149857833</v>
      </c>
      <c r="J73">
        <f ca="1"/>
        <v>0.67479461149857833</v>
      </c>
      <c r="K73" s="39">
        <f t="shared" ca="1" si="6"/>
        <v>7.0655326521040576E-2</v>
      </c>
    </row>
    <row r="74" spans="1:11">
      <c r="A74" t="e">
        <f ca="1"/>
        <v>#N/A</v>
      </c>
      <c r="B74" t="e">
        <f ca="1"/>
        <v>#N/A</v>
      </c>
      <c r="F74" s="38">
        <f t="shared" ca="1" si="4"/>
        <v>45709</v>
      </c>
      <c r="G74">
        <f t="shared" ca="1" si="3"/>
        <v>17.354796967173208</v>
      </c>
      <c r="H74" s="39">
        <f ca="1">AUDCurveGeneric!P74</f>
        <v>6.894422959904957E-2</v>
      </c>
      <c r="I74">
        <f ca="1"/>
        <v>0.67079483638379211</v>
      </c>
      <c r="J74">
        <f ca="1"/>
        <v>0.67079483638379211</v>
      </c>
      <c r="K74" s="39">
        <f t="shared" ca="1" si="6"/>
        <v>7.067970929576689E-2</v>
      </c>
    </row>
    <row r="75" spans="1:11">
      <c r="A75" t="e">
        <f ca="1"/>
        <v>#N/A</v>
      </c>
      <c r="B75" t="e">
        <f ca="1"/>
        <v>#N/A</v>
      </c>
      <c r="F75" s="38">
        <f t="shared" ca="1" si="4"/>
        <v>45739</v>
      </c>
      <c r="G75">
        <f t="shared" ca="1" si="3"/>
        <v>17.590709073506961</v>
      </c>
      <c r="H75" s="39">
        <f ca="1">AUDCurveGeneric!P75</f>
        <v>6.894502116298587E-2</v>
      </c>
      <c r="I75">
        <f ca="1"/>
        <v>0.66681609683281362</v>
      </c>
      <c r="J75">
        <f ca="1"/>
        <v>0.66681609683281362</v>
      </c>
      <c r="K75" s="39">
        <f t="shared" ca="1" si="6"/>
        <v>7.0704092070336566E-2</v>
      </c>
    </row>
    <row r="76" spans="1:11">
      <c r="A76" t="e">
        <f ca="1"/>
        <v>#N/A</v>
      </c>
      <c r="B76" t="e">
        <f ca="1"/>
        <v>#N/A</v>
      </c>
      <c r="F76" s="38">
        <f t="shared" ca="1" si="4"/>
        <v>45769</v>
      </c>
      <c r="G76">
        <f t="shared" ca="1" si="3"/>
        <v>17.826621179840295</v>
      </c>
      <c r="H76" s="39">
        <f ca="1">AUDCurveGeneric!P76</f>
        <v>6.8945812726765532E-2</v>
      </c>
      <c r="I76">
        <f ca="1"/>
        <v>0.66285829987566047</v>
      </c>
      <c r="J76">
        <f ca="1"/>
        <v>0.66285829987566047</v>
      </c>
      <c r="K76" s="39">
        <f t="shared" ca="1" si="6"/>
        <v>7.0728474844749561E-2</v>
      </c>
    </row>
    <row r="77" spans="1:11">
      <c r="A77" t="e">
        <f ca="1"/>
        <v>#N/A</v>
      </c>
      <c r="B77" t="e">
        <f ca="1"/>
        <v>#N/A</v>
      </c>
      <c r="F77" s="38">
        <f t="shared" ca="1" si="4"/>
        <v>45799</v>
      </c>
      <c r="G77">
        <f t="shared" ca="1" si="3"/>
        <v>18.06253328617391</v>
      </c>
      <c r="H77" s="39">
        <f ca="1">AUDCurveGeneric!P77</f>
        <v>6.8946604290388541E-2</v>
      </c>
      <c r="I77">
        <f ca="1"/>
        <v>0.65892135284290143</v>
      </c>
      <c r="J77">
        <f ca="1"/>
        <v>0.65892135284290143</v>
      </c>
      <c r="K77" s="39">
        <f t="shared" ca="1" si="6"/>
        <v>7.0752857619005932E-2</v>
      </c>
    </row>
    <row r="78" spans="1:11">
      <c r="A78" t="e">
        <f ca="1"/>
        <v>#N/A</v>
      </c>
      <c r="B78" t="e">
        <f ca="1"/>
        <v>#N/A</v>
      </c>
      <c r="F78" s="38">
        <f t="shared" ca="1" si="4"/>
        <v>45829</v>
      </c>
      <c r="G78">
        <f t="shared" ca="1" si="3"/>
        <v>18.298445392507663</v>
      </c>
      <c r="H78" s="39">
        <f ca="1">AUDCurveGeneric!P78</f>
        <v>6.8947395853854898E-2</v>
      </c>
      <c r="I78">
        <f ca="1"/>
        <v>0.65500516336535408</v>
      </c>
      <c r="J78">
        <f ca="1"/>
        <v>0.65500516336535408</v>
      </c>
      <c r="K78" s="39">
        <f t="shared" ca="1" si="6"/>
        <v>7.0777240393105664E-2</v>
      </c>
    </row>
    <row r="79" spans="1:11">
      <c r="A79" t="e">
        <f ca="1"/>
        <v>#N/A</v>
      </c>
      <c r="B79" t="e">
        <f ca="1"/>
        <v>#N/A</v>
      </c>
      <c r="F79" s="38">
        <f t="shared" ca="1" si="4"/>
        <v>45859</v>
      </c>
      <c r="G79">
        <f t="shared" ca="1" si="3"/>
        <v>18.534357498841274</v>
      </c>
      <c r="H79" s="39">
        <f ca="1">AUDCurveGeneric!P79</f>
        <v>6.8948044172983211E-2</v>
      </c>
      <c r="I79">
        <f ca="1"/>
        <v>0.65111020460163993</v>
      </c>
      <c r="J79">
        <f ca="1"/>
        <v>0.65111020460163993</v>
      </c>
      <c r="K79" s="39">
        <f t="shared" ca="1" si="6"/>
        <v>7.0801479922867339E-2</v>
      </c>
    </row>
    <row r="80" spans="1:11">
      <c r="A80" t="e">
        <f ca="1"/>
        <v>#N/A</v>
      </c>
      <c r="B80" t="e">
        <f ca="1"/>
        <v>#N/A</v>
      </c>
      <c r="F80" s="38">
        <f t="shared" ca="1" si="4"/>
        <v>45889</v>
      </c>
      <c r="G80">
        <f t="shared" ca="1" si="3"/>
        <v>18.770269605175027</v>
      </c>
      <c r="H80" s="39">
        <f ca="1">AUDCurveGeneric!P80</f>
        <v>6.894860956117492E-2</v>
      </c>
      <c r="I80">
        <f ca="1"/>
        <v>0.64723615776922161</v>
      </c>
      <c r="J80">
        <f ca="1"/>
        <v>0.64723615776922161</v>
      </c>
      <c r="K80" s="39">
        <f t="shared" ca="1" si="6"/>
        <v>7.0825636521692423E-2</v>
      </c>
    </row>
    <row r="81" spans="1:11">
      <c r="A81" t="e">
        <f ca="1"/>
        <v>#N/A</v>
      </c>
      <c r="B81" t="e">
        <f ca="1"/>
        <v>#N/A</v>
      </c>
      <c r="F81" s="38">
        <f t="shared" ca="1" si="4"/>
        <v>45919</v>
      </c>
      <c r="G81">
        <f t="shared" ca="1" si="3"/>
        <v>19.006181711508361</v>
      </c>
      <c r="H81" s="39">
        <f ca="1">AUDCurveGeneric!P81</f>
        <v>6.8949174949287637E-2</v>
      </c>
      <c r="I81">
        <f ca="1"/>
        <v>0.64338260632162558</v>
      </c>
      <c r="J81">
        <f ca="1"/>
        <v>0.64338260632162558</v>
      </c>
      <c r="K81" s="39">
        <f t="shared" ca="1" si="6"/>
        <v>7.0849793120438473E-2</v>
      </c>
    </row>
    <row r="82" spans="1:11">
      <c r="A82" t="e">
        <f ca="1"/>
        <v>#N/A</v>
      </c>
      <c r="B82" t="e">
        <f ca="1"/>
        <v>#N/A</v>
      </c>
      <c r="F82" s="38">
        <f t="shared" ca="1" si="4"/>
        <v>45949</v>
      </c>
      <c r="G82">
        <f t="shared" ca="1" si="3"/>
        <v>19.242093817841976</v>
      </c>
      <c r="H82" s="39">
        <f ca="1">AUDCurveGeneric!P82</f>
        <v>6.8949740337319515E-2</v>
      </c>
      <c r="I82">
        <f ca="1"/>
        <v>0.63954945874561486</v>
      </c>
      <c r="J82">
        <f ca="1"/>
        <v>0.63954945874561486</v>
      </c>
      <c r="K82" s="39">
        <f t="shared" ca="1" si="6"/>
        <v>7.0873949719103713E-2</v>
      </c>
    </row>
    <row r="83" spans="1:11">
      <c r="A83" t="e">
        <f ca="1"/>
        <v>#N/A</v>
      </c>
      <c r="B83" t="e">
        <f ca="1"/>
        <v>#N/A</v>
      </c>
      <c r="F83" s="38">
        <f t="shared" ca="1" si="4"/>
        <v>45979</v>
      </c>
      <c r="G83">
        <f t="shared" ca="1" si="3"/>
        <v>19.478005924175729</v>
      </c>
      <c r="H83" s="39">
        <f ca="1">AUDCurveGeneric!P83</f>
        <v>6.8950305725271485E-2</v>
      </c>
      <c r="I83">
        <f ca="1"/>
        <v>0.63573662383063523</v>
      </c>
      <c r="J83">
        <f ca="1"/>
        <v>0.63573662383063523</v>
      </c>
      <c r="K83" s="39">
        <f t="shared" ca="1" si="6"/>
        <v>7.0898106317689058E-2</v>
      </c>
    </row>
    <row r="84" spans="1:11">
      <c r="F84" s="38">
        <f t="shared" ca="1" si="4"/>
        <v>46009</v>
      </c>
      <c r="G84">
        <f t="shared" ca="1" si="3"/>
        <v>19.713918030509483</v>
      </c>
      <c r="H84" s="39">
        <f ca="1">AUDCurveGeneric!P84</f>
        <v>6.8950871113144435E-2</v>
      </c>
      <c r="I84">
        <f ca="1"/>
        <v>0.63194401066846739</v>
      </c>
      <c r="J84">
        <f ca="1"/>
        <v>0.63194401066846739</v>
      </c>
      <c r="K84" s="39">
        <f t="shared" ca="1" si="6"/>
        <v>7.0922262916195383E-2</v>
      </c>
    </row>
    <row r="85" spans="1:11">
      <c r="F85" s="38">
        <f t="shared" ca="1" si="4"/>
        <v>46039</v>
      </c>
      <c r="G85">
        <f t="shared" ca="1" si="3"/>
        <v>19.949830136842817</v>
      </c>
      <c r="H85" s="39">
        <f ca="1">AUDCurveGeneric!P85</f>
        <v>6.8951436500936575E-2</v>
      </c>
      <c r="I85">
        <f ca="1"/>
        <v>0.62817152865287473</v>
      </c>
      <c r="J85">
        <f ca="1"/>
        <v>0.62817152865287473</v>
      </c>
      <c r="K85" s="39">
        <f t="shared" ca="1" si="6"/>
        <v>7.0946419514620856E-2</v>
      </c>
    </row>
    <row r="86" spans="1:11">
      <c r="F86" s="38">
        <f t="shared" ca="1" si="4"/>
        <v>46069</v>
      </c>
      <c r="G86">
        <f t="shared" ca="1" si="3"/>
        <v>20.18574224317657</v>
      </c>
      <c r="H86" s="39">
        <f ca="1">AUDCurveGeneric!P86</f>
        <v>6.895200188864882E-2</v>
      </c>
      <c r="I86">
        <f ca="1"/>
        <v>0.62441908747921471</v>
      </c>
      <c r="J86">
        <f ca="1"/>
        <v>0.62441908747921471</v>
      </c>
      <c r="K86" s="39">
        <f t="shared" ca="1" si="6"/>
        <v>7.0970576112966477E-2</v>
      </c>
    </row>
    <row r="87" spans="1:11">
      <c r="F87" s="38">
        <f t="shared" ca="1" si="4"/>
        <v>46099</v>
      </c>
      <c r="G87">
        <f t="shared" ca="1" si="3"/>
        <v>20.42165434951032</v>
      </c>
      <c r="H87" s="39">
        <f ca="1">AUDCurveGeneric!P87</f>
        <v>6.8952567276281115E-2</v>
      </c>
      <c r="I87">
        <f ca="1"/>
        <v>0.62068659714408403</v>
      </c>
      <c r="J87">
        <f ca="1"/>
        <v>0.62068659714408403</v>
      </c>
      <c r="K87" s="39">
        <f t="shared" ca="1" si="6"/>
        <v>7.0994732711232147E-2</v>
      </c>
    </row>
    <row r="88" spans="1:11">
      <c r="F88" s="38">
        <f t="shared" ca="1" si="4"/>
        <v>46129</v>
      </c>
      <c r="G88">
        <f t="shared" ca="1" si="3"/>
        <v>20.657566455843657</v>
      </c>
      <c r="H88" s="39">
        <f ca="1">AUDCurveGeneric!P88</f>
        <v>6.8953132663834391E-2</v>
      </c>
      <c r="I88">
        <f ca="1"/>
        <v>0.61697396794493597</v>
      </c>
      <c r="J88">
        <f ca="1"/>
        <v>0.61697396794493597</v>
      </c>
      <c r="K88" s="39">
        <f t="shared" ca="1" si="6"/>
        <v>7.1018889309418756E-2</v>
      </c>
    </row>
    <row r="89" spans="1:11">
      <c r="F89" s="38">
        <f t="shared" ca="1" si="4"/>
        <v>46159</v>
      </c>
      <c r="G89">
        <f t="shared" ca="1" si="3"/>
        <v>20.89347856217741</v>
      </c>
      <c r="H89" s="39">
        <f ca="1">AUDCurveGeneric!P89</f>
        <v>6.8953698051306897E-2</v>
      </c>
      <c r="I89">
        <f ca="1"/>
        <v>0.61328111047971767</v>
      </c>
      <c r="J89">
        <f ca="1"/>
        <v>0.61328111047971767</v>
      </c>
      <c r="K89" s="39">
        <f t="shared" ca="1" si="6"/>
        <v>7.1043045907524638E-2</v>
      </c>
    </row>
    <row r="90" spans="1:11">
      <c r="F90" s="38">
        <f t="shared" ca="1" si="4"/>
        <v>46189</v>
      </c>
      <c r="G90">
        <f t="shared" ca="1" si="3"/>
        <v>21.129390668511022</v>
      </c>
      <c r="H90" s="39">
        <f ca="1">AUDCurveGeneric!P90</f>
        <v>6.8954263438699454E-2</v>
      </c>
      <c r="I90">
        <f ca="1"/>
        <v>0.60960793564646731</v>
      </c>
      <c r="J90">
        <f ca="1"/>
        <v>0.60960793564646731</v>
      </c>
      <c r="K90" s="39">
        <f t="shared" ca="1" si="6"/>
        <v>7.1067202505550556E-2</v>
      </c>
    </row>
    <row r="91" spans="1:11">
      <c r="F91" s="38">
        <f t="shared" ca="1" si="4"/>
        <v>46219</v>
      </c>
      <c r="G91">
        <f t="shared" ca="1" si="3"/>
        <v>21.282231473245954</v>
      </c>
      <c r="H91" s="39">
        <f ca="1">AUDCurveGeneric!P91</f>
        <v>6.8954760113557612E-2</v>
      </c>
      <c r="I91">
        <f ca="1"/>
        <v>0.6059901197340023</v>
      </c>
      <c r="J91">
        <f ca="1"/>
        <v>0.6059901197340023</v>
      </c>
      <c r="K91" s="39">
        <f t="shared" ca="1" si="6"/>
        <v>7.1082983260882207E-2</v>
      </c>
    </row>
    <row r="92" spans="1:11">
      <c r="F92" s="38">
        <f t="shared" ca="1" si="4"/>
        <v>46249</v>
      </c>
      <c r="G92">
        <f t="shared" ca="1" si="3"/>
        <v>21.340133647582693</v>
      </c>
      <c r="H92" s="39">
        <f ca="1">AUDCurveGeneric!P92</f>
        <v>6.8955178259840988E-2</v>
      </c>
      <c r="I92">
        <f ca="1"/>
        <v>0.60243331991962112</v>
      </c>
      <c r="J92">
        <f ca="1"/>
        <v>0.60243331991962112</v>
      </c>
      <c r="K92" s="39">
        <f t="shared" ca="1" si="6"/>
        <v>7.1089191624599257E-2</v>
      </c>
    </row>
    <row r="93" spans="1:11">
      <c r="F93" s="38">
        <f t="shared" ca="1" si="4"/>
        <v>46279</v>
      </c>
      <c r="G93">
        <f t="shared" ca="1" si="3"/>
        <v>21.398035821919294</v>
      </c>
      <c r="H93" s="39">
        <f ca="1">AUDCurveGeneric!P93</f>
        <v>6.8955596406080635E-2</v>
      </c>
      <c r="I93">
        <f ca="1"/>
        <v>0.5988967851883229</v>
      </c>
      <c r="J93">
        <f ca="1"/>
        <v>0.5988967851883229</v>
      </c>
      <c r="K93" s="39">
        <f t="shared" ca="1" si="6"/>
        <v>7.1095399988272565E-2</v>
      </c>
    </row>
    <row r="94" spans="1:11">
      <c r="F94" s="38">
        <f t="shared" ca="1" si="4"/>
        <v>46309</v>
      </c>
      <c r="G94">
        <f t="shared" ca="1" si="3"/>
        <v>21.455937996255475</v>
      </c>
      <c r="H94" s="39">
        <f ca="1">AUDCurveGeneric!P94</f>
        <v>6.8956014552277484E-2</v>
      </c>
      <c r="I94">
        <f ca="1"/>
        <v>0.59538040377287249</v>
      </c>
      <c r="J94">
        <f ca="1"/>
        <v>0.59538040377287249</v>
      </c>
      <c r="K94" s="39">
        <f t="shared" ca="1" si="6"/>
        <v>7.1101608351903031E-2</v>
      </c>
    </row>
    <row r="95" spans="1:11">
      <c r="F95" s="38">
        <f t="shared" ca="1" si="4"/>
        <v>46339</v>
      </c>
      <c r="G95">
        <f t="shared" ca="1" si="3"/>
        <v>21.513840170592214</v>
      </c>
      <c r="H95" s="39">
        <f ca="1">AUDCurveGeneric!P95</f>
        <v>6.8956432698429729E-2</v>
      </c>
      <c r="I95">
        <f ca="1"/>
        <v>0.59188406450070175</v>
      </c>
      <c r="J95">
        <f ca="1"/>
        <v>0.59188406450070175</v>
      </c>
      <c r="K95" s="39">
        <f t="shared" ca="1" si="6"/>
        <v>7.110781671548895E-2</v>
      </c>
    </row>
    <row r="96" spans="1:11">
      <c r="F96" s="38">
        <f t="shared" ca="1" si="4"/>
        <v>46369</v>
      </c>
      <c r="G96">
        <f t="shared" ca="1" si="3"/>
        <v>21.571742344928811</v>
      </c>
      <c r="H96" s="39">
        <f ca="1">AUDCurveGeneric!P96</f>
        <v>6.8956850844538231E-2</v>
      </c>
      <c r="I96">
        <f ca="1"/>
        <v>0.58840765679084794</v>
      </c>
      <c r="J96">
        <f ca="1"/>
        <v>0.58840765679084794</v>
      </c>
      <c r="K96" s="39">
        <f t="shared" ca="1" si="6"/>
        <v>7.1114025079031112E-2</v>
      </c>
    </row>
    <row r="97" spans="6:11">
      <c r="F97" s="38">
        <f t="shared" ca="1" si="4"/>
        <v>46399</v>
      </c>
      <c r="G97">
        <f t="shared" ca="1" si="3"/>
        <v>21.62964451926555</v>
      </c>
      <c r="H97" s="39">
        <f ca="1">AUDCurveGeneric!P97</f>
        <v>6.8957268990603934E-2</v>
      </c>
      <c r="I97">
        <f ca="1"/>
        <v>0.58495107065093999</v>
      </c>
      <c r="J97">
        <f ca="1"/>
        <v>0.58495107065093999</v>
      </c>
      <c r="K97" s="39">
        <f t="shared" ca="1" si="6"/>
        <v>7.1120233442530489E-2</v>
      </c>
    </row>
    <row r="98" spans="6:11">
      <c r="F98" s="38">
        <f t="shared" ca="1" si="4"/>
        <v>46429</v>
      </c>
      <c r="G98">
        <f t="shared" ca="1" si="3"/>
        <v>21.687546693602012</v>
      </c>
      <c r="H98" s="39">
        <f ca="1">AUDCurveGeneric!P98</f>
        <v>6.8957687136625048E-2</v>
      </c>
      <c r="I98">
        <f ca="1"/>
        <v>0.5815141966742019</v>
      </c>
      <c r="J98">
        <f ca="1"/>
        <v>0.5815141966742019</v>
      </c>
      <c r="K98" s="39">
        <f t="shared" ca="1" si="6"/>
        <v>7.1126441805985249E-2</v>
      </c>
    </row>
    <row r="99" spans="6:11">
      <c r="F99" s="38">
        <f t="shared" ca="1" si="4"/>
        <v>46459</v>
      </c>
      <c r="G99">
        <f t="shared" ca="1" si="3"/>
        <v>21.74544886793861</v>
      </c>
      <c r="H99" s="39">
        <f ca="1">AUDCurveGeneric!P99</f>
        <v>6.8958105282602419E-2</v>
      </c>
      <c r="I99">
        <f ca="1"/>
        <v>0.57809692603643403</v>
      </c>
      <c r="J99">
        <f ca="1"/>
        <v>0.57809692603643403</v>
      </c>
      <c r="K99" s="39">
        <f t="shared" ca="1" si="6"/>
        <v>7.113265016939628E-2</v>
      </c>
    </row>
    <row r="100" spans="6:11">
      <c r="F100" s="38">
        <f t="shared" ca="1" si="4"/>
        <v>46489</v>
      </c>
      <c r="G100">
        <f t="shared" ca="1" si="3"/>
        <v>21.80335104227521</v>
      </c>
      <c r="H100" s="39">
        <f ca="1">AUDCurveGeneric!P100</f>
        <v>6.8958523428536103E-2</v>
      </c>
      <c r="I100">
        <f ca="1"/>
        <v>0.57469915049304887</v>
      </c>
      <c r="J100">
        <f ca="1"/>
        <v>0.57469915049304887</v>
      </c>
      <c r="K100" s="39">
        <f t="shared" ca="1" si="6"/>
        <v>7.1138858532763624E-2</v>
      </c>
    </row>
    <row r="101" spans="6:11">
      <c r="F101" s="38">
        <f t="shared" ca="1" si="4"/>
        <v>46519</v>
      </c>
      <c r="G101">
        <f t="shared" ca="1" si="3"/>
        <v>21.861253216611669</v>
      </c>
      <c r="H101" s="39">
        <f ca="1">AUDCurveGeneric!P101</f>
        <v>6.8958941574426946E-2</v>
      </c>
      <c r="I101">
        <f ca="1"/>
        <v>0.57132076237609764</v>
      </c>
      <c r="J101">
        <f ca="1"/>
        <v>0.57132076237609764</v>
      </c>
      <c r="K101" s="39">
        <f t="shared" ca="1" si="6"/>
        <v>7.1145066896088113E-2</v>
      </c>
    </row>
    <row r="102" spans="6:11">
      <c r="F102" s="38">
        <f t="shared" ca="1" si="4"/>
        <v>46549</v>
      </c>
      <c r="G102">
        <f t="shared" ca="1" si="3"/>
        <v>21.919155390948408</v>
      </c>
      <c r="H102" s="39">
        <f ca="1">AUDCurveGeneric!P102</f>
        <v>6.8959359720273186E-2</v>
      </c>
      <c r="I102">
        <f ca="1"/>
        <v>0.56796165459133507</v>
      </c>
      <c r="J102">
        <f ca="1"/>
        <v>0.56796165459133507</v>
      </c>
      <c r="K102" s="39">
        <f t="shared" ca="1" si="6"/>
        <v>7.1151275259368027E-2</v>
      </c>
    </row>
    <row r="103" spans="6:11">
      <c r="F103" s="38">
        <f t="shared" ca="1" si="4"/>
        <v>46579</v>
      </c>
      <c r="G103">
        <f t="shared" ca="1" si="3"/>
        <v>21.977057565285008</v>
      </c>
      <c r="H103" s="39">
        <f ca="1">AUDCurveGeneric!P103</f>
        <v>6.8959733159033296E-2</v>
      </c>
      <c r="I103">
        <f ca="1"/>
        <v>0.56462192338572614</v>
      </c>
      <c r="J103">
        <f ca="1"/>
        <v>0.56462192338572614</v>
      </c>
      <c r="K103" s="39">
        <f t="shared" ca="1" si="6"/>
        <v>7.1157438915561796E-2</v>
      </c>
    </row>
    <row r="104" spans="6:11">
      <c r="F104" s="38">
        <f t="shared" ca="1" si="4"/>
        <v>46609</v>
      </c>
      <c r="G104">
        <f t="shared" ca="1" si="3"/>
        <v>22.034959739621744</v>
      </c>
      <c r="H104" s="39">
        <f ca="1">AUDCurveGeneric!P104</f>
        <v>6.8960002281330993E-2</v>
      </c>
      <c r="I104">
        <f ca="1"/>
        <v>0.56130173693435081</v>
      </c>
      <c r="J104">
        <f ca="1"/>
        <v>0.56130173693435081</v>
      </c>
      <c r="K104" s="39">
        <f t="shared" ca="1" si="6"/>
        <v>7.1163498255293167E-2</v>
      </c>
    </row>
    <row r="105" spans="6:11">
      <c r="F105" s="38">
        <f t="shared" ca="1" si="4"/>
        <v>46639</v>
      </c>
      <c r="G105">
        <f t="shared" ca="1" si="3"/>
        <v>22.092861913958206</v>
      </c>
      <c r="H105" s="39">
        <f ca="1">AUDCurveGeneric!P105</f>
        <v>6.8960271403611439E-2</v>
      </c>
      <c r="I105">
        <f ca="1"/>
        <v>0.55800051861161692</v>
      </c>
      <c r="J105">
        <f ca="1"/>
        <v>0.55800051861161692</v>
      </c>
      <c r="K105" s="39">
        <f t="shared" ca="1" si="6"/>
        <v>7.116955759500726E-2</v>
      </c>
    </row>
    <row r="106" spans="6:11">
      <c r="F106" s="38">
        <f t="shared" ca="1" si="4"/>
        <v>46669</v>
      </c>
      <c r="G106">
        <f t="shared" ca="1" si="3"/>
        <v>22.150764088294807</v>
      </c>
      <c r="H106" s="39">
        <f ca="1">AUDCurveGeneric!P106</f>
        <v>6.896054052587379E-2</v>
      </c>
      <c r="I106">
        <f ca="1"/>
        <v>0.55471816341616487</v>
      </c>
      <c r="J106">
        <f ca="1"/>
        <v>0.55471816341616487</v>
      </c>
      <c r="K106" s="39">
        <f t="shared" ca="1" si="6"/>
        <v>7.117561693470327E-2</v>
      </c>
    </row>
    <row r="107" spans="6:11">
      <c r="F107" s="38">
        <f t="shared" ca="1" si="4"/>
        <v>46699</v>
      </c>
      <c r="G107">
        <f t="shared" ca="1" si="3"/>
        <v>22.208666262631404</v>
      </c>
      <c r="H107" s="39">
        <f ca="1">AUDCurveGeneric!P107</f>
        <v>6.8960809648118029E-2</v>
      </c>
      <c r="I107">
        <f ca="1"/>
        <v>0.55145456690803407</v>
      </c>
      <c r="J107">
        <f ca="1"/>
        <v>0.55145456690803407</v>
      </c>
      <c r="K107" s="39">
        <f t="shared" ca="1" si="6"/>
        <v>7.118167627438117E-2</v>
      </c>
    </row>
    <row r="108" spans="6:11">
      <c r="F108" s="38">
        <f t="shared" ca="1" si="4"/>
        <v>46729</v>
      </c>
      <c r="G108">
        <f t="shared" ca="1" si="3"/>
        <v>22.266568436967866</v>
      </c>
      <c r="H108" s="39">
        <f ca="1">AUDCurveGeneric!P108</f>
        <v>6.8961078770344172E-2</v>
      </c>
      <c r="I108">
        <f ca="1"/>
        <v>0.54820962520577876</v>
      </c>
      <c r="J108">
        <f ca="1"/>
        <v>0.54820962520577876</v>
      </c>
      <c r="K108" s="39">
        <f t="shared" ca="1" si="6"/>
        <v>7.1187735614040959E-2</v>
      </c>
    </row>
    <row r="109" spans="6:11">
      <c r="F109" s="38">
        <f t="shared" ca="1" si="4"/>
        <v>46759</v>
      </c>
      <c r="G109">
        <f t="shared" ca="1" si="3"/>
        <v>22.324470611304463</v>
      </c>
      <c r="H109" s="39">
        <f ca="1">AUDCurveGeneric!P109</f>
        <v>6.8961347892551317E-2</v>
      </c>
      <c r="I109">
        <f ca="1"/>
        <v>0.54498323498359902</v>
      </c>
      <c r="J109">
        <f ca="1"/>
        <v>0.54498323498359902</v>
      </c>
      <c r="K109" s="39">
        <f t="shared" ca="1" si="6"/>
        <v>7.1193794953681763E-2</v>
      </c>
    </row>
    <row r="110" spans="6:11">
      <c r="F110" s="38">
        <f t="shared" ca="1" si="4"/>
        <v>46789</v>
      </c>
      <c r="G110">
        <f t="shared" ca="1" si="3"/>
        <v>22.382372785641063</v>
      </c>
      <c r="H110" s="39">
        <f ca="1">AUDCurveGeneric!P110</f>
        <v>6.8961617014741253E-2</v>
      </c>
      <c r="I110">
        <f ca="1"/>
        <v>0.54177529346846554</v>
      </c>
      <c r="J110">
        <f ca="1"/>
        <v>0.54177529346846554</v>
      </c>
      <c r="K110" s="39">
        <f t="shared" ca="1" si="6"/>
        <v>7.1199854293305359E-2</v>
      </c>
    </row>
    <row r="111" spans="6:11">
      <c r="F111" s="38">
        <f t="shared" ca="1" si="4"/>
        <v>46819</v>
      </c>
      <c r="G111">
        <f t="shared" ca="1" si="3"/>
        <v>22.440274959977941</v>
      </c>
      <c r="H111" s="39">
        <f ca="1">AUDCurveGeneric!P111</f>
        <v>6.8961886136913064E-2</v>
      </c>
      <c r="I111">
        <f ca="1"/>
        <v>0.53858569843729875</v>
      </c>
      <c r="J111">
        <f ca="1"/>
        <v>0.53858569843729875</v>
      </c>
      <c r="K111" s="39">
        <f t="shared" ca="1" si="6"/>
        <v>7.1205913632910858E-2</v>
      </c>
    </row>
    <row r="112" spans="6:11">
      <c r="F112" s="38">
        <f t="shared" ca="1" si="4"/>
        <v>46849</v>
      </c>
      <c r="G112">
        <f t="shared" ca="1" si="3"/>
        <v>22.498177134314123</v>
      </c>
      <c r="H112" s="39">
        <f ca="1">AUDCurveGeneric!P112</f>
        <v>6.8962155259066779E-2</v>
      </c>
      <c r="I112">
        <f ca="1"/>
        <v>0.53541434821412182</v>
      </c>
      <c r="J112">
        <f ca="1"/>
        <v>0.53541434821412182</v>
      </c>
      <c r="K112" s="39">
        <f t="shared" ca="1" si="6"/>
        <v>7.1211972972498191E-2</v>
      </c>
    </row>
    <row r="113" spans="6:11">
      <c r="F113" s="38">
        <f t="shared" ca="1" si="4"/>
        <v>46879</v>
      </c>
      <c r="G113">
        <f t="shared" ca="1" si="3"/>
        <v>22.556079308650723</v>
      </c>
      <c r="H113" s="39">
        <f ca="1">AUDCurveGeneric!P113</f>
        <v>6.8962424381202383E-2</v>
      </c>
      <c r="I113">
        <f ca="1"/>
        <v>0.53226114166724703</v>
      </c>
      <c r="J113">
        <f ca="1"/>
        <v>0.53226114166724703</v>
      </c>
      <c r="K113" s="39">
        <f t="shared" ca="1" si="6"/>
        <v>7.1218032312067456E-2</v>
      </c>
    </row>
    <row r="114" spans="6:11">
      <c r="F114" s="38">
        <f t="shared" ca="1" si="4"/>
        <v>46909</v>
      </c>
      <c r="G114">
        <f t="shared" ca="1" si="3"/>
        <v>22.613981482987462</v>
      </c>
      <c r="H114" s="39">
        <f ca="1">AUDCurveGeneric!P114</f>
        <v>6.8962693503319017E-2</v>
      </c>
      <c r="I114">
        <f ca="1"/>
        <v>0.52912597820647733</v>
      </c>
      <c r="J114">
        <f ca="1"/>
        <v>0.52912597820647733</v>
      </c>
      <c r="K114" s="39">
        <f t="shared" ca="1" si="6"/>
        <v>7.1224091651617763E-2</v>
      </c>
    </row>
    <row r="115" spans="6:11">
      <c r="F115" s="38">
        <f t="shared" ca="1" si="4"/>
        <v>46939</v>
      </c>
      <c r="G115">
        <f t="shared" ca="1" si="3"/>
        <v>22.671883657323921</v>
      </c>
      <c r="H115" s="39">
        <f ca="1">AUDCurveGeneric!P115</f>
        <v>6.8962964522404691E-2</v>
      </c>
      <c r="I115">
        <f ca="1"/>
        <v>0.5260087487806816</v>
      </c>
      <c r="J115">
        <f ca="1"/>
        <v>0.5260087487806816</v>
      </c>
      <c r="K115" s="39">
        <f t="shared" ca="1" si="6"/>
        <v>7.1230152888137083E-2</v>
      </c>
    </row>
    <row r="116" spans="6:11">
      <c r="F116" s="38">
        <f t="shared" ca="1" si="4"/>
        <v>46969</v>
      </c>
      <c r="G116">
        <f t="shared" ca="1" si="3"/>
        <v>22.729785831660521</v>
      </c>
      <c r="H116" s="39">
        <f ca="1">AUDCurveGeneric!P116</f>
        <v>6.8963262099272796E-2</v>
      </c>
      <c r="I116">
        <f ca="1"/>
        <v>0.52290923642325193</v>
      </c>
      <c r="J116">
        <f ca="1"/>
        <v>0.52290923642325193</v>
      </c>
      <c r="K116" s="39">
        <f t="shared" ca="1" si="6"/>
        <v>7.1236240682438848E-2</v>
      </c>
    </row>
    <row r="117" spans="6:11">
      <c r="F117" s="38">
        <f t="shared" ca="1" si="4"/>
        <v>46999</v>
      </c>
      <c r="G117">
        <f t="shared" ca="1" si="3"/>
        <v>22.787688005997257</v>
      </c>
      <c r="H117" s="39">
        <f ca="1">AUDCurveGeneric!P117</f>
        <v>6.8963559676119654E-2</v>
      </c>
      <c r="I117">
        <f ca="1"/>
        <v>0.51982746776777455</v>
      </c>
      <c r="J117">
        <f ca="1"/>
        <v>0.51982746776777455</v>
      </c>
      <c r="K117" s="39">
        <f t="shared" ca="1" si="6"/>
        <v>7.124232847671938E-2</v>
      </c>
    </row>
    <row r="118" spans="6:11">
      <c r="F118" s="38">
        <f t="shared" ca="1" si="4"/>
        <v>47029</v>
      </c>
      <c r="G118">
        <f t="shared" ca="1" si="3"/>
        <v>22.845590180333719</v>
      </c>
      <c r="H118" s="39">
        <f ca="1">AUDCurveGeneric!P118</f>
        <v>6.8963857252944349E-2</v>
      </c>
      <c r="I118">
        <f ca="1"/>
        <v>0.51676334439152205</v>
      </c>
      <c r="J118">
        <f ca="1"/>
        <v>0.51676334439152205</v>
      </c>
      <c r="K118" s="39">
        <f t="shared" ca="1" si="6"/>
        <v>7.1248416270977721E-2</v>
      </c>
    </row>
    <row r="119" spans="6:11">
      <c r="F119" s="38">
        <f t="shared" ca="1" si="4"/>
        <v>47059</v>
      </c>
      <c r="G119">
        <f t="shared" ca="1" si="3"/>
        <v>22.903492354670458</v>
      </c>
      <c r="H119" s="39">
        <f ca="1">AUDCurveGeneric!P119</f>
        <v>6.8964154829746924E-2</v>
      </c>
      <c r="I119">
        <f ca="1"/>
        <v>0.51371676839904779</v>
      </c>
      <c r="J119">
        <f ca="1"/>
        <v>0.51371676839904779</v>
      </c>
      <c r="K119" s="39">
        <f t="shared" ca="1" si="6"/>
        <v>7.1254504065213969E-2</v>
      </c>
    </row>
    <row r="120" spans="6:11">
      <c r="F120" s="38">
        <f t="shared" ca="1" si="4"/>
        <v>47089</v>
      </c>
      <c r="G120">
        <f t="shared" ca="1" si="3"/>
        <v>22.961394529006917</v>
      </c>
      <c r="H120" s="39">
        <f ca="1">AUDCurveGeneric!P120</f>
        <v>6.8964452406526502E-2</v>
      </c>
      <c r="I120">
        <f ca="1"/>
        <v>0.51068764241947751</v>
      </c>
      <c r="J120">
        <f ca="1"/>
        <v>0.51068764241947751</v>
      </c>
      <c r="K120" s="39">
        <f t="shared" ca="1" si="6"/>
        <v>7.1260591859427194E-2</v>
      </c>
    </row>
    <row r="121" spans="6:11">
      <c r="F121" s="38">
        <f t="shared" ca="1" si="4"/>
        <v>47119</v>
      </c>
      <c r="G121">
        <f t="shared" ca="1" si="3"/>
        <v>23.019296703343656</v>
      </c>
      <c r="H121" s="39">
        <f ca="1">AUDCurveGeneric!P121</f>
        <v>6.8964749983284793E-2</v>
      </c>
      <c r="I121">
        <f ca="1"/>
        <v>0.50767586960378841</v>
      </c>
      <c r="J121">
        <f ca="1"/>
        <v>0.50767586960378841</v>
      </c>
      <c r="K121" s="39">
        <f t="shared" ca="1" si="6"/>
        <v>7.1266679653619158E-2</v>
      </c>
    </row>
    <row r="122" spans="6:11">
      <c r="F122" s="38">
        <f t="shared" ca="1" si="4"/>
        <v>47149</v>
      </c>
      <c r="G122">
        <f t="shared" ca="1" si="3"/>
        <v>23.077198877680118</v>
      </c>
      <c r="H122" s="39">
        <f ca="1">AUDCurveGeneric!P122</f>
        <v>6.8965047560020962E-2</v>
      </c>
      <c r="I122">
        <f ca="1"/>
        <v>0.50468135362214372</v>
      </c>
      <c r="J122">
        <f ca="1"/>
        <v>0.50468135362214372</v>
      </c>
      <c r="K122" s="39">
        <f t="shared" ca="1" si="6"/>
        <v>7.1272767447788973E-2</v>
      </c>
    </row>
    <row r="123" spans="6:11">
      <c r="F123" s="38">
        <f t="shared" ca="1" si="4"/>
        <v>47179</v>
      </c>
      <c r="G123">
        <f t="shared" ca="1" si="3"/>
        <v>23.135101052016715</v>
      </c>
      <c r="H123" s="39">
        <f ca="1">AUDCurveGeneric!P123</f>
        <v>6.8965345136734121E-2</v>
      </c>
      <c r="I123">
        <f ca="1"/>
        <v>0.50170399866120252</v>
      </c>
      <c r="J123">
        <f ca="1"/>
        <v>0.50170399866120252</v>
      </c>
      <c r="K123" s="39">
        <f t="shared" ca="1" si="6"/>
        <v>7.1278855241935793E-2</v>
      </c>
    </row>
    <row r="124" spans="6:11">
      <c r="F124" s="38">
        <f t="shared" ca="1" si="4"/>
        <v>47209</v>
      </c>
      <c r="G124">
        <f t="shared" ca="1" si="3"/>
        <v>23.193003226353316</v>
      </c>
      <c r="H124" s="39">
        <f ca="1">AUDCurveGeneric!P124</f>
        <v>6.8965642713426006E-2</v>
      </c>
      <c r="I124">
        <f ca="1"/>
        <v>0.49874370942144347</v>
      </c>
      <c r="J124">
        <f ca="1"/>
        <v>0.49874370942144347</v>
      </c>
      <c r="K124" s="39">
        <f t="shared" ca="1" si="6"/>
        <v>7.1284943036061338E-2</v>
      </c>
    </row>
    <row r="125" spans="6:11">
      <c r="F125" s="38">
        <f t="shared" ca="1" si="4"/>
        <v>47239</v>
      </c>
      <c r="G125">
        <f t="shared" ca="1" si="3"/>
        <v>23.250905400689636</v>
      </c>
      <c r="H125" s="39">
        <f ca="1">AUDCurveGeneric!P125</f>
        <v>6.8965940290095756E-2</v>
      </c>
      <c r="I125">
        <f ca="1"/>
        <v>0.49580039111453855</v>
      </c>
      <c r="J125">
        <f ca="1"/>
        <v>0.49580039111453855</v>
      </c>
      <c r="K125" s="39">
        <f t="shared" ca="1" si="6"/>
        <v>7.129103083016472E-2</v>
      </c>
    </row>
    <row r="126" spans="6:11">
      <c r="F126" s="38">
        <f t="shared" ca="1" si="4"/>
        <v>47269</v>
      </c>
      <c r="G126">
        <f t="shared" ca="1" si="3"/>
        <v>23.308807575026236</v>
      </c>
      <c r="H126" s="39">
        <f ca="1">AUDCurveGeneric!P126</f>
        <v>6.8966237866743371E-2</v>
      </c>
      <c r="I126">
        <f ca="1"/>
        <v>0.49287394946069857</v>
      </c>
      <c r="J126">
        <f ca="1"/>
        <v>0.49287394946069857</v>
      </c>
      <c r="K126" s="39">
        <f t="shared" ca="1" si="6"/>
        <v>7.1297118624245995E-2</v>
      </c>
    </row>
    <row r="127" spans="6:11">
      <c r="F127" s="38">
        <f t="shared" ca="1" si="4"/>
        <v>47299</v>
      </c>
      <c r="G127">
        <f t="shared" ca="1" si="3"/>
        <v>23.366709749362833</v>
      </c>
      <c r="H127" s="39">
        <f ca="1">AUDCurveGeneric!P127</f>
        <v>6.8966535443367963E-2</v>
      </c>
      <c r="I127">
        <f ca="1"/>
        <v>0.4899642906860569</v>
      </c>
      <c r="J127">
        <f ca="1"/>
        <v>0.4899642906860569</v>
      </c>
      <c r="K127" s="39">
        <f t="shared" ca="1" si="6"/>
        <v>7.1303206418304246E-2</v>
      </c>
    </row>
    <row r="128" spans="6:11">
      <c r="F128" s="38">
        <f t="shared" ca="1" si="4"/>
        <v>47329</v>
      </c>
      <c r="G128">
        <f t="shared" ca="1" si="3"/>
        <v>23.526944169191406</v>
      </c>
      <c r="H128" s="39">
        <f ca="1">AUDCurveGeneric!P128</f>
        <v>6.8966700987344753E-2</v>
      </c>
      <c r="I128">
        <f ca="1"/>
        <v>0.48702169269707829</v>
      </c>
      <c r="J128">
        <f ca="1"/>
        <v>0.48702169269707829</v>
      </c>
      <c r="K128" s="39">
        <f t="shared" ca="1" si="6"/>
        <v>7.1319395404263894E-2</v>
      </c>
    </row>
    <row r="129" spans="6:11">
      <c r="F129" s="38">
        <f t="shared" ca="1" si="4"/>
        <v>47359</v>
      </c>
      <c r="G129">
        <f t="shared" ca="1" si="3"/>
        <v>23.694488035126138</v>
      </c>
      <c r="H129" s="39">
        <f ca="1">AUDCurveGeneric!P129</f>
        <v>6.8966857100412657E-2</v>
      </c>
      <c r="I129">
        <f ca="1"/>
        <v>0.48409192677531687</v>
      </c>
      <c r="J129">
        <f ca="1"/>
        <v>0.48409192677531687</v>
      </c>
      <c r="K129" s="39">
        <f t="shared" ca="1" si="6"/>
        <v>7.1336305903925271E-2</v>
      </c>
    </row>
    <row r="130" spans="6:11">
      <c r="F130" s="38">
        <f t="shared" ca="1" si="4"/>
        <v>47389</v>
      </c>
      <c r="G130">
        <f t="shared" ca="1" si="3"/>
        <v>23.862031901061147</v>
      </c>
      <c r="H130" s="39">
        <f ca="1">AUDCurveGeneric!P130</f>
        <v>6.8967013213475342E-2</v>
      </c>
      <c r="I130">
        <f ca="1"/>
        <v>0.48117844779778601</v>
      </c>
      <c r="J130">
        <f ca="1"/>
        <v>0.48117844779778601</v>
      </c>
      <c r="K130" s="39">
        <f t="shared" ca="1" si="6"/>
        <v>7.1353216403581457E-2</v>
      </c>
    </row>
    <row r="131" spans="6:11">
      <c r="F131" s="38">
        <f t="shared" ca="1" si="4"/>
        <v>47419</v>
      </c>
      <c r="G131">
        <f t="shared" ref="G131:G194" ca="1" si="7">(K131-H131)*10000</f>
        <v>24.02957576699616</v>
      </c>
      <c r="H131" s="39">
        <f ca="1">AUDCurveGeneric!P131</f>
        <v>6.8967169326531047E-2</v>
      </c>
      <c r="I131">
        <f ca="1"/>
        <v>0.47828117389153263</v>
      </c>
      <c r="J131">
        <f ca="1"/>
        <v>0.47828117389153263</v>
      </c>
      <c r="K131" s="39">
        <f t="shared" ca="1" si="6"/>
        <v>7.1370126903230663E-2</v>
      </c>
    </row>
    <row r="132" spans="6:11">
      <c r="F132" s="38">
        <f t="shared" ref="F132:F195" ca="1" si="8">F131+30</f>
        <v>47449</v>
      </c>
      <c r="G132">
        <f t="shared" ca="1" si="7"/>
        <v>24.197119632931031</v>
      </c>
      <c r="H132" s="39">
        <f ca="1">AUDCurveGeneric!P132</f>
        <v>6.896732543958066E-2</v>
      </c>
      <c r="I132">
        <f ca="1"/>
        <v>0.47540002354171712</v>
      </c>
      <c r="J132">
        <f ca="1"/>
        <v>0.47540002354171712</v>
      </c>
      <c r="K132" s="39">
        <f t="shared" ca="1" si="6"/>
        <v>7.1387037402873763E-2</v>
      </c>
    </row>
    <row r="133" spans="6:11">
      <c r="F133" s="38">
        <f t="shared" ca="1" si="8"/>
        <v>47479</v>
      </c>
      <c r="G133">
        <f t="shared" ca="1" si="7"/>
        <v>24.36466349886604</v>
      </c>
      <c r="H133" s="39">
        <f ca="1">AUDCurveGeneric!P133</f>
        <v>6.8967481552624194E-2</v>
      </c>
      <c r="I133">
        <f ca="1"/>
        <v>0.47253491559037858</v>
      </c>
      <c r="J133">
        <f ca="1"/>
        <v>0.47253491559037858</v>
      </c>
      <c r="K133" s="39">
        <f t="shared" ca="1" si="6"/>
        <v>7.1403947902510798E-2</v>
      </c>
    </row>
    <row r="134" spans="6:11">
      <c r="F134" s="38">
        <f t="shared" ca="1" si="8"/>
        <v>47509</v>
      </c>
      <c r="G134">
        <f t="shared" ca="1" si="7"/>
        <v>24.532207364801049</v>
      </c>
      <c r="H134" s="39">
        <f ca="1">AUDCurveGeneric!P134</f>
        <v>6.8967637665662496E-2</v>
      </c>
      <c r="I134">
        <f ca="1"/>
        <v>0.46968576923517569</v>
      </c>
      <c r="J134">
        <f ca="1"/>
        <v>0.46968576923517569</v>
      </c>
      <c r="K134" s="39">
        <f t="shared" ca="1" si="6"/>
        <v>7.1420858402142601E-2</v>
      </c>
    </row>
    <row r="135" spans="6:11">
      <c r="F135" s="38">
        <f t="shared" ca="1" si="8"/>
        <v>47539</v>
      </c>
      <c r="G135">
        <f t="shared" ca="1" si="7"/>
        <v>24.699751230736201</v>
      </c>
      <c r="H135" s="39">
        <f ca="1">AUDCurveGeneric!P135</f>
        <v>6.8967793778693817E-2</v>
      </c>
      <c r="I135">
        <f ca="1"/>
        <v>0.4668525040281567</v>
      </c>
      <c r="J135">
        <f ca="1"/>
        <v>0.4668525040281567</v>
      </c>
      <c r="K135" s="39">
        <f t="shared" ca="1" si="6"/>
        <v>7.1437768901767437E-2</v>
      </c>
    </row>
    <row r="136" spans="6:11">
      <c r="F136" s="38">
        <f t="shared" ca="1" si="8"/>
        <v>47569</v>
      </c>
      <c r="G136">
        <f t="shared" ca="1" si="7"/>
        <v>24.86729509667121</v>
      </c>
      <c r="H136" s="39">
        <f ca="1">AUDCurveGeneric!P136</f>
        <v>6.8967949891719074E-2</v>
      </c>
      <c r="I136">
        <f ca="1"/>
        <v>0.46403503987448824</v>
      </c>
      <c r="J136">
        <f ca="1"/>
        <v>0.46403503987448824</v>
      </c>
      <c r="K136" s="39">
        <f t="shared" ref="K136:K199" ca="1" si="9">LN(I136)*-365/($F136-$F$2)</f>
        <v>7.1454679401386195E-2</v>
      </c>
    </row>
    <row r="137" spans="6:11">
      <c r="F137" s="38">
        <f t="shared" ca="1" si="8"/>
        <v>47599</v>
      </c>
      <c r="G137">
        <f t="shared" ca="1" si="7"/>
        <v>25.034838962606081</v>
      </c>
      <c r="H137" s="39">
        <f ca="1">AUDCurveGeneric!P137</f>
        <v>6.8968106004738239E-2</v>
      </c>
      <c r="I137">
        <f ca="1"/>
        <v>0.46123329703123112</v>
      </c>
      <c r="J137">
        <f ca="1"/>
        <v>0.46123329703123112</v>
      </c>
      <c r="K137" s="39">
        <f t="shared" ca="1" si="9"/>
        <v>7.1471589900998847E-2</v>
      </c>
    </row>
    <row r="138" spans="6:11">
      <c r="F138" s="38">
        <f t="shared" ca="1" si="8"/>
        <v>47629</v>
      </c>
      <c r="G138">
        <f t="shared" ca="1" si="7"/>
        <v>25.202382828540955</v>
      </c>
      <c r="H138" s="39">
        <f ca="1">AUDCurveGeneric!P138</f>
        <v>6.8968262117752158E-2</v>
      </c>
      <c r="I138">
        <f ca="1"/>
        <v>0.45844719610609097</v>
      </c>
      <c r="J138">
        <f ca="1"/>
        <v>0.45844719610609097</v>
      </c>
      <c r="K138" s="39">
        <f t="shared" ca="1" si="9"/>
        <v>7.1488500400606253E-2</v>
      </c>
    </row>
    <row r="139" spans="6:11">
      <c r="F139" s="38">
        <f t="shared" ca="1" si="8"/>
        <v>47659</v>
      </c>
      <c r="G139">
        <f t="shared" ca="1" si="7"/>
        <v>25.369926694475964</v>
      </c>
      <c r="H139" s="39">
        <f ca="1">AUDCurveGeneric!P139</f>
        <v>6.8968418230759151E-2</v>
      </c>
      <c r="I139">
        <f ca="1"/>
        <v>0.45567665805619922</v>
      </c>
      <c r="J139">
        <f ca="1"/>
        <v>0.45567665805619922</v>
      </c>
      <c r="K139" s="39">
        <f t="shared" ca="1" si="9"/>
        <v>7.1505410900206748E-2</v>
      </c>
    </row>
    <row r="140" spans="6:11">
      <c r="F140" s="38">
        <f t="shared" ca="1" si="8"/>
        <v>47689</v>
      </c>
      <c r="G140">
        <f t="shared" ca="1" si="7"/>
        <v>25.537470560410974</v>
      </c>
      <c r="H140" s="39">
        <f ca="1">AUDCurveGeneric!P140</f>
        <v>6.8968574343760011E-2</v>
      </c>
      <c r="I140">
        <f ca="1"/>
        <v>0.45292160418685296</v>
      </c>
      <c r="J140">
        <f ca="1"/>
        <v>0.45292160418685296</v>
      </c>
      <c r="K140" s="39">
        <f t="shared" ca="1" si="9"/>
        <v>7.1522321399801109E-2</v>
      </c>
    </row>
    <row r="141" spans="6:11">
      <c r="F141" s="38">
        <f t="shared" ca="1" si="8"/>
        <v>47719</v>
      </c>
      <c r="G141">
        <f t="shared" ca="1" si="7"/>
        <v>25.705014426345844</v>
      </c>
      <c r="H141" s="39">
        <f ca="1">AUDCurveGeneric!P141</f>
        <v>6.8968730456754807E-2</v>
      </c>
      <c r="I141">
        <f ca="1"/>
        <v>0.45018195615029943</v>
      </c>
      <c r="J141">
        <f ca="1"/>
        <v>0.45018195615029943</v>
      </c>
      <c r="K141" s="39">
        <f t="shared" ca="1" si="9"/>
        <v>7.1539231899389391E-2</v>
      </c>
    </row>
    <row r="142" spans="6:11">
      <c r="F142" s="38">
        <f t="shared" ca="1" si="8"/>
        <v>47749</v>
      </c>
      <c r="G142">
        <f t="shared" ca="1" si="7"/>
        <v>25.872558292280718</v>
      </c>
      <c r="H142" s="39">
        <f ca="1">AUDCurveGeneric!P142</f>
        <v>6.8968886569743496E-2</v>
      </c>
      <c r="I142">
        <f ca="1"/>
        <v>0.44745763594450372</v>
      </c>
      <c r="J142">
        <f ca="1"/>
        <v>0.44745763594450372</v>
      </c>
      <c r="K142" s="39">
        <f t="shared" ca="1" si="9"/>
        <v>7.1556142398971567E-2</v>
      </c>
    </row>
    <row r="143" spans="6:11">
      <c r="F143" s="38">
        <f t="shared" ca="1" si="8"/>
        <v>47779</v>
      </c>
      <c r="G143">
        <f t="shared" ca="1" si="7"/>
        <v>26.040102158215866</v>
      </c>
      <c r="H143" s="39">
        <f ca="1">AUDCurveGeneric!P143</f>
        <v>6.8969042682726966E-2</v>
      </c>
      <c r="I143">
        <f ca="1"/>
        <v>0.44474856591191703</v>
      </c>
      <c r="J143">
        <f ca="1"/>
        <v>0.44474856591191703</v>
      </c>
      <c r="K143" s="39">
        <f t="shared" ca="1" si="9"/>
        <v>7.1573052898548553E-2</v>
      </c>
    </row>
    <row r="144" spans="6:11">
      <c r="F144" s="38">
        <f t="shared" ca="1" si="8"/>
        <v>47809</v>
      </c>
      <c r="G144">
        <f t="shared" ca="1" si="7"/>
        <v>26.207646024150737</v>
      </c>
      <c r="H144" s="39">
        <f ca="1">AUDCurveGeneric!P144</f>
        <v>6.8969198795703457E-2</v>
      </c>
      <c r="I144">
        <f ca="1"/>
        <v>0.44205466873827121</v>
      </c>
      <c r="J144">
        <f ca="1"/>
        <v>0.44205466873827121</v>
      </c>
      <c r="K144" s="39">
        <f t="shared" ca="1" si="9"/>
        <v>7.1589963398118531E-2</v>
      </c>
    </row>
    <row r="145" spans="6:11">
      <c r="F145" s="38">
        <f t="shared" ca="1" si="8"/>
        <v>47839</v>
      </c>
      <c r="G145">
        <f t="shared" ca="1" si="7"/>
        <v>26.375189890085888</v>
      </c>
      <c r="H145" s="39">
        <f ca="1">AUDCurveGeneric!P145</f>
        <v>6.8969354908673883E-2</v>
      </c>
      <c r="I145">
        <f ca="1"/>
        <v>0.43937586745133017</v>
      </c>
      <c r="J145">
        <f ca="1"/>
        <v>0.43937586745133017</v>
      </c>
      <c r="K145" s="39">
        <f t="shared" ca="1" si="9"/>
        <v>7.1606873897682471E-2</v>
      </c>
    </row>
    <row r="146" spans="6:11">
      <c r="F146" s="38">
        <f t="shared" ca="1" si="8"/>
        <v>47869</v>
      </c>
      <c r="G146">
        <f t="shared" ca="1" si="7"/>
        <v>26.542733756020759</v>
      </c>
      <c r="H146" s="39">
        <f ca="1">AUDCurveGeneric!P146</f>
        <v>6.8969511021638202E-2</v>
      </c>
      <c r="I146">
        <f ca="1"/>
        <v>0.43671208541969003</v>
      </c>
      <c r="J146">
        <f ca="1"/>
        <v>0.43671208541969003</v>
      </c>
      <c r="K146" s="39">
        <f t="shared" ca="1" si="9"/>
        <v>7.1623784397240278E-2</v>
      </c>
    </row>
    <row r="147" spans="6:11">
      <c r="F147" s="38">
        <f t="shared" ca="1" si="8"/>
        <v>47899</v>
      </c>
      <c r="G147">
        <f t="shared" ca="1" si="7"/>
        <v>26.710277621955768</v>
      </c>
      <c r="H147" s="39">
        <f ca="1">AUDCurveGeneric!P147</f>
        <v>6.8969667134597304E-2</v>
      </c>
      <c r="I147">
        <f ca="1"/>
        <v>0.43406324635155352</v>
      </c>
      <c r="J147">
        <f ca="1"/>
        <v>0.43406324635155352</v>
      </c>
      <c r="K147" s="39">
        <f t="shared" ca="1" si="9"/>
        <v>7.1640694896792881E-2</v>
      </c>
    </row>
    <row r="148" spans="6:11">
      <c r="F148" s="38">
        <f t="shared" ca="1" si="8"/>
        <v>47929</v>
      </c>
      <c r="G148">
        <f t="shared" ca="1" si="7"/>
        <v>26.877821487890362</v>
      </c>
      <c r="H148" s="39">
        <f ca="1">AUDCurveGeneric!P148</f>
        <v>6.8969823247549453E-2</v>
      </c>
      <c r="I148">
        <f ca="1"/>
        <v>0.43142927429353511</v>
      </c>
      <c r="J148">
        <f ca="1"/>
        <v>0.43142927429353511</v>
      </c>
      <c r="K148" s="39">
        <f t="shared" ca="1" si="9"/>
        <v>7.1657605396338489E-2</v>
      </c>
    </row>
    <row r="149" spans="6:11">
      <c r="F149" s="38">
        <f t="shared" ca="1" si="8"/>
        <v>47959</v>
      </c>
      <c r="G149">
        <f t="shared" ca="1" si="7"/>
        <v>27.045365353825652</v>
      </c>
      <c r="H149" s="39">
        <f ca="1">AUDCurveGeneric!P149</f>
        <v>6.8969979360495481E-2</v>
      </c>
      <c r="I149">
        <f ca="1"/>
        <v>0.42881009362942341</v>
      </c>
      <c r="J149">
        <f ca="1"/>
        <v>0.42881009362942341</v>
      </c>
      <c r="K149" s="39">
        <f t="shared" ca="1" si="9"/>
        <v>7.1674515895878047E-2</v>
      </c>
    </row>
    <row r="150" spans="6:11">
      <c r="F150" s="38">
        <f t="shared" ca="1" si="8"/>
        <v>47989</v>
      </c>
      <c r="G150">
        <f t="shared" ca="1" si="7"/>
        <v>27.212909219760661</v>
      </c>
      <c r="H150" s="39">
        <f ca="1">AUDCurveGeneric!P150</f>
        <v>6.8970135473435418E-2</v>
      </c>
      <c r="I150">
        <f ca="1"/>
        <v>0.42620562907899145</v>
      </c>
      <c r="J150">
        <f ca="1"/>
        <v>0.42620562907899145</v>
      </c>
      <c r="K150" s="39">
        <f t="shared" ca="1" si="9"/>
        <v>7.1691426395411484E-2</v>
      </c>
    </row>
    <row r="151" spans="6:11">
      <c r="F151" s="38">
        <f t="shared" ca="1" si="8"/>
        <v>48019</v>
      </c>
      <c r="G151">
        <f t="shared" ca="1" si="7"/>
        <v>27.380453085695532</v>
      </c>
      <c r="H151" s="39">
        <f ca="1">AUDCurveGeneric!P151</f>
        <v>6.897029158637015E-2</v>
      </c>
      <c r="I151">
        <f ca="1"/>
        <v>0.42361580569678225</v>
      </c>
      <c r="J151">
        <f ca="1"/>
        <v>0.42361580569678225</v>
      </c>
      <c r="K151" s="39">
        <f t="shared" ca="1" si="9"/>
        <v>7.1708336894939703E-2</v>
      </c>
    </row>
    <row r="152" spans="6:11">
      <c r="F152" s="38">
        <f t="shared" ca="1" si="8"/>
        <v>48049</v>
      </c>
      <c r="G152">
        <f t="shared" ca="1" si="7"/>
        <v>27.437937011416668</v>
      </c>
      <c r="H152" s="39">
        <f ca="1">AUDCurveGeneric!P152</f>
        <v>6.8970447699297915E-2</v>
      </c>
      <c r="I152">
        <f ca="1"/>
        <v>0.42109643952510378</v>
      </c>
      <c r="J152">
        <f ca="1"/>
        <v>0.42109643952510378</v>
      </c>
      <c r="K152" s="39">
        <f t="shared" ca="1" si="9"/>
        <v>7.1714241400439582E-2</v>
      </c>
    </row>
    <row r="153" spans="6:11">
      <c r="F153" s="38">
        <f t="shared" ca="1" si="8"/>
        <v>48079</v>
      </c>
      <c r="G153">
        <f t="shared" ca="1" si="7"/>
        <v>27.422047643661656</v>
      </c>
      <c r="H153" s="39">
        <f ca="1">AUDCurveGeneric!P153</f>
        <v>6.8970603812219589E-2</v>
      </c>
      <c r="I153">
        <f ca="1"/>
        <v>0.41862894582909921</v>
      </c>
      <c r="J153">
        <f ca="1"/>
        <v>0.41862894582909921</v>
      </c>
      <c r="K153" s="39">
        <f t="shared" ca="1" si="9"/>
        <v>7.1712808576585754E-2</v>
      </c>
    </row>
    <row r="154" spans="6:11">
      <c r="F154" s="38">
        <f t="shared" ca="1" si="8"/>
        <v>48109</v>
      </c>
      <c r="G154">
        <f t="shared" ca="1" si="7"/>
        <v>27.406158275906922</v>
      </c>
      <c r="H154" s="39">
        <f ca="1">AUDCurveGeneric!P154</f>
        <v>6.8970759925135156E-2</v>
      </c>
      <c r="I154">
        <f ca="1"/>
        <v>0.41617600889903172</v>
      </c>
      <c r="J154">
        <f ca="1"/>
        <v>0.41617600889903172</v>
      </c>
      <c r="K154" s="39">
        <f t="shared" ca="1" si="9"/>
        <v>7.1711375752725848E-2</v>
      </c>
    </row>
    <row r="155" spans="6:11">
      <c r="F155" s="38">
        <f t="shared" ca="1" si="8"/>
        <v>48139</v>
      </c>
      <c r="G155">
        <f t="shared" ca="1" si="7"/>
        <v>27.39026890815191</v>
      </c>
      <c r="H155" s="39">
        <f ca="1">AUDCurveGeneric!P155</f>
        <v>6.8970916038045532E-2</v>
      </c>
      <c r="I155">
        <f ca="1"/>
        <v>0.4137375422880924</v>
      </c>
      <c r="J155">
        <f ca="1"/>
        <v>0.4137375422880924</v>
      </c>
      <c r="K155" s="39">
        <f t="shared" ca="1" si="9"/>
        <v>7.1709942928860723E-2</v>
      </c>
    </row>
    <row r="156" spans="6:11">
      <c r="F156" s="38">
        <f t="shared" ca="1" si="8"/>
        <v>48169</v>
      </c>
      <c r="G156">
        <f t="shared" ca="1" si="7"/>
        <v>27.374379540397175</v>
      </c>
      <c r="H156" s="39">
        <f ca="1">AUDCurveGeneric!P156</f>
        <v>6.8971072150948914E-2</v>
      </c>
      <c r="I156">
        <f ca="1"/>
        <v>0.41131346006620145</v>
      </c>
      <c r="J156">
        <f ca="1"/>
        <v>0.41131346006620145</v>
      </c>
      <c r="K156" s="39">
        <f t="shared" ca="1" si="9"/>
        <v>7.1708510104988632E-2</v>
      </c>
    </row>
    <row r="157" spans="6:11">
      <c r="F157" s="38">
        <f t="shared" ca="1" si="8"/>
        <v>48199</v>
      </c>
      <c r="G157">
        <f t="shared" ca="1" si="7"/>
        <v>27.358490172642302</v>
      </c>
      <c r="H157" s="39">
        <f ca="1">AUDCurveGeneric!P157</f>
        <v>6.8971228263846218E-2</v>
      </c>
      <c r="I157">
        <f ca="1"/>
        <v>0.40890367681687312</v>
      </c>
      <c r="J157">
        <f ca="1"/>
        <v>0.40890367681687312</v>
      </c>
      <c r="K157" s="39">
        <f t="shared" ca="1" si="9"/>
        <v>7.1707077281110448E-2</v>
      </c>
    </row>
    <row r="158" spans="6:11">
      <c r="F158" s="38">
        <f t="shared" ca="1" si="8"/>
        <v>48229</v>
      </c>
      <c r="G158">
        <f t="shared" ca="1" si="7"/>
        <v>27.342600804887429</v>
      </c>
      <c r="H158" s="39">
        <f ca="1">AUDCurveGeneric!P158</f>
        <v>6.8971384376737416E-2</v>
      </c>
      <c r="I158">
        <f ca="1"/>
        <v>0.4065081076341438</v>
      </c>
      <c r="J158">
        <f ca="1"/>
        <v>0.4065081076341438</v>
      </c>
      <c r="K158" s="39">
        <f t="shared" ca="1" si="9"/>
        <v>7.1705644457226159E-2</v>
      </c>
    </row>
    <row r="159" spans="6:11">
      <c r="F159" s="38">
        <f t="shared" ca="1" si="8"/>
        <v>48259</v>
      </c>
      <c r="G159">
        <f t="shared" ca="1" si="7"/>
        <v>27.326711437132555</v>
      </c>
      <c r="H159" s="39">
        <f ca="1">AUDCurveGeneric!P159</f>
        <v>6.8971540489623409E-2</v>
      </c>
      <c r="I159">
        <f ca="1"/>
        <v>0.40412666811949283</v>
      </c>
      <c r="J159">
        <f ca="1"/>
        <v>0.40412666811949283</v>
      </c>
      <c r="K159" s="39">
        <f t="shared" ca="1" si="9"/>
        <v>7.1704211633336665E-2</v>
      </c>
    </row>
    <row r="160" spans="6:11">
      <c r="F160" s="38">
        <f t="shared" ca="1" si="8"/>
        <v>48289</v>
      </c>
      <c r="G160">
        <f t="shared" ca="1" si="7"/>
        <v>27.310822069377821</v>
      </c>
      <c r="H160" s="39">
        <f ca="1">AUDCurveGeneric!P160</f>
        <v>6.8971696602502422E-2</v>
      </c>
      <c r="I160">
        <f ca="1"/>
        <v>0.40175927437880787</v>
      </c>
      <c r="J160">
        <f ca="1"/>
        <v>0.40175927437880787</v>
      </c>
      <c r="K160" s="39">
        <f t="shared" ca="1" si="9"/>
        <v>7.1702778809440204E-2</v>
      </c>
    </row>
    <row r="161" spans="6:11">
      <c r="F161" s="38">
        <f t="shared" ca="1" si="8"/>
        <v>48319</v>
      </c>
      <c r="G161">
        <f t="shared" ca="1" si="7"/>
        <v>27.294932701622809</v>
      </c>
      <c r="H161" s="39">
        <f ca="1">AUDCurveGeneric!P161</f>
        <v>6.8971852715375356E-2</v>
      </c>
      <c r="I161">
        <f ca="1"/>
        <v>0.39940584301932464</v>
      </c>
      <c r="J161">
        <f ca="1"/>
        <v>0.39940584301932464</v>
      </c>
      <c r="K161" s="39">
        <f t="shared" ca="1" si="9"/>
        <v>7.1701345985537637E-2</v>
      </c>
    </row>
    <row r="162" spans="6:11">
      <c r="F162" s="38">
        <f t="shared" ca="1" si="8"/>
        <v>48349</v>
      </c>
      <c r="G162">
        <f t="shared" ca="1" si="7"/>
        <v>27.279043333868074</v>
      </c>
      <c r="H162" s="39">
        <f ca="1">AUDCurveGeneric!P162</f>
        <v>6.8972008828242184E-2</v>
      </c>
      <c r="I162">
        <f ca="1"/>
        <v>0.39706629114662911</v>
      </c>
      <c r="J162">
        <f ca="1"/>
        <v>0.39706629114662911</v>
      </c>
      <c r="K162" s="39">
        <f t="shared" ca="1" si="9"/>
        <v>7.1699913161628992E-2</v>
      </c>
    </row>
    <row r="163" spans="6:11">
      <c r="F163" s="38">
        <f t="shared" ca="1" si="8"/>
        <v>48379</v>
      </c>
      <c r="G163">
        <f t="shared" ca="1" si="7"/>
        <v>27.263153966112924</v>
      </c>
      <c r="H163" s="39">
        <f ca="1">AUDCurveGeneric!P163</f>
        <v>6.8972164941103808E-2</v>
      </c>
      <c r="I163">
        <f ca="1"/>
        <v>0.39474053636165185</v>
      </c>
      <c r="J163">
        <f ca="1"/>
        <v>0.39474053636165185</v>
      </c>
      <c r="K163" s="39">
        <f t="shared" ca="1" si="9"/>
        <v>7.1698480337715101E-2</v>
      </c>
    </row>
    <row r="164" spans="6:11">
      <c r="F164" s="38">
        <f t="shared" ca="1" si="8"/>
        <v>48409</v>
      </c>
      <c r="G164">
        <f t="shared" ca="1" si="7"/>
        <v>27.247264598358189</v>
      </c>
      <c r="H164" s="39">
        <f ca="1">AUDCurveGeneric!P164</f>
        <v>6.8972321053958466E-2</v>
      </c>
      <c r="I164">
        <f ca="1"/>
        <v>0.39242849675770647</v>
      </c>
      <c r="J164">
        <f ca="1"/>
        <v>0.39242849675770647</v>
      </c>
      <c r="K164" s="39">
        <f t="shared" ca="1" si="9"/>
        <v>7.1697047513794285E-2</v>
      </c>
    </row>
    <row r="165" spans="6:11">
      <c r="F165" s="38">
        <f t="shared" ca="1" si="8"/>
        <v>48439</v>
      </c>
      <c r="G165">
        <f t="shared" ca="1" si="7"/>
        <v>27.231375230603454</v>
      </c>
      <c r="H165" s="39">
        <f ca="1">AUDCurveGeneric!P165</f>
        <v>6.8972477166807003E-2</v>
      </c>
      <c r="I165">
        <f ca="1"/>
        <v>0.39013009091750278</v>
      </c>
      <c r="J165">
        <f ca="1"/>
        <v>0.39013009091750278</v>
      </c>
      <c r="K165" s="39">
        <f t="shared" ca="1" si="9"/>
        <v>7.1695614689867349E-2</v>
      </c>
    </row>
    <row r="166" spans="6:11">
      <c r="F166" s="38">
        <f t="shared" ca="1" si="8"/>
        <v>48469</v>
      </c>
      <c r="G166">
        <f t="shared" ca="1" si="7"/>
        <v>27.215485862848581</v>
      </c>
      <c r="H166" s="39">
        <f ca="1">AUDCurveGeneric!P166</f>
        <v>6.8972633279649476E-2</v>
      </c>
      <c r="I166">
        <f ca="1"/>
        <v>0.38784523791022052</v>
      </c>
      <c r="J166">
        <f ca="1"/>
        <v>0.38784523791022052</v>
      </c>
      <c r="K166" s="39">
        <f t="shared" ca="1" si="9"/>
        <v>7.1694181865934334E-2</v>
      </c>
    </row>
    <row r="167" spans="6:11">
      <c r="F167" s="38">
        <f t="shared" ca="1" si="8"/>
        <v>48499</v>
      </c>
      <c r="G167">
        <f t="shared" ca="1" si="7"/>
        <v>27.199596495093708</v>
      </c>
      <c r="H167" s="39">
        <f ca="1">AUDCurveGeneric!P167</f>
        <v>6.8972789392486716E-2</v>
      </c>
      <c r="I167">
        <f ca="1"/>
        <v>0.38557385728857602</v>
      </c>
      <c r="J167">
        <f ca="1"/>
        <v>0.38557385728857602</v>
      </c>
      <c r="K167" s="39">
        <f t="shared" ca="1" si="9"/>
        <v>7.1692749041996087E-2</v>
      </c>
    </row>
    <row r="168" spans="6:11">
      <c r="F168" s="38">
        <f t="shared" ca="1" si="8"/>
        <v>48529</v>
      </c>
      <c r="G168">
        <f t="shared" ca="1" si="7"/>
        <v>27.183707127338835</v>
      </c>
      <c r="H168" s="39">
        <f ca="1">AUDCurveGeneric!P168</f>
        <v>6.897294550531699E-2</v>
      </c>
      <c r="I168">
        <f ca="1"/>
        <v>0.38331586908593229</v>
      </c>
      <c r="J168">
        <f ca="1"/>
        <v>0.38331586908593229</v>
      </c>
      <c r="K168" s="39">
        <f t="shared" ca="1" si="9"/>
        <v>7.1691316218050874E-2</v>
      </c>
    </row>
    <row r="169" spans="6:11">
      <c r="F169" s="38">
        <f t="shared" ca="1" si="8"/>
        <v>48559</v>
      </c>
      <c r="G169">
        <f t="shared" ca="1" si="7"/>
        <v>27.167817759583961</v>
      </c>
      <c r="H169" s="39">
        <f ca="1">AUDCurveGeneric!P169</f>
        <v>6.8973101618141172E-2</v>
      </c>
      <c r="I169">
        <f ca="1"/>
        <v>0.38107119381338245</v>
      </c>
      <c r="J169">
        <f ca="1"/>
        <v>0.38107119381338245</v>
      </c>
      <c r="K169" s="39">
        <f t="shared" ca="1" si="9"/>
        <v>7.1689883394099568E-2</v>
      </c>
    </row>
    <row r="170" spans="6:11">
      <c r="F170" s="38">
        <f t="shared" ca="1" si="8"/>
        <v>48589</v>
      </c>
      <c r="G170">
        <f t="shared" ca="1" si="7"/>
        <v>27.151928391829088</v>
      </c>
      <c r="H170" s="39">
        <f ca="1">AUDCurveGeneric!P170</f>
        <v>6.8973257730959261E-2</v>
      </c>
      <c r="I170">
        <f ca="1"/>
        <v>0.378839752456895</v>
      </c>
      <c r="J170">
        <f ca="1"/>
        <v>0.378839752456895</v>
      </c>
      <c r="K170" s="39">
        <f t="shared" ca="1" si="9"/>
        <v>7.168845057014217E-2</v>
      </c>
    </row>
    <row r="171" spans="6:11">
      <c r="F171" s="38">
        <f t="shared" ca="1" si="8"/>
        <v>48619</v>
      </c>
      <c r="G171">
        <f t="shared" ca="1" si="7"/>
        <v>27.136039024074215</v>
      </c>
      <c r="H171" s="39">
        <f ca="1">AUDCurveGeneric!P171</f>
        <v>6.8973413843772133E-2</v>
      </c>
      <c r="I171">
        <f ca="1"/>
        <v>0.37662146647444994</v>
      </c>
      <c r="J171">
        <f ca="1"/>
        <v>0.37662146647444994</v>
      </c>
      <c r="K171" s="39">
        <f t="shared" ca="1" si="9"/>
        <v>7.1687017746179554E-2</v>
      </c>
    </row>
    <row r="172" spans="6:11">
      <c r="F172" s="38">
        <f t="shared" ca="1" si="8"/>
        <v>48649</v>
      </c>
      <c r="G172">
        <f t="shared" ca="1" si="7"/>
        <v>27.12014965631948</v>
      </c>
      <c r="H172" s="39">
        <f ca="1">AUDCurveGeneric!P172</f>
        <v>6.8973569956578051E-2</v>
      </c>
      <c r="I172">
        <f ca="1"/>
        <v>0.37441625779321891</v>
      </c>
      <c r="J172">
        <f ca="1"/>
        <v>0.37441625779321891</v>
      </c>
      <c r="K172" s="39">
        <f t="shared" ca="1" si="9"/>
        <v>7.1685584922209999E-2</v>
      </c>
    </row>
    <row r="173" spans="6:11">
      <c r="F173" s="38">
        <f t="shared" ca="1" si="8"/>
        <v>48679</v>
      </c>
      <c r="G173">
        <f t="shared" ca="1" si="7"/>
        <v>27.104260288564607</v>
      </c>
      <c r="H173" s="39">
        <f ca="1">AUDCurveGeneric!P173</f>
        <v>6.897372606937785E-2</v>
      </c>
      <c r="I173">
        <f ca="1"/>
        <v>0.37222404880671783</v>
      </c>
      <c r="J173">
        <f ca="1"/>
        <v>0.37222404880671783</v>
      </c>
      <c r="K173" s="39">
        <f t="shared" ca="1" si="9"/>
        <v>7.1684152098234311E-2</v>
      </c>
    </row>
    <row r="174" spans="6:11">
      <c r="F174" s="38">
        <f t="shared" ca="1" si="8"/>
        <v>48709</v>
      </c>
      <c r="G174">
        <f t="shared" ca="1" si="7"/>
        <v>27.088370920809734</v>
      </c>
      <c r="H174" s="39">
        <f ca="1">AUDCurveGeneric!P174</f>
        <v>6.8973882182171584E-2</v>
      </c>
      <c r="I174">
        <f ca="1"/>
        <v>0.37004476237202083</v>
      </c>
      <c r="J174">
        <f ca="1"/>
        <v>0.37004476237202083</v>
      </c>
      <c r="K174" s="39">
        <f t="shared" ca="1" si="9"/>
        <v>7.1682719274252557E-2</v>
      </c>
    </row>
    <row r="175" spans="6:11">
      <c r="F175" s="38">
        <f t="shared" ca="1" si="8"/>
        <v>48739</v>
      </c>
      <c r="G175">
        <f t="shared" ca="1" si="7"/>
        <v>27.072481553054722</v>
      </c>
      <c r="H175" s="39">
        <f ca="1">AUDCurveGeneric!P175</f>
        <v>6.8974038294959225E-2</v>
      </c>
      <c r="I175">
        <f ca="1"/>
        <v>0.36787832180696994</v>
      </c>
      <c r="J175">
        <f ca="1"/>
        <v>0.36787832180696994</v>
      </c>
      <c r="K175" s="39">
        <f t="shared" ca="1" si="9"/>
        <v>7.1681286450264697E-2</v>
      </c>
    </row>
    <row r="176" spans="6:11">
      <c r="F176" s="38">
        <f t="shared" ca="1" si="8"/>
        <v>48769</v>
      </c>
      <c r="G176">
        <f t="shared" ca="1" si="7"/>
        <v>27.056592185299849</v>
      </c>
      <c r="H176" s="39">
        <f ca="1">AUDCurveGeneric!P176</f>
        <v>6.8974194407741621E-2</v>
      </c>
      <c r="I176">
        <f ca="1"/>
        <v>0.36572465088740025</v>
      </c>
      <c r="J176">
        <f ca="1"/>
        <v>0.36572465088740025</v>
      </c>
      <c r="K176" s="39">
        <f t="shared" ca="1" si="9"/>
        <v>7.1679853626271606E-2</v>
      </c>
    </row>
    <row r="177" spans="6:11">
      <c r="F177" s="38">
        <f t="shared" ca="1" si="8"/>
        <v>48799</v>
      </c>
      <c r="G177">
        <f t="shared" ca="1" si="7"/>
        <v>27.040702817544975</v>
      </c>
      <c r="H177" s="39">
        <f ca="1">AUDCurveGeneric!P177</f>
        <v>6.8974350520517078E-2</v>
      </c>
      <c r="I177">
        <f ca="1"/>
        <v>0.36358367384440499</v>
      </c>
      <c r="J177">
        <f ca="1"/>
        <v>0.36358367384440499</v>
      </c>
      <c r="K177" s="39">
        <f t="shared" ca="1" si="9"/>
        <v>7.1678420802271575E-2</v>
      </c>
    </row>
    <row r="178" spans="6:11">
      <c r="F178" s="38">
        <f t="shared" ca="1" si="8"/>
        <v>48829</v>
      </c>
      <c r="G178">
        <f t="shared" ca="1" si="7"/>
        <v>27.024813449790102</v>
      </c>
      <c r="H178" s="39">
        <f ca="1">AUDCurveGeneric!P178</f>
        <v>6.8974506633286428E-2</v>
      </c>
      <c r="I178">
        <f ca="1"/>
        <v>0.36145531536157266</v>
      </c>
      <c r="J178">
        <f ca="1"/>
        <v>0.36145531536157266</v>
      </c>
      <c r="K178" s="39">
        <f t="shared" ca="1" si="9"/>
        <v>7.1676987978265438E-2</v>
      </c>
    </row>
    <row r="179" spans="6:11">
      <c r="F179" s="38">
        <f t="shared" ca="1" si="8"/>
        <v>48859</v>
      </c>
      <c r="G179">
        <f t="shared" ca="1" si="7"/>
        <v>27.008924082035367</v>
      </c>
      <c r="H179" s="39">
        <f ca="1">AUDCurveGeneric!P179</f>
        <v>6.8974662746049673E-2</v>
      </c>
      <c r="I179">
        <f ca="1"/>
        <v>0.35933950057228486</v>
      </c>
      <c r="J179">
        <f ca="1"/>
        <v>0.35933950057228486</v>
      </c>
      <c r="K179" s="39">
        <f t="shared" ca="1" si="9"/>
        <v>7.1675555154253209E-2</v>
      </c>
    </row>
    <row r="180" spans="6:11">
      <c r="F180" s="38">
        <f t="shared" ca="1" si="8"/>
        <v>48889</v>
      </c>
      <c r="G180">
        <f t="shared" ca="1" si="7"/>
        <v>26.993034714280494</v>
      </c>
      <c r="H180" s="39">
        <f ca="1">AUDCurveGeneric!P180</f>
        <v>6.8974818858807713E-2</v>
      </c>
      <c r="I180">
        <f ca="1"/>
        <v>0.35723615505700396</v>
      </c>
      <c r="J180">
        <f ca="1"/>
        <v>0.35723615505700396</v>
      </c>
      <c r="K180" s="39">
        <f t="shared" ca="1" si="9"/>
        <v>7.1674122330235762E-2</v>
      </c>
    </row>
    <row r="181" spans="6:11">
      <c r="F181" s="38">
        <f t="shared" ca="1" si="8"/>
        <v>48919</v>
      </c>
      <c r="G181">
        <f t="shared" ca="1" si="7"/>
        <v>26.977145346525621</v>
      </c>
      <c r="H181" s="39">
        <f ca="1">AUDCurveGeneric!P181</f>
        <v>6.8974974971558786E-2</v>
      </c>
      <c r="I181">
        <f ca="1"/>
        <v>0.35514520484060441</v>
      </c>
      <c r="J181">
        <f ca="1"/>
        <v>0.35514520484060441</v>
      </c>
      <c r="K181" s="39">
        <f t="shared" ca="1" si="9"/>
        <v>7.1672689506211348E-2</v>
      </c>
    </row>
    <row r="182" spans="6:11">
      <c r="F182" s="38">
        <f t="shared" ca="1" si="8"/>
        <v>48949</v>
      </c>
      <c r="G182">
        <f t="shared" ca="1" si="7"/>
        <v>26.961255978770748</v>
      </c>
      <c r="H182" s="39">
        <f ca="1">AUDCurveGeneric!P182</f>
        <v>6.8975131084303767E-2</v>
      </c>
      <c r="I182">
        <f ca="1"/>
        <v>0.35306657638967487</v>
      </c>
      <c r="J182">
        <f ca="1"/>
        <v>0.35306657638967487</v>
      </c>
      <c r="K182" s="39">
        <f t="shared" ca="1" si="9"/>
        <v>7.1671256682180842E-2</v>
      </c>
    </row>
    <row r="183" spans="6:11">
      <c r="F183" s="38">
        <f t="shared" ca="1" si="8"/>
        <v>48979</v>
      </c>
      <c r="G183">
        <f t="shared" ca="1" si="7"/>
        <v>26.945366611016013</v>
      </c>
      <c r="H183" s="39">
        <f ca="1">AUDCurveGeneric!P183</f>
        <v>6.8975287197042642E-2</v>
      </c>
      <c r="I183">
        <f ca="1"/>
        <v>0.35100019660988163</v>
      </c>
      <c r="J183">
        <f ca="1"/>
        <v>0.35100019660988163</v>
      </c>
      <c r="K183" s="39">
        <f t="shared" ca="1" si="9"/>
        <v>7.1669823858144244E-2</v>
      </c>
    </row>
    <row r="184" spans="6:11">
      <c r="F184" s="38">
        <f t="shared" ca="1" si="8"/>
        <v>49009</v>
      </c>
      <c r="G184">
        <f t="shared" ca="1" si="7"/>
        <v>26.929477243261001</v>
      </c>
      <c r="H184" s="39">
        <f ca="1">AUDCurveGeneric!P184</f>
        <v>6.8975443309776313E-2</v>
      </c>
      <c r="I184">
        <f ca="1"/>
        <v>0.34894599284332101</v>
      </c>
      <c r="J184">
        <f ca="1"/>
        <v>0.34894599284332101</v>
      </c>
      <c r="K184" s="39">
        <f t="shared" ca="1" si="9"/>
        <v>7.1668391034102413E-2</v>
      </c>
    </row>
    <row r="185" spans="6:11">
      <c r="F185" s="38">
        <f t="shared" ca="1" si="8"/>
        <v>49039</v>
      </c>
      <c r="G185">
        <f t="shared" ca="1" si="7"/>
        <v>26.913587875506128</v>
      </c>
      <c r="H185" s="39">
        <f ca="1">AUDCurveGeneric!P185</f>
        <v>6.8975599422503017E-2</v>
      </c>
      <c r="I185">
        <f ca="1"/>
        <v>0.34690389286591511</v>
      </c>
      <c r="J185">
        <f ca="1"/>
        <v>0.34690389286591511</v>
      </c>
      <c r="K185" s="39">
        <f t="shared" ca="1" si="9"/>
        <v>7.166695821005363E-2</v>
      </c>
    </row>
    <row r="186" spans="6:11">
      <c r="F186" s="38">
        <f t="shared" ca="1" si="8"/>
        <v>49069</v>
      </c>
      <c r="G186">
        <f t="shared" ca="1" si="7"/>
        <v>26.897698507751393</v>
      </c>
      <c r="H186" s="39">
        <f ca="1">AUDCurveGeneric!P186</f>
        <v>6.8975755535223615E-2</v>
      </c>
      <c r="I186">
        <f ca="1"/>
        <v>0.34487382488477769</v>
      </c>
      <c r="J186">
        <f ca="1"/>
        <v>0.34487382488477769</v>
      </c>
      <c r="K186" s="39">
        <f t="shared" ca="1" si="9"/>
        <v>7.1665525385998755E-2</v>
      </c>
    </row>
    <row r="187" spans="6:11">
      <c r="F187" s="38">
        <f t="shared" ca="1" si="8"/>
        <v>49099</v>
      </c>
      <c r="G187">
        <f t="shared" ca="1" si="7"/>
        <v>26.88180913999652</v>
      </c>
      <c r="H187" s="39">
        <f ca="1">AUDCurveGeneric!P187</f>
        <v>6.8975911647938135E-2</v>
      </c>
      <c r="I187">
        <f ca="1"/>
        <v>0.34285571753564159</v>
      </c>
      <c r="J187">
        <f ca="1"/>
        <v>0.34285571753564159</v>
      </c>
      <c r="K187" s="39">
        <f t="shared" ca="1" si="9"/>
        <v>7.1664092561937787E-2</v>
      </c>
    </row>
    <row r="188" spans="6:11">
      <c r="F188" s="38">
        <f t="shared" ca="1" si="8"/>
        <v>49129</v>
      </c>
      <c r="G188">
        <f t="shared" ca="1" si="7"/>
        <v>26.866129679203045</v>
      </c>
      <c r="H188" s="39">
        <f ca="1">AUDCurveGeneric!P188</f>
        <v>6.8976065137173137E-2</v>
      </c>
      <c r="I188">
        <f ca="1"/>
        <v>0.34084940585334805</v>
      </c>
      <c r="J188">
        <f ca="1"/>
        <v>0.34084940585334805</v>
      </c>
      <c r="K188" s="39">
        <f t="shared" ca="1" si="9"/>
        <v>7.1662678105093441E-2</v>
      </c>
    </row>
    <row r="189" spans="6:11">
      <c r="F189" s="38">
        <f t="shared" ca="1" si="8"/>
        <v>49159</v>
      </c>
      <c r="G189">
        <f t="shared" ca="1" si="7"/>
        <v>26.856537520285606</v>
      </c>
      <c r="H189" s="39">
        <f ca="1">AUDCurveGeneric!P189</f>
        <v>6.897614254565361E-2</v>
      </c>
      <c r="I189">
        <f ca="1"/>
        <v>0.33885218777879489</v>
      </c>
      <c r="J189">
        <f ca="1"/>
        <v>0.33885218777879489</v>
      </c>
      <c r="K189" s="39">
        <f t="shared" ca="1" si="9"/>
        <v>7.166179629768217E-2</v>
      </c>
    </row>
    <row r="190" spans="6:11">
      <c r="F190" s="38">
        <f t="shared" ca="1" si="8"/>
        <v>49189</v>
      </c>
      <c r="G190">
        <f t="shared" ca="1" si="7"/>
        <v>26.846945361368029</v>
      </c>
      <c r="H190" s="39">
        <f ca="1">AUDCurveGeneric!P190</f>
        <v>6.8976219954132612E-2</v>
      </c>
      <c r="I190">
        <f ca="1"/>
        <v>0.3368667212982922</v>
      </c>
      <c r="J190">
        <f ca="1"/>
        <v>0.3368667212982922</v>
      </c>
      <c r="K190" s="39">
        <f t="shared" ca="1" si="9"/>
        <v>7.1660914490269415E-2</v>
      </c>
    </row>
    <row r="191" spans="6:11">
      <c r="F191" s="38">
        <f t="shared" ca="1" si="8"/>
        <v>49219</v>
      </c>
      <c r="G191">
        <f t="shared" ca="1" si="7"/>
        <v>26.837353202450871</v>
      </c>
      <c r="H191" s="39">
        <f ca="1">AUDCurveGeneric!P191</f>
        <v>6.8976297362610961E-2</v>
      </c>
      <c r="I191">
        <f ca="1"/>
        <v>0.33489293698076633</v>
      </c>
      <c r="J191">
        <f ca="1"/>
        <v>0.33489293698076633</v>
      </c>
      <c r="K191" s="39">
        <f t="shared" ca="1" si="9"/>
        <v>7.1660032682856048E-2</v>
      </c>
    </row>
    <row r="192" spans="6:11">
      <c r="F192" s="38">
        <f t="shared" ca="1" si="8"/>
        <v>49249</v>
      </c>
      <c r="G192">
        <f t="shared" ca="1" si="7"/>
        <v>26.827761043533432</v>
      </c>
      <c r="H192" s="39">
        <f ca="1">AUDCurveGeneric!P192</f>
        <v>6.8976374771086937E-2</v>
      </c>
      <c r="I192">
        <f ca="1"/>
        <v>0.33293076580704073</v>
      </c>
      <c r="J192">
        <f ca="1"/>
        <v>0.33293076580704073</v>
      </c>
      <c r="K192" s="39">
        <f t="shared" ca="1" si="9"/>
        <v>7.1659150875440281E-2</v>
      </c>
    </row>
    <row r="193" spans="6:11">
      <c r="F193" s="38">
        <f t="shared" ca="1" si="8"/>
        <v>49279</v>
      </c>
      <c r="G193">
        <f t="shared" ca="1" si="7"/>
        <v>26.818168884615858</v>
      </c>
      <c r="H193" s="39">
        <f ca="1">AUDCurveGeneric!P193</f>
        <v>6.8976452179561443E-2</v>
      </c>
      <c r="I193">
        <f ca="1"/>
        <v>0.33098013916735608</v>
      </c>
      <c r="J193">
        <f ca="1"/>
        <v>0.33098013916735608</v>
      </c>
      <c r="K193" s="39">
        <f t="shared" ca="1" si="9"/>
        <v>7.1658269068023028E-2</v>
      </c>
    </row>
    <row r="194" spans="6:11">
      <c r="F194" s="38">
        <f t="shared" ca="1" si="8"/>
        <v>49309</v>
      </c>
      <c r="G194">
        <f t="shared" ca="1" si="7"/>
        <v>26.808576725698696</v>
      </c>
      <c r="H194" s="39">
        <f ca="1">AUDCurveGeneric!P194</f>
        <v>6.8976529588035296E-2</v>
      </c>
      <c r="I194">
        <f ca="1"/>
        <v>0.32904098885894517</v>
      </c>
      <c r="J194">
        <f ca="1"/>
        <v>0.32904098885894517</v>
      </c>
      <c r="K194" s="39">
        <f t="shared" ca="1" si="9"/>
        <v>7.1657387260605165E-2</v>
      </c>
    </row>
    <row r="195" spans="6:11">
      <c r="F195" s="38">
        <f t="shared" ca="1" si="8"/>
        <v>49339</v>
      </c>
      <c r="G195">
        <f t="shared" ref="G195:G258" ca="1" si="10">(K195-H195)*10000</f>
        <v>26.798984566781257</v>
      </c>
      <c r="H195" s="39">
        <f ca="1">AUDCurveGeneric!P195</f>
        <v>6.8976606996506776E-2</v>
      </c>
      <c r="I195">
        <f ca="1"/>
        <v>0.32711324708362222</v>
      </c>
      <c r="J195">
        <f ca="1"/>
        <v>0.32711324708362222</v>
      </c>
      <c r="K195" s="39">
        <f t="shared" ca="1" si="9"/>
        <v>7.1656505453184902E-2</v>
      </c>
    </row>
    <row r="196" spans="6:11">
      <c r="F196" s="38">
        <f t="shared" ref="F196:F259" ca="1" si="11">F195+30</f>
        <v>49369</v>
      </c>
      <c r="G196">
        <f t="shared" ca="1" si="10"/>
        <v>26.789392407863822</v>
      </c>
      <c r="H196" s="39">
        <f ca="1">AUDCurveGeneric!P196</f>
        <v>6.8976684404976785E-2</v>
      </c>
      <c r="I196">
        <f ca="1"/>
        <v>0.32519684644534658</v>
      </c>
      <c r="J196">
        <f ca="1"/>
        <v>0.32519684644534658</v>
      </c>
      <c r="K196" s="39">
        <f t="shared" ca="1" si="9"/>
        <v>7.1655623645763167E-2</v>
      </c>
    </row>
    <row r="197" spans="6:11">
      <c r="F197" s="38">
        <f t="shared" ca="1" si="11"/>
        <v>49399</v>
      </c>
      <c r="G197">
        <f t="shared" ca="1" si="10"/>
        <v>26.779800248946383</v>
      </c>
      <c r="H197" s="39">
        <f ca="1">AUDCurveGeneric!P197</f>
        <v>6.8976761813446155E-2</v>
      </c>
      <c r="I197">
        <f ca="1"/>
        <v>0.32329171994784134</v>
      </c>
      <c r="J197">
        <f ca="1"/>
        <v>0.32329171994784134</v>
      </c>
      <c r="K197" s="39">
        <f t="shared" ca="1" si="9"/>
        <v>7.1654741838340794E-2</v>
      </c>
    </row>
    <row r="198" spans="6:11">
      <c r="F198" s="38">
        <f t="shared" ca="1" si="11"/>
        <v>49429</v>
      </c>
      <c r="G198">
        <f t="shared" ca="1" si="10"/>
        <v>26.770208090029087</v>
      </c>
      <c r="H198" s="39">
        <f ca="1">AUDCurveGeneric!P198</f>
        <v>6.8976839221913153E-2</v>
      </c>
      <c r="I198">
        <f ca="1"/>
        <v>0.32139780099222554</v>
      </c>
      <c r="J198">
        <f ca="1"/>
        <v>0.32139780099222554</v>
      </c>
      <c r="K198" s="39">
        <f t="shared" ca="1" si="9"/>
        <v>7.1653860030916061E-2</v>
      </c>
    </row>
    <row r="199" spans="6:11">
      <c r="F199" s="38">
        <f t="shared" ca="1" si="11"/>
        <v>49459</v>
      </c>
      <c r="G199">
        <f t="shared" ca="1" si="10"/>
        <v>26.760615931111925</v>
      </c>
      <c r="H199" s="39">
        <f ca="1">AUDCurveGeneric!P199</f>
        <v>6.8976916630378637E-2</v>
      </c>
      <c r="I199">
        <f ca="1"/>
        <v>0.31951502337462118</v>
      </c>
      <c r="J199">
        <f ca="1"/>
        <v>0.31951502337462118</v>
      </c>
      <c r="K199" s="39">
        <f t="shared" ca="1" si="9"/>
        <v>7.165297822348983E-2</v>
      </c>
    </row>
    <row r="200" spans="6:11">
      <c r="F200" s="38">
        <f t="shared" ca="1" si="11"/>
        <v>49489</v>
      </c>
      <c r="G200">
        <f t="shared" ca="1" si="10"/>
        <v>26.751023772194348</v>
      </c>
      <c r="H200" s="39">
        <f ca="1">AUDCurveGeneric!P200</f>
        <v>6.8976994038843512E-2</v>
      </c>
      <c r="I200">
        <f ca="1"/>
        <v>0.31764332128381412</v>
      </c>
      <c r="J200">
        <f ca="1"/>
        <v>0.31764332128381412</v>
      </c>
      <c r="K200" s="39">
        <f t="shared" ref="K200:K263" ca="1" si="12">LN(I200)*-365/($F200-$F$2)</f>
        <v>7.1652096416062946E-2</v>
      </c>
    </row>
    <row r="201" spans="6:11">
      <c r="F201" s="38">
        <f t="shared" ca="1" si="11"/>
        <v>49519</v>
      </c>
      <c r="G201">
        <f t="shared" ca="1" si="10"/>
        <v>26.741431613276912</v>
      </c>
      <c r="H201" s="39">
        <f ca="1">AUDCurveGeneric!P201</f>
        <v>6.8977071447306026E-2</v>
      </c>
      <c r="I201">
        <f ca="1"/>
        <v>0.31578262929892903</v>
      </c>
      <c r="J201">
        <f ca="1"/>
        <v>0.31578262929892903</v>
      </c>
      <c r="K201" s="39">
        <f t="shared" ca="1" si="12"/>
        <v>7.1651214608633718E-2</v>
      </c>
    </row>
    <row r="202" spans="6:11">
      <c r="F202" s="38">
        <f t="shared" ca="1" si="11"/>
        <v>49549</v>
      </c>
      <c r="G202">
        <f t="shared" ca="1" si="10"/>
        <v>26.731839454359474</v>
      </c>
      <c r="H202" s="39">
        <f ca="1">AUDCurveGeneric!P202</f>
        <v>6.8977148855767043E-2</v>
      </c>
      <c r="I202">
        <f ca="1"/>
        <v>0.31393288238707856</v>
      </c>
      <c r="J202">
        <f ca="1"/>
        <v>0.31393288238707856</v>
      </c>
      <c r="K202" s="39">
        <f t="shared" ca="1" si="12"/>
        <v>7.165033280120299E-2</v>
      </c>
    </row>
    <row r="203" spans="6:11">
      <c r="F203" s="38">
        <f t="shared" ca="1" si="11"/>
        <v>49579</v>
      </c>
      <c r="G203">
        <f t="shared" ca="1" si="10"/>
        <v>26.722247295442315</v>
      </c>
      <c r="H203" s="39">
        <f ca="1">AUDCurveGeneric!P203</f>
        <v>6.8977226264227393E-2</v>
      </c>
      <c r="I203">
        <f ca="1"/>
        <v>0.31209401590106639</v>
      </c>
      <c r="J203">
        <f ca="1"/>
        <v>0.31209401590106639</v>
      </c>
      <c r="K203" s="39">
        <f t="shared" ca="1" si="12"/>
        <v>7.1649450993771624E-2</v>
      </c>
    </row>
    <row r="204" spans="6:11">
      <c r="F204" s="38">
        <f t="shared" ca="1" si="11"/>
        <v>49609</v>
      </c>
      <c r="G204">
        <f t="shared" ca="1" si="10"/>
        <v>26.712655136524877</v>
      </c>
      <c r="H204" s="39">
        <f ca="1">AUDCurveGeneric!P204</f>
        <v>6.8977303672685411E-2</v>
      </c>
      <c r="I204">
        <f ca="1"/>
        <v>0.31026596557710318</v>
      </c>
      <c r="J204">
        <f ca="1"/>
        <v>0.31026596557710318</v>
      </c>
      <c r="K204" s="39">
        <f t="shared" ca="1" si="12"/>
        <v>7.1648569186337899E-2</v>
      </c>
    </row>
    <row r="205" spans="6:11">
      <c r="F205" s="38">
        <f t="shared" ca="1" si="11"/>
        <v>49639</v>
      </c>
      <c r="G205">
        <f t="shared" ca="1" si="10"/>
        <v>26.703062977607438</v>
      </c>
      <c r="H205" s="39">
        <f ca="1">AUDCurveGeneric!P205</f>
        <v>6.8977381081141931E-2</v>
      </c>
      <c r="I205">
        <f ca="1"/>
        <v>0.30844866753249806</v>
      </c>
      <c r="J205">
        <f ca="1"/>
        <v>0.30844866753249806</v>
      </c>
      <c r="K205" s="39">
        <f t="shared" ca="1" si="12"/>
        <v>7.1647687378902675E-2</v>
      </c>
    </row>
    <row r="206" spans="6:11">
      <c r="F206" s="38">
        <f t="shared" ca="1" si="11"/>
        <v>49669</v>
      </c>
      <c r="G206">
        <f t="shared" ca="1" si="10"/>
        <v>26.69347081869028</v>
      </c>
      <c r="H206" s="39">
        <f ca="1">AUDCurveGeneric!P206</f>
        <v>6.8977458489597798E-2</v>
      </c>
      <c r="I206">
        <f ca="1"/>
        <v>0.30664205826340207</v>
      </c>
      <c r="J206">
        <f ca="1"/>
        <v>0.30664205826340207</v>
      </c>
      <c r="K206" s="39">
        <f t="shared" ca="1" si="12"/>
        <v>7.1646805571466826E-2</v>
      </c>
    </row>
    <row r="207" spans="6:11">
      <c r="F207" s="38">
        <f t="shared" ca="1" si="11"/>
        <v>49699</v>
      </c>
      <c r="G207">
        <f t="shared" ca="1" si="10"/>
        <v>26.683878659772841</v>
      </c>
      <c r="H207" s="39">
        <f ca="1">AUDCurveGeneric!P207</f>
        <v>6.897753589805132E-2</v>
      </c>
      <c r="I207">
        <f ca="1"/>
        <v>0.30484607464256575</v>
      </c>
      <c r="J207">
        <f ca="1"/>
        <v>0.30484607464256575</v>
      </c>
      <c r="K207" s="39">
        <f t="shared" ca="1" si="12"/>
        <v>7.1645923764028605E-2</v>
      </c>
    </row>
    <row r="208" spans="6:11">
      <c r="F208" s="38">
        <f t="shared" ca="1" si="11"/>
        <v>49729</v>
      </c>
      <c r="G208">
        <f t="shared" ca="1" si="10"/>
        <v>26.674286500855406</v>
      </c>
      <c r="H208" s="39">
        <f ca="1">AUDCurveGeneric!P208</f>
        <v>6.8977613306503358E-2</v>
      </c>
      <c r="I208">
        <f ca="1"/>
        <v>0.30306065391707065</v>
      </c>
      <c r="J208">
        <f ca="1"/>
        <v>0.30306065391707065</v>
      </c>
      <c r="K208" s="39">
        <f t="shared" ca="1" si="12"/>
        <v>7.1645041956588898E-2</v>
      </c>
    </row>
    <row r="209" spans="6:11">
      <c r="F209" s="38">
        <f t="shared" ca="1" si="11"/>
        <v>49759</v>
      </c>
      <c r="G209">
        <f t="shared" ca="1" si="10"/>
        <v>26.664694341937828</v>
      </c>
      <c r="H209" s="39">
        <f ca="1">AUDCurveGeneric!P209</f>
        <v>6.8977690714954742E-2</v>
      </c>
      <c r="I209">
        <f ca="1"/>
        <v>0.30128573370611395</v>
      </c>
      <c r="J209">
        <f ca="1"/>
        <v>0.30128573370611395</v>
      </c>
      <c r="K209" s="39">
        <f t="shared" ca="1" si="12"/>
        <v>7.1644160149148525E-2</v>
      </c>
    </row>
    <row r="210" spans="6:11">
      <c r="F210" s="38">
        <f t="shared" ca="1" si="11"/>
        <v>49789</v>
      </c>
      <c r="G210">
        <f t="shared" ca="1" si="10"/>
        <v>26.655102183020528</v>
      </c>
      <c r="H210" s="39">
        <f ca="1">AUDCurveGeneric!P210</f>
        <v>6.8977768123403768E-2</v>
      </c>
      <c r="I210">
        <f ca="1"/>
        <v>0.29952125199880564</v>
      </c>
      <c r="J210">
        <f ca="1"/>
        <v>0.29952125199880564</v>
      </c>
      <c r="K210" s="39">
        <f t="shared" ca="1" si="12"/>
        <v>7.1643278341705821E-2</v>
      </c>
    </row>
    <row r="211" spans="6:11">
      <c r="F211" s="38">
        <f t="shared" ca="1" si="11"/>
        <v>49819</v>
      </c>
      <c r="G211">
        <f t="shared" ca="1" si="10"/>
        <v>26.645510024103231</v>
      </c>
      <c r="H211" s="39">
        <f ca="1">AUDCurveGeneric!P211</f>
        <v>6.8977845531851281E-2</v>
      </c>
      <c r="I211">
        <f ca="1"/>
        <v>0.2977671471519403</v>
      </c>
      <c r="J211">
        <f ca="1"/>
        <v>0.2977671471519403</v>
      </c>
      <c r="K211" s="39">
        <f t="shared" ca="1" si="12"/>
        <v>7.1642396534261604E-2</v>
      </c>
    </row>
    <row r="212" spans="6:11">
      <c r="F212" s="38">
        <f t="shared" ca="1" si="11"/>
        <v>49849</v>
      </c>
      <c r="G212">
        <f t="shared" ca="1" si="10"/>
        <v>26.635917865185792</v>
      </c>
      <c r="H212" s="39">
        <f ca="1">AUDCurveGeneric!P212</f>
        <v>6.8977922940298184E-2</v>
      </c>
      <c r="I212">
        <f ca="1"/>
        <v>0.29602335788782136</v>
      </c>
      <c r="J212">
        <f ca="1"/>
        <v>0.29602335788782136</v>
      </c>
      <c r="K212" s="39">
        <f t="shared" ca="1" si="12"/>
        <v>7.1641514726816763E-2</v>
      </c>
    </row>
    <row r="213" spans="6:11">
      <c r="F213" s="38">
        <f t="shared" ca="1" si="11"/>
        <v>49879</v>
      </c>
      <c r="G213">
        <f t="shared" ca="1" si="10"/>
        <v>26.626325706268634</v>
      </c>
      <c r="H213" s="39">
        <f ca="1">AUDCurveGeneric!P213</f>
        <v>6.8978000348742699E-2</v>
      </c>
      <c r="I213">
        <f ca="1"/>
        <v>0.2942898232920978</v>
      </c>
      <c r="J213">
        <f ca="1"/>
        <v>0.2942898232920978</v>
      </c>
      <c r="K213" s="39">
        <f t="shared" ca="1" si="12"/>
        <v>7.1640632919369562E-2</v>
      </c>
    </row>
    <row r="214" spans="6:11">
      <c r="F214" s="38">
        <f t="shared" ca="1" si="11"/>
        <v>49909</v>
      </c>
      <c r="G214">
        <f t="shared" ca="1" si="10"/>
        <v>26.616733547351057</v>
      </c>
      <c r="H214" s="39">
        <f ca="1">AUDCurveGeneric!P214</f>
        <v>6.8978077757185743E-2</v>
      </c>
      <c r="I214">
        <f ca="1"/>
        <v>0.29256648281157532</v>
      </c>
      <c r="J214">
        <f ca="1"/>
        <v>0.29256648281157532</v>
      </c>
      <c r="K214" s="39">
        <f t="shared" ca="1" si="12"/>
        <v>7.1639751111920849E-2</v>
      </c>
    </row>
    <row r="215" spans="6:11">
      <c r="F215" s="38">
        <f t="shared" ca="1" si="11"/>
        <v>49939</v>
      </c>
      <c r="G215">
        <f t="shared" ca="1" si="10"/>
        <v>26.607141388434037</v>
      </c>
      <c r="H215" s="39">
        <f ca="1">AUDCurveGeneric!P215</f>
        <v>6.8978155165628122E-2</v>
      </c>
      <c r="I215">
        <f ca="1"/>
        <v>0.29085327625207924</v>
      </c>
      <c r="J215">
        <f ca="1"/>
        <v>0.29085327625207924</v>
      </c>
      <c r="K215" s="39">
        <f t="shared" ca="1" si="12"/>
        <v>7.1638869304471525E-2</v>
      </c>
    </row>
    <row r="216" spans="6:11">
      <c r="F216" s="38">
        <f t="shared" ca="1" si="11"/>
        <v>49969</v>
      </c>
      <c r="G216">
        <f t="shared" ca="1" si="10"/>
        <v>26.597549229516321</v>
      </c>
      <c r="H216" s="39">
        <f ca="1">AUDCurveGeneric!P216</f>
        <v>6.8978232574068182E-2</v>
      </c>
      <c r="I216">
        <f ca="1"/>
        <v>0.28915014377633041</v>
      </c>
      <c r="J216">
        <f ca="1"/>
        <v>0.28915014377633041</v>
      </c>
      <c r="K216" s="39">
        <f t="shared" ca="1" si="12"/>
        <v>7.1637987497019814E-2</v>
      </c>
    </row>
    <row r="217" spans="6:11">
      <c r="F217" s="38">
        <f t="shared" ca="1" si="11"/>
        <v>49999</v>
      </c>
      <c r="G217">
        <f t="shared" ca="1" si="10"/>
        <v>26.58795707059916</v>
      </c>
      <c r="H217" s="39">
        <f ca="1">AUDCurveGeneric!P217</f>
        <v>6.8978309982506716E-2</v>
      </c>
      <c r="I217">
        <f ca="1"/>
        <v>0.28745702590179462</v>
      </c>
      <c r="J217">
        <f ca="1"/>
        <v>0.28745702590179462</v>
      </c>
      <c r="K217" s="39">
        <f t="shared" ca="1" si="12"/>
        <v>7.1637105689566632E-2</v>
      </c>
    </row>
    <row r="218" spans="6:11">
      <c r="F218" s="38">
        <f t="shared" ca="1" si="11"/>
        <v>50029</v>
      </c>
      <c r="G218">
        <f t="shared" ca="1" si="10"/>
        <v>26.578364911681724</v>
      </c>
      <c r="H218" s="39">
        <f ca="1">AUDCurveGeneric!P218</f>
        <v>6.8978387390944612E-2</v>
      </c>
      <c r="I218">
        <f ca="1"/>
        <v>0.28577386349858414</v>
      </c>
      <c r="J218">
        <f ca="1"/>
        <v>0.28577386349858414</v>
      </c>
      <c r="K218" s="39">
        <f t="shared" ca="1" si="12"/>
        <v>7.1636223882112784E-2</v>
      </c>
    </row>
    <row r="219" spans="6:11">
      <c r="F219" s="38">
        <f t="shared" ca="1" si="11"/>
        <v>50059</v>
      </c>
      <c r="G219">
        <f t="shared" ca="1" si="10"/>
        <v>26.568772752764147</v>
      </c>
      <c r="H219" s="39">
        <f ca="1">AUDCurveGeneric!P219</f>
        <v>6.8978464799380163E-2</v>
      </c>
      <c r="I219">
        <f ca="1"/>
        <v>0.28410059778737118</v>
      </c>
      <c r="J219">
        <f ca="1"/>
        <v>0.28410059778737118</v>
      </c>
      <c r="K219" s="39">
        <f t="shared" ca="1" si="12"/>
        <v>7.1635342074656577E-2</v>
      </c>
    </row>
    <row r="220" spans="6:11">
      <c r="F220" s="38">
        <f t="shared" ca="1" si="11"/>
        <v>50089</v>
      </c>
      <c r="G220">
        <f t="shared" ca="1" si="10"/>
        <v>26.559180593846989</v>
      </c>
      <c r="H220" s="39">
        <f ca="1">AUDCurveGeneric!P220</f>
        <v>6.89785422078142E-2</v>
      </c>
      <c r="I220">
        <f ca="1"/>
        <v>0.28243717033727583</v>
      </c>
      <c r="J220">
        <f ca="1"/>
        <v>0.28243717033727583</v>
      </c>
      <c r="K220" s="39">
        <f t="shared" ca="1" si="12"/>
        <v>7.1634460267198899E-2</v>
      </c>
    </row>
    <row r="221" spans="6:11">
      <c r="F221" s="38">
        <f t="shared" ca="1" si="11"/>
        <v>50119</v>
      </c>
      <c r="G221">
        <f t="shared" ca="1" si="10"/>
        <v>26.54958843492955</v>
      </c>
      <c r="H221" s="39">
        <f ca="1">AUDCurveGeneric!P221</f>
        <v>6.89786196162476E-2</v>
      </c>
      <c r="I221">
        <f ca="1"/>
        <v>0.28078352306380483</v>
      </c>
      <c r="J221">
        <f ca="1"/>
        <v>0.28078352306380483</v>
      </c>
      <c r="K221" s="39">
        <f t="shared" ca="1" si="12"/>
        <v>7.1633578459740554E-2</v>
      </c>
    </row>
    <row r="222" spans="6:11">
      <c r="F222" s="38">
        <f t="shared" ca="1" si="11"/>
        <v>50149</v>
      </c>
      <c r="G222">
        <f t="shared" ca="1" si="10"/>
        <v>26.53999627601225</v>
      </c>
      <c r="H222" s="39">
        <f ca="1">AUDCurveGeneric!P222</f>
        <v>6.8978697024678653E-2</v>
      </c>
      <c r="I222">
        <f ca="1"/>
        <v>0.27913959822680229</v>
      </c>
      <c r="J222">
        <f ca="1"/>
        <v>0.27913959822680229</v>
      </c>
      <c r="K222" s="39">
        <f t="shared" ca="1" si="12"/>
        <v>7.1632696652279879E-2</v>
      </c>
    </row>
    <row r="223" spans="6:11">
      <c r="F223" s="38">
        <f t="shared" ca="1" si="11"/>
        <v>50179</v>
      </c>
      <c r="G223">
        <f t="shared" ca="1" si="10"/>
        <v>26.530404117094815</v>
      </c>
      <c r="H223" s="39">
        <f ca="1">AUDCurveGeneric!P223</f>
        <v>6.8978774433108209E-2</v>
      </c>
      <c r="I223">
        <f ca="1"/>
        <v>0.27750533842837538</v>
      </c>
      <c r="J223">
        <f ca="1"/>
        <v>0.27750533842837538</v>
      </c>
      <c r="K223" s="39">
        <f t="shared" ca="1" si="12"/>
        <v>7.163181484481769E-2</v>
      </c>
    </row>
    <row r="224" spans="6:11">
      <c r="F224" s="38">
        <f t="shared" ca="1" si="11"/>
        <v>50209</v>
      </c>
      <c r="G224">
        <f t="shared" ca="1" si="10"/>
        <v>26.520811958177514</v>
      </c>
      <c r="H224" s="39">
        <f ca="1">AUDCurveGeneric!P224</f>
        <v>6.8978851841537112E-2</v>
      </c>
      <c r="I224">
        <f ca="1"/>
        <v>0.27588068661086945</v>
      </c>
      <c r="J224">
        <f ca="1"/>
        <v>0.27588068661086945</v>
      </c>
      <c r="K224" s="39">
        <f t="shared" ca="1" si="12"/>
        <v>7.1630933037354863E-2</v>
      </c>
    </row>
    <row r="225" spans="6:11">
      <c r="F225" s="38">
        <f t="shared" ca="1" si="11"/>
        <v>50239</v>
      </c>
      <c r="G225">
        <f t="shared" ca="1" si="10"/>
        <v>26.511219799260076</v>
      </c>
      <c r="H225" s="39">
        <f ca="1">AUDCurveGeneric!P225</f>
        <v>6.8978929249963683E-2</v>
      </c>
      <c r="I225">
        <f ca="1"/>
        <v>0.27426558605485601</v>
      </c>
      <c r="J225">
        <f ca="1"/>
        <v>0.27426558605485601</v>
      </c>
      <c r="K225" s="39">
        <f t="shared" ca="1" si="12"/>
        <v>7.1630051229889691E-2</v>
      </c>
    </row>
    <row r="226" spans="6:11">
      <c r="F226" s="38">
        <f t="shared" ca="1" si="11"/>
        <v>50269</v>
      </c>
      <c r="G226">
        <f t="shared" ca="1" si="10"/>
        <v>26.501627640342779</v>
      </c>
      <c r="H226" s="39">
        <f ca="1">AUDCurveGeneric!P226</f>
        <v>6.8979006658388728E-2</v>
      </c>
      <c r="I226">
        <f ca="1"/>
        <v>0.27265998037709444</v>
      </c>
      <c r="J226">
        <f ca="1"/>
        <v>0.27265998037709444</v>
      </c>
      <c r="K226" s="39">
        <f t="shared" ca="1" si="12"/>
        <v>7.1629169422423006E-2</v>
      </c>
    </row>
    <row r="227" spans="6:11">
      <c r="F227" s="38">
        <f t="shared" ca="1" si="11"/>
        <v>50299</v>
      </c>
      <c r="G227">
        <f t="shared" ca="1" si="10"/>
        <v>26.49203548142534</v>
      </c>
      <c r="H227" s="39">
        <f ca="1">AUDCurveGeneric!P227</f>
        <v>6.8979084066813148E-2</v>
      </c>
      <c r="I227">
        <f ca="1"/>
        <v>0.27106381352854375</v>
      </c>
      <c r="J227">
        <f ca="1"/>
        <v>0.27106381352854375</v>
      </c>
      <c r="K227" s="39">
        <f t="shared" ca="1" si="12"/>
        <v>7.1628287614955682E-2</v>
      </c>
    </row>
    <row r="228" spans="6:11">
      <c r="F228" s="38">
        <f t="shared" ca="1" si="11"/>
        <v>50329</v>
      </c>
      <c r="G228">
        <f t="shared" ca="1" si="10"/>
        <v>26.482443322507766</v>
      </c>
      <c r="H228" s="39">
        <f ca="1">AUDCurveGeneric!P228</f>
        <v>6.8979161475235209E-2</v>
      </c>
      <c r="I228">
        <f ca="1"/>
        <v>0.26947702979238658</v>
      </c>
      <c r="J228">
        <f ca="1"/>
        <v>0.26947702979238658</v>
      </c>
      <c r="K228" s="39">
        <f t="shared" ca="1" si="12"/>
        <v>7.1627405807485986E-2</v>
      </c>
    </row>
    <row r="229" spans="6:11">
      <c r="F229" s="38">
        <f t="shared" ca="1" si="11"/>
        <v>50359</v>
      </c>
      <c r="G229">
        <f t="shared" ca="1" si="10"/>
        <v>26.472851163590327</v>
      </c>
      <c r="H229" s="39">
        <f ca="1">AUDCurveGeneric!P229</f>
        <v>6.8979238883655786E-2</v>
      </c>
      <c r="I229">
        <f ca="1"/>
        <v>0.26789957378202661</v>
      </c>
      <c r="J229">
        <f ca="1"/>
        <v>0.26789957378202661</v>
      </c>
      <c r="K229" s="39">
        <f t="shared" ca="1" si="12"/>
        <v>7.1626524000014818E-2</v>
      </c>
    </row>
    <row r="230" spans="6:11">
      <c r="F230" s="38">
        <f t="shared" ca="1" si="11"/>
        <v>50389</v>
      </c>
      <c r="G230">
        <f t="shared" ca="1" si="10"/>
        <v>26.463259004673169</v>
      </c>
      <c r="H230" s="39">
        <f ca="1">AUDCurveGeneric!P230</f>
        <v>6.897931629207571E-2</v>
      </c>
      <c r="I230">
        <f ca="1"/>
        <v>0.26633139043913628</v>
      </c>
      <c r="J230">
        <f ca="1"/>
        <v>0.26633139043913628</v>
      </c>
      <c r="K230" s="39">
        <f t="shared" ca="1" si="12"/>
        <v>7.1625642192543026E-2</v>
      </c>
    </row>
    <row r="231" spans="6:11">
      <c r="F231" s="38">
        <f t="shared" ca="1" si="11"/>
        <v>50419</v>
      </c>
      <c r="G231">
        <f t="shared" ca="1" si="10"/>
        <v>26.45366684575573</v>
      </c>
      <c r="H231" s="39">
        <f ca="1">AUDCurveGeneric!P231</f>
        <v>6.8979393700493274E-2</v>
      </c>
      <c r="I231">
        <f ca="1"/>
        <v>0.26477242503171605</v>
      </c>
      <c r="J231">
        <f ca="1"/>
        <v>0.26477242503171605</v>
      </c>
      <c r="K231" s="39">
        <f t="shared" ca="1" si="12"/>
        <v>7.1624760385068847E-2</v>
      </c>
    </row>
    <row r="232" spans="6:11">
      <c r="F232" s="38">
        <f t="shared" ca="1" si="11"/>
        <v>50449</v>
      </c>
      <c r="G232">
        <f t="shared" ca="1" si="10"/>
        <v>26.444074686838292</v>
      </c>
      <c r="H232" s="39">
        <f ca="1">AUDCurveGeneric!P232</f>
        <v>6.8979471108909327E-2</v>
      </c>
      <c r="I232">
        <f ca="1"/>
        <v>0.26322262315212702</v>
      </c>
      <c r="J232">
        <f ca="1"/>
        <v>0.26322262315212702</v>
      </c>
      <c r="K232" s="39">
        <f t="shared" ca="1" si="12"/>
        <v>7.1623878577593156E-2</v>
      </c>
    </row>
    <row r="233" spans="6:11">
      <c r="F233" s="38">
        <f t="shared" ca="1" si="11"/>
        <v>50479</v>
      </c>
      <c r="G233">
        <f t="shared" ca="1" si="10"/>
        <v>26.434482527920995</v>
      </c>
      <c r="H233" s="39">
        <f ca="1">AUDCurveGeneric!P233</f>
        <v>6.8979548517324768E-2</v>
      </c>
      <c r="I233">
        <f ca="1"/>
        <v>0.26168193071517337</v>
      </c>
      <c r="J233">
        <f ca="1"/>
        <v>0.26168193071517337</v>
      </c>
      <c r="K233" s="39">
        <f t="shared" ca="1" si="12"/>
        <v>7.1622996770116867E-2</v>
      </c>
    </row>
    <row r="234" spans="6:11">
      <c r="F234" s="38">
        <f t="shared" ca="1" si="11"/>
        <v>50509</v>
      </c>
      <c r="G234">
        <f t="shared" ca="1" si="10"/>
        <v>26.424890369003695</v>
      </c>
      <c r="H234" s="39">
        <f ca="1">AUDCurveGeneric!P234</f>
        <v>6.8979625925737836E-2</v>
      </c>
      <c r="I234">
        <f ca="1"/>
        <v>0.26015029395619715</v>
      </c>
      <c r="J234">
        <f ca="1"/>
        <v>0.26015029395619715</v>
      </c>
      <c r="K234" s="39">
        <f t="shared" ca="1" si="12"/>
        <v>7.1622114962638206E-2</v>
      </c>
    </row>
    <row r="235" spans="6:11">
      <c r="F235" s="38">
        <f t="shared" ca="1" si="11"/>
        <v>50539</v>
      </c>
      <c r="G235">
        <f t="shared" ca="1" si="10"/>
        <v>26.415298210086398</v>
      </c>
      <c r="H235" s="39">
        <f ca="1">AUDCurveGeneric!P235</f>
        <v>6.8979703334149392E-2</v>
      </c>
      <c r="I235">
        <f ca="1"/>
        <v>0.25862765942914479</v>
      </c>
      <c r="J235">
        <f ca="1"/>
        <v>0.25862765942914479</v>
      </c>
      <c r="K235" s="39">
        <f t="shared" ca="1" si="12"/>
        <v>7.1621233155158032E-2</v>
      </c>
    </row>
    <row r="236" spans="6:11">
      <c r="F236" s="38">
        <f t="shared" ca="1" si="11"/>
        <v>50569</v>
      </c>
      <c r="G236">
        <f t="shared" ca="1" si="10"/>
        <v>26.405706051168821</v>
      </c>
      <c r="H236" s="39">
        <f ca="1">AUDCurveGeneric!P236</f>
        <v>6.8979780742560365E-2</v>
      </c>
      <c r="I236">
        <f ca="1"/>
        <v>0.25711397400468444</v>
      </c>
      <c r="J236">
        <f ca="1"/>
        <v>0.25711397400468444</v>
      </c>
      <c r="K236" s="39">
        <f t="shared" ca="1" si="12"/>
        <v>7.1620351347677247E-2</v>
      </c>
    </row>
    <row r="237" spans="6:11">
      <c r="F237" s="38">
        <f t="shared" ca="1" si="11"/>
        <v>50599</v>
      </c>
      <c r="G237">
        <f t="shared" ca="1" si="10"/>
        <v>26.39611389225152</v>
      </c>
      <c r="H237" s="39">
        <f ca="1">AUDCurveGeneric!P237</f>
        <v>6.8979858150968937E-2</v>
      </c>
      <c r="I237">
        <f ca="1"/>
        <v>0.25560918486833445</v>
      </c>
      <c r="J237">
        <f ca="1"/>
        <v>0.25560918486833445</v>
      </c>
      <c r="K237" s="39">
        <f t="shared" ca="1" si="12"/>
        <v>7.1619469540194089E-2</v>
      </c>
    </row>
    <row r="238" spans="6:11">
      <c r="F238" s="38">
        <f t="shared" ca="1" si="11"/>
        <v>50629</v>
      </c>
      <c r="G238">
        <f t="shared" ca="1" si="10"/>
        <v>26.386521733334085</v>
      </c>
      <c r="H238" s="39">
        <f ca="1">AUDCurveGeneric!P238</f>
        <v>6.897993555937601E-2</v>
      </c>
      <c r="I238">
        <f ca="1"/>
        <v>0.25411323951856429</v>
      </c>
      <c r="J238">
        <f ca="1"/>
        <v>0.25411323951856429</v>
      </c>
      <c r="K238" s="39">
        <f t="shared" ca="1" si="12"/>
        <v>7.1618587732709418E-2</v>
      </c>
    </row>
    <row r="239" spans="6:11">
      <c r="F239" s="38">
        <f t="shared" ca="1" si="11"/>
        <v>50659</v>
      </c>
      <c r="G239">
        <f t="shared" ca="1" si="10"/>
        <v>26.376929574416785</v>
      </c>
      <c r="H239" s="39">
        <f ca="1">AUDCurveGeneric!P239</f>
        <v>6.8980012967782459E-2</v>
      </c>
      <c r="I239">
        <f ca="1"/>
        <v>0.25262608576494555</v>
      </c>
      <c r="J239">
        <f ca="1"/>
        <v>0.25262608576494555</v>
      </c>
      <c r="K239" s="39">
        <f t="shared" ca="1" si="12"/>
        <v>7.1617705925224137E-2</v>
      </c>
    </row>
    <row r="240" spans="6:11">
      <c r="F240" s="38">
        <f t="shared" ca="1" si="11"/>
        <v>50689</v>
      </c>
      <c r="G240">
        <f t="shared" ca="1" si="10"/>
        <v>26.367337415499488</v>
      </c>
      <c r="H240" s="39">
        <f ca="1">AUDCurveGeneric!P240</f>
        <v>6.8980090376186534E-2</v>
      </c>
      <c r="I240">
        <f ca="1"/>
        <v>0.25114767172631353</v>
      </c>
      <c r="J240">
        <f ca="1"/>
        <v>0.25114767172631353</v>
      </c>
      <c r="K240" s="39">
        <f t="shared" ca="1" si="12"/>
        <v>7.1616824117736483E-2</v>
      </c>
    </row>
    <row r="241" spans="6:11">
      <c r="F241" s="38">
        <f t="shared" ca="1" si="11"/>
        <v>50719</v>
      </c>
      <c r="G241">
        <f t="shared" ca="1" si="10"/>
        <v>26.357745256582188</v>
      </c>
      <c r="H241" s="39">
        <f ca="1">AUDCurveGeneric!P241</f>
        <v>6.8980167784589111E-2</v>
      </c>
      <c r="I241">
        <f ca="1"/>
        <v>0.24967794582890249</v>
      </c>
      <c r="J241">
        <f ca="1"/>
        <v>0.24967794582890249</v>
      </c>
      <c r="K241" s="39">
        <f t="shared" ca="1" si="12"/>
        <v>7.161594231024733E-2</v>
      </c>
    </row>
    <row r="242" spans="6:11">
      <c r="F242" s="38">
        <f t="shared" ca="1" si="11"/>
        <v>50749</v>
      </c>
      <c r="G242">
        <f t="shared" ca="1" si="10"/>
        <v>26.348153097664611</v>
      </c>
      <c r="H242" s="39">
        <f ca="1">AUDCurveGeneric!P242</f>
        <v>6.8980245192991077E-2</v>
      </c>
      <c r="I242">
        <f ca="1"/>
        <v>0.24821685680452871</v>
      </c>
      <c r="J242">
        <f ca="1"/>
        <v>0.24821685680452871</v>
      </c>
      <c r="K242" s="39">
        <f t="shared" ca="1" si="12"/>
        <v>7.1615060502757538E-2</v>
      </c>
    </row>
    <row r="243" spans="6:11">
      <c r="F243" s="38">
        <f t="shared" ca="1" si="11"/>
        <v>50779</v>
      </c>
      <c r="G243">
        <f t="shared" ca="1" si="10"/>
        <v>26.338560938747314</v>
      </c>
      <c r="H243" s="39">
        <f ca="1">AUDCurveGeneric!P243</f>
        <v>6.8980322601390656E-2</v>
      </c>
      <c r="I243">
        <f ca="1"/>
        <v>0.24676435368878602</v>
      </c>
      <c r="J243">
        <f ca="1"/>
        <v>0.24676435368878602</v>
      </c>
      <c r="K243" s="39">
        <f t="shared" ca="1" si="12"/>
        <v>7.1614178695265387E-2</v>
      </c>
    </row>
    <row r="244" spans="6:11">
      <c r="F244" s="38">
        <f t="shared" ca="1" si="11"/>
        <v>50809</v>
      </c>
      <c r="G244">
        <f t="shared" ca="1" si="10"/>
        <v>26.328968779829736</v>
      </c>
      <c r="H244" s="39">
        <f ca="1">AUDCurveGeneric!P244</f>
        <v>6.8980400009788764E-2</v>
      </c>
      <c r="I244">
        <f ca="1"/>
        <v>0.24532038581921298</v>
      </c>
      <c r="J244">
        <f ca="1"/>
        <v>0.24532038581921298</v>
      </c>
      <c r="K244" s="39">
        <f t="shared" ca="1" si="12"/>
        <v>7.1613296887771738E-2</v>
      </c>
    </row>
    <row r="245" spans="6:11">
      <c r="F245" s="38">
        <f t="shared" ca="1" si="11"/>
        <v>50839</v>
      </c>
      <c r="G245">
        <f t="shared" ca="1" si="10"/>
        <v>26.319376620912578</v>
      </c>
      <c r="H245" s="39">
        <f ca="1">AUDCurveGeneric!P245</f>
        <v>6.898047741818622E-2</v>
      </c>
      <c r="I245">
        <f ca="1"/>
        <v>0.2438849028335093</v>
      </c>
      <c r="J245">
        <f ca="1"/>
        <v>0.2438849028335093</v>
      </c>
      <c r="K245" s="39">
        <f t="shared" ca="1" si="12"/>
        <v>7.1612415080277478E-2</v>
      </c>
    </row>
    <row r="246" spans="6:11">
      <c r="F246" s="38">
        <f t="shared" ca="1" si="11"/>
        <v>50869</v>
      </c>
      <c r="G246">
        <f t="shared" ca="1" si="10"/>
        <v>26.30978446199514</v>
      </c>
      <c r="H246" s="39">
        <f ca="1">AUDCurveGeneric!P246</f>
        <v>6.8980554826581317E-2</v>
      </c>
      <c r="I246">
        <f ca="1"/>
        <v>0.24245785466776312</v>
      </c>
      <c r="J246">
        <f ca="1"/>
        <v>0.24245785466776312</v>
      </c>
      <c r="K246" s="39">
        <f t="shared" ca="1" si="12"/>
        <v>7.1611533272780831E-2</v>
      </c>
    </row>
    <row r="247" spans="6:11">
      <c r="F247" s="38">
        <f t="shared" ca="1" si="11"/>
        <v>50899</v>
      </c>
      <c r="G247">
        <f t="shared" ca="1" si="10"/>
        <v>26.300192303077839</v>
      </c>
      <c r="H247" s="39">
        <f ca="1">AUDCurveGeneric!P247</f>
        <v>6.8980632234974901E-2</v>
      </c>
      <c r="I247">
        <f ca="1"/>
        <v>0.24103919155465078</v>
      </c>
      <c r="J247">
        <f ca="1"/>
        <v>0.24103919155465078</v>
      </c>
      <c r="K247" s="39">
        <f t="shared" ca="1" si="12"/>
        <v>7.1610651465282685E-2</v>
      </c>
    </row>
    <row r="248" spans="6:11">
      <c r="F248" s="38">
        <f t="shared" ca="1" si="11"/>
        <v>50929</v>
      </c>
      <c r="G248">
        <f t="shared" ca="1" si="10"/>
        <v>26.290600144160404</v>
      </c>
      <c r="H248" s="39">
        <f ca="1">AUDCurveGeneric!P248</f>
        <v>6.8980709643367874E-2</v>
      </c>
      <c r="I248">
        <f ca="1"/>
        <v>0.23962886402168496</v>
      </c>
      <c r="J248">
        <f ca="1"/>
        <v>0.23962886402168496</v>
      </c>
      <c r="K248" s="39">
        <f t="shared" ca="1" si="12"/>
        <v>7.1609769657783914E-2</v>
      </c>
    </row>
    <row r="249" spans="6:11">
      <c r="F249" s="38">
        <f t="shared" ca="1" si="11"/>
        <v>50959</v>
      </c>
      <c r="G249">
        <f t="shared" ca="1" si="10"/>
        <v>26.281527290076546</v>
      </c>
      <c r="H249" s="39">
        <f ca="1">AUDCurveGeneric!P249</f>
        <v>6.8980787051758474E-2</v>
      </c>
      <c r="I249">
        <f ca="1"/>
        <v>0.23822657505819608</v>
      </c>
      <c r="J249">
        <f ca="1"/>
        <v>0.23822657505819608</v>
      </c>
      <c r="K249" s="39">
        <f t="shared" ca="1" si="12"/>
        <v>7.1608939780766129E-2</v>
      </c>
    </row>
    <row r="250" spans="6:11">
      <c r="F250" s="38">
        <f t="shared" ca="1" si="11"/>
        <v>50989</v>
      </c>
      <c r="G250">
        <f t="shared" ca="1" si="10"/>
        <v>26.27582991741026</v>
      </c>
      <c r="H250" s="39">
        <f ca="1">AUDCurveGeneric!P250</f>
        <v>6.8980864460147562E-2</v>
      </c>
      <c r="I250">
        <f ca="1"/>
        <v>0.23683091644496107</v>
      </c>
      <c r="J250">
        <f ca="1"/>
        <v>0.23683091644496107</v>
      </c>
      <c r="K250" s="39">
        <f t="shared" ca="1" si="12"/>
        <v>7.1608447451888588E-2</v>
      </c>
    </row>
    <row r="251" spans="6:11">
      <c r="F251" s="38">
        <f t="shared" ca="1" si="11"/>
        <v>51019</v>
      </c>
      <c r="G251">
        <f t="shared" ca="1" si="10"/>
        <v>26.270132544743696</v>
      </c>
      <c r="H251" s="39">
        <f ca="1">AUDCurveGeneric!P251</f>
        <v>6.8980941868536053E-2</v>
      </c>
      <c r="I251">
        <f ca="1"/>
        <v>0.23544345340051112</v>
      </c>
      <c r="J251">
        <f ca="1"/>
        <v>0.23544345340051112</v>
      </c>
      <c r="K251" s="39">
        <f t="shared" ca="1" si="12"/>
        <v>7.1607955123010422E-2</v>
      </c>
    </row>
    <row r="252" spans="6:11">
      <c r="F252" s="38">
        <f t="shared" ca="1" si="11"/>
        <v>51049</v>
      </c>
      <c r="G252">
        <f t="shared" ca="1" si="10"/>
        <v>26.264435172077409</v>
      </c>
      <c r="H252" s="39">
        <f ca="1">AUDCurveGeneric!P252</f>
        <v>6.8981019276922156E-2</v>
      </c>
      <c r="I252">
        <f ca="1"/>
        <v>0.23406413768757217</v>
      </c>
      <c r="J252">
        <f ca="1"/>
        <v>0.23406413768757217</v>
      </c>
      <c r="K252" s="39">
        <f t="shared" ca="1" si="12"/>
        <v>7.1607462794129897E-2</v>
      </c>
    </row>
    <row r="253" spans="6:11">
      <c r="F253" s="38">
        <f t="shared" ca="1" si="11"/>
        <v>51079</v>
      </c>
      <c r="G253">
        <f t="shared" ca="1" si="10"/>
        <v>26.258737799411264</v>
      </c>
      <c r="H253" s="39">
        <f ca="1">AUDCurveGeneric!P253</f>
        <v>6.8981096685306748E-2</v>
      </c>
      <c r="I253">
        <f ca="1"/>
        <v>0.23269292135342412</v>
      </c>
      <c r="J253">
        <f ca="1"/>
        <v>0.23269292135342412</v>
      </c>
      <c r="K253" s="39">
        <f t="shared" ca="1" si="12"/>
        <v>7.1606970465247874E-2</v>
      </c>
    </row>
    <row r="254" spans="6:11">
      <c r="F254" s="38">
        <f t="shared" ca="1" si="11"/>
        <v>51109</v>
      </c>
      <c r="G254">
        <f t="shared" ca="1" si="10"/>
        <v>26.2530404267447</v>
      </c>
      <c r="H254" s="39">
        <f ca="1">AUDCurveGeneric!P254</f>
        <v>6.8981174093690742E-2</v>
      </c>
      <c r="I254">
        <f ca="1"/>
        <v>0.23132975672823028</v>
      </c>
      <c r="J254">
        <f ca="1"/>
        <v>0.23132975672823028</v>
      </c>
      <c r="K254" s="39">
        <f t="shared" ca="1" si="12"/>
        <v>7.1606478136365212E-2</v>
      </c>
    </row>
    <row r="255" spans="6:11">
      <c r="F255" s="38">
        <f t="shared" ca="1" si="11"/>
        <v>51139</v>
      </c>
      <c r="G255">
        <f t="shared" ca="1" si="10"/>
        <v>26.247343054078414</v>
      </c>
      <c r="H255" s="39">
        <f ca="1">AUDCurveGeneric!P255</f>
        <v>6.8981251502072363E-2</v>
      </c>
      <c r="I255">
        <f ca="1"/>
        <v>0.22997459642337775</v>
      </c>
      <c r="J255">
        <f ca="1"/>
        <v>0.22997459642337775</v>
      </c>
      <c r="K255" s="39">
        <f t="shared" ca="1" si="12"/>
        <v>7.1605985807480205E-2</v>
      </c>
    </row>
    <row r="256" spans="6:11">
      <c r="F256" s="38">
        <f t="shared" ca="1" si="11"/>
        <v>51169</v>
      </c>
      <c r="G256">
        <f t="shared" ca="1" si="10"/>
        <v>26.24164568141213</v>
      </c>
      <c r="H256" s="39">
        <f ca="1">AUDCurveGeneric!P256</f>
        <v>6.8981328910452458E-2</v>
      </c>
      <c r="I256">
        <f ca="1"/>
        <v>0.22862739332978962</v>
      </c>
      <c r="J256">
        <f ca="1"/>
        <v>0.22862739332978962</v>
      </c>
      <c r="K256" s="39">
        <f t="shared" ca="1" si="12"/>
        <v>7.1605493478593671E-2</v>
      </c>
    </row>
    <row r="257" spans="6:11">
      <c r="F257" s="38">
        <f t="shared" ca="1" si="11"/>
        <v>51199</v>
      </c>
      <c r="G257">
        <f t="shared" ca="1" si="10"/>
        <v>26.235948308745982</v>
      </c>
      <c r="H257" s="39">
        <f ca="1">AUDCurveGeneric!P257</f>
        <v>6.8981406318831942E-2</v>
      </c>
      <c r="I257">
        <f ca="1"/>
        <v>0.22728810061628435</v>
      </c>
      <c r="J257">
        <f ca="1"/>
        <v>0.22728810061628435</v>
      </c>
      <c r="K257" s="39">
        <f t="shared" ca="1" si="12"/>
        <v>7.160500114970654E-2</v>
      </c>
    </row>
    <row r="258" spans="6:11">
      <c r="F258" s="38">
        <f t="shared" ca="1" si="11"/>
        <v>51229</v>
      </c>
      <c r="G258">
        <f t="shared" ca="1" si="10"/>
        <v>26.230250936079557</v>
      </c>
      <c r="H258" s="39">
        <f ca="1">AUDCurveGeneric!P258</f>
        <v>6.8981483727209067E-2</v>
      </c>
      <c r="I258">
        <f ca="1"/>
        <v>0.22595667172794545</v>
      </c>
      <c r="J258">
        <f ca="1"/>
        <v>0.22595667172794545</v>
      </c>
      <c r="K258" s="39">
        <f t="shared" ca="1" si="12"/>
        <v>7.1604508820817023E-2</v>
      </c>
    </row>
    <row r="259" spans="6:11">
      <c r="F259" s="38">
        <f t="shared" ca="1" si="11"/>
        <v>51259</v>
      </c>
      <c r="G259">
        <f t="shared" ref="G259:G275" ca="1" si="13">(K259-H259)*10000</f>
        <v>26.224553563413274</v>
      </c>
      <c r="H259" s="39">
        <f ca="1">AUDCurveGeneric!P259</f>
        <v>6.8981561135584679E-2</v>
      </c>
      <c r="I259">
        <f ca="1"/>
        <v>0.22463306038446335</v>
      </c>
      <c r="J259">
        <f ca="1"/>
        <v>0.22463306038446335</v>
      </c>
      <c r="K259" s="39">
        <f t="shared" ca="1" si="12"/>
        <v>7.1604016491926006E-2</v>
      </c>
    </row>
    <row r="260" spans="6:11">
      <c r="F260" s="38">
        <f t="shared" ref="F260:F275" ca="1" si="14">F259+30</f>
        <v>51289</v>
      </c>
      <c r="G260">
        <f t="shared" ca="1" si="13"/>
        <v>26.218856190746848</v>
      </c>
      <c r="H260" s="39">
        <f ca="1">AUDCurveGeneric!P260</f>
        <v>6.8981638543959681E-2</v>
      </c>
      <c r="I260">
        <f ca="1"/>
        <v>0.22331722057852393</v>
      </c>
      <c r="J260">
        <f ca="1"/>
        <v>0.22331722057852393</v>
      </c>
      <c r="K260" s="39">
        <f t="shared" ca="1" si="12"/>
        <v>7.1603524163034366E-2</v>
      </c>
    </row>
    <row r="261" spans="6:11">
      <c r="F261" s="38">
        <f t="shared" ca="1" si="14"/>
        <v>51319</v>
      </c>
      <c r="G261">
        <f t="shared" ca="1" si="13"/>
        <v>26.213158818080561</v>
      </c>
      <c r="H261" s="39">
        <f ca="1">AUDCurveGeneric!P261</f>
        <v>6.8981715952332295E-2</v>
      </c>
      <c r="I261">
        <f ca="1"/>
        <v>0.22200910657420708</v>
      </c>
      <c r="J261">
        <f ca="1"/>
        <v>0.22200910657420708</v>
      </c>
      <c r="K261" s="39">
        <f t="shared" ca="1" si="12"/>
        <v>7.1603031834140352E-2</v>
      </c>
    </row>
    <row r="262" spans="6:11">
      <c r="F262" s="38">
        <f t="shared" ca="1" si="14"/>
        <v>51349</v>
      </c>
      <c r="G262">
        <f t="shared" ca="1" si="13"/>
        <v>26.207461445414136</v>
      </c>
      <c r="H262" s="39">
        <f ca="1">AUDCurveGeneric!P262</f>
        <v>6.8981793360703411E-2</v>
      </c>
      <c r="I262">
        <f ca="1"/>
        <v>0.22070867290535756</v>
      </c>
      <c r="J262">
        <f ca="1"/>
        <v>0.22070867290535756</v>
      </c>
      <c r="K262" s="39">
        <f t="shared" ca="1" si="12"/>
        <v>7.1602539505244825E-2</v>
      </c>
    </row>
    <row r="263" spans="6:11">
      <c r="F263" s="38">
        <f t="shared" ca="1" si="14"/>
        <v>51379</v>
      </c>
      <c r="G263">
        <f t="shared" ca="1" si="13"/>
        <v>26.201764072747991</v>
      </c>
      <c r="H263" s="39">
        <f ca="1">AUDCurveGeneric!P263</f>
        <v>6.8981870769073916E-2</v>
      </c>
      <c r="I263">
        <f ca="1"/>
        <v>0.2194158743740022</v>
      </c>
      <c r="J263">
        <f ca="1"/>
        <v>0.2194158743740022</v>
      </c>
      <c r="K263" s="39">
        <f t="shared" ca="1" si="12"/>
        <v>7.1602047176348715E-2</v>
      </c>
    </row>
    <row r="264" spans="6:11">
      <c r="F264" s="38">
        <f t="shared" ca="1" si="14"/>
        <v>51409</v>
      </c>
      <c r="G264">
        <f t="shared" ca="1" si="13"/>
        <v>26.196066700081566</v>
      </c>
      <c r="H264" s="39">
        <f ca="1">AUDCurveGeneric!P264</f>
        <v>6.8981948177442048E-2</v>
      </c>
      <c r="I264">
        <f ca="1"/>
        <v>0.21813066604877698</v>
      </c>
      <c r="J264">
        <f ca="1"/>
        <v>0.21813066604877698</v>
      </c>
      <c r="K264" s="39">
        <f t="shared" ref="K264:K275" ca="1" si="15">LN(I264)*-365/($F264-$F$2)</f>
        <v>7.1601554847450205E-2</v>
      </c>
    </row>
    <row r="265" spans="6:11">
      <c r="F265" s="38">
        <f t="shared" ca="1" si="14"/>
        <v>51439</v>
      </c>
      <c r="G265">
        <f t="shared" ca="1" si="13"/>
        <v>26.190369327415141</v>
      </c>
      <c r="H265" s="39">
        <f ca="1">AUDCurveGeneric!P265</f>
        <v>6.8982025585808668E-2</v>
      </c>
      <c r="I265">
        <f ca="1"/>
        <v>0.21685300326332627</v>
      </c>
      <c r="J265">
        <f ca="1"/>
        <v>0.21685300326332627</v>
      </c>
      <c r="K265" s="39">
        <f t="shared" ca="1" si="15"/>
        <v>7.1601062518550182E-2</v>
      </c>
    </row>
    <row r="266" spans="6:11">
      <c r="F266" s="38">
        <f t="shared" ca="1" si="14"/>
        <v>51469</v>
      </c>
      <c r="G266">
        <f t="shared" ca="1" si="13"/>
        <v>26.184671954748996</v>
      </c>
      <c r="H266" s="39">
        <f ca="1">AUDCurveGeneric!P266</f>
        <v>6.898210299417469E-2</v>
      </c>
      <c r="I266">
        <f ca="1"/>
        <v>0.21558284161474811</v>
      </c>
      <c r="J266">
        <f ca="1"/>
        <v>0.21558284161474811</v>
      </c>
      <c r="K266" s="39">
        <f t="shared" ca="1" si="15"/>
        <v>7.160057018964959E-2</v>
      </c>
    </row>
    <row r="267" spans="6:11">
      <c r="F267" s="38">
        <f t="shared" ca="1" si="14"/>
        <v>51499</v>
      </c>
      <c r="G267">
        <f t="shared" ca="1" si="13"/>
        <v>26.178974582082432</v>
      </c>
      <c r="H267" s="39">
        <f ca="1">AUDCurveGeneric!P267</f>
        <v>6.8982180402538312E-2</v>
      </c>
      <c r="I267">
        <f ca="1"/>
        <v>0.21432013696204955</v>
      </c>
      <c r="J267">
        <f ca="1"/>
        <v>0.21432013696204955</v>
      </c>
      <c r="K267" s="39">
        <f t="shared" ca="1" si="15"/>
        <v>7.1600077860746555E-2</v>
      </c>
    </row>
    <row r="268" spans="6:11">
      <c r="F268" s="38">
        <f t="shared" ca="1" si="14"/>
        <v>51529</v>
      </c>
      <c r="G268">
        <f t="shared" ca="1" si="13"/>
        <v>26.173277209416145</v>
      </c>
      <c r="H268" s="39">
        <f ca="1">AUDCurveGeneric!P268</f>
        <v>6.8982257810900449E-2</v>
      </c>
      <c r="I268">
        <f ca="1"/>
        <v>0.21306484542457316</v>
      </c>
      <c r="J268">
        <f ca="1"/>
        <v>0.21306484542457316</v>
      </c>
      <c r="K268" s="39">
        <f t="shared" ca="1" si="15"/>
        <v>7.1599585531842064E-2</v>
      </c>
    </row>
    <row r="269" spans="6:11">
      <c r="F269" s="38">
        <f t="shared" ca="1" si="14"/>
        <v>51559</v>
      </c>
      <c r="G269">
        <f t="shared" ca="1" si="13"/>
        <v>26.167579836749859</v>
      </c>
      <c r="H269" s="39">
        <f ca="1">AUDCurveGeneric!P269</f>
        <v>6.8982335219261962E-2</v>
      </c>
      <c r="I269">
        <f ca="1"/>
        <v>0.21181692338047103</v>
      </c>
      <c r="J269">
        <f ca="1"/>
        <v>0.21181692338047103</v>
      </c>
      <c r="K269" s="39">
        <f t="shared" ca="1" si="15"/>
        <v>7.1599093202936948E-2</v>
      </c>
    </row>
    <row r="270" spans="6:11">
      <c r="F270" s="38">
        <f t="shared" ca="1" si="14"/>
        <v>51589</v>
      </c>
      <c r="G270">
        <f t="shared" ca="1" si="13"/>
        <v>26.161882464083575</v>
      </c>
      <c r="H270" s="39">
        <f ca="1">AUDCurveGeneric!P270</f>
        <v>6.8982412627621101E-2</v>
      </c>
      <c r="I270">
        <f ca="1"/>
        <v>0.2105763274651864</v>
      </c>
      <c r="J270">
        <f ca="1"/>
        <v>0.2105763274651864</v>
      </c>
      <c r="K270" s="39">
        <f t="shared" ca="1" si="15"/>
        <v>7.1598600874029458E-2</v>
      </c>
    </row>
    <row r="271" spans="6:11">
      <c r="F271" s="38">
        <f t="shared" ca="1" si="14"/>
        <v>51619</v>
      </c>
      <c r="G271">
        <f t="shared" ca="1" si="13"/>
        <v>26.156185091417012</v>
      </c>
      <c r="H271" s="39">
        <f ca="1">AUDCurveGeneric!P271</f>
        <v>6.8982490035978741E-2</v>
      </c>
      <c r="I271">
        <f ca="1"/>
        <v>0.20934301456990859</v>
      </c>
      <c r="J271">
        <f ca="1"/>
        <v>0.20934301456990859</v>
      </c>
      <c r="K271" s="39">
        <f t="shared" ca="1" si="15"/>
        <v>7.1598108545120442E-2</v>
      </c>
    </row>
    <row r="272" spans="6:11">
      <c r="F272" s="38">
        <f t="shared" ca="1" si="14"/>
        <v>51649</v>
      </c>
      <c r="G272">
        <f t="shared" ca="1" si="13"/>
        <v>26.150487718750725</v>
      </c>
      <c r="H272" s="39">
        <f ca="1">AUDCurveGeneric!P272</f>
        <v>6.8982567444335771E-2</v>
      </c>
      <c r="I272">
        <f ca="1"/>
        <v>0.20811694184007348</v>
      </c>
      <c r="J272">
        <f ca="1"/>
        <v>0.20811694184007348</v>
      </c>
      <c r="K272" s="39">
        <f t="shared" ca="1" si="15"/>
        <v>7.1597616216210844E-2</v>
      </c>
    </row>
    <row r="273" spans="6:11">
      <c r="F273" s="38">
        <f t="shared" ca="1" si="14"/>
        <v>51679</v>
      </c>
      <c r="G273">
        <f t="shared" ca="1" si="13"/>
        <v>26.14479034608458</v>
      </c>
      <c r="H273" s="39">
        <f ca="1">AUDCurveGeneric!P273</f>
        <v>6.89826448526904E-2</v>
      </c>
      <c r="I273">
        <f ca="1"/>
        <v>0.20689806667387248</v>
      </c>
      <c r="J273">
        <f ca="1"/>
        <v>0.20689806667387248</v>
      </c>
      <c r="K273" s="39">
        <f t="shared" ca="1" si="15"/>
        <v>7.1597123887298858E-2</v>
      </c>
    </row>
    <row r="274" spans="6:11">
      <c r="F274" s="38">
        <f t="shared" ca="1" si="14"/>
        <v>51709</v>
      </c>
      <c r="G274">
        <f t="shared" ca="1" si="13"/>
        <v>26.139092973418155</v>
      </c>
      <c r="H274" s="39">
        <f ca="1">AUDCurveGeneric!P274</f>
        <v>6.8982722261043558E-2</v>
      </c>
      <c r="I274">
        <f ca="1"/>
        <v>0.20568634672073427</v>
      </c>
      <c r="J274">
        <f ca="1"/>
        <v>0.20568634672073427</v>
      </c>
      <c r="K274" s="39">
        <f t="shared" ca="1" si="15"/>
        <v>7.1596631558385374E-2</v>
      </c>
    </row>
    <row r="275" spans="6:11">
      <c r="F275" s="38">
        <f t="shared" ca="1" si="14"/>
        <v>51739</v>
      </c>
      <c r="G275">
        <f t="shared" ca="1" si="13"/>
        <v>26.133395600751729</v>
      </c>
      <c r="H275" s="39">
        <f ca="1">AUDCurveGeneric!P275</f>
        <v>6.8982799669396092E-2</v>
      </c>
      <c r="I275">
        <f ca="1"/>
        <v>0.20448173987985221</v>
      </c>
      <c r="J275">
        <f ca="1"/>
        <v>0.20448173987985221</v>
      </c>
      <c r="K275" s="39">
        <f t="shared" ca="1" si="15"/>
        <v>7.1596139229471265E-2</v>
      </c>
    </row>
  </sheetData>
  <protectedRanges>
    <protectedRange sqref="B10" name="Range2_1_1_1"/>
  </protectedRanges>
  <phoneticPr fontId="4" type="noConversion"/>
  <dataValidations count="5">
    <dataValidation type="list" allowBlank="1" showInputMessage="1" showErrorMessage="1" sqref="B11" xr:uid="{00000000-0002-0000-0200-000000000000}">
      <formula1>Currency</formula1>
    </dataValidation>
    <dataValidation type="list" allowBlank="1" showInputMessage="1" showErrorMessage="1" sqref="B10" xr:uid="{00000000-0002-0000-0200-000001000000}">
      <formula1>Algorithms</formula1>
    </dataValidation>
    <dataValidation type="list" allowBlank="1" showInputMessage="1" showErrorMessage="1" sqref="B8" xr:uid="{00000000-0002-0000-0200-000002000000}">
      <formula1>"1D,1M,3M,6M"</formula1>
    </dataValidation>
    <dataValidation type="list" allowBlank="1" showInputMessage="1" showErrorMessage="1" sqref="B7" xr:uid="{00000000-0002-0000-0200-000003000000}">
      <formula1>RateIndex</formula1>
    </dataValidation>
    <dataValidation type="list" allowBlank="1" showInputMessage="1" showErrorMessage="1" sqref="B2" xr:uid="{00000000-0002-0000-0200-000004000000}">
      <formula1>"RateCurve, DiscountCurve, InflationCurve, RateSpreadCurve, RateBasisCurve"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5"/>
  <sheetViews>
    <sheetView workbookViewId="0">
      <selection activeCell="J27" sqref="J27"/>
    </sheetView>
  </sheetViews>
  <sheetFormatPr defaultRowHeight="12.75"/>
  <cols>
    <col min="1" max="1" width="21.28515625" customWidth="1"/>
    <col min="2" max="2" width="45.5703125" bestFit="1" customWidth="1"/>
    <col min="5" max="5" width="3.140625" customWidth="1"/>
    <col min="6" max="6" width="10.140625" bestFit="1" customWidth="1"/>
    <col min="10" max="10" width="10.28515625" bestFit="1" customWidth="1"/>
  </cols>
  <sheetData>
    <row r="1" spans="1:11" ht="13.5" thickBot="1">
      <c r="A1" s="16" t="s">
        <v>16</v>
      </c>
      <c r="B1" s="16" t="str">
        <f ca="1">_xll.HLV5r3.Financial.Cache.CreateRateBasisCurve(A2:B11, B18:B30, C18:C30)</f>
        <v>Market.QR_LIVE.RateCurve.AUD-LIBOR-BBA-1M</v>
      </c>
      <c r="C1" s="4"/>
      <c r="D1" s="1"/>
      <c r="E1" s="2"/>
      <c r="F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ht="13.5" thickBot="1">
      <c r="A2" s="17" t="s">
        <v>17</v>
      </c>
      <c r="B2" s="31" t="s">
        <v>42</v>
      </c>
      <c r="C2" s="4"/>
      <c r="D2" s="3"/>
      <c r="E2" s="2"/>
      <c r="F2" s="38">
        <f ca="1">B3</f>
        <v>43647</v>
      </c>
      <c r="H2">
        <f t="array" aca="1" ref="H2:H275" ca="1">_xll.HLV5r3.Financial.Cache.GetValues($B$6, $F2:$F275)</f>
        <v>1</v>
      </c>
      <c r="I2">
        <f t="array" aca="1" ref="I2:I275" ca="1">_xll.HLV5r3.Financial.Cache.GetValues($B$1, $F2:$F275)</f>
        <v>1</v>
      </c>
    </row>
    <row r="3" spans="1:11">
      <c r="A3" s="18" t="s">
        <v>18</v>
      </c>
      <c r="B3" s="26">
        <f ca="1">TODAY()</f>
        <v>43647</v>
      </c>
      <c r="C3" s="4"/>
      <c r="D3" s="3"/>
      <c r="E3" s="2"/>
      <c r="F3" s="38">
        <f ca="1">F2+1</f>
        <v>43648</v>
      </c>
      <c r="G3">
        <f t="shared" ref="G3:G66" ca="1" si="0">(K3-J3)*10000</f>
        <v>0</v>
      </c>
      <c r="H3">
        <f ca="1"/>
        <v>0.99981893689937296</v>
      </c>
      <c r="I3">
        <f ca="1"/>
        <v>0.99981893689937296</v>
      </c>
      <c r="J3" s="39">
        <f ca="1">LN(H3)*-365/($F3-$F$2)</f>
        <v>6.6094015503145198E-2</v>
      </c>
      <c r="K3" s="39">
        <f ca="1">LN(I3)*-365/($F3-$F$2)</f>
        <v>6.6094015503145198E-2</v>
      </c>
    </row>
    <row r="4" spans="1:11">
      <c r="A4" s="19" t="s">
        <v>19</v>
      </c>
      <c r="B4" s="23">
        <f ca="1">B3</f>
        <v>43647</v>
      </c>
      <c r="C4" s="4"/>
      <c r="D4" s="3"/>
      <c r="E4" s="2"/>
      <c r="F4" s="47">
        <f ca="1">F3+7</f>
        <v>43655</v>
      </c>
      <c r="G4" s="42">
        <f t="shared" ca="1" si="0"/>
        <v>-0.22188868775696591</v>
      </c>
      <c r="H4">
        <f ca="1"/>
        <v>0.99855692509240002</v>
      </c>
      <c r="I4">
        <f ca="1"/>
        <v>0.99855741072207593</v>
      </c>
      <c r="J4" s="48">
        <f t="shared" ref="J4:K67" ca="1" si="1">LN(H4)*-365/($F4-$F$2)</f>
        <v>6.588784464926678E-2</v>
      </c>
      <c r="K4" s="48">
        <f t="shared" ca="1" si="1"/>
        <v>6.5865655780491084E-2</v>
      </c>
    </row>
    <row r="5" spans="1:11">
      <c r="A5" s="20" t="s">
        <v>20</v>
      </c>
      <c r="B5" s="24" t="s">
        <v>64</v>
      </c>
      <c r="C5" s="4"/>
      <c r="D5" s="3"/>
      <c r="E5" s="2"/>
      <c r="F5" s="47">
        <f ca="1">F4+7</f>
        <v>43662</v>
      </c>
      <c r="G5" s="42">
        <f t="shared" ca="1" si="0"/>
        <v>-0.44377737554252006</v>
      </c>
      <c r="H5">
        <f ca="1"/>
        <v>0.99728283299366205</v>
      </c>
      <c r="I5">
        <f ca="1"/>
        <v>0.99728465178254644</v>
      </c>
      <c r="J5" s="48">
        <f t="shared" ca="1" si="1"/>
        <v>6.6207719993439287E-2</v>
      </c>
      <c r="K5" s="48">
        <f t="shared" ca="1" si="1"/>
        <v>6.6163342255885035E-2</v>
      </c>
    </row>
    <row r="6" spans="1:11">
      <c r="A6" s="20" t="s">
        <v>66</v>
      </c>
      <c r="B6" s="24" t="str">
        <f ca="1">AUDCurveGeneric!B1</f>
        <v>Market.QR_LIVE.RateCurve.AUD-BBR-BBSW-3M</v>
      </c>
      <c r="C6" s="4"/>
      <c r="D6" s="3"/>
      <c r="E6" s="2"/>
      <c r="F6" s="47">
        <f ca="1">F5+7</f>
        <v>43669</v>
      </c>
      <c r="G6" s="42">
        <f t="shared" ca="1" si="0"/>
        <v>-0.66566606333598455</v>
      </c>
      <c r="H6">
        <f ca="1"/>
        <v>0.99601253705310411</v>
      </c>
      <c r="I6">
        <f ca="1"/>
        <v>0.9960165332962938</v>
      </c>
      <c r="J6" s="48">
        <f t="shared" ca="1" si="1"/>
        <v>6.6287883501193495E-2</v>
      </c>
      <c r="K6" s="48">
        <f t="shared" ca="1" si="1"/>
        <v>6.6221316894859897E-2</v>
      </c>
    </row>
    <row r="7" spans="1:11">
      <c r="A7" s="19" t="s">
        <v>3</v>
      </c>
      <c r="B7" s="25" t="s">
        <v>21</v>
      </c>
      <c r="C7" s="4"/>
      <c r="D7" s="3"/>
      <c r="E7" s="2"/>
      <c r="F7" s="47">
        <f t="shared" ref="F7:F70" ca="1" si="2">F6+30</f>
        <v>43699</v>
      </c>
      <c r="G7" s="42">
        <f t="shared" ca="1" si="0"/>
        <v>-1.616617582380353</v>
      </c>
      <c r="H7">
        <f ca="1"/>
        <v>0.99037047043704796</v>
      </c>
      <c r="I7">
        <f ca="1"/>
        <v>0.99039328018366357</v>
      </c>
      <c r="J7" s="48">
        <f t="shared" ca="1" si="1"/>
        <v>6.7919433676404656E-2</v>
      </c>
      <c r="K7" s="48">
        <f t="shared" ca="1" si="1"/>
        <v>6.775777191816662E-2</v>
      </c>
    </row>
    <row r="8" spans="1:11">
      <c r="A8" s="19" t="s">
        <v>22</v>
      </c>
      <c r="B8" s="24" t="s">
        <v>67</v>
      </c>
      <c r="C8" s="4"/>
      <c r="D8" s="3"/>
      <c r="E8" s="2"/>
      <c r="F8" s="47">
        <f t="shared" ca="1" si="2"/>
        <v>43729</v>
      </c>
      <c r="G8" s="42">
        <f t="shared" ca="1" si="0"/>
        <v>-2.5675691014268032</v>
      </c>
      <c r="H8">
        <f ca="1"/>
        <v>0.98456128629592976</v>
      </c>
      <c r="I8">
        <f ca="1"/>
        <v>0.98461807976657545</v>
      </c>
      <c r="J8" s="48">
        <f t="shared" ca="1" si="1"/>
        <v>6.9257110398263738E-2</v>
      </c>
      <c r="K8" s="48">
        <f t="shared" ca="1" si="1"/>
        <v>6.9000353488121058E-2</v>
      </c>
    </row>
    <row r="9" spans="1:11">
      <c r="A9" s="19" t="s">
        <v>4</v>
      </c>
      <c r="B9" s="24" t="str">
        <f>B7&amp;"-"&amp;B8</f>
        <v>AUD-LIBOR-BBA-1M</v>
      </c>
      <c r="C9" s="4"/>
      <c r="D9" s="3"/>
      <c r="E9" s="2"/>
      <c r="F9" s="47">
        <f t="shared" ca="1" si="2"/>
        <v>43759</v>
      </c>
      <c r="G9" s="42">
        <f t="shared" ca="1" si="0"/>
        <v>-3.0601026351466389</v>
      </c>
      <c r="H9">
        <f ca="1"/>
        <v>0.9788845073430803</v>
      </c>
      <c r="I9">
        <f ca="1"/>
        <v>0.97897642797392104</v>
      </c>
      <c r="J9" s="48">
        <f t="shared" ca="1" si="1"/>
        <v>6.9550793793921484E-2</v>
      </c>
      <c r="K9" s="48">
        <f t="shared" ca="1" si="1"/>
        <v>6.924478353040682E-2</v>
      </c>
    </row>
    <row r="10" spans="1:11">
      <c r="A10" s="19" t="s">
        <v>5</v>
      </c>
      <c r="B10" s="24" t="s">
        <v>54</v>
      </c>
      <c r="C10" s="4"/>
      <c r="D10" s="3"/>
      <c r="E10" s="2"/>
      <c r="F10" s="47">
        <f t="shared" ca="1" si="2"/>
        <v>43789</v>
      </c>
      <c r="G10" s="42">
        <f t="shared" ca="1" si="0"/>
        <v>-3.2872362826175117</v>
      </c>
      <c r="H10">
        <f ca="1"/>
        <v>0.97330337005228962</v>
      </c>
      <c r="I10">
        <f ca="1"/>
        <v>0.97342785086051287</v>
      </c>
      <c r="J10" s="48">
        <f t="shared" ca="1" si="1"/>
        <v>6.9554238203765023E-2</v>
      </c>
      <c r="K10" s="48">
        <f t="shared" ca="1" si="1"/>
        <v>6.9225514575503272E-2</v>
      </c>
    </row>
    <row r="11" spans="1:11" ht="13.5" thickBot="1">
      <c r="A11" s="21" t="s">
        <v>1</v>
      </c>
      <c r="B11" s="27" t="str">
        <f>MID(B7,1,3)</f>
        <v>AUD</v>
      </c>
      <c r="C11" s="4"/>
      <c r="D11" s="3"/>
      <c r="E11" s="2"/>
      <c r="F11" s="47">
        <f t="shared" ca="1" si="2"/>
        <v>43819</v>
      </c>
      <c r="G11" s="42">
        <f t="shared" ca="1" si="0"/>
        <v>-3.5143699300888009</v>
      </c>
      <c r="H11">
        <f ca="1"/>
        <v>0.96775350582620023</v>
      </c>
      <c r="I11">
        <f ca="1"/>
        <v>0.96791378746418921</v>
      </c>
      <c r="J11" s="48">
        <f t="shared" ca="1" si="1"/>
        <v>6.9557682610643379E-2</v>
      </c>
      <c r="K11" s="48">
        <f t="shared" ca="1" si="1"/>
        <v>6.9206245617634499E-2</v>
      </c>
    </row>
    <row r="12" spans="1:11">
      <c r="A12" s="20" t="s">
        <v>38</v>
      </c>
      <c r="B12" s="24">
        <v>720</v>
      </c>
      <c r="C12" s="4"/>
      <c r="D12" s="3"/>
      <c r="E12" s="2"/>
      <c r="F12" s="47">
        <f t="shared" ca="1" si="2"/>
        <v>43849</v>
      </c>
      <c r="G12" s="42">
        <f t="shared" ca="1" si="0"/>
        <v>-3.7415035775595351</v>
      </c>
      <c r="H12">
        <f ca="1"/>
        <v>0.96223474261044029</v>
      </c>
      <c r="I12">
        <f ca="1"/>
        <v>0.96243400744710084</v>
      </c>
      <c r="J12" s="48">
        <f t="shared" ca="1" si="1"/>
        <v>6.9561127014554955E-2</v>
      </c>
      <c r="K12" s="48">
        <f t="shared" ca="1" si="1"/>
        <v>6.9186976656799001E-2</v>
      </c>
    </row>
    <row r="13" spans="1:11" ht="13.5" thickBot="1">
      <c r="A13" s="22" t="s">
        <v>37</v>
      </c>
      <c r="B13" s="28" t="str">
        <f ca="1">B1</f>
        <v>Market.QR_LIVE.RateCurve.AUD-LIBOR-BBA-1M</v>
      </c>
      <c r="C13" s="4"/>
      <c r="D13" s="3"/>
      <c r="E13" s="2"/>
      <c r="F13" s="47">
        <f t="shared" ca="1" si="2"/>
        <v>43879</v>
      </c>
      <c r="G13" s="42">
        <f t="shared" ca="1" si="0"/>
        <v>-3.9686372250308244</v>
      </c>
      <c r="H13">
        <f ca="1"/>
        <v>0.95674690927906458</v>
      </c>
      <c r="I13">
        <f ca="1"/>
        <v>0.95698828210064657</v>
      </c>
      <c r="J13" s="48">
        <f t="shared" ca="1" si="1"/>
        <v>6.9564571415501514E-2</v>
      </c>
      <c r="K13" s="48">
        <f t="shared" ca="1" si="1"/>
        <v>6.9167707692998431E-2</v>
      </c>
    </row>
    <row r="14" spans="1:11">
      <c r="A14" s="30"/>
      <c r="B14" s="29"/>
      <c r="C14" s="4"/>
      <c r="D14" s="3"/>
      <c r="E14" s="2"/>
      <c r="F14" s="47">
        <f t="shared" ca="1" si="2"/>
        <v>43909</v>
      </c>
      <c r="G14" s="42">
        <f t="shared" ca="1" si="0"/>
        <v>-4.1957708725016971</v>
      </c>
      <c r="H14">
        <f ca="1"/>
        <v>0.9512898356296503</v>
      </c>
      <c r="I14">
        <f ca="1"/>
        <v>0.95157638433336333</v>
      </c>
      <c r="J14" s="48">
        <f t="shared" ca="1" si="1"/>
        <v>6.9568015813481154E-2</v>
      </c>
      <c r="K14" s="48">
        <f t="shared" ca="1" si="1"/>
        <v>6.9148438726230985E-2</v>
      </c>
    </row>
    <row r="15" spans="1:11" ht="13.5" thickBot="1">
      <c r="A15" s="4"/>
      <c r="B15" s="4"/>
      <c r="C15" s="4"/>
      <c r="D15" s="3"/>
      <c r="E15" s="2"/>
      <c r="F15" s="47">
        <f t="shared" ca="1" si="2"/>
        <v>43939</v>
      </c>
      <c r="G15" s="42">
        <f t="shared" ca="1" si="0"/>
        <v>-4.4229045199740966</v>
      </c>
      <c r="H15">
        <f ca="1"/>
        <v>0.94586335237841002</v>
      </c>
      <c r="I15">
        <f ca="1"/>
        <v>0.94619808865890298</v>
      </c>
      <c r="J15" s="48">
        <f t="shared" ca="1" si="1"/>
        <v>6.9571460208495819E-2</v>
      </c>
      <c r="K15" s="48">
        <f t="shared" ca="1" si="1"/>
        <v>6.912916975649841E-2</v>
      </c>
    </row>
    <row r="16" spans="1:11">
      <c r="A16" s="5"/>
      <c r="B16" s="36"/>
      <c r="C16" s="36"/>
      <c r="D16" s="3"/>
      <c r="E16" s="2"/>
      <c r="F16" s="47">
        <f t="shared" ca="1" si="2"/>
        <v>43969</v>
      </c>
      <c r="G16" s="42">
        <f t="shared" ca="1" si="0"/>
        <v>-4.650038167445941</v>
      </c>
      <c r="H16">
        <f ca="1"/>
        <v>0.94046729115533889</v>
      </c>
      <c r="I16">
        <f ca="1"/>
        <v>0.94085317118411027</v>
      </c>
      <c r="J16" s="48">
        <f t="shared" ca="1" si="1"/>
        <v>6.9574904600544343E-2</v>
      </c>
      <c r="K16" s="48">
        <f t="shared" ca="1" si="1"/>
        <v>6.9109900783799749E-2</v>
      </c>
    </row>
    <row r="17" spans="1:18" ht="13.5" thickBot="1">
      <c r="A17" s="6" t="s">
        <v>7</v>
      </c>
      <c r="B17" s="37"/>
      <c r="C17" s="37"/>
      <c r="D17" s="3"/>
      <c r="E17" s="2"/>
      <c r="F17" s="47">
        <f t="shared" ca="1" si="2"/>
        <v>43999</v>
      </c>
      <c r="G17" s="42">
        <f t="shared" ca="1" si="0"/>
        <v>-4.8771718149198673</v>
      </c>
      <c r="H17">
        <f ca="1"/>
        <v>0.93510148449938024</v>
      </c>
      <c r="I17">
        <f ca="1"/>
        <v>0.93554140959718801</v>
      </c>
      <c r="J17" s="48">
        <f t="shared" ca="1" si="1"/>
        <v>6.9578348989626213E-2</v>
      </c>
      <c r="K17" s="48">
        <f t="shared" ca="1" si="1"/>
        <v>6.9090631808134226E-2</v>
      </c>
    </row>
    <row r="18" spans="1:18">
      <c r="A18" s="8"/>
      <c r="B18" s="7" t="s">
        <v>127</v>
      </c>
      <c r="C18" s="10">
        <v>0</v>
      </c>
      <c r="D18" s="3"/>
      <c r="E18" s="2"/>
      <c r="F18" s="47">
        <f t="shared" ca="1" si="2"/>
        <v>44029</v>
      </c>
      <c r="G18" s="42">
        <f t="shared" ca="1" si="0"/>
        <v>-5.0753409921354411</v>
      </c>
      <c r="H18">
        <f ca="1"/>
        <v>0.92976723474283329</v>
      </c>
      <c r="I18">
        <f ca="1"/>
        <v>0.93026123287836826</v>
      </c>
      <c r="J18" s="48">
        <f t="shared" ca="1" si="1"/>
        <v>6.9580283835658729E-2</v>
      </c>
      <c r="K18" s="48">
        <f t="shared" ca="1" si="1"/>
        <v>6.9072749736445185E-2</v>
      </c>
    </row>
    <row r="19" spans="1:18">
      <c r="A19" s="11"/>
      <c r="B19" s="7" t="s">
        <v>128</v>
      </c>
      <c r="C19" s="10">
        <v>-2.9999999999999997E-4</v>
      </c>
      <c r="D19" s="3"/>
      <c r="E19" s="2"/>
      <c r="F19" s="47">
        <f t="shared" ca="1" si="2"/>
        <v>44059</v>
      </c>
      <c r="G19" s="42">
        <f t="shared" ca="1" si="0"/>
        <v>-5.244545699097519</v>
      </c>
      <c r="H19">
        <f ca="1"/>
        <v>0.92446469518561036</v>
      </c>
      <c r="I19">
        <f ca="1"/>
        <v>0.92501212835823199</v>
      </c>
      <c r="J19" s="48">
        <f t="shared" ca="1" si="1"/>
        <v>6.9580709140831809E-2</v>
      </c>
      <c r="K19" s="48">
        <f t="shared" ca="1" si="1"/>
        <v>6.9056254570922057E-2</v>
      </c>
    </row>
    <row r="20" spans="1:18">
      <c r="A20" s="11"/>
      <c r="B20" s="7" t="s">
        <v>68</v>
      </c>
      <c r="C20" s="10">
        <v>5.0000000000000001E-4</v>
      </c>
      <c r="D20" s="3"/>
      <c r="E20" s="2"/>
      <c r="F20" s="38">
        <f t="shared" ca="1" si="2"/>
        <v>44089</v>
      </c>
      <c r="G20">
        <f t="shared" ca="1" si="0"/>
        <v>-5.4137504060595978</v>
      </c>
      <c r="H20">
        <f ca="1"/>
        <v>0.91919233218711038</v>
      </c>
      <c r="I20">
        <f ca="1"/>
        <v>0.91979513655823297</v>
      </c>
      <c r="J20" s="39">
        <f t="shared" ca="1" si="1"/>
        <v>6.9581134445958662E-2</v>
      </c>
      <c r="K20" s="39">
        <f t="shared" ca="1" si="1"/>
        <v>6.9039759405352702E-2</v>
      </c>
    </row>
    <row r="21" spans="1:18">
      <c r="A21" s="11"/>
      <c r="B21" s="7" t="s">
        <v>69</v>
      </c>
      <c r="C21" s="10">
        <v>6.9999999999999999E-4</v>
      </c>
      <c r="D21" s="3"/>
      <c r="E21" s="2"/>
      <c r="F21" s="38">
        <f t="shared" ca="1" si="2"/>
        <v>44119</v>
      </c>
      <c r="G21">
        <f t="shared" ca="1" si="0"/>
        <v>-5.5829551130219537</v>
      </c>
      <c r="H21">
        <f ca="1"/>
        <v>0.91394997438094205</v>
      </c>
      <c r="I21">
        <f ca="1"/>
        <v>0.91461004815293889</v>
      </c>
      <c r="J21" s="39">
        <f t="shared" ca="1" si="1"/>
        <v>6.9581559751041355E-2</v>
      </c>
      <c r="K21" s="39">
        <f t="shared" ca="1" si="1"/>
        <v>6.902326423973916E-2</v>
      </c>
      <c r="N21" t="str">
        <f ca="1">$B$1</f>
        <v>Market.QR_LIVE.RateCurve.AUD-LIBOR-BBA-1M</v>
      </c>
      <c r="P21" t="str">
        <f ca="1">AUDCurveGeneric!$B$1</f>
        <v>Market.QR_LIVE.RateCurve.AUD-BBR-BBSW-3M</v>
      </c>
    </row>
    <row r="22" spans="1:18">
      <c r="A22" s="11"/>
      <c r="B22" s="7" t="s">
        <v>70</v>
      </c>
      <c r="C22" s="10">
        <v>1E-3</v>
      </c>
      <c r="D22" s="3"/>
      <c r="E22" s="2"/>
      <c r="F22" s="38">
        <f t="shared" ca="1" si="2"/>
        <v>44149</v>
      </c>
      <c r="G22">
        <f t="shared" ca="1" si="0"/>
        <v>-5.7521598199837545</v>
      </c>
      <c r="H22">
        <f ca="1"/>
        <v>0.90873745137177664</v>
      </c>
      <c r="I22">
        <f ca="1"/>
        <v>0.90945665525600683</v>
      </c>
      <c r="J22" s="39">
        <f t="shared" ca="1" si="1"/>
        <v>6.9581985056078655E-2</v>
      </c>
      <c r="K22" s="39">
        <f t="shared" ca="1" si="1"/>
        <v>6.9006769074080279E-2</v>
      </c>
      <c r="N22">
        <f t="array" aca="1" ref="N22:O45" ca="1">_xll.HLV5r3.Financial.Cache.GetDaysAndZeroRates($B$1,$B$3,"Quarterly")</f>
        <v>0</v>
      </c>
      <c r="O22" s="89">
        <f ca="1"/>
        <v>6.6643087894964204E-2</v>
      </c>
      <c r="P22">
        <f t="array" aca="1" ref="P22:Q45" ca="1">_xll.HLV5r3.Financial.Cache.GetDaysAndZeroRates(AUDCurveGeneric!$B$1,$B$3,"Quarterly")</f>
        <v>0</v>
      </c>
      <c r="Q22" s="89">
        <f ca="1"/>
        <v>6.6643087894964204E-2</v>
      </c>
      <c r="R22" s="90">
        <f ca="1">Q22-O22</f>
        <v>0</v>
      </c>
    </row>
    <row r="23" spans="1:18">
      <c r="A23" s="11"/>
      <c r="B23" s="7" t="s">
        <v>71</v>
      </c>
      <c r="C23" s="10">
        <v>1.5E-3</v>
      </c>
      <c r="D23" s="3"/>
      <c r="E23" s="2"/>
      <c r="F23" s="38">
        <f t="shared" ca="1" si="2"/>
        <v>44179</v>
      </c>
      <c r="G23">
        <f t="shared" ca="1" si="0"/>
        <v>-5.9213645269462489</v>
      </c>
      <c r="H23">
        <f ca="1"/>
        <v>0.90355459372985225</v>
      </c>
      <c r="I23">
        <f ca="1"/>
        <v>0.90433475140981756</v>
      </c>
      <c r="J23" s="39">
        <f t="shared" ca="1" si="1"/>
        <v>6.9582410361070851E-2</v>
      </c>
      <c r="K23" s="39">
        <f t="shared" ca="1" si="1"/>
        <v>6.8990273908376226E-2</v>
      </c>
      <c r="N23">
        <f ca="1"/>
        <v>1</v>
      </c>
      <c r="O23" s="89">
        <f ca="1"/>
        <v>6.6643087894964204E-2</v>
      </c>
      <c r="P23">
        <f ca="1"/>
        <v>1</v>
      </c>
      <c r="Q23" s="89">
        <f ca="1"/>
        <v>6.6643087894964204E-2</v>
      </c>
      <c r="R23" s="90">
        <f ca="1">Q23-O23</f>
        <v>0</v>
      </c>
    </row>
    <row r="24" spans="1:18">
      <c r="A24" s="11"/>
      <c r="B24" s="7" t="s">
        <v>72</v>
      </c>
      <c r="C24" s="10">
        <v>2E-3</v>
      </c>
      <c r="D24" s="3"/>
      <c r="E24" s="2"/>
      <c r="F24" s="38">
        <f t="shared" ca="1" si="2"/>
        <v>44209</v>
      </c>
      <c r="G24">
        <f t="shared" ca="1" si="0"/>
        <v>-6.0905692339080497</v>
      </c>
      <c r="H24">
        <f ca="1"/>
        <v>0.89840123298551755</v>
      </c>
      <c r="I24">
        <f ca="1"/>
        <v>0.89924413157519545</v>
      </c>
      <c r="J24" s="39">
        <f t="shared" ca="1" si="1"/>
        <v>6.9582835666016848E-2</v>
      </c>
      <c r="K24" s="39">
        <f t="shared" ca="1" si="1"/>
        <v>6.8973778742626043E-2</v>
      </c>
      <c r="N24">
        <f ca="1"/>
        <v>93</v>
      </c>
      <c r="O24" s="89">
        <f ca="1"/>
        <v>6.9860028861366885E-2</v>
      </c>
      <c r="P24">
        <f ca="1"/>
        <v>8</v>
      </c>
      <c r="Q24" s="89">
        <f ca="1"/>
        <v>6.6433487477234543E-2</v>
      </c>
      <c r="R24" s="91"/>
    </row>
    <row r="25" spans="1:18">
      <c r="A25" s="11"/>
      <c r="B25" s="7" t="s">
        <v>73</v>
      </c>
      <c r="C25" s="10">
        <v>2.2000000000000001E-3</v>
      </c>
      <c r="D25" s="3"/>
      <c r="E25" s="2"/>
      <c r="F25" s="38">
        <f t="shared" ca="1" si="2"/>
        <v>44239</v>
      </c>
      <c r="G25">
        <f t="shared" ca="1" si="0"/>
        <v>-6.2597739408698505</v>
      </c>
      <c r="H25">
        <f ca="1"/>
        <v>0.89327720162379698</v>
      </c>
      <c r="I25">
        <f ca="1"/>
        <v>0.89418459212119683</v>
      </c>
      <c r="J25" s="39">
        <f t="shared" ca="1" si="1"/>
        <v>6.9583260970918603E-2</v>
      </c>
      <c r="K25" s="39">
        <f t="shared" ca="1" si="1"/>
        <v>6.8957283576831618E-2</v>
      </c>
      <c r="N25">
        <f ca="1"/>
        <v>367</v>
      </c>
      <c r="O25" s="89">
        <f ca="1"/>
        <v>6.9680969254815039E-2</v>
      </c>
      <c r="P25">
        <f ca="1"/>
        <v>15</v>
      </c>
      <c r="Q25" s="89">
        <f ca="1"/>
        <v>6.6758688432872582E-2</v>
      </c>
      <c r="R25" s="91"/>
    </row>
    <row r="26" spans="1:18">
      <c r="A26" s="11"/>
      <c r="B26" s="7" t="s">
        <v>74</v>
      </c>
      <c r="C26" s="10">
        <v>2.5000000000000001E-3</v>
      </c>
      <c r="D26" s="3"/>
      <c r="E26" s="2"/>
      <c r="F26" s="38">
        <f t="shared" ca="1" si="2"/>
        <v>44269</v>
      </c>
      <c r="G26">
        <f t="shared" ca="1" si="0"/>
        <v>-6.4289786478316513</v>
      </c>
      <c r="H26">
        <f ca="1"/>
        <v>0.88818233307900063</v>
      </c>
      <c r="I26">
        <f ca="1"/>
        <v>0.88915593081498845</v>
      </c>
      <c r="J26" s="39">
        <f t="shared" ca="1" si="1"/>
        <v>6.9583686275775103E-2</v>
      </c>
      <c r="K26" s="39">
        <f t="shared" ca="1" si="1"/>
        <v>6.8940788410991938E-2</v>
      </c>
      <c r="N26">
        <f ca="1"/>
        <v>732</v>
      </c>
      <c r="O26" s="89">
        <f ca="1"/>
        <v>6.9476787104678195E-2</v>
      </c>
      <c r="P26">
        <f ca="1"/>
        <v>32</v>
      </c>
      <c r="Q26" s="89">
        <f ca="1"/>
        <v>6.6956622412972067E-2</v>
      </c>
      <c r="R26" s="91"/>
    </row>
    <row r="27" spans="1:18">
      <c r="A27" s="11"/>
      <c r="B27" s="7" t="s">
        <v>75</v>
      </c>
      <c r="C27" s="10">
        <v>2.5000000000000001E-3</v>
      </c>
      <c r="D27" s="3"/>
      <c r="E27" s="2"/>
      <c r="F27" s="38">
        <f t="shared" ca="1" si="2"/>
        <v>44299</v>
      </c>
      <c r="G27">
        <f t="shared" ca="1" si="0"/>
        <v>-6.5981833547944237</v>
      </c>
      <c r="H27">
        <f ca="1"/>
        <v>0.8831164617293511</v>
      </c>
      <c r="I27">
        <f ca="1"/>
        <v>0.8841579468117885</v>
      </c>
      <c r="J27" s="39">
        <f t="shared" ca="1" si="1"/>
        <v>6.9584111580586375E-2</v>
      </c>
      <c r="K27" s="39">
        <f t="shared" ca="1" si="1"/>
        <v>6.8924293245106932E-2</v>
      </c>
      <c r="N27">
        <f ca="1"/>
        <v>1099</v>
      </c>
      <c r="O27" s="89">
        <f ca="1"/>
        <v>6.9154135537523587E-2</v>
      </c>
      <c r="P27">
        <f ca="1"/>
        <v>63</v>
      </c>
      <c r="Q27" s="89">
        <f ca="1"/>
        <v>6.934783849679782E-2</v>
      </c>
      <c r="R27" s="91"/>
    </row>
    <row r="28" spans="1:18">
      <c r="A28" s="11"/>
      <c r="B28" s="7" t="s">
        <v>76</v>
      </c>
      <c r="C28" s="10">
        <v>2.5000000000000001E-3</v>
      </c>
      <c r="D28" s="3"/>
      <c r="E28" s="2"/>
      <c r="F28" s="38">
        <f t="shared" ca="1" si="2"/>
        <v>44329</v>
      </c>
      <c r="G28">
        <f t="shared" ca="1" si="0"/>
        <v>-6.7673880617556694</v>
      </c>
      <c r="H28">
        <f ca="1"/>
        <v>0.87807942289164886</v>
      </c>
      <c r="I28">
        <f ca="1"/>
        <v>0.87919044064489071</v>
      </c>
      <c r="J28" s="39">
        <f t="shared" ca="1" si="1"/>
        <v>6.9584536885351517E-2</v>
      </c>
      <c r="K28" s="39">
        <f t="shared" ca="1" si="1"/>
        <v>6.890779807917595E-2</v>
      </c>
      <c r="N28">
        <f ca="1"/>
        <v>1828</v>
      </c>
      <c r="O28" s="89">
        <f ca="1"/>
        <v>6.7941868555193352E-2</v>
      </c>
      <c r="P28">
        <f ca="1"/>
        <v>93</v>
      </c>
      <c r="Q28" s="89">
        <f ca="1"/>
        <v>7.0156758045497369E-2</v>
      </c>
      <c r="R28" s="90">
        <f ca="1">Q28-O24</f>
        <v>2.9672918413048421E-4</v>
      </c>
    </row>
    <row r="29" spans="1:18">
      <c r="A29" s="11"/>
      <c r="B29" s="7" t="s">
        <v>77</v>
      </c>
      <c r="C29" s="10">
        <v>2.5000000000000001E-3</v>
      </c>
      <c r="D29" s="3"/>
      <c r="E29" s="2"/>
      <c r="F29" s="38">
        <f t="shared" ca="1" si="2"/>
        <v>44359</v>
      </c>
      <c r="G29">
        <f t="shared" ca="1" si="0"/>
        <v>-6.9365927687177473</v>
      </c>
      <c r="H29">
        <f ca="1"/>
        <v>0.87307105281595909</v>
      </c>
      <c r="I29">
        <f ca="1"/>
        <v>0.87425321421575597</v>
      </c>
      <c r="J29" s="39">
        <f t="shared" ca="1" si="1"/>
        <v>6.9584962190072347E-2</v>
      </c>
      <c r="K29" s="39">
        <f t="shared" ca="1" si="1"/>
        <v>6.8891302913200572E-2</v>
      </c>
      <c r="N29">
        <f ca="1"/>
        <v>2558</v>
      </c>
      <c r="O29" s="89">
        <f ca="1"/>
        <v>6.7375205621156731E-2</v>
      </c>
      <c r="P29">
        <f ca="1"/>
        <v>367</v>
      </c>
      <c r="Q29" s="89">
        <f ca="1"/>
        <v>7.0188768784347211E-2</v>
      </c>
      <c r="R29" s="90">
        <f t="shared" ref="R29:R31" ca="1" si="3">Q29-O25</f>
        <v>5.0779952953217133E-4</v>
      </c>
    </row>
    <row r="30" spans="1:18">
      <c r="A30" s="11"/>
      <c r="B30" s="7" t="s">
        <v>78</v>
      </c>
      <c r="C30" s="10">
        <v>2.5000000000000001E-3</v>
      </c>
      <c r="D30" s="3"/>
      <c r="E30" s="2"/>
      <c r="F30" s="38">
        <f t="shared" ca="1" si="2"/>
        <v>44389</v>
      </c>
      <c r="G30">
        <f t="shared" ca="1" si="0"/>
        <v>-7.1360070901663182</v>
      </c>
      <c r="H30">
        <f ca="1"/>
        <v>0.8680914048454228</v>
      </c>
      <c r="I30">
        <f ca="1"/>
        <v>0.86935162614423123</v>
      </c>
      <c r="J30" s="39">
        <f t="shared" ca="1" si="1"/>
        <v>6.9585265002361729E-2</v>
      </c>
      <c r="K30" s="39">
        <f t="shared" ca="1" si="1"/>
        <v>6.8871664293345097E-2</v>
      </c>
      <c r="N30">
        <f ca="1"/>
        <v>3654</v>
      </c>
      <c r="O30" s="89">
        <f ca="1"/>
        <v>6.7172480873386675E-2</v>
      </c>
      <c r="P30">
        <f ca="1"/>
        <v>732</v>
      </c>
      <c r="Q30" s="89">
        <f ca="1"/>
        <v>7.0194034129934302E-2</v>
      </c>
      <c r="R30" s="90">
        <f t="shared" ca="1" si="3"/>
        <v>7.1724702525610695E-4</v>
      </c>
    </row>
    <row r="31" spans="1:18">
      <c r="A31" s="11"/>
      <c r="B31" s="7"/>
      <c r="C31" s="10">
        <v>0</v>
      </c>
      <c r="D31" s="3"/>
      <c r="E31" s="2"/>
      <c r="F31" s="38">
        <f t="shared" ca="1" si="2"/>
        <v>44419</v>
      </c>
      <c r="G31">
        <f t="shared" ca="1" si="0"/>
        <v>-7.395840640588708</v>
      </c>
      <c r="H31">
        <f ca="1"/>
        <v>0.86314056307417497</v>
      </c>
      <c r="I31">
        <f ca="1"/>
        <v>0.86449180536341863</v>
      </c>
      <c r="J31" s="39">
        <f t="shared" ca="1" si="1"/>
        <v>6.9585322829864737E-2</v>
      </c>
      <c r="K31" s="39">
        <f t="shared" ca="1" si="1"/>
        <v>6.8845738765805867E-2</v>
      </c>
      <c r="N31">
        <f ca="1"/>
        <v>4384</v>
      </c>
      <c r="O31" s="89">
        <f ca="1"/>
        <v>6.6770379649249811E-2</v>
      </c>
      <c r="P31">
        <f ca="1"/>
        <v>1099</v>
      </c>
      <c r="Q31" s="89">
        <f ca="1"/>
        <v>7.0194753967276924E-2</v>
      </c>
      <c r="R31" s="90">
        <f t="shared" ca="1" si="3"/>
        <v>1.0406184297533372E-3</v>
      </c>
    </row>
    <row r="32" spans="1:18">
      <c r="A32" s="11"/>
      <c r="B32" s="7"/>
      <c r="C32" s="10">
        <v>0</v>
      </c>
      <c r="D32" s="3"/>
      <c r="E32" s="2"/>
      <c r="F32" s="38">
        <f t="shared" ca="1" si="2"/>
        <v>44449</v>
      </c>
      <c r="G32">
        <f t="shared" ca="1" si="0"/>
        <v>-7.655674191011097</v>
      </c>
      <c r="H32">
        <f ca="1"/>
        <v>0.85821794845978028</v>
      </c>
      <c r="I32">
        <f ca="1"/>
        <v>0.85966281543589429</v>
      </c>
      <c r="J32" s="39">
        <f t="shared" ca="1" si="1"/>
        <v>6.9585380657366067E-2</v>
      </c>
      <c r="K32" s="39">
        <f t="shared" ca="1" si="1"/>
        <v>6.8819813238264957E-2</v>
      </c>
      <c r="N32">
        <f ca="1"/>
        <v>5481</v>
      </c>
      <c r="O32" s="89">
        <f ca="1"/>
        <v>6.6830502062627417E-2</v>
      </c>
      <c r="P32">
        <f ca="1"/>
        <v>1463</v>
      </c>
      <c r="Q32" s="89">
        <f ca="1"/>
        <v>6.9520796139388885E-2</v>
      </c>
      <c r="R32" s="91"/>
    </row>
    <row r="33" spans="1:18">
      <c r="A33" s="11"/>
      <c r="B33" s="7"/>
      <c r="C33" s="10">
        <v>0</v>
      </c>
      <c r="D33" s="3"/>
      <c r="E33" s="2"/>
      <c r="F33" s="38">
        <f t="shared" ca="1" si="2"/>
        <v>44479</v>
      </c>
      <c r="G33">
        <f t="shared" ca="1" si="0"/>
        <v>-7.9155077414318207</v>
      </c>
      <c r="H33">
        <f ca="1"/>
        <v>0.85332340011202645</v>
      </c>
      <c r="I33">
        <f ca="1"/>
        <v>0.85486444309785692</v>
      </c>
      <c r="J33" s="39">
        <f t="shared" ca="1" si="1"/>
        <v>6.9585438484867368E-2</v>
      </c>
      <c r="K33" s="39">
        <f t="shared" ca="1" si="1"/>
        <v>6.8793887710724186E-2</v>
      </c>
      <c r="N33">
        <f ca="1"/>
        <v>7308</v>
      </c>
      <c r="O33" s="89">
        <f ca="1"/>
        <v>6.6889891830794745E-2</v>
      </c>
      <c r="P33">
        <f ca="1"/>
        <v>1828</v>
      </c>
      <c r="Q33" s="89">
        <f ca="1"/>
        <v>6.9535539846148353E-2</v>
      </c>
      <c r="R33" s="90">
        <f ca="1">Q33-O28</f>
        <v>1.593671290955001E-3</v>
      </c>
    </row>
    <row r="34" spans="1:18">
      <c r="A34" s="11">
        <v>0.2</v>
      </c>
      <c r="B34" s="7"/>
      <c r="C34" s="10">
        <v>0</v>
      </c>
      <c r="D34" s="3"/>
      <c r="E34" s="2"/>
      <c r="F34" s="38">
        <f t="shared" ca="1" si="2"/>
        <v>44509</v>
      </c>
      <c r="G34">
        <f t="shared" ca="1" si="0"/>
        <v>-8.1753412918544868</v>
      </c>
      <c r="H34">
        <f ca="1"/>
        <v>0.84845675805749021</v>
      </c>
      <c r="I34">
        <f ca="1"/>
        <v>0.85009647666669708</v>
      </c>
      <c r="J34" s="39">
        <f t="shared" ca="1" si="1"/>
        <v>6.9585496312366976E-2</v>
      </c>
      <c r="K34" s="39">
        <f t="shared" ca="1" si="1"/>
        <v>6.8767962183181527E-2</v>
      </c>
      <c r="N34">
        <f ca="1"/>
        <v>9135</v>
      </c>
      <c r="O34" s="89">
        <f ca="1"/>
        <v>6.6927128270255487E-2</v>
      </c>
      <c r="P34">
        <f ca="1"/>
        <v>2193</v>
      </c>
      <c r="Q34" s="89">
        <f ca="1"/>
        <v>6.9545337975688071E-2</v>
      </c>
      <c r="R34" s="91"/>
    </row>
    <row r="35" spans="1:18">
      <c r="A35" s="11">
        <v>0.2</v>
      </c>
      <c r="B35" s="7"/>
      <c r="C35" s="10">
        <v>0</v>
      </c>
      <c r="D35" s="3"/>
      <c r="E35" s="2"/>
      <c r="F35" s="38">
        <f t="shared" ca="1" si="2"/>
        <v>44539</v>
      </c>
      <c r="G35">
        <f t="shared" ca="1" si="0"/>
        <v>-8.4351748422772932</v>
      </c>
      <c r="H35">
        <f ca="1"/>
        <v>0.84361786323430343</v>
      </c>
      <c r="I35">
        <f ca="1"/>
        <v>0.84535870602855989</v>
      </c>
      <c r="J35" s="39">
        <f t="shared" ca="1" si="1"/>
        <v>6.9585554139865793E-2</v>
      </c>
      <c r="K35" s="39">
        <f t="shared" ca="1" si="1"/>
        <v>6.8742036655638064E-2</v>
      </c>
      <c r="N35">
        <f ca="1"/>
        <v>10959</v>
      </c>
      <c r="O35" s="89">
        <f ca="1"/>
        <v>6.6953329823876473E-2</v>
      </c>
      <c r="P35">
        <f ca="1"/>
        <v>2558</v>
      </c>
      <c r="Q35" s="89">
        <f ca="1"/>
        <v>6.9552336465155129E-2</v>
      </c>
      <c r="R35" s="90">
        <f ca="1">Q35-O29</f>
        <v>2.1771308439983983E-3</v>
      </c>
    </row>
    <row r="36" spans="1:18">
      <c r="A36" s="11">
        <v>0.2</v>
      </c>
      <c r="B36" s="7"/>
      <c r="C36" s="10">
        <v>0</v>
      </c>
      <c r="D36" s="3"/>
      <c r="E36" s="2"/>
      <c r="F36" s="38">
        <f t="shared" ca="1" si="2"/>
        <v>44569</v>
      </c>
      <c r="G36">
        <f t="shared" ca="1" si="0"/>
        <v>-8.6950083926984334</v>
      </c>
      <c r="H36">
        <f ca="1"/>
        <v>0.83880655748696531</v>
      </c>
      <c r="I36">
        <f ca="1"/>
        <v>0.84065092262602936</v>
      </c>
      <c r="J36" s="39">
        <f t="shared" ca="1" si="1"/>
        <v>6.9585611967364638E-2</v>
      </c>
      <c r="K36" s="39">
        <f t="shared" ca="1" si="1"/>
        <v>6.8716111128094795E-2</v>
      </c>
      <c r="N36" t="e">
        <f ca="1"/>
        <v>#N/A</v>
      </c>
      <c r="O36" t="e">
        <f ca="1"/>
        <v>#N/A</v>
      </c>
      <c r="P36">
        <f ca="1"/>
        <v>2923</v>
      </c>
      <c r="Q36">
        <f ca="1"/>
        <v>6.9557512373076058E-2</v>
      </c>
      <c r="R36" s="91"/>
    </row>
    <row r="37" spans="1:18">
      <c r="A37" s="11">
        <v>0.2</v>
      </c>
      <c r="B37" s="7"/>
      <c r="C37" s="10">
        <v>0</v>
      </c>
      <c r="D37" s="3"/>
      <c r="E37" s="2"/>
      <c r="F37" s="38">
        <f t="shared" ca="1" si="2"/>
        <v>44599</v>
      </c>
      <c r="G37">
        <f t="shared" ca="1" si="0"/>
        <v>-8.9548419431204067</v>
      </c>
      <c r="H37">
        <f ca="1"/>
        <v>0.83402268356118481</v>
      </c>
      <c r="I37">
        <f ca="1"/>
        <v>0.83597291944591501</v>
      </c>
      <c r="J37" s="39">
        <f t="shared" ca="1" si="1"/>
        <v>6.9585669794861749E-2</v>
      </c>
      <c r="K37" s="39">
        <f t="shared" ca="1" si="1"/>
        <v>6.8690185600549708E-2</v>
      </c>
      <c r="N37" t="e">
        <f ca="1"/>
        <v>#N/A</v>
      </c>
      <c r="O37" t="e">
        <f ca="1"/>
        <v>#N/A</v>
      </c>
      <c r="P37">
        <f ca="1"/>
        <v>3290</v>
      </c>
      <c r="Q37">
        <f ca="1"/>
        <v>6.9560861886442282E-2</v>
      </c>
      <c r="R37" s="91"/>
    </row>
    <row r="38" spans="1:18">
      <c r="A38" s="11">
        <v>0.2</v>
      </c>
      <c r="C38" s="10">
        <v>0</v>
      </c>
      <c r="D38" s="3"/>
      <c r="E38" s="2"/>
      <c r="F38" s="38">
        <f t="shared" ca="1" si="2"/>
        <v>44629</v>
      </c>
      <c r="G38">
        <f t="shared" ca="1" si="0"/>
        <v>-9.2146754935421011</v>
      </c>
      <c r="H38">
        <f ca="1"/>
        <v>0.82926608509873567</v>
      </c>
      <c r="I38">
        <f ca="1"/>
        <v>0.83132449100712025</v>
      </c>
      <c r="J38" s="39">
        <f t="shared" ca="1" si="1"/>
        <v>6.958572762235804E-2</v>
      </c>
      <c r="K38" s="39">
        <f t="shared" ca="1" si="1"/>
        <v>6.866426007300383E-2</v>
      </c>
      <c r="N38" t="e">
        <f ca="1"/>
        <v>#N/A</v>
      </c>
      <c r="O38" t="e">
        <f ca="1"/>
        <v>#N/A</v>
      </c>
      <c r="P38">
        <f ca="1"/>
        <v>3654</v>
      </c>
      <c r="Q38">
        <f ca="1"/>
        <v>6.9564535275038253E-2</v>
      </c>
      <c r="R38" s="90">
        <f ca="1">Q38-O30</f>
        <v>2.3920544016515777E-3</v>
      </c>
    </row>
    <row r="39" spans="1:18">
      <c r="A39" s="11">
        <v>0.2</v>
      </c>
      <c r="B39" s="11"/>
      <c r="C39" s="10">
        <v>0</v>
      </c>
      <c r="D39" s="3"/>
      <c r="E39" s="2"/>
      <c r="F39" s="38">
        <f t="shared" ca="1" si="2"/>
        <v>44659</v>
      </c>
      <c r="G39">
        <f t="shared" ca="1" si="0"/>
        <v>-9.4745090439644901</v>
      </c>
      <c r="H39">
        <f ca="1"/>
        <v>0.82453660663235762</v>
      </c>
      <c r="I39">
        <f ca="1"/>
        <v>0.82670543334863067</v>
      </c>
      <c r="J39" s="39">
        <f t="shared" ca="1" si="1"/>
        <v>6.9585785449854387E-2</v>
      </c>
      <c r="K39" s="39">
        <f t="shared" ca="1" si="1"/>
        <v>6.8638334545457938E-2</v>
      </c>
      <c r="N39" t="e">
        <f ca="1"/>
        <v>#N/A</v>
      </c>
      <c r="O39" t="e">
        <f ca="1"/>
        <v>#N/A</v>
      </c>
      <c r="P39">
        <f ca="1"/>
        <v>5481</v>
      </c>
      <c r="Q39">
        <f ca="1"/>
        <v>6.957420790390767E-2</v>
      </c>
      <c r="R39" s="90">
        <f ca="1">Q39-O32</f>
        <v>2.7437058412802529E-3</v>
      </c>
    </row>
    <row r="40" spans="1:18">
      <c r="A40" s="11">
        <v>0.2</v>
      </c>
      <c r="B40" s="11"/>
      <c r="C40" s="11"/>
      <c r="D40" s="3"/>
      <c r="E40" s="2"/>
      <c r="F40" s="38">
        <f t="shared" ca="1" si="2"/>
        <v>44689</v>
      </c>
      <c r="G40">
        <f t="shared" ca="1" si="0"/>
        <v>-9.734342594386602</v>
      </c>
      <c r="H40">
        <f ca="1"/>
        <v>0.81983409358068671</v>
      </c>
      <c r="I40">
        <f ca="1"/>
        <v>0.82211554401759912</v>
      </c>
      <c r="J40" s="39">
        <f t="shared" ca="1" si="1"/>
        <v>6.9585843277348972E-2</v>
      </c>
      <c r="K40" s="39">
        <f t="shared" ca="1" si="1"/>
        <v>6.8612409017910311E-2</v>
      </c>
      <c r="N40" t="e">
        <f ca="1"/>
        <v>#N/A</v>
      </c>
      <c r="O40" t="e">
        <f ca="1"/>
        <v>#N/A</v>
      </c>
      <c r="P40">
        <f ca="1"/>
        <v>7308</v>
      </c>
      <c r="Q40">
        <f ca="1"/>
        <v>6.9579004076709694E-2</v>
      </c>
      <c r="R40" s="90">
        <f ca="1">Q40-O33</f>
        <v>2.6891122459149486E-3</v>
      </c>
    </row>
    <row r="41" spans="1:18" ht="13.5" thickBot="1">
      <c r="A41" s="13">
        <v>0.2</v>
      </c>
      <c r="B41" s="11"/>
      <c r="C41" s="11"/>
      <c r="D41" s="3"/>
      <c r="E41" s="2"/>
      <c r="F41" s="38">
        <f t="shared" ca="1" si="2"/>
        <v>44719</v>
      </c>
      <c r="G41">
        <f t="shared" ca="1" si="0"/>
        <v>-9.9941761448085753</v>
      </c>
      <c r="H41">
        <f ca="1"/>
        <v>0.81515839224319675</v>
      </c>
      <c r="I41">
        <f ca="1"/>
        <v>0.81755462205751306</v>
      </c>
      <c r="J41" s="39">
        <f t="shared" ca="1" si="1"/>
        <v>6.9585901104842765E-2</v>
      </c>
      <c r="K41" s="39">
        <f t="shared" ca="1" si="1"/>
        <v>6.8586483490361908E-2</v>
      </c>
      <c r="N41" t="e">
        <f ca="1"/>
        <v>#N/A</v>
      </c>
      <c r="O41" t="e">
        <f ca="1"/>
        <v>#N/A</v>
      </c>
      <c r="P41" t="e">
        <f ca="1"/>
        <v>#N/A</v>
      </c>
      <c r="Q41" t="e">
        <f ca="1"/>
        <v>#N/A</v>
      </c>
    </row>
    <row r="42" spans="1:18">
      <c r="A42" s="4"/>
      <c r="B42" s="4"/>
      <c r="C42" s="4"/>
      <c r="D42" s="3"/>
      <c r="E42" s="2"/>
      <c r="F42" s="38">
        <f t="shared" ca="1" si="2"/>
        <v>44749</v>
      </c>
      <c r="G42">
        <f t="shared" ca="1" si="0"/>
        <v>-10.250410892989336</v>
      </c>
      <c r="H42">
        <f ca="1"/>
        <v>0.8105227221489012</v>
      </c>
      <c r="I42">
        <f ca="1"/>
        <v>0.8130349984158356</v>
      </c>
      <c r="J42" s="39">
        <f t="shared" ca="1" si="1"/>
        <v>6.9580494343207247E-2</v>
      </c>
      <c r="K42" s="39">
        <f t="shared" ca="1" si="1"/>
        <v>6.8555453253908313E-2</v>
      </c>
      <c r="N42" t="e">
        <f ca="1"/>
        <v>#N/A</v>
      </c>
      <c r="O42" t="e">
        <f ca="1"/>
        <v>#N/A</v>
      </c>
      <c r="P42" t="e">
        <f ca="1"/>
        <v>#N/A</v>
      </c>
      <c r="Q42" t="e">
        <f ca="1"/>
        <v>#N/A</v>
      </c>
    </row>
    <row r="43" spans="1:18" ht="13.5" thickBot="1">
      <c r="A43" s="14"/>
      <c r="B43" s="14"/>
      <c r="C43" s="14"/>
      <c r="D43" s="15"/>
      <c r="E43" s="2"/>
      <c r="F43" s="38">
        <f t="shared" ca="1" si="2"/>
        <v>44779</v>
      </c>
      <c r="G43">
        <f t="shared" ca="1" si="0"/>
        <v>-10.474256421004331</v>
      </c>
      <c r="H43">
        <f ca="1"/>
        <v>0.8060370666262302</v>
      </c>
      <c r="I43">
        <f ca="1"/>
        <v>0.80865969866143528</v>
      </c>
      <c r="J43" s="39">
        <f t="shared" ca="1" si="1"/>
        <v>6.9525905869672264E-2</v>
      </c>
      <c r="K43" s="39">
        <f t="shared" ca="1" si="1"/>
        <v>6.8478480227571831E-2</v>
      </c>
      <c r="N43" t="e">
        <f ca="1"/>
        <v>#N/A</v>
      </c>
      <c r="O43" t="e">
        <f ca="1"/>
        <v>#N/A</v>
      </c>
      <c r="P43" t="e">
        <f ca="1"/>
        <v>#N/A</v>
      </c>
      <c r="Q43" t="e">
        <f ca="1"/>
        <v>#N/A</v>
      </c>
    </row>
    <row r="44" spans="1:18">
      <c r="A44" s="2"/>
      <c r="B44" s="2"/>
      <c r="C44" s="2"/>
      <c r="D44" s="2"/>
      <c r="E44" s="2"/>
      <c r="F44" s="38">
        <f t="shared" ca="1" si="2"/>
        <v>44809</v>
      </c>
      <c r="G44">
        <f t="shared" ca="1" si="0"/>
        <v>-10.698101949018074</v>
      </c>
      <c r="H44">
        <f ca="1"/>
        <v>0.8015834307899663</v>
      </c>
      <c r="I44">
        <f ca="1"/>
        <v>0.80431812328489138</v>
      </c>
      <c r="J44" s="39">
        <f t="shared" ca="1" si="1"/>
        <v>6.9471316651151777E-2</v>
      </c>
      <c r="K44" s="39">
        <f t="shared" ca="1" si="1"/>
        <v>6.8401506456249969E-2</v>
      </c>
      <c r="N44" t="e">
        <f ca="1"/>
        <v>#N/A</v>
      </c>
      <c r="O44" t="e">
        <f ca="1"/>
        <v>#N/A</v>
      </c>
      <c r="P44" t="e">
        <f ca="1"/>
        <v>#N/A</v>
      </c>
      <c r="Q44" t="e">
        <f ca="1"/>
        <v>#N/A</v>
      </c>
    </row>
    <row r="45" spans="1:18">
      <c r="E45" s="2"/>
      <c r="F45" s="38">
        <f t="shared" ca="1" si="2"/>
        <v>44839</v>
      </c>
      <c r="G45">
        <f t="shared" ca="1" si="0"/>
        <v>-10.921947477031541</v>
      </c>
      <c r="H45">
        <f ca="1"/>
        <v>0.79716155813712164</v>
      </c>
      <c r="I45">
        <f ca="1"/>
        <v>0.80000998177690041</v>
      </c>
      <c r="J45" s="39">
        <f t="shared" ca="1" si="1"/>
        <v>6.9416726687625385E-2</v>
      </c>
      <c r="K45" s="39">
        <f t="shared" ca="1" si="1"/>
        <v>6.8324531939922231E-2</v>
      </c>
      <c r="N45" t="e">
        <f ca="1"/>
        <v>#N/A</v>
      </c>
      <c r="O45" t="e">
        <f ca="1"/>
        <v>#N/A</v>
      </c>
      <c r="P45" t="e">
        <f ca="1"/>
        <v>#N/A</v>
      </c>
      <c r="Q45" t="e">
        <f ca="1"/>
        <v>#N/A</v>
      </c>
    </row>
    <row r="46" spans="1:18">
      <c r="F46" s="38">
        <f t="shared" ca="1" si="2"/>
        <v>44869</v>
      </c>
      <c r="G46">
        <f t="shared" ca="1" si="0"/>
        <v>-11.145793005045007</v>
      </c>
      <c r="H46">
        <f ca="1"/>
        <v>0.79277119443136101</v>
      </c>
      <c r="I46">
        <f ca="1"/>
        <v>0.79573498644964935</v>
      </c>
      <c r="J46" s="39">
        <f t="shared" ca="1" si="1"/>
        <v>6.93621359790728E-2</v>
      </c>
      <c r="K46" s="39">
        <f t="shared" ca="1" si="1"/>
        <v>6.82475566785683E-2</v>
      </c>
    </row>
    <row r="47" spans="1:18">
      <c r="F47" s="38">
        <f t="shared" ca="1" si="2"/>
        <v>44899</v>
      </c>
      <c r="G47">
        <f t="shared" ca="1" si="0"/>
        <v>-11.369638533059028</v>
      </c>
      <c r="H47">
        <f ca="1"/>
        <v>0.78841208768142967</v>
      </c>
      <c r="I47">
        <f ca="1"/>
        <v>0.79149285240721545</v>
      </c>
      <c r="J47" s="39">
        <f t="shared" ca="1" si="1"/>
        <v>6.9307544525473733E-2</v>
      </c>
      <c r="K47" s="39">
        <f t="shared" ca="1" si="1"/>
        <v>6.817058067216783E-2</v>
      </c>
    </row>
    <row r="48" spans="1:18">
      <c r="F48" s="38">
        <f t="shared" ca="1" si="2"/>
        <v>44929</v>
      </c>
      <c r="G48">
        <f t="shared" ca="1" si="0"/>
        <v>-11.593484061072912</v>
      </c>
      <c r="H48">
        <f ca="1"/>
        <v>0.78408398811980073</v>
      </c>
      <c r="I48">
        <f ca="1"/>
        <v>0.78728329751629933</v>
      </c>
      <c r="J48" s="39">
        <f t="shared" ca="1" si="1"/>
        <v>6.925295232680774E-2</v>
      </c>
      <c r="K48" s="39">
        <f t="shared" ca="1" si="1"/>
        <v>6.8093603920700449E-2</v>
      </c>
    </row>
    <row r="49" spans="6:11">
      <c r="F49" s="38">
        <f t="shared" ca="1" si="2"/>
        <v>44959</v>
      </c>
      <c r="G49">
        <f t="shared" ca="1" si="0"/>
        <v>-11.817329589086656</v>
      </c>
      <c r="H49">
        <f ca="1"/>
        <v>0.77978664818153731</v>
      </c>
      <c r="I49">
        <f ca="1"/>
        <v>0.78310604237728776</v>
      </c>
      <c r="J49" s="39">
        <f t="shared" ca="1" si="1"/>
        <v>6.9198359383054547E-2</v>
      </c>
      <c r="K49" s="39">
        <f t="shared" ca="1" si="1"/>
        <v>6.8016626424145882E-2</v>
      </c>
    </row>
    <row r="50" spans="6:11">
      <c r="F50" s="38">
        <f t="shared" ca="1" si="2"/>
        <v>44989</v>
      </c>
      <c r="G50">
        <f t="shared" ca="1" si="0"/>
        <v>-12.041175117100817</v>
      </c>
      <c r="H50">
        <f ca="1"/>
        <v>0.77551982248337092</v>
      </c>
      <c r="I50">
        <f ca="1"/>
        <v>0.77896081029564335</v>
      </c>
      <c r="J50" s="39">
        <f t="shared" ca="1" si="1"/>
        <v>6.9143765694193823E-2</v>
      </c>
      <c r="K50" s="39">
        <f t="shared" ca="1" si="1"/>
        <v>6.7939648182483742E-2</v>
      </c>
    </row>
    <row r="51" spans="6:11">
      <c r="F51" s="38">
        <f t="shared" ca="1" si="2"/>
        <v>45019</v>
      </c>
      <c r="G51">
        <f t="shared" ca="1" si="0"/>
        <v>-12.265020645114422</v>
      </c>
      <c r="H51">
        <f ca="1"/>
        <v>0.77128326780299061</v>
      </c>
      <c r="I51">
        <f ca="1"/>
        <v>0.77484732725361538</v>
      </c>
      <c r="J51" s="39">
        <f t="shared" ca="1" si="1"/>
        <v>6.9089171260205251E-2</v>
      </c>
      <c r="K51" s="39">
        <f t="shared" ca="1" si="1"/>
        <v>6.7862669195693809E-2</v>
      </c>
    </row>
    <row r="52" spans="6:11">
      <c r="F52" s="38">
        <f t="shared" ca="1" si="2"/>
        <v>45049</v>
      </c>
      <c r="G52">
        <f t="shared" ca="1" si="0"/>
        <v>-12.488866173128304</v>
      </c>
      <c r="H52">
        <f ca="1"/>
        <v>0.76707674305854245</v>
      </c>
      <c r="I52">
        <f ca="1"/>
        <v>0.77076532188227098</v>
      </c>
      <c r="J52" s="39">
        <f t="shared" ca="1" si="1"/>
        <v>6.9034576081068388E-2</v>
      </c>
      <c r="K52" s="39">
        <f t="shared" ca="1" si="1"/>
        <v>6.7785689463755558E-2</v>
      </c>
    </row>
    <row r="53" spans="6:11">
      <c r="F53" s="38">
        <f t="shared" ca="1" si="2"/>
        <v>45079</v>
      </c>
      <c r="G53">
        <f t="shared" ca="1" si="0"/>
        <v>-12.712711701141494</v>
      </c>
      <c r="H53">
        <f ca="1"/>
        <v>0.76290000928833557</v>
      </c>
      <c r="I53">
        <f ca="1"/>
        <v>0.76671452543383745</v>
      </c>
      <c r="J53" s="39">
        <f t="shared" ca="1" si="1"/>
        <v>6.8979980156762974E-2</v>
      </c>
      <c r="K53" s="39">
        <f t="shared" ca="1" si="1"/>
        <v>6.7708708986648825E-2</v>
      </c>
    </row>
    <row r="54" spans="6:11">
      <c r="F54" s="38">
        <f t="shared" ca="1" si="2"/>
        <v>45109</v>
      </c>
      <c r="G54">
        <f t="shared" ca="1" si="0"/>
        <v>-12.936557229156071</v>
      </c>
      <c r="H54">
        <f ca="1"/>
        <v>0.75875282963075474</v>
      </c>
      <c r="I54">
        <f ca="1"/>
        <v>0.76269467175435968</v>
      </c>
      <c r="J54" s="39">
        <f t="shared" ca="1" si="1"/>
        <v>6.8925383487268677E-2</v>
      </c>
      <c r="K54" s="39">
        <f t="shared" ca="1" si="1"/>
        <v>6.763172776435307E-2</v>
      </c>
    </row>
    <row r="55" spans="6:11">
      <c r="F55" s="38">
        <f t="shared" ca="1" si="2"/>
        <v>45139</v>
      </c>
      <c r="G55">
        <f t="shared" ca="1" si="0"/>
        <v>-13.160402757169399</v>
      </c>
      <c r="H55">
        <f ca="1"/>
        <v>0.75446863312153922</v>
      </c>
      <c r="I55">
        <f ca="1"/>
        <v>0.75853826385051881</v>
      </c>
      <c r="J55" s="39">
        <f t="shared" ca="1" si="1"/>
        <v>6.8924714991415253E-2</v>
      </c>
      <c r="K55" s="39">
        <f t="shared" ca="1" si="1"/>
        <v>6.7608674715698314E-2</v>
      </c>
    </row>
    <row r="56" spans="6:11">
      <c r="F56" s="38">
        <f t="shared" ca="1" si="2"/>
        <v>45169</v>
      </c>
      <c r="G56">
        <f t="shared" ca="1" si="0"/>
        <v>-13.384248285183558</v>
      </c>
      <c r="H56">
        <f ca="1"/>
        <v>0.75020289187611577</v>
      </c>
      <c r="I56">
        <f ca="1"/>
        <v>0.75440151583029535</v>
      </c>
      <c r="J56" s="39">
        <f t="shared" ca="1" si="1"/>
        <v>6.8925906100684067E-2</v>
      </c>
      <c r="K56" s="39">
        <f t="shared" ca="1" si="1"/>
        <v>6.7587481272165711E-2</v>
      </c>
    </row>
    <row r="57" spans="6:11">
      <c r="F57" s="38">
        <f t="shared" ca="1" si="2"/>
        <v>45199</v>
      </c>
      <c r="G57">
        <f t="shared" ca="1" si="0"/>
        <v>-13.608093813197442</v>
      </c>
      <c r="H57">
        <f ca="1"/>
        <v>0.74596112293653172</v>
      </c>
      <c r="I57">
        <f ca="1"/>
        <v>0.7502899417874157</v>
      </c>
      <c r="J57" s="39">
        <f t="shared" ca="1" si="1"/>
        <v>6.8927097209598248E-2</v>
      </c>
      <c r="K57" s="39">
        <f t="shared" ca="1" si="1"/>
        <v>6.7566287828278504E-2</v>
      </c>
    </row>
    <row r="58" spans="6:11">
      <c r="F58" s="38">
        <f t="shared" ca="1" si="2"/>
        <v>45229</v>
      </c>
      <c r="G58">
        <f t="shared" ca="1" si="0"/>
        <v>-13.831939341211463</v>
      </c>
      <c r="H58">
        <f ca="1"/>
        <v>0.74174319241589792</v>
      </c>
      <c r="I58">
        <f ca="1"/>
        <v>0.74620337595066444</v>
      </c>
      <c r="J58" s="39">
        <f t="shared" ca="1" si="1"/>
        <v>6.8928288318158573E-2</v>
      </c>
      <c r="K58" s="39">
        <f t="shared" ca="1" si="1"/>
        <v>6.7545094384037427E-2</v>
      </c>
    </row>
    <row r="59" spans="6:11">
      <c r="F59" s="38">
        <f t="shared" ca="1" si="2"/>
        <v>45259</v>
      </c>
      <c r="G59">
        <f t="shared" ca="1" si="0"/>
        <v>-14.055784869225207</v>
      </c>
      <c r="H59">
        <f ca="1"/>
        <v>0.73754896717040053</v>
      </c>
      <c r="I59">
        <f ca="1"/>
        <v>0.74214165371268126</v>
      </c>
      <c r="J59" s="39">
        <f t="shared" ca="1" si="1"/>
        <v>6.8929479426363363E-2</v>
      </c>
      <c r="K59" s="39">
        <f t="shared" ca="1" si="1"/>
        <v>6.7523900939440842E-2</v>
      </c>
    </row>
    <row r="60" spans="6:11">
      <c r="F60" s="38">
        <f t="shared" ca="1" si="2"/>
        <v>45289</v>
      </c>
      <c r="G60">
        <f t="shared" ca="1" si="0"/>
        <v>-14.279630397238952</v>
      </c>
      <c r="H60">
        <f ca="1"/>
        <v>0.73337831479518711</v>
      </c>
      <c r="I60">
        <f ca="1"/>
        <v>0.73810461162131835</v>
      </c>
      <c r="J60" s="39">
        <f t="shared" ca="1" si="1"/>
        <v>6.8930670534213451E-2</v>
      </c>
      <c r="K60" s="39">
        <f t="shared" ca="1" si="1"/>
        <v>6.7502707494489556E-2</v>
      </c>
    </row>
    <row r="61" spans="6:11">
      <c r="F61" s="38">
        <f t="shared" ca="1" si="2"/>
        <v>45319</v>
      </c>
      <c r="G61">
        <f t="shared" ca="1" si="0"/>
        <v>-14.503475925252834</v>
      </c>
      <c r="H61">
        <f ca="1"/>
        <v>0.72923110362030252</v>
      </c>
      <c r="I61">
        <f ca="1"/>
        <v>0.73409208737109155</v>
      </c>
      <c r="J61" s="39">
        <f t="shared" ca="1" si="1"/>
        <v>6.8931861641708878E-2</v>
      </c>
      <c r="K61" s="39">
        <f t="shared" ca="1" si="1"/>
        <v>6.7481514049183594E-2</v>
      </c>
    </row>
    <row r="62" spans="6:11">
      <c r="F62" s="38">
        <f t="shared" ca="1" si="2"/>
        <v>45349</v>
      </c>
      <c r="G62">
        <f t="shared" ca="1" si="0"/>
        <v>-14.727321453266578</v>
      </c>
      <c r="H62">
        <f ca="1"/>
        <v>0.72510720270663043</v>
      </c>
      <c r="I62">
        <f ca="1"/>
        <v>0.73010391979468126</v>
      </c>
      <c r="J62" s="39">
        <f t="shared" ca="1" si="1"/>
        <v>6.8933052748850476E-2</v>
      </c>
      <c r="K62" s="39">
        <f t="shared" ca="1" si="1"/>
        <v>6.7460320603523818E-2</v>
      </c>
    </row>
    <row r="63" spans="6:11">
      <c r="F63" s="38">
        <f t="shared" ca="1" si="2"/>
        <v>45379</v>
      </c>
      <c r="G63">
        <f t="shared" ca="1" si="0"/>
        <v>-14.951166981280045</v>
      </c>
      <c r="H63">
        <f ca="1"/>
        <v>0.72100648184187444</v>
      </c>
      <c r="I63">
        <f ca="1"/>
        <v>0.7261399488545176</v>
      </c>
      <c r="J63" s="39">
        <f t="shared" ca="1" si="1"/>
        <v>6.8934243855636512E-2</v>
      </c>
      <c r="K63" s="39">
        <f t="shared" ca="1" si="1"/>
        <v>6.7439127157508508E-2</v>
      </c>
    </row>
    <row r="64" spans="6:11">
      <c r="F64" s="38">
        <f t="shared" ca="1" si="2"/>
        <v>45409</v>
      </c>
      <c r="G64">
        <f t="shared" ca="1" si="0"/>
        <v>-15.175012509294067</v>
      </c>
      <c r="H64">
        <f ca="1"/>
        <v>0.71692881153653187</v>
      </c>
      <c r="I64">
        <f ca="1"/>
        <v>0.72220001563440062</v>
      </c>
      <c r="J64" s="39">
        <f t="shared" ca="1" si="1"/>
        <v>6.8935434962067887E-2</v>
      </c>
      <c r="K64" s="39">
        <f t="shared" ca="1" si="1"/>
        <v>6.7417933711138481E-2</v>
      </c>
    </row>
    <row r="65" spans="6:11">
      <c r="F65" s="38">
        <f t="shared" ca="1" si="2"/>
        <v>45439</v>
      </c>
      <c r="G65">
        <f t="shared" ca="1" si="0"/>
        <v>-15.398858037307949</v>
      </c>
      <c r="H65">
        <f ca="1"/>
        <v>0.71287406301991618</v>
      </c>
      <c r="I65">
        <f ca="1"/>
        <v>0.71828396233121206</v>
      </c>
      <c r="J65" s="39">
        <f t="shared" ca="1" si="1"/>
        <v>6.8936626068145421E-2</v>
      </c>
      <c r="K65" s="39">
        <f t="shared" ca="1" si="1"/>
        <v>6.7396740264414626E-2</v>
      </c>
    </row>
    <row r="66" spans="6:11">
      <c r="F66" s="38">
        <f t="shared" ca="1" si="2"/>
        <v>45469</v>
      </c>
      <c r="G66">
        <f t="shared" ca="1" si="0"/>
        <v>-15.622703565321554</v>
      </c>
      <c r="H66">
        <f ca="1"/>
        <v>0.7088421082362012</v>
      </c>
      <c r="I66">
        <f ca="1"/>
        <v>0.71439163224669211</v>
      </c>
      <c r="J66" s="39">
        <f t="shared" ca="1" si="1"/>
        <v>6.8937817173867391E-2</v>
      </c>
      <c r="K66" s="39">
        <f t="shared" ca="1" si="1"/>
        <v>6.7375546817335236E-2</v>
      </c>
    </row>
    <row r="67" spans="6:11">
      <c r="F67" s="38">
        <f t="shared" ca="1" si="2"/>
        <v>45499</v>
      </c>
      <c r="G67">
        <f t="shared" ref="G67:G130" ca="1" si="4">(K67-J67)*10000</f>
        <v>-15.856101838257059</v>
      </c>
      <c r="H67">
        <f ca="1"/>
        <v>0.70483396294253209</v>
      </c>
      <c r="I67">
        <f ca="1"/>
        <v>0.7105274660537696</v>
      </c>
      <c r="J67" s="39">
        <f t="shared" ca="1" si="1"/>
        <v>6.8938688647108615E-2</v>
      </c>
      <c r="K67" s="39">
        <f t="shared" ca="1" si="1"/>
        <v>6.7353078463282909E-2</v>
      </c>
    </row>
    <row r="68" spans="6:11">
      <c r="F68" s="38">
        <f t="shared" ca="1" si="2"/>
        <v>45529</v>
      </c>
      <c r="G68">
        <f t="shared" ca="1" si="4"/>
        <v>-16.091888297423001</v>
      </c>
      <c r="H68">
        <f ca="1"/>
        <v>0.70084867005566831</v>
      </c>
      <c r="I68">
        <f ca="1"/>
        <v>0.70668797272174366</v>
      </c>
      <c r="J68" s="39">
        <f t="shared" ref="J68:K83" ca="1" si="5">LN(H68)*-365/($F68-$F$2)</f>
        <v>6.8939480212141441E-2</v>
      </c>
      <c r="K68" s="39">
        <f t="shared" ca="1" si="5"/>
        <v>6.7330291382399141E-2</v>
      </c>
    </row>
    <row r="69" spans="6:11">
      <c r="F69" s="38">
        <f t="shared" ca="1" si="2"/>
        <v>45559</v>
      </c>
      <c r="G69">
        <f t="shared" ca="1" si="4"/>
        <v>-16.327674756589222</v>
      </c>
      <c r="H69">
        <f ca="1"/>
        <v>0.69688582025044021</v>
      </c>
      <c r="I69">
        <f ca="1"/>
        <v>0.70287185977482058</v>
      </c>
      <c r="J69" s="39">
        <f t="shared" ca="1" si="5"/>
        <v>6.8940271777017559E-2</v>
      </c>
      <c r="K69" s="39">
        <f t="shared" ca="1" si="5"/>
        <v>6.7307504301358637E-2</v>
      </c>
    </row>
    <row r="70" spans="6:11">
      <c r="F70" s="38">
        <f t="shared" ca="1" si="2"/>
        <v>45589</v>
      </c>
      <c r="G70">
        <f t="shared" ca="1" si="4"/>
        <v>-16.563461215755027</v>
      </c>
      <c r="H70">
        <f ca="1"/>
        <v>0.69294528765401153</v>
      </c>
      <c r="I70">
        <f ca="1"/>
        <v>0.69907897244719142</v>
      </c>
      <c r="J70" s="39">
        <f t="shared" ca="1" si="5"/>
        <v>6.894106334173708E-2</v>
      </c>
      <c r="K70" s="39">
        <f t="shared" ca="1" si="5"/>
        <v>6.7284717220161577E-2</v>
      </c>
    </row>
    <row r="71" spans="6:11">
      <c r="F71" s="38">
        <f t="shared" ref="F71:F134" ca="1" si="6">F70+30</f>
        <v>45619</v>
      </c>
      <c r="G71">
        <f t="shared" ca="1" si="4"/>
        <v>-16.799247674920831</v>
      </c>
      <c r="H71">
        <f ca="1"/>
        <v>0.68902694709659706</v>
      </c>
      <c r="I71">
        <f ca="1"/>
        <v>0.69530915706878771</v>
      </c>
      <c r="J71" s="39">
        <f t="shared" ca="1" si="5"/>
        <v>6.8941854906299935E-2</v>
      </c>
      <c r="K71" s="39">
        <f t="shared" ca="1" si="5"/>
        <v>6.7261930138807852E-2</v>
      </c>
    </row>
    <row r="72" spans="6:11">
      <c r="F72" s="38">
        <f t="shared" ca="1" si="6"/>
        <v>45649</v>
      </c>
      <c r="G72">
        <f t="shared" ca="1" si="4"/>
        <v>-17.035034134086775</v>
      </c>
      <c r="H72">
        <f ca="1"/>
        <v>0.6851306741075518</v>
      </c>
      <c r="I72">
        <f ca="1"/>
        <v>0.69156226105707086</v>
      </c>
      <c r="J72" s="39">
        <f t="shared" ca="1" si="5"/>
        <v>6.8942646470706179E-2</v>
      </c>
      <c r="K72" s="39">
        <f t="shared" ca="1" si="5"/>
        <v>6.7239143057297501E-2</v>
      </c>
    </row>
    <row r="73" spans="6:11">
      <c r="F73" s="38">
        <f t="shared" ca="1" si="6"/>
        <v>45679</v>
      </c>
      <c r="G73">
        <f t="shared" ca="1" si="4"/>
        <v>-17.270820593252857</v>
      </c>
      <c r="H73">
        <f ca="1"/>
        <v>0.68125634491147924</v>
      </c>
      <c r="I73">
        <f ca="1"/>
        <v>0.68783813290888518</v>
      </c>
      <c r="J73" s="39">
        <f t="shared" ca="1" si="5"/>
        <v>6.8943438034956631E-2</v>
      </c>
      <c r="K73" s="39">
        <f t="shared" ca="1" si="5"/>
        <v>6.7216355975631345E-2</v>
      </c>
    </row>
    <row r="74" spans="6:11">
      <c r="F74" s="38">
        <f t="shared" ca="1" si="6"/>
        <v>45709</v>
      </c>
      <c r="G74">
        <f t="shared" ca="1" si="4"/>
        <v>-17.506607052418659</v>
      </c>
      <c r="H74">
        <f ca="1"/>
        <v>0.67740383642437685</v>
      </c>
      <c r="I74">
        <f ca="1"/>
        <v>0.6841366221923898</v>
      </c>
      <c r="J74" s="39">
        <f t="shared" ca="1" si="5"/>
        <v>6.894422959904957E-2</v>
      </c>
      <c r="K74" s="39">
        <f t="shared" ca="1" si="5"/>
        <v>6.7193568893807704E-2</v>
      </c>
    </row>
    <row r="75" spans="6:11">
      <c r="F75" s="38">
        <f t="shared" ca="1" si="6"/>
        <v>45739</v>
      </c>
      <c r="G75">
        <f t="shared" ca="1" si="4"/>
        <v>-17.742393511584741</v>
      </c>
      <c r="H75">
        <f ca="1"/>
        <v>0.67357302624977111</v>
      </c>
      <c r="I75">
        <f ca="1"/>
        <v>0.68045757953902242</v>
      </c>
      <c r="J75" s="39">
        <f t="shared" ca="1" si="5"/>
        <v>6.894502116298587E-2</v>
      </c>
      <c r="K75" s="39">
        <f t="shared" ca="1" si="5"/>
        <v>6.7170781811827396E-2</v>
      </c>
    </row>
    <row r="76" spans="6:11">
      <c r="F76" s="38">
        <f t="shared" ca="1" si="6"/>
        <v>45769</v>
      </c>
      <c r="G76">
        <f t="shared" ca="1" si="4"/>
        <v>-17.978179970750546</v>
      </c>
      <c r="H76">
        <f ca="1"/>
        <v>0.66976379267490549</v>
      </c>
      <c r="I76">
        <f ca="1"/>
        <v>0.67680085663555833</v>
      </c>
      <c r="J76" s="39">
        <f t="shared" ca="1" si="5"/>
        <v>6.8945812726765532E-2</v>
      </c>
      <c r="K76" s="39">
        <f t="shared" ca="1" si="5"/>
        <v>6.7147994729690477E-2</v>
      </c>
    </row>
    <row r="77" spans="6:11">
      <c r="F77" s="38">
        <f t="shared" ca="1" si="6"/>
        <v>45799</v>
      </c>
      <c r="G77">
        <f t="shared" ca="1" si="4"/>
        <v>-18.213966429916351</v>
      </c>
      <c r="H77">
        <f ca="1"/>
        <v>0.66597601466693457</v>
      </c>
      <c r="I77">
        <f ca="1"/>
        <v>0.67316630621621576</v>
      </c>
      <c r="J77" s="39">
        <f t="shared" ca="1" si="5"/>
        <v>6.8946604290388541E-2</v>
      </c>
      <c r="K77" s="39">
        <f t="shared" ca="1" si="5"/>
        <v>6.7125207647396906E-2</v>
      </c>
    </row>
    <row r="78" spans="6:11">
      <c r="F78" s="38">
        <f t="shared" ca="1" si="6"/>
        <v>45829</v>
      </c>
      <c r="G78">
        <f t="shared" ca="1" si="4"/>
        <v>-18.449752889082017</v>
      </c>
      <c r="H78">
        <f ca="1"/>
        <v>0.66220957186914109</v>
      </c>
      <c r="I78">
        <f ca="1"/>
        <v>0.66955378205482641</v>
      </c>
      <c r="J78" s="39">
        <f t="shared" ca="1" si="5"/>
        <v>6.8947395853854898E-2</v>
      </c>
      <c r="K78" s="39">
        <f t="shared" ca="1" si="5"/>
        <v>6.7102420564946696E-2</v>
      </c>
    </row>
    <row r="79" spans="6:11">
      <c r="F79" s="38">
        <f t="shared" ca="1" si="6"/>
        <v>45859</v>
      </c>
      <c r="G79">
        <f t="shared" ca="1" si="4"/>
        <v>-18.685539348248238</v>
      </c>
      <c r="H79">
        <f ca="1"/>
        <v>0.65846491620965197</v>
      </c>
      <c r="I79">
        <f ca="1"/>
        <v>0.66596371707924273</v>
      </c>
      <c r="J79" s="39">
        <f t="shared" ca="1" si="5"/>
        <v>6.8948044172983211E-2</v>
      </c>
      <c r="K79" s="39">
        <f t="shared" ca="1" si="5"/>
        <v>6.7079490238158387E-2</v>
      </c>
    </row>
    <row r="80" spans="6:11">
      <c r="F80" s="38">
        <f t="shared" ca="1" si="6"/>
        <v>45889</v>
      </c>
      <c r="G80">
        <f t="shared" ca="1" si="4"/>
        <v>-18.921325807414043</v>
      </c>
      <c r="H80">
        <f ca="1"/>
        <v>0.65474169953711037</v>
      </c>
      <c r="I80">
        <f ca="1"/>
        <v>0.66239573582264477</v>
      </c>
      <c r="J80" s="39">
        <f t="shared" ca="1" si="5"/>
        <v>6.894860956117492E-2</v>
      </c>
      <c r="K80" s="39">
        <f t="shared" ca="1" si="5"/>
        <v>6.7056476980433516E-2</v>
      </c>
    </row>
    <row r="81" spans="6:11">
      <c r="F81" s="38">
        <f t="shared" ca="1" si="6"/>
        <v>45919</v>
      </c>
      <c r="G81">
        <f t="shared" ca="1" si="4"/>
        <v>-19.157112266580402</v>
      </c>
      <c r="H81">
        <f ca="1"/>
        <v>0.65103947487173108</v>
      </c>
      <c r="I81">
        <f ca="1"/>
        <v>0.65884936288126628</v>
      </c>
      <c r="J81" s="39">
        <f t="shared" ca="1" si="5"/>
        <v>6.8949174949287637E-2</v>
      </c>
      <c r="K81" s="39">
        <f t="shared" ca="1" si="5"/>
        <v>6.7033463722629597E-2</v>
      </c>
    </row>
    <row r="82" spans="6:11">
      <c r="F82" s="38">
        <f t="shared" ca="1" si="6"/>
        <v>45949</v>
      </c>
      <c r="G82">
        <f t="shared" ca="1" si="4"/>
        <v>-19.392898725746065</v>
      </c>
      <c r="H82">
        <f ca="1"/>
        <v>0.64735812420084726</v>
      </c>
      <c r="I82">
        <f ca="1"/>
        <v>0.65532445580717469</v>
      </c>
      <c r="J82" s="39">
        <f t="shared" ca="1" si="5"/>
        <v>6.8949740337319515E-2</v>
      </c>
      <c r="K82" s="39">
        <f t="shared" ca="1" si="5"/>
        <v>6.7010450464744908E-2</v>
      </c>
    </row>
    <row r="83" spans="6:11">
      <c r="F83" s="38">
        <f t="shared" ca="1" si="6"/>
        <v>45979</v>
      </c>
      <c r="G83">
        <f t="shared" ca="1" si="4"/>
        <v>-19.628685184911731</v>
      </c>
      <c r="H83">
        <f ca="1"/>
        <v>0.64369753017328313</v>
      </c>
      <c r="I83">
        <f ca="1"/>
        <v>0.65182087315776938</v>
      </c>
      <c r="J83" s="39">
        <f t="shared" ca="1" si="5"/>
        <v>6.8950305725271485E-2</v>
      </c>
      <c r="K83" s="39">
        <f t="shared" ca="1" si="5"/>
        <v>6.6987437206780312E-2</v>
      </c>
    </row>
    <row r="84" spans="6:11">
      <c r="F84" s="38">
        <f t="shared" ca="1" si="6"/>
        <v>46009</v>
      </c>
      <c r="G84">
        <f t="shared" ca="1" si="4"/>
        <v>-19.864471644077813</v>
      </c>
      <c r="H84">
        <f ca="1"/>
        <v>0.64005757609566805</v>
      </c>
      <c r="I84">
        <f ca="1"/>
        <v>0.64833847448827964</v>
      </c>
      <c r="J84" s="39">
        <f t="shared" ref="J84:K147" ca="1" si="7">LN(H84)*-365/($F84-$F$2)</f>
        <v>6.8950871113144435E-2</v>
      </c>
      <c r="K84" s="39">
        <f t="shared" ca="1" si="7"/>
        <v>6.6964423948736654E-2</v>
      </c>
    </row>
    <row r="85" spans="6:11">
      <c r="F85" s="38">
        <f t="shared" ca="1" si="6"/>
        <v>46039</v>
      </c>
      <c r="G85">
        <f t="shared" ca="1" si="4"/>
        <v>-20.100258103243895</v>
      </c>
      <c r="H85">
        <f ca="1"/>
        <v>0.6364381459287709</v>
      </c>
      <c r="I85">
        <f ca="1"/>
        <v>0.64487712034432076</v>
      </c>
      <c r="J85" s="39">
        <f t="shared" ca="1" si="7"/>
        <v>6.8951436500936575E-2</v>
      </c>
      <c r="K85" s="39">
        <f t="shared" ca="1" si="7"/>
        <v>6.6941410690612185E-2</v>
      </c>
    </row>
    <row r="86" spans="6:11">
      <c r="F86" s="38">
        <f t="shared" ca="1" si="6"/>
        <v>46069</v>
      </c>
      <c r="G86">
        <f t="shared" ca="1" si="4"/>
        <v>-20.336044562409839</v>
      </c>
      <c r="H86">
        <f ca="1"/>
        <v>0.63283912428382227</v>
      </c>
      <c r="I86">
        <f ca="1"/>
        <v>0.64143667225447665</v>
      </c>
      <c r="J86" s="39">
        <f t="shared" ca="1" si="7"/>
        <v>6.895200188864882E-2</v>
      </c>
      <c r="K86" s="39">
        <f t="shared" ca="1" si="7"/>
        <v>6.6918397432407836E-2</v>
      </c>
    </row>
    <row r="87" spans="6:11">
      <c r="F87" s="38">
        <f t="shared" ca="1" si="6"/>
        <v>46099</v>
      </c>
      <c r="G87">
        <f t="shared" ca="1" si="4"/>
        <v>-20.571831021575644</v>
      </c>
      <c r="H87">
        <f ca="1"/>
        <v>0.62926039641889386</v>
      </c>
      <c r="I87">
        <f ca="1"/>
        <v>0.63801699272297696</v>
      </c>
      <c r="J87" s="39">
        <f t="shared" ca="1" si="7"/>
        <v>6.8952567276281115E-2</v>
      </c>
      <c r="K87" s="39">
        <f t="shared" ca="1" si="7"/>
        <v>6.6895384174123551E-2</v>
      </c>
    </row>
    <row r="88" spans="6:11">
      <c r="F88" s="38">
        <f t="shared" ca="1" si="6"/>
        <v>46129</v>
      </c>
      <c r="G88">
        <f t="shared" ca="1" si="4"/>
        <v>-20.807617480741307</v>
      </c>
      <c r="H88">
        <f ca="1"/>
        <v>0.62570184823527519</v>
      </c>
      <c r="I88">
        <f ca="1"/>
        <v>0.63461794522240922</v>
      </c>
      <c r="J88" s="39">
        <f t="shared" ca="1" si="7"/>
        <v>6.8953132663834391E-2</v>
      </c>
      <c r="K88" s="39">
        <f t="shared" ca="1" si="7"/>
        <v>6.687237091576026E-2</v>
      </c>
    </row>
    <row r="89" spans="6:11">
      <c r="F89" s="38">
        <f t="shared" ca="1" si="6"/>
        <v>46159</v>
      </c>
      <c r="G89">
        <f t="shared" ca="1" si="4"/>
        <v>-21.04340393990767</v>
      </c>
      <c r="H89">
        <f ca="1"/>
        <v>0.62216336627389379</v>
      </c>
      <c r="I89">
        <f ca="1"/>
        <v>0.6312393941865112</v>
      </c>
      <c r="J89" s="39">
        <f t="shared" ca="1" si="7"/>
        <v>6.8953698051306897E-2</v>
      </c>
      <c r="K89" s="39">
        <f t="shared" ca="1" si="7"/>
        <v>6.684935765731613E-2</v>
      </c>
    </row>
    <row r="90" spans="6:11">
      <c r="F90" s="38">
        <f t="shared" ca="1" si="6"/>
        <v>46189</v>
      </c>
      <c r="G90">
        <f t="shared" ca="1" si="4"/>
        <v>-21.279190399073471</v>
      </c>
      <c r="H90">
        <f ca="1"/>
        <v>0.61864483771171785</v>
      </c>
      <c r="I90">
        <f ca="1"/>
        <v>0.62788120500298139</v>
      </c>
      <c r="J90" s="39">
        <f t="shared" ca="1" si="7"/>
        <v>6.8954263438699454E-2</v>
      </c>
      <c r="K90" s="39">
        <f t="shared" ca="1" si="7"/>
        <v>6.6826344398792106E-2</v>
      </c>
    </row>
    <row r="91" spans="6:11">
      <c r="F91" s="38">
        <f t="shared" ca="1" si="6"/>
        <v>46219</v>
      </c>
      <c r="G91">
        <f t="shared" ca="1" si="4"/>
        <v>-21.4319419636122</v>
      </c>
      <c r="H91">
        <f ca="1"/>
        <v>0.6151464482043566</v>
      </c>
      <c r="I91">
        <f ca="1"/>
        <v>0.62450700470160692</v>
      </c>
      <c r="J91" s="39">
        <f t="shared" ca="1" si="7"/>
        <v>6.8954760113557612E-2</v>
      </c>
      <c r="K91" s="39">
        <f t="shared" ca="1" si="7"/>
        <v>6.6811565917196392E-2</v>
      </c>
    </row>
    <row r="92" spans="6:11">
      <c r="F92" s="38">
        <f t="shared" ca="1" si="6"/>
        <v>46249</v>
      </c>
      <c r="G92">
        <f t="shared" ca="1" si="4"/>
        <v>-21.489796505719667</v>
      </c>
      <c r="H92">
        <f ca="1"/>
        <v>0.61166813430288369</v>
      </c>
      <c r="I92">
        <f ca="1"/>
        <v>0.62111077440166917</v>
      </c>
      <c r="J92" s="39">
        <f t="shared" ca="1" si="7"/>
        <v>6.8955178259840988E-2</v>
      </c>
      <c r="K92" s="39">
        <f t="shared" ca="1" si="7"/>
        <v>6.6806198609269021E-2</v>
      </c>
    </row>
    <row r="93" spans="6:11">
      <c r="F93" s="38">
        <f t="shared" ca="1" si="6"/>
        <v>46279</v>
      </c>
      <c r="G93">
        <f t="shared" ca="1" si="4"/>
        <v>-21.547651047827408</v>
      </c>
      <c r="H93">
        <f ca="1"/>
        <v>0.60820944654225528</v>
      </c>
      <c r="I93">
        <f ca="1"/>
        <v>0.6177335587033348</v>
      </c>
      <c r="J93" s="39">
        <f t="shared" ca="1" si="7"/>
        <v>6.8955596406080635E-2</v>
      </c>
      <c r="K93" s="39">
        <f t="shared" ca="1" si="7"/>
        <v>6.6800831301297894E-2</v>
      </c>
    </row>
    <row r="94" spans="6:11">
      <c r="F94" s="38">
        <f t="shared" ca="1" si="6"/>
        <v>46309</v>
      </c>
      <c r="G94">
        <f t="shared" ca="1" si="4"/>
        <v>-21.605505589935014</v>
      </c>
      <c r="H94">
        <f ca="1"/>
        <v>0.60477027442025899</v>
      </c>
      <c r="I94">
        <f ca="1"/>
        <v>0.61437524827376089</v>
      </c>
      <c r="J94" s="39">
        <f t="shared" ca="1" si="7"/>
        <v>6.8956014552277484E-2</v>
      </c>
      <c r="K94" s="39">
        <f t="shared" ca="1" si="7"/>
        <v>6.6795463993283982E-2</v>
      </c>
    </row>
    <row r="95" spans="6:11">
      <c r="F95" s="38">
        <f t="shared" ca="1" si="6"/>
        <v>46339</v>
      </c>
      <c r="G95">
        <f t="shared" ca="1" si="4"/>
        <v>-21.663360132042758</v>
      </c>
      <c r="H95">
        <f ca="1"/>
        <v>0.60135050805552159</v>
      </c>
      <c r="I95">
        <f ca="1"/>
        <v>0.61103573442445702</v>
      </c>
      <c r="J95" s="39">
        <f t="shared" ca="1" si="7"/>
        <v>6.8956432698429729E-2</v>
      </c>
      <c r="K95" s="39">
        <f t="shared" ca="1" si="7"/>
        <v>6.6790096685225453E-2</v>
      </c>
    </row>
    <row r="96" spans="6:11">
      <c r="F96" s="38">
        <f t="shared" ca="1" si="6"/>
        <v>46369</v>
      </c>
      <c r="G96">
        <f t="shared" ca="1" si="4"/>
        <v>-21.721214674149948</v>
      </c>
      <c r="H96">
        <f ca="1"/>
        <v>0.59795003818400527</v>
      </c>
      <c r="I96">
        <f ca="1"/>
        <v>0.6077149091073758</v>
      </c>
      <c r="J96" s="39">
        <f t="shared" ca="1" si="7"/>
        <v>6.8956850844538231E-2</v>
      </c>
      <c r="K96" s="39">
        <f t="shared" ca="1" si="7"/>
        <v>6.6784729377123236E-2</v>
      </c>
    </row>
    <row r="97" spans="6:11">
      <c r="F97" s="38">
        <f t="shared" ca="1" si="6"/>
        <v>46399</v>
      </c>
      <c r="G97">
        <f t="shared" ca="1" si="4"/>
        <v>-21.779069216257831</v>
      </c>
      <c r="H97">
        <f ca="1"/>
        <v>0.59456875615555782</v>
      </c>
      <c r="I97">
        <f ca="1"/>
        <v>0.60441266491106327</v>
      </c>
      <c r="J97" s="39">
        <f t="shared" ca="1" si="7"/>
        <v>6.8957268990603934E-2</v>
      </c>
      <c r="K97" s="39">
        <f t="shared" ca="1" si="7"/>
        <v>6.6779362068978151E-2</v>
      </c>
    </row>
    <row r="98" spans="6:11">
      <c r="F98" s="38">
        <f t="shared" ca="1" si="6"/>
        <v>46429</v>
      </c>
      <c r="G98">
        <f t="shared" ca="1" si="4"/>
        <v>-21.836923758365572</v>
      </c>
      <c r="H98">
        <f ca="1"/>
        <v>0.59120655393048371</v>
      </c>
      <c r="I98">
        <f ca="1"/>
        <v>0.60112889505683265</v>
      </c>
      <c r="J98" s="39">
        <f t="shared" ca="1" si="7"/>
        <v>6.8957687136625048E-2</v>
      </c>
      <c r="K98" s="39">
        <f t="shared" ca="1" si="7"/>
        <v>6.6773994760788491E-2</v>
      </c>
    </row>
    <row r="99" spans="6:11">
      <c r="F99" s="38">
        <f t="shared" ca="1" si="6"/>
        <v>46459</v>
      </c>
      <c r="G99">
        <f t="shared" ca="1" si="4"/>
        <v>-21.8947783004729</v>
      </c>
      <c r="H99">
        <f ca="1"/>
        <v>0.58786332407609765</v>
      </c>
      <c r="I99">
        <f ca="1"/>
        <v>0.59786349339492684</v>
      </c>
      <c r="J99" s="39">
        <f t="shared" ca="1" si="7"/>
        <v>6.8958105282602419E-2</v>
      </c>
      <c r="K99" s="39">
        <f t="shared" ca="1" si="7"/>
        <v>6.6768627452555129E-2</v>
      </c>
    </row>
    <row r="100" spans="6:11">
      <c r="F100" s="38">
        <f t="shared" ca="1" si="6"/>
        <v>46489</v>
      </c>
      <c r="G100">
        <f t="shared" ca="1" si="4"/>
        <v>-21.952632842580506</v>
      </c>
      <c r="H100">
        <f ca="1"/>
        <v>0.58453895976333714</v>
      </c>
      <c r="I100">
        <f ca="1"/>
        <v>0.59461635440074367</v>
      </c>
      <c r="J100" s="39">
        <f t="shared" ca="1" si="7"/>
        <v>6.8958523428536103E-2</v>
      </c>
      <c r="K100" s="39">
        <f t="shared" ca="1" si="7"/>
        <v>6.6763260144278053E-2</v>
      </c>
    </row>
    <row r="101" spans="6:11">
      <c r="F101" s="38">
        <f t="shared" ca="1" si="6"/>
        <v>46519</v>
      </c>
      <c r="G101">
        <f t="shared" ca="1" si="4"/>
        <v>-22.010487384688389</v>
      </c>
      <c r="H101">
        <f ca="1"/>
        <v>0.58123335476337068</v>
      </c>
      <c r="I101">
        <f ca="1"/>
        <v>0.59138737317106027</v>
      </c>
      <c r="J101" s="39">
        <f t="shared" ca="1" si="7"/>
        <v>6.8958941574426946E-2</v>
      </c>
      <c r="K101" s="39">
        <f t="shared" ca="1" si="7"/>
        <v>6.6757892835958108E-2</v>
      </c>
    </row>
    <row r="102" spans="6:11">
      <c r="F102" s="38">
        <f t="shared" ca="1" si="6"/>
        <v>46549</v>
      </c>
      <c r="G102">
        <f t="shared" ca="1" si="4"/>
        <v>-22.068341926795576</v>
      </c>
      <c r="H102">
        <f ca="1"/>
        <v>0.5779464034442483</v>
      </c>
      <c r="I102">
        <f ca="1"/>
        <v>0.58817644542030512</v>
      </c>
      <c r="J102" s="39">
        <f t="shared" ca="1" si="7"/>
        <v>6.8959359720273186E-2</v>
      </c>
      <c r="K102" s="39">
        <f t="shared" ca="1" si="7"/>
        <v>6.6752525527593629E-2</v>
      </c>
    </row>
    <row r="103" spans="6:11">
      <c r="F103" s="38">
        <f t="shared" ca="1" si="6"/>
        <v>46579</v>
      </c>
      <c r="G103">
        <f t="shared" ca="1" si="4"/>
        <v>-22.12619646890332</v>
      </c>
      <c r="H103">
        <f ca="1"/>
        <v>0.57467820714947226</v>
      </c>
      <c r="I103">
        <f ca="1"/>
        <v>0.58498367755971759</v>
      </c>
      <c r="J103" s="39">
        <f t="shared" ca="1" si="7"/>
        <v>6.8959733159033296E-2</v>
      </c>
      <c r="K103" s="39">
        <f t="shared" ca="1" si="7"/>
        <v>6.6747113512142964E-2</v>
      </c>
    </row>
    <row r="104" spans="6:11">
      <c r="F104" s="38">
        <f t="shared" ca="1" si="6"/>
        <v>46609</v>
      </c>
      <c r="G104">
        <f t="shared" ca="1" si="4"/>
        <v>-22.184051011011064</v>
      </c>
      <c r="H104">
        <f ca="1"/>
        <v>0.57142894064845884</v>
      </c>
      <c r="I104">
        <f ca="1"/>
        <v>0.58180925096187186</v>
      </c>
      <c r="J104" s="39">
        <f t="shared" ca="1" si="7"/>
        <v>6.8960002281330993E-2</v>
      </c>
      <c r="K104" s="39">
        <f t="shared" ca="1" si="7"/>
        <v>6.6741597180229886E-2</v>
      </c>
    </row>
    <row r="105" spans="6:11">
      <c r="F105" s="38">
        <f t="shared" ca="1" si="6"/>
        <v>46639</v>
      </c>
      <c r="G105">
        <f t="shared" ca="1" si="4"/>
        <v>-22.241905553118528</v>
      </c>
      <c r="H105">
        <f ca="1"/>
        <v>0.56819802056673097</v>
      </c>
      <c r="I105">
        <f ca="1"/>
        <v>0.57865257517741508</v>
      </c>
      <c r="J105" s="39">
        <f t="shared" ca="1" si="7"/>
        <v>6.8960271403611439E-2</v>
      </c>
      <c r="K105" s="39">
        <f t="shared" ca="1" si="7"/>
        <v>6.6736080848299587E-2</v>
      </c>
    </row>
    <row r="106" spans="6:11">
      <c r="F106" s="38">
        <f t="shared" ca="1" si="6"/>
        <v>46669</v>
      </c>
      <c r="G106">
        <f t="shared" ca="1" si="4"/>
        <v>-22.299760095225995</v>
      </c>
      <c r="H106">
        <f ca="1"/>
        <v>0.56498534345674478</v>
      </c>
      <c r="I106">
        <f ca="1"/>
        <v>0.57551354818780542</v>
      </c>
      <c r="J106" s="39">
        <f t="shared" ca="1" si="7"/>
        <v>6.896054052587379E-2</v>
      </c>
      <c r="K106" s="39">
        <f t="shared" ca="1" si="7"/>
        <v>6.673056451635119E-2</v>
      </c>
    </row>
    <row r="107" spans="6:11">
      <c r="F107" s="38">
        <f t="shared" ca="1" si="6"/>
        <v>46699</v>
      </c>
      <c r="G107">
        <f t="shared" ca="1" si="4"/>
        <v>-22.357614637333739</v>
      </c>
      <c r="H107">
        <f ca="1"/>
        <v>0.56179080645344392</v>
      </c>
      <c r="I107">
        <f ca="1"/>
        <v>0.57239206857584624</v>
      </c>
      <c r="J107" s="39">
        <f t="shared" ca="1" si="7"/>
        <v>6.8960809648118029E-2</v>
      </c>
      <c r="K107" s="39">
        <f t="shared" ca="1" si="7"/>
        <v>6.6725048184384655E-2</v>
      </c>
    </row>
    <row r="108" spans="6:11">
      <c r="F108" s="38">
        <f t="shared" ca="1" si="6"/>
        <v>46729</v>
      </c>
      <c r="G108">
        <f t="shared" ca="1" si="4"/>
        <v>-22.415469179441484</v>
      </c>
      <c r="H108">
        <f ca="1"/>
        <v>0.55861430727098804</v>
      </c>
      <c r="I108">
        <f ca="1"/>
        <v>0.56928803552206075</v>
      </c>
      <c r="J108" s="39">
        <f t="shared" ca="1" si="7"/>
        <v>6.8961078770344172E-2</v>
      </c>
      <c r="K108" s="39">
        <f t="shared" ca="1" si="7"/>
        <v>6.6719531852400024E-2</v>
      </c>
    </row>
    <row r="109" spans="6:11">
      <c r="F109" s="38">
        <f t="shared" ca="1" si="6"/>
        <v>46759</v>
      </c>
      <c r="G109">
        <f t="shared" ca="1" si="4"/>
        <v>-22.473323721549086</v>
      </c>
      <c r="H109">
        <f ca="1"/>
        <v>0.55545574419949983</v>
      </c>
      <c r="I109">
        <f ca="1"/>
        <v>0.56620134880108985</v>
      </c>
      <c r="J109" s="39">
        <f t="shared" ca="1" si="7"/>
        <v>6.8961347892551317E-2</v>
      </c>
      <c r="K109" s="39">
        <f t="shared" ca="1" si="7"/>
        <v>6.6714015520396408E-2</v>
      </c>
    </row>
    <row r="110" spans="6:11">
      <c r="F110" s="38">
        <f t="shared" ca="1" si="6"/>
        <v>46789</v>
      </c>
      <c r="G110">
        <f t="shared" ca="1" si="4"/>
        <v>-22.531178263656553</v>
      </c>
      <c r="H110">
        <f ca="1"/>
        <v>0.55231501610181011</v>
      </c>
      <c r="I110">
        <f ca="1"/>
        <v>0.56313190877809072</v>
      </c>
      <c r="J110" s="39">
        <f t="shared" ca="1" si="7"/>
        <v>6.8961617014741253E-2</v>
      </c>
      <c r="K110" s="39">
        <f t="shared" ca="1" si="7"/>
        <v>6.6708499188375597E-2</v>
      </c>
    </row>
    <row r="111" spans="6:11">
      <c r="F111" s="38">
        <f t="shared" ca="1" si="6"/>
        <v>46819</v>
      </c>
      <c r="G111">
        <f t="shared" ca="1" si="4"/>
        <v>-22.589032805764159</v>
      </c>
      <c r="H111">
        <f ca="1"/>
        <v>0.5491920224102621</v>
      </c>
      <c r="I111">
        <f ca="1"/>
        <v>0.56007961640520054</v>
      </c>
      <c r="J111" s="39">
        <f t="shared" ca="1" si="7"/>
        <v>6.8961886136913064E-2</v>
      </c>
      <c r="K111" s="39">
        <f t="shared" ca="1" si="7"/>
        <v>6.6702982856336648E-2</v>
      </c>
    </row>
    <row r="112" spans="6:11">
      <c r="F112" s="38">
        <f t="shared" ca="1" si="6"/>
        <v>46849</v>
      </c>
      <c r="G112">
        <f t="shared" ca="1" si="4"/>
        <v>-22.646887347871903</v>
      </c>
      <c r="H112">
        <f ca="1"/>
        <v>0.54608666312349241</v>
      </c>
      <c r="I112">
        <f ca="1"/>
        <v>0.55704437321797817</v>
      </c>
      <c r="J112" s="39">
        <f t="shared" ca="1" si="7"/>
        <v>6.8962155259066779E-2</v>
      </c>
      <c r="K112" s="39">
        <f t="shared" ca="1" si="7"/>
        <v>6.6697466524279589E-2</v>
      </c>
    </row>
    <row r="113" spans="6:11">
      <c r="F113" s="38">
        <f t="shared" ca="1" si="6"/>
        <v>46879</v>
      </c>
      <c r="G113">
        <f t="shared" ca="1" si="4"/>
        <v>-22.704741889979509</v>
      </c>
      <c r="H113">
        <f ca="1"/>
        <v>0.54299883880325062</v>
      </c>
      <c r="I113">
        <f ca="1"/>
        <v>0.5540260813318908</v>
      </c>
      <c r="J113" s="39">
        <f t="shared" ca="1" si="7"/>
        <v>6.8962424381202383E-2</v>
      </c>
      <c r="K113" s="39">
        <f t="shared" ca="1" si="7"/>
        <v>6.6691950192204433E-2</v>
      </c>
    </row>
    <row r="114" spans="6:11">
      <c r="F114" s="38">
        <f t="shared" ca="1" si="6"/>
        <v>46909</v>
      </c>
      <c r="G114">
        <f t="shared" ca="1" si="4"/>
        <v>-22.762596432086973</v>
      </c>
      <c r="H114">
        <f ca="1"/>
        <v>0.53992845057123728</v>
      </c>
      <c r="I114">
        <f ca="1"/>
        <v>0.55102464343882096</v>
      </c>
      <c r="J114" s="39">
        <f t="shared" ca="1" si="7"/>
        <v>6.8962693503319017E-2</v>
      </c>
      <c r="K114" s="39">
        <f t="shared" ca="1" si="7"/>
        <v>6.668643386011032E-2</v>
      </c>
    </row>
    <row r="115" spans="6:11">
      <c r="F115" s="38">
        <f t="shared" ca="1" si="6"/>
        <v>46939</v>
      </c>
      <c r="G115">
        <f t="shared" ca="1" si="4"/>
        <v>-22.820450974194856</v>
      </c>
      <c r="H115">
        <f ca="1"/>
        <v>0.53687539092039904</v>
      </c>
      <c r="I115">
        <f ca="1"/>
        <v>0.54803995342701828</v>
      </c>
      <c r="J115" s="39">
        <f t="shared" ca="1" si="7"/>
        <v>6.8962964522404691E-2</v>
      </c>
      <c r="K115" s="39">
        <f t="shared" ca="1" si="7"/>
        <v>6.6680919424985205E-2</v>
      </c>
    </row>
    <row r="116" spans="6:11">
      <c r="F116" s="38">
        <f t="shared" ca="1" si="6"/>
        <v>46969</v>
      </c>
      <c r="G116">
        <f t="shared" ca="1" si="4"/>
        <v>-22.878305516302323</v>
      </c>
      <c r="H116">
        <f ca="1"/>
        <v>0.53383944217024237</v>
      </c>
      <c r="I116">
        <f ca="1"/>
        <v>0.54507179268832118</v>
      </c>
      <c r="J116" s="39">
        <f t="shared" ca="1" si="7"/>
        <v>6.8963262099272796E-2</v>
      </c>
      <c r="K116" s="39">
        <f t="shared" ca="1" si="7"/>
        <v>6.6675431547642564E-2</v>
      </c>
    </row>
    <row r="117" spans="6:11">
      <c r="F117" s="38">
        <f t="shared" ca="1" si="6"/>
        <v>46999</v>
      </c>
      <c r="G117">
        <f t="shared" ca="1" si="4"/>
        <v>-22.936160058409925</v>
      </c>
      <c r="H117">
        <f ca="1"/>
        <v>0.53082063528299928</v>
      </c>
      <c r="I117">
        <f ca="1"/>
        <v>0.54212019643573739</v>
      </c>
      <c r="J117" s="39">
        <f t="shared" ca="1" si="7"/>
        <v>6.8963559676119654E-2</v>
      </c>
      <c r="K117" s="39">
        <f t="shared" ca="1" si="7"/>
        <v>6.6669943670278661E-2</v>
      </c>
    </row>
    <row r="118" spans="6:11">
      <c r="F118" s="38">
        <f t="shared" ca="1" si="6"/>
        <v>47029</v>
      </c>
      <c r="G118">
        <f t="shared" ca="1" si="4"/>
        <v>-22.994014600517392</v>
      </c>
      <c r="H118">
        <f ca="1"/>
        <v>0.52781887361771762</v>
      </c>
      <c r="I118">
        <f ca="1"/>
        <v>0.53918506966064006</v>
      </c>
      <c r="J118" s="39">
        <f t="shared" ca="1" si="7"/>
        <v>6.8963857252944349E-2</v>
      </c>
      <c r="K118" s="39">
        <f t="shared" ca="1" si="7"/>
        <v>6.666445579289261E-2</v>
      </c>
    </row>
    <row r="119" spans="6:11">
      <c r="F119" s="38">
        <f t="shared" ca="1" si="6"/>
        <v>47059</v>
      </c>
      <c r="G119">
        <f t="shared" ca="1" si="4"/>
        <v>-23.051869142625137</v>
      </c>
      <c r="H119">
        <f ca="1"/>
        <v>0.52483406107744313</v>
      </c>
      <c r="I119">
        <f ca="1"/>
        <v>0.53626631791328438</v>
      </c>
      <c r="J119" s="39">
        <f t="shared" ca="1" si="7"/>
        <v>6.8964154829746924E-2</v>
      </c>
      <c r="K119" s="39">
        <f t="shared" ca="1" si="7"/>
        <v>6.665896791548441E-2</v>
      </c>
    </row>
    <row r="120" spans="6:11">
      <c r="F120" s="38">
        <f t="shared" ca="1" si="6"/>
        <v>47089</v>
      </c>
      <c r="G120">
        <f t="shared" ca="1" si="4"/>
        <v>-23.109723684732742</v>
      </c>
      <c r="H120">
        <f ca="1"/>
        <v>0.52186610210617113</v>
      </c>
      <c r="I120">
        <f ca="1"/>
        <v>0.53336384729945008</v>
      </c>
      <c r="J120" s="39">
        <f t="shared" ca="1" si="7"/>
        <v>6.8964452406526502E-2</v>
      </c>
      <c r="K120" s="39">
        <f t="shared" ca="1" si="7"/>
        <v>6.6653480038053228E-2</v>
      </c>
    </row>
    <row r="121" spans="6:11">
      <c r="F121" s="38">
        <f t="shared" ca="1" si="6"/>
        <v>47119</v>
      </c>
      <c r="G121">
        <f t="shared" ca="1" si="4"/>
        <v>-23.167578226840206</v>
      </c>
      <c r="H121">
        <f ca="1"/>
        <v>0.51891490168578902</v>
      </c>
      <c r="I121">
        <f ca="1"/>
        <v>0.53047756447707961</v>
      </c>
      <c r="J121" s="39">
        <f t="shared" ca="1" si="7"/>
        <v>6.8964749983284793E-2</v>
      </c>
      <c r="K121" s="39">
        <f t="shared" ca="1" si="7"/>
        <v>6.6647992160600772E-2</v>
      </c>
    </row>
    <row r="122" spans="6:11">
      <c r="F122" s="38">
        <f t="shared" ca="1" si="6"/>
        <v>47149</v>
      </c>
      <c r="G122">
        <f t="shared" ca="1" si="4"/>
        <v>-23.225432768947812</v>
      </c>
      <c r="H122">
        <f ca="1"/>
        <v>0.51598036533307789</v>
      </c>
      <c r="I122">
        <f ca="1"/>
        <v>0.52760737665297919</v>
      </c>
      <c r="J122" s="39">
        <f t="shared" ca="1" si="7"/>
        <v>6.8965047560020962E-2</v>
      </c>
      <c r="K122" s="39">
        <f t="shared" ca="1" si="7"/>
        <v>6.664250428312618E-2</v>
      </c>
    </row>
    <row r="123" spans="6:11">
      <c r="F123" s="38">
        <f t="shared" ca="1" si="6"/>
        <v>47179</v>
      </c>
      <c r="G123">
        <f t="shared" ca="1" si="4"/>
        <v>-23.283287311055556</v>
      </c>
      <c r="H123">
        <f ca="1"/>
        <v>0.51306239909669415</v>
      </c>
      <c r="I123">
        <f ca="1"/>
        <v>0.52475319157950218</v>
      </c>
      <c r="J123" s="39">
        <f t="shared" ca="1" si="7"/>
        <v>6.8965345136734121E-2</v>
      </c>
      <c r="K123" s="39">
        <f t="shared" ca="1" si="7"/>
        <v>6.6637016405628566E-2</v>
      </c>
    </row>
    <row r="124" spans="6:11">
      <c r="F124" s="38">
        <f t="shared" ca="1" si="6"/>
        <v>47209</v>
      </c>
      <c r="G124">
        <f t="shared" ca="1" si="4"/>
        <v>-23.341141853163162</v>
      </c>
      <c r="H124">
        <f ca="1"/>
        <v>0.51016090955416671</v>
      </c>
      <c r="I124">
        <f ca="1"/>
        <v>0.52191491755125152</v>
      </c>
      <c r="J124" s="39">
        <f t="shared" ca="1" si="7"/>
        <v>6.8965642713426006E-2</v>
      </c>
      <c r="K124" s="39">
        <f t="shared" ca="1" si="7"/>
        <v>6.663152852810969E-2</v>
      </c>
    </row>
    <row r="125" spans="6:11">
      <c r="F125" s="38">
        <f t="shared" ca="1" si="6"/>
        <v>47239</v>
      </c>
      <c r="G125">
        <f t="shared" ca="1" si="4"/>
        <v>-23.398996395270764</v>
      </c>
      <c r="H125">
        <f ca="1"/>
        <v>0.5072758038089501</v>
      </c>
      <c r="I125">
        <f ca="1"/>
        <v>0.51909246340184367</v>
      </c>
      <c r="J125" s="39">
        <f t="shared" ca="1" si="7"/>
        <v>6.8965940290095756E-2</v>
      </c>
      <c r="K125" s="39">
        <f t="shared" ca="1" si="7"/>
        <v>6.662604065056868E-2</v>
      </c>
    </row>
    <row r="126" spans="6:11">
      <c r="F126" s="38">
        <f t="shared" ca="1" si="6"/>
        <v>47269</v>
      </c>
      <c r="G126">
        <f t="shared" ca="1" si="4"/>
        <v>-23.45685093737837</v>
      </c>
      <c r="H126">
        <f ca="1"/>
        <v>0.50440698948745122</v>
      </c>
      <c r="I126">
        <f ca="1"/>
        <v>0.5162857385006463</v>
      </c>
      <c r="J126" s="39">
        <f t="shared" ca="1" si="7"/>
        <v>6.8966237866743371E-2</v>
      </c>
      <c r="K126" s="39">
        <f t="shared" ca="1" si="7"/>
        <v>6.6620552773005534E-2</v>
      </c>
    </row>
    <row r="127" spans="6:11">
      <c r="F127" s="38">
        <f t="shared" ca="1" si="6"/>
        <v>47299</v>
      </c>
      <c r="G127">
        <f t="shared" ca="1" si="4"/>
        <v>-23.514705479486114</v>
      </c>
      <c r="H127">
        <f ca="1"/>
        <v>0.50155437473609876</v>
      </c>
      <c r="I127">
        <f ca="1"/>
        <v>0.51349465274956507</v>
      </c>
      <c r="J127" s="39">
        <f t="shared" ca="1" si="7"/>
        <v>6.8966535443367963E-2</v>
      </c>
      <c r="K127" s="39">
        <f t="shared" ca="1" si="7"/>
        <v>6.6615064895419351E-2</v>
      </c>
    </row>
    <row r="128" spans="6:11">
      <c r="F128" s="38">
        <f t="shared" ca="1" si="6"/>
        <v>47329</v>
      </c>
      <c r="G128">
        <f t="shared" ca="1" si="4"/>
        <v>-23.671710371698101</v>
      </c>
      <c r="H128">
        <f ca="1"/>
        <v>0.49871853246203551</v>
      </c>
      <c r="I128">
        <f ca="1"/>
        <v>0.51077088135929094</v>
      </c>
      <c r="J128" s="39">
        <f t="shared" ca="1" si="7"/>
        <v>6.8966700987344753E-2</v>
      </c>
      <c r="K128" s="39">
        <f t="shared" ca="1" si="7"/>
        <v>6.6599529950174943E-2</v>
      </c>
    </row>
    <row r="129" spans="6:11">
      <c r="F129" s="38">
        <f t="shared" ca="1" si="6"/>
        <v>47359</v>
      </c>
      <c r="G129">
        <f t="shared" ca="1" si="4"/>
        <v>-23.83579743177447</v>
      </c>
      <c r="H129">
        <f ca="1"/>
        <v>0.49589875841202485</v>
      </c>
      <c r="I129">
        <f ca="1"/>
        <v>0.50806656337268263</v>
      </c>
      <c r="J129" s="39">
        <f t="shared" ca="1" si="7"/>
        <v>6.8966857100412657E-2</v>
      </c>
      <c r="K129" s="39">
        <f t="shared" ca="1" si="7"/>
        <v>6.658327735723521E-2</v>
      </c>
    </row>
    <row r="130" spans="6:11">
      <c r="F130" s="38">
        <f t="shared" ca="1" si="6"/>
        <v>47389</v>
      </c>
      <c r="G130">
        <f t="shared" ca="1" si="4"/>
        <v>-23.999884491851255</v>
      </c>
      <c r="H130">
        <f ca="1"/>
        <v>0.49309491482057921</v>
      </c>
      <c r="I130">
        <f ca="1"/>
        <v>0.5053779138134048</v>
      </c>
      <c r="J130" s="39">
        <f t="shared" ca="1" si="7"/>
        <v>6.8967013213475342E-2</v>
      </c>
      <c r="K130" s="39">
        <f t="shared" ca="1" si="7"/>
        <v>6.6567024764290217E-2</v>
      </c>
    </row>
    <row r="131" spans="6:11">
      <c r="F131" s="38">
        <f t="shared" ca="1" si="6"/>
        <v>47419</v>
      </c>
      <c r="G131">
        <f t="shared" ref="G131:G194" ca="1" si="8">(K131-J131)*10000</f>
        <v>-24.163971551927897</v>
      </c>
      <c r="H131">
        <f ca="1"/>
        <v>0.49030691175936669</v>
      </c>
      <c r="I131">
        <f ca="1"/>
        <v>0.50270483543702593</v>
      </c>
      <c r="J131" s="39">
        <f t="shared" ca="1" si="7"/>
        <v>6.8967169326531047E-2</v>
      </c>
      <c r="K131" s="39">
        <f t="shared" ca="1" si="7"/>
        <v>6.6550772171338257E-2</v>
      </c>
    </row>
    <row r="132" spans="6:11">
      <c r="F132" s="38">
        <f t="shared" ca="1" si="6"/>
        <v>47449</v>
      </c>
      <c r="G132">
        <f t="shared" ca="1" si="8"/>
        <v>-24.328058612004543</v>
      </c>
      <c r="H132">
        <f ca="1"/>
        <v>0.48753465980728783</v>
      </c>
      <c r="I132">
        <f ca="1"/>
        <v>0.50004723163805498</v>
      </c>
      <c r="J132" s="39">
        <f t="shared" ca="1" si="7"/>
        <v>6.896732543958066E-2</v>
      </c>
      <c r="K132" s="39">
        <f t="shared" ca="1" si="7"/>
        <v>6.6534519578380205E-2</v>
      </c>
    </row>
    <row r="133" spans="6:11">
      <c r="F133" s="38">
        <f t="shared" ca="1" si="6"/>
        <v>47479</v>
      </c>
      <c r="G133">
        <f t="shared" ca="1" si="8"/>
        <v>-24.49214567208119</v>
      </c>
      <c r="H133">
        <f ca="1"/>
        <v>0.48477807004763446</v>
      </c>
      <c r="I133">
        <f ca="1"/>
        <v>0.49740500644554958</v>
      </c>
      <c r="J133" s="39">
        <f t="shared" ca="1" si="7"/>
        <v>6.8967481552624194E-2</v>
      </c>
      <c r="K133" s="39">
        <f t="shared" ca="1" si="7"/>
        <v>6.6518266985416075E-2</v>
      </c>
    </row>
    <row r="134" spans="6:11">
      <c r="F134" s="38">
        <f t="shared" ca="1" si="6"/>
        <v>47509</v>
      </c>
      <c r="G134">
        <f t="shared" ca="1" si="8"/>
        <v>-24.656232732157555</v>
      </c>
      <c r="H134">
        <f ca="1"/>
        <v>0.48203705406523811</v>
      </c>
      <c r="I134">
        <f ca="1"/>
        <v>0.49477806451873013</v>
      </c>
      <c r="J134" s="39">
        <f t="shared" ca="1" si="7"/>
        <v>6.8967637665662496E-2</v>
      </c>
      <c r="K134" s="39">
        <f t="shared" ca="1" si="7"/>
        <v>6.650201439244674E-2</v>
      </c>
    </row>
    <row r="135" spans="6:11">
      <c r="F135" s="38">
        <f t="shared" ref="F135:F198" ca="1" si="9">F134+30</f>
        <v>47539</v>
      </c>
      <c r="G135">
        <f t="shared" ca="1" si="8"/>
        <v>-24.82031979223434</v>
      </c>
      <c r="H135">
        <f ca="1"/>
        <v>0.47931152394366106</v>
      </c>
      <c r="I135">
        <f ca="1"/>
        <v>0.4921663111426518</v>
      </c>
      <c r="J135" s="39">
        <f t="shared" ca="1" si="7"/>
        <v>6.8967793778693817E-2</v>
      </c>
      <c r="K135" s="39">
        <f t="shared" ca="1" si="7"/>
        <v>6.6485761799470383E-2</v>
      </c>
    </row>
    <row r="136" spans="6:11">
      <c r="F136" s="38">
        <f t="shared" ca="1" si="9"/>
        <v>47569</v>
      </c>
      <c r="G136">
        <f t="shared" ca="1" si="8"/>
        <v>-24.984406852310848</v>
      </c>
      <c r="H136">
        <f ca="1"/>
        <v>0.47660139226235843</v>
      </c>
      <c r="I136">
        <f ca="1"/>
        <v>0.48956965222386184</v>
      </c>
      <c r="J136" s="39">
        <f t="shared" ca="1" si="7"/>
        <v>6.8967949891719074E-2</v>
      </c>
      <c r="K136" s="39">
        <f t="shared" ca="1" si="7"/>
        <v>6.6469509206487989E-2</v>
      </c>
    </row>
    <row r="137" spans="6:11">
      <c r="F137" s="38">
        <f t="shared" ca="1" si="9"/>
        <v>47599</v>
      </c>
      <c r="G137">
        <f t="shared" ca="1" si="8"/>
        <v>-25.148493912387632</v>
      </c>
      <c r="H137">
        <f ca="1"/>
        <v>0.47390657209390175</v>
      </c>
      <c r="I137">
        <f ca="1"/>
        <v>0.48698799428613571</v>
      </c>
      <c r="J137" s="39">
        <f t="shared" ca="1" si="7"/>
        <v>6.8968106004738239E-2</v>
      </c>
      <c r="K137" s="39">
        <f t="shared" ca="1" si="7"/>
        <v>6.6453256613499476E-2</v>
      </c>
    </row>
    <row r="138" spans="6:11">
      <c r="F138" s="38">
        <f t="shared" ca="1" si="9"/>
        <v>47629</v>
      </c>
      <c r="G138">
        <f t="shared" ca="1" si="8"/>
        <v>-25.31258097246414</v>
      </c>
      <c r="H138">
        <f ca="1"/>
        <v>0.47122697700118998</v>
      </c>
      <c r="I138">
        <f ca="1"/>
        <v>0.4844212444662136</v>
      </c>
      <c r="J138" s="39">
        <f t="shared" ca="1" si="7"/>
        <v>6.8968262117752158E-2</v>
      </c>
      <c r="K138" s="39">
        <f t="shared" ca="1" si="7"/>
        <v>6.6437004020505744E-2</v>
      </c>
    </row>
    <row r="139" spans="6:11">
      <c r="F139" s="38">
        <f t="shared" ca="1" si="9"/>
        <v>47659</v>
      </c>
      <c r="G139">
        <f t="shared" ca="1" si="8"/>
        <v>-25.476668032540921</v>
      </c>
      <c r="H139">
        <f ca="1"/>
        <v>0.46856252103470414</v>
      </c>
      <c r="I139">
        <f ca="1"/>
        <v>0.48186931050959758</v>
      </c>
      <c r="J139" s="39">
        <f t="shared" ca="1" si="7"/>
        <v>6.8968418230759151E-2</v>
      </c>
      <c r="K139" s="39">
        <f t="shared" ca="1" si="7"/>
        <v>6.6420751427505059E-2</v>
      </c>
    </row>
    <row r="140" spans="6:11">
      <c r="F140" s="38">
        <f t="shared" ca="1" si="9"/>
        <v>47689</v>
      </c>
      <c r="G140">
        <f t="shared" ca="1" si="8"/>
        <v>-25.64075509261729</v>
      </c>
      <c r="H140">
        <f ca="1"/>
        <v>0.46591311872973273</v>
      </c>
      <c r="I140">
        <f ca="1"/>
        <v>0.47933210076633204</v>
      </c>
      <c r="J140" s="39">
        <f t="shared" ca="1" si="7"/>
        <v>6.8968574343760011E-2</v>
      </c>
      <c r="K140" s="39">
        <f t="shared" ca="1" si="7"/>
        <v>6.6404498834498282E-2</v>
      </c>
    </row>
    <row r="141" spans="6:11">
      <c r="F141" s="38">
        <f t="shared" ca="1" si="9"/>
        <v>47719</v>
      </c>
      <c r="G141">
        <f t="shared" ca="1" si="8"/>
        <v>-25.804842152694214</v>
      </c>
      <c r="H141">
        <f ca="1"/>
        <v>0.46327868510365638</v>
      </c>
      <c r="I141">
        <f ca="1"/>
        <v>0.47680952418686029</v>
      </c>
      <c r="J141" s="39">
        <f t="shared" ca="1" si="7"/>
        <v>6.8968730456754807E-2</v>
      </c>
      <c r="K141" s="39">
        <f t="shared" ca="1" si="7"/>
        <v>6.6388246241485385E-2</v>
      </c>
    </row>
    <row r="142" spans="6:11">
      <c r="F142" s="38">
        <f t="shared" ca="1" si="9"/>
        <v>47749</v>
      </c>
      <c r="G142">
        <f t="shared" ca="1" si="8"/>
        <v>-25.968929212770718</v>
      </c>
      <c r="H142">
        <f ca="1"/>
        <v>0.46065913565322675</v>
      </c>
      <c r="I142">
        <f ca="1"/>
        <v>0.4743014903178881</v>
      </c>
      <c r="J142" s="39">
        <f t="shared" ca="1" si="7"/>
        <v>6.8968886569743496E-2</v>
      </c>
      <c r="K142" s="39">
        <f t="shared" ca="1" si="7"/>
        <v>6.6371993648466424E-2</v>
      </c>
    </row>
    <row r="143" spans="6:11">
      <c r="F143" s="38">
        <f t="shared" ca="1" si="9"/>
        <v>47779</v>
      </c>
      <c r="G143">
        <f t="shared" ca="1" si="8"/>
        <v>-26.133016272847364</v>
      </c>
      <c r="H143">
        <f ca="1"/>
        <v>0.45805438635185985</v>
      </c>
      <c r="I143">
        <f ca="1"/>
        <v>0.47180790929827754</v>
      </c>
      <c r="J143" s="39">
        <f t="shared" ca="1" si="7"/>
        <v>6.8969042682726966E-2</v>
      </c>
      <c r="K143" s="39">
        <f t="shared" ca="1" si="7"/>
        <v>6.635574105544223E-2</v>
      </c>
    </row>
    <row r="144" spans="6:11">
      <c r="F144" s="38">
        <f t="shared" ca="1" si="9"/>
        <v>47809</v>
      </c>
      <c r="G144">
        <f t="shared" ca="1" si="8"/>
        <v>-26.297103332923871</v>
      </c>
      <c r="H144">
        <f ca="1"/>
        <v>0.45546435364696769</v>
      </c>
      <c r="I144">
        <f ca="1"/>
        <v>0.46932869185499254</v>
      </c>
      <c r="J144" s="39">
        <f t="shared" ca="1" si="7"/>
        <v>6.8969198795703457E-2</v>
      </c>
      <c r="K144" s="39">
        <f t="shared" ca="1" si="7"/>
        <v>6.633948846241107E-2</v>
      </c>
    </row>
    <row r="145" spans="6:11">
      <c r="F145" s="38">
        <f t="shared" ca="1" si="9"/>
        <v>47839</v>
      </c>
      <c r="G145">
        <f t="shared" ca="1" si="8"/>
        <v>-26.461190393000518</v>
      </c>
      <c r="H145">
        <f ca="1"/>
        <v>0.45288895445725924</v>
      </c>
      <c r="I145">
        <f ca="1"/>
        <v>0.46686374929902735</v>
      </c>
      <c r="J145" s="39">
        <f t="shared" ca="1" si="7"/>
        <v>6.8969354908673883E-2</v>
      </c>
      <c r="K145" s="39">
        <f t="shared" ca="1" si="7"/>
        <v>6.6323235869373831E-2</v>
      </c>
    </row>
    <row r="146" spans="6:11">
      <c r="F146" s="38">
        <f t="shared" ca="1" si="9"/>
        <v>47869</v>
      </c>
      <c r="G146">
        <f t="shared" ca="1" si="8"/>
        <v>-26.625277453077302</v>
      </c>
      <c r="H146">
        <f ca="1"/>
        <v>0.45032810617010255</v>
      </c>
      <c r="I146">
        <f ca="1"/>
        <v>0.46441299352141213</v>
      </c>
      <c r="J146" s="39">
        <f t="shared" ca="1" si="7"/>
        <v>6.8969511021638202E-2</v>
      </c>
      <c r="K146" s="39">
        <f t="shared" ca="1" si="7"/>
        <v>6.6306983276330472E-2</v>
      </c>
    </row>
    <row r="147" spans="6:11">
      <c r="F147" s="38">
        <f t="shared" ca="1" si="9"/>
        <v>47899</v>
      </c>
      <c r="G147">
        <f t="shared" ca="1" si="8"/>
        <v>-26.789364513153807</v>
      </c>
      <c r="H147">
        <f ca="1"/>
        <v>0.44778172663887361</v>
      </c>
      <c r="I147">
        <f ca="1"/>
        <v>0.46197633698921631</v>
      </c>
      <c r="J147" s="39">
        <f t="shared" ca="1" si="7"/>
        <v>6.8969667134597304E-2</v>
      </c>
      <c r="K147" s="39">
        <f t="shared" ca="1" si="7"/>
        <v>6.6290730683281923E-2</v>
      </c>
    </row>
    <row r="148" spans="6:11">
      <c r="F148" s="38">
        <f t="shared" ca="1" si="9"/>
        <v>47929</v>
      </c>
      <c r="G148">
        <f t="shared" ca="1" si="8"/>
        <v>-26.953451573230453</v>
      </c>
      <c r="H148">
        <f ca="1"/>
        <v>0.44524973418034836</v>
      </c>
      <c r="I148">
        <f ca="1"/>
        <v>0.45955369274161223</v>
      </c>
      <c r="J148" s="39">
        <f t="shared" ref="J148:K211" ca="1" si="10">LN(H148)*-365/($F148-$F$2)</f>
        <v>6.8969823247549453E-2</v>
      </c>
      <c r="K148" s="39">
        <f t="shared" ca="1" si="10"/>
        <v>6.6274478090226407E-2</v>
      </c>
    </row>
    <row r="149" spans="6:11">
      <c r="F149" s="38">
        <f t="shared" ca="1" si="9"/>
        <v>47959</v>
      </c>
      <c r="G149">
        <f t="shared" ca="1" si="8"/>
        <v>-27.117538633307099</v>
      </c>
      <c r="H149">
        <f ca="1"/>
        <v>0.4427320475720633</v>
      </c>
      <c r="I149">
        <f ca="1"/>
        <v>0.45714497438591756</v>
      </c>
      <c r="J149" s="39">
        <f t="shared" ca="1" si="10"/>
        <v>6.8969979360495481E-2</v>
      </c>
      <c r="K149" s="39">
        <f t="shared" ca="1" si="10"/>
        <v>6.6258225497164772E-2</v>
      </c>
    </row>
    <row r="150" spans="6:11">
      <c r="F150" s="38">
        <f t="shared" ca="1" si="9"/>
        <v>47989</v>
      </c>
      <c r="G150">
        <f t="shared" ca="1" si="8"/>
        <v>-27.281625693383742</v>
      </c>
      <c r="H150">
        <f ca="1"/>
        <v>0.44022858604973658</v>
      </c>
      <c r="I150">
        <f ca="1"/>
        <v>0.45475009609371364</v>
      </c>
      <c r="J150" s="39">
        <f t="shared" ca="1" si="10"/>
        <v>6.8970135473435418E-2</v>
      </c>
      <c r="K150" s="39">
        <f t="shared" ca="1" si="10"/>
        <v>6.6241972904097043E-2</v>
      </c>
    </row>
    <row r="151" spans="6:11">
      <c r="F151" s="38">
        <f t="shared" ca="1" si="9"/>
        <v>48019</v>
      </c>
      <c r="G151">
        <f t="shared" ca="1" si="8"/>
        <v>-27.445712753460249</v>
      </c>
      <c r="H151">
        <f ca="1"/>
        <v>0.43773926930467627</v>
      </c>
      <c r="I151">
        <f ca="1"/>
        <v>0.45236897259696429</v>
      </c>
      <c r="J151" s="39">
        <f t="shared" ca="1" si="10"/>
        <v>6.897029158637015E-2</v>
      </c>
      <c r="K151" s="39">
        <f t="shared" ca="1" si="10"/>
        <v>6.6225720311024125E-2</v>
      </c>
    </row>
    <row r="152" spans="6:11">
      <c r="F152" s="38">
        <f t="shared" ca="1" si="9"/>
        <v>48049</v>
      </c>
      <c r="G152">
        <f t="shared" ca="1" si="8"/>
        <v>-27.502581178859426</v>
      </c>
      <c r="H152">
        <f ca="1"/>
        <v>0.43526401748123084</v>
      </c>
      <c r="I152">
        <f ca="1"/>
        <v>0.44994333387484498</v>
      </c>
      <c r="J152" s="39">
        <f t="shared" ca="1" si="10"/>
        <v>6.8970447699297915E-2</v>
      </c>
      <c r="K152" s="39">
        <f t="shared" ca="1" si="10"/>
        <v>6.6220189581411973E-2</v>
      </c>
    </row>
    <row r="153" spans="6:11">
      <c r="F153" s="38">
        <f t="shared" ca="1" si="9"/>
        <v>48079</v>
      </c>
      <c r="G153">
        <f t="shared" ca="1" si="8"/>
        <v>-27.487970514473435</v>
      </c>
      <c r="H153">
        <f ca="1"/>
        <v>0.43280275117420824</v>
      </c>
      <c r="I153">
        <f ca="1"/>
        <v>0.44749226751053528</v>
      </c>
      <c r="J153" s="39">
        <f t="shared" ca="1" si="10"/>
        <v>6.8970603812219589E-2</v>
      </c>
      <c r="K153" s="39">
        <f t="shared" ca="1" si="10"/>
        <v>6.6221806760772245E-2</v>
      </c>
    </row>
    <row r="154" spans="6:11">
      <c r="F154" s="38">
        <f t="shared" ca="1" si="9"/>
        <v>48109</v>
      </c>
      <c r="G154">
        <f t="shared" ca="1" si="8"/>
        <v>-27.473359850087586</v>
      </c>
      <c r="H154">
        <f ca="1"/>
        <v>0.43035539142635487</v>
      </c>
      <c r="I154">
        <f ca="1"/>
        <v>0.44505443501830277</v>
      </c>
      <c r="J154" s="39">
        <f t="shared" ca="1" si="10"/>
        <v>6.8970759925135156E-2</v>
      </c>
      <c r="K154" s="39">
        <f t="shared" ca="1" si="10"/>
        <v>6.6223423940126397E-2</v>
      </c>
    </row>
    <row r="155" spans="6:11">
      <c r="F155" s="38">
        <f t="shared" ca="1" si="9"/>
        <v>48139</v>
      </c>
      <c r="G155">
        <f t="shared" ca="1" si="8"/>
        <v>-27.458749185702015</v>
      </c>
      <c r="H155">
        <f ca="1"/>
        <v>0.42792185972582164</v>
      </c>
      <c r="I155">
        <f ca="1"/>
        <v>0.44262976559572931</v>
      </c>
      <c r="J155" s="39">
        <f t="shared" ca="1" si="10"/>
        <v>6.8970916038045532E-2</v>
      </c>
      <c r="K155" s="39">
        <f t="shared" ca="1" si="10"/>
        <v>6.6225041119475331E-2</v>
      </c>
    </row>
    <row r="156" spans="6:11">
      <c r="F156" s="38">
        <f t="shared" ca="1" si="9"/>
        <v>48169</v>
      </c>
      <c r="G156">
        <f t="shared" ca="1" si="8"/>
        <v>-27.444138521315885</v>
      </c>
      <c r="H156">
        <f ca="1"/>
        <v>0.4255020780036719</v>
      </c>
      <c r="I156">
        <f ca="1"/>
        <v>0.44021818881566588</v>
      </c>
      <c r="J156" s="39">
        <f t="shared" ca="1" si="10"/>
        <v>6.8971072150948914E-2</v>
      </c>
      <c r="K156" s="39">
        <f t="shared" ca="1" si="10"/>
        <v>6.6226658298817326E-2</v>
      </c>
    </row>
    <row r="157" spans="6:11">
      <c r="F157" s="38">
        <f t="shared" ca="1" si="9"/>
        <v>48199</v>
      </c>
      <c r="G157">
        <f t="shared" ca="1" si="8"/>
        <v>-27.429527856930175</v>
      </c>
      <c r="H157">
        <f ca="1"/>
        <v>0.42309596863135723</v>
      </c>
      <c r="I157">
        <f ca="1"/>
        <v>0.43781963462423501</v>
      </c>
      <c r="J157" s="39">
        <f t="shared" ca="1" si="10"/>
        <v>6.8971228263846218E-2</v>
      </c>
      <c r="K157" s="39">
        <f t="shared" ca="1" si="10"/>
        <v>6.6228275478153201E-2</v>
      </c>
    </row>
    <row r="158" spans="6:11">
      <c r="F158" s="38">
        <f t="shared" ca="1" si="9"/>
        <v>48229</v>
      </c>
      <c r="G158">
        <f t="shared" ca="1" si="8"/>
        <v>-27.414917192544326</v>
      </c>
      <c r="H158">
        <f ca="1"/>
        <v>0.42070345441825346</v>
      </c>
      <c r="I158">
        <f ca="1"/>
        <v>0.43543403333888964</v>
      </c>
      <c r="J158" s="39">
        <f t="shared" ca="1" si="10"/>
        <v>6.8971384376737416E-2</v>
      </c>
      <c r="K158" s="39">
        <f t="shared" ca="1" si="10"/>
        <v>6.6229892657482983E-2</v>
      </c>
    </row>
    <row r="159" spans="6:11">
      <c r="F159" s="38">
        <f t="shared" ca="1" si="9"/>
        <v>48259</v>
      </c>
      <c r="G159">
        <f t="shared" ca="1" si="8"/>
        <v>-27.400306528158474</v>
      </c>
      <c r="H159">
        <f ca="1"/>
        <v>0.41832445860918305</v>
      </c>
      <c r="I159">
        <f ca="1"/>
        <v>0.43306131564645456</v>
      </c>
      <c r="J159" s="39">
        <f t="shared" ca="1" si="10"/>
        <v>6.8971540489623409E-2</v>
      </c>
      <c r="K159" s="39">
        <f t="shared" ca="1" si="10"/>
        <v>6.6231509836807562E-2</v>
      </c>
    </row>
    <row r="160" spans="6:11">
      <c r="F160" s="38">
        <f t="shared" ca="1" si="9"/>
        <v>48289</v>
      </c>
      <c r="G160">
        <f t="shared" ca="1" si="8"/>
        <v>-27.385695863772487</v>
      </c>
      <c r="H160">
        <f ca="1"/>
        <v>0.41595890488197901</v>
      </c>
      <c r="I160">
        <f ca="1"/>
        <v>0.43070141260120637</v>
      </c>
      <c r="J160" s="39">
        <f t="shared" ca="1" si="10"/>
        <v>6.8971696602502422E-2</v>
      </c>
      <c r="K160" s="39">
        <f t="shared" ca="1" si="10"/>
        <v>6.6233127016125173E-2</v>
      </c>
    </row>
    <row r="161" spans="6:11">
      <c r="F161" s="38">
        <f t="shared" ca="1" si="9"/>
        <v>48319</v>
      </c>
      <c r="G161">
        <f t="shared" ca="1" si="8"/>
        <v>-27.371085199386773</v>
      </c>
      <c r="H161">
        <f ca="1"/>
        <v>0.41360671734501653</v>
      </c>
      <c r="I161">
        <f ca="1"/>
        <v>0.42835425562291579</v>
      </c>
      <c r="J161" s="39">
        <f t="shared" ca="1" si="10"/>
        <v>6.8971852715375356E-2</v>
      </c>
      <c r="K161" s="39">
        <f t="shared" ca="1" si="10"/>
        <v>6.6234744195436679E-2</v>
      </c>
    </row>
    <row r="162" spans="6:11">
      <c r="F162" s="38">
        <f t="shared" ca="1" si="9"/>
        <v>48349</v>
      </c>
      <c r="G162">
        <f t="shared" ca="1" si="8"/>
        <v>-27.356474535000924</v>
      </c>
      <c r="H162">
        <f ca="1"/>
        <v>0.41126782053480454</v>
      </c>
      <c r="I162">
        <f ca="1"/>
        <v>0.4260197764949476</v>
      </c>
      <c r="J162" s="39">
        <f t="shared" ca="1" si="10"/>
        <v>6.8972008828242184E-2</v>
      </c>
      <c r="K162" s="39">
        <f t="shared" ca="1" si="10"/>
        <v>6.6236361374742092E-2</v>
      </c>
    </row>
    <row r="163" spans="6:11">
      <c r="F163" s="38">
        <f t="shared" ca="1" si="9"/>
        <v>48379</v>
      </c>
      <c r="G163">
        <f t="shared" ca="1" si="8"/>
        <v>-27.341863870615075</v>
      </c>
      <c r="H163">
        <f ca="1"/>
        <v>0.408942139413563</v>
      </c>
      <c r="I163">
        <f ca="1"/>
        <v>0.42369790736234175</v>
      </c>
      <c r="J163" s="39">
        <f t="shared" ca="1" si="10"/>
        <v>6.8972164941103808E-2</v>
      </c>
      <c r="K163" s="39">
        <f t="shared" ca="1" si="10"/>
        <v>6.6237978554042301E-2</v>
      </c>
    </row>
    <row r="164" spans="6:11">
      <c r="F164" s="38">
        <f t="shared" ca="1" si="9"/>
        <v>48409</v>
      </c>
      <c r="G164">
        <f t="shared" ca="1" si="8"/>
        <v>-27.327253206229084</v>
      </c>
      <c r="H164">
        <f ca="1"/>
        <v>0.40662959936684179</v>
      </c>
      <c r="I164">
        <f ca="1"/>
        <v>0.42138858072993396</v>
      </c>
      <c r="J164" s="39">
        <f t="shared" ca="1" si="10"/>
        <v>6.8972321053958466E-2</v>
      </c>
      <c r="K164" s="39">
        <f t="shared" ca="1" si="10"/>
        <v>6.6239595733335557E-2</v>
      </c>
    </row>
    <row r="165" spans="6:11">
      <c r="F165" s="38">
        <f t="shared" ca="1" si="9"/>
        <v>48439</v>
      </c>
      <c r="G165">
        <f t="shared" ca="1" si="8"/>
        <v>-27.312642541842958</v>
      </c>
      <c r="H165">
        <f ca="1"/>
        <v>0.40433012620110714</v>
      </c>
      <c r="I165">
        <f ca="1"/>
        <v>0.41909172946043732</v>
      </c>
      <c r="J165" s="39">
        <f t="shared" ca="1" si="10"/>
        <v>6.8972477166807003E-2</v>
      </c>
      <c r="K165" s="39">
        <f t="shared" ca="1" si="10"/>
        <v>6.6241212912622707E-2</v>
      </c>
    </row>
    <row r="166" spans="6:11">
      <c r="F166" s="38">
        <f t="shared" ca="1" si="9"/>
        <v>48469</v>
      </c>
      <c r="G166">
        <f t="shared" ca="1" si="8"/>
        <v>-27.298031877457245</v>
      </c>
      <c r="H166">
        <f ca="1"/>
        <v>0.40204364614138671</v>
      </c>
      <c r="I166">
        <f ca="1"/>
        <v>0.41680728677258189</v>
      </c>
      <c r="J166" s="39">
        <f t="shared" ca="1" si="10"/>
        <v>6.8972633279649476E-2</v>
      </c>
      <c r="K166" s="39">
        <f t="shared" ca="1" si="10"/>
        <v>6.6242830091903751E-2</v>
      </c>
    </row>
    <row r="167" spans="6:11">
      <c r="F167" s="38">
        <f t="shared" ca="1" si="9"/>
        <v>48499</v>
      </c>
      <c r="G167">
        <f t="shared" ca="1" si="8"/>
        <v>-27.283421213071396</v>
      </c>
      <c r="H167">
        <f ca="1"/>
        <v>0.39977008582890156</v>
      </c>
      <c r="I167">
        <f ca="1"/>
        <v>0.41453518623923563</v>
      </c>
      <c r="J167" s="39">
        <f t="shared" ca="1" si="10"/>
        <v>6.8972789392486716E-2</v>
      </c>
      <c r="K167" s="39">
        <f t="shared" ca="1" si="10"/>
        <v>6.6244447271179577E-2</v>
      </c>
    </row>
    <row r="168" spans="6:11">
      <c r="F168" s="38">
        <f t="shared" ca="1" si="9"/>
        <v>48529</v>
      </c>
      <c r="G168">
        <f t="shared" ca="1" si="8"/>
        <v>-27.268810548685547</v>
      </c>
      <c r="H168">
        <f ca="1"/>
        <v>0.39750937231873823</v>
      </c>
      <c r="I168">
        <f ca="1"/>
        <v>0.41227536178556368</v>
      </c>
      <c r="J168" s="39">
        <f t="shared" ca="1" si="10"/>
        <v>6.897294550531699E-2</v>
      </c>
      <c r="K168" s="39">
        <f t="shared" ca="1" si="10"/>
        <v>6.6246064450448436E-2</v>
      </c>
    </row>
    <row r="169" spans="6:11">
      <c r="F169" s="38">
        <f t="shared" ca="1" si="9"/>
        <v>48559</v>
      </c>
      <c r="G169">
        <f t="shared" ca="1" si="8"/>
        <v>-27.254199884299695</v>
      </c>
      <c r="H169">
        <f ca="1"/>
        <v>0.39526143307748834</v>
      </c>
      <c r="I169">
        <f ca="1"/>
        <v>0.41002774768714889</v>
      </c>
      <c r="J169" s="39">
        <f t="shared" ca="1" si="10"/>
        <v>6.8973101618141172E-2</v>
      </c>
      <c r="K169" s="39">
        <f t="shared" ca="1" si="10"/>
        <v>6.6247681629711203E-2</v>
      </c>
    </row>
    <row r="170" spans="6:11">
      <c r="F170" s="38">
        <f t="shared" ca="1" si="9"/>
        <v>48589</v>
      </c>
      <c r="G170">
        <f t="shared" ca="1" si="8"/>
        <v>-27.239589219913846</v>
      </c>
      <c r="H170">
        <f ca="1"/>
        <v>0.39302619598094718</v>
      </c>
      <c r="I170">
        <f ca="1"/>
        <v>0.40779227856817091</v>
      </c>
      <c r="J170" s="39">
        <f t="shared" ca="1" si="10"/>
        <v>6.8973257730959261E-2</v>
      </c>
      <c r="K170" s="39">
        <f t="shared" ca="1" si="10"/>
        <v>6.6249298808967877E-2</v>
      </c>
    </row>
    <row r="171" spans="6:11">
      <c r="F171" s="38">
        <f t="shared" ca="1" si="9"/>
        <v>48619</v>
      </c>
      <c r="G171">
        <f t="shared" ca="1" si="8"/>
        <v>-27.224978555527855</v>
      </c>
      <c r="H171">
        <f ca="1"/>
        <v>0.39080358931179782</v>
      </c>
      <c r="I171">
        <f ca="1"/>
        <v>0.40556888939956498</v>
      </c>
      <c r="J171" s="39">
        <f t="shared" ca="1" si="10"/>
        <v>6.8973413843772133E-2</v>
      </c>
      <c r="K171" s="39">
        <f t="shared" ca="1" si="10"/>
        <v>6.6250915988219347E-2</v>
      </c>
    </row>
    <row r="172" spans="6:11">
      <c r="F172" s="38">
        <f t="shared" ca="1" si="9"/>
        <v>48649</v>
      </c>
      <c r="G172">
        <f t="shared" ca="1" si="8"/>
        <v>-27.210367891142006</v>
      </c>
      <c r="H172">
        <f ca="1"/>
        <v>0.38859354175733624</v>
      </c>
      <c r="I172">
        <f ca="1"/>
        <v>0.40335751549721993</v>
      </c>
      <c r="J172" s="39">
        <f t="shared" ca="1" si="10"/>
        <v>6.8973569956578051E-2</v>
      </c>
      <c r="K172" s="39">
        <f t="shared" ca="1" si="10"/>
        <v>6.6252533167463851E-2</v>
      </c>
    </row>
    <row r="173" spans="6:11">
      <c r="F173" s="38">
        <f t="shared" ca="1" si="9"/>
        <v>48679</v>
      </c>
      <c r="G173">
        <f t="shared" ca="1" si="8"/>
        <v>-27.195757226756019</v>
      </c>
      <c r="H173">
        <f ca="1"/>
        <v>0.38639598240716239</v>
      </c>
      <c r="I173">
        <f ca="1"/>
        <v>0.40115809252013712</v>
      </c>
      <c r="J173" s="39">
        <f t="shared" ca="1" si="10"/>
        <v>6.897372606937785E-2</v>
      </c>
      <c r="K173" s="39">
        <f t="shared" ca="1" si="10"/>
        <v>6.6254150346702248E-2</v>
      </c>
    </row>
    <row r="174" spans="6:11">
      <c r="F174" s="38">
        <f t="shared" ca="1" si="9"/>
        <v>48709</v>
      </c>
      <c r="G174">
        <f t="shared" ca="1" si="8"/>
        <v>-27.181146562370305</v>
      </c>
      <c r="H174">
        <f ca="1"/>
        <v>0.38421084075093087</v>
      </c>
      <c r="I174">
        <f ca="1"/>
        <v>0.39897055646864665</v>
      </c>
      <c r="J174" s="39">
        <f t="shared" ca="1" si="10"/>
        <v>6.8973882182171584E-2</v>
      </c>
      <c r="K174" s="39">
        <f t="shared" ca="1" si="10"/>
        <v>6.6255767525934553E-2</v>
      </c>
    </row>
    <row r="175" spans="6:11">
      <c r="F175" s="38">
        <f t="shared" ca="1" si="9"/>
        <v>48739</v>
      </c>
      <c r="G175">
        <f t="shared" ca="1" si="8"/>
        <v>-27.166535897984595</v>
      </c>
      <c r="H175">
        <f ca="1"/>
        <v>0.38203804667609159</v>
      </c>
      <c r="I175">
        <f ca="1"/>
        <v>0.39679484368260998</v>
      </c>
      <c r="J175" s="39">
        <f t="shared" ca="1" si="10"/>
        <v>6.8974038294959225E-2</v>
      </c>
      <c r="K175" s="39">
        <f t="shared" ca="1" si="10"/>
        <v>6.6257384705160766E-2</v>
      </c>
    </row>
    <row r="176" spans="6:11">
      <c r="F176" s="38">
        <f t="shared" ca="1" si="9"/>
        <v>48769</v>
      </c>
      <c r="G176">
        <f t="shared" ca="1" si="8"/>
        <v>-27.151925233598607</v>
      </c>
      <c r="H176">
        <f ca="1"/>
        <v>0.37987753046564221</v>
      </c>
      <c r="I176">
        <f ca="1"/>
        <v>0.39463089083963054</v>
      </c>
      <c r="J176" s="39">
        <f t="shared" ca="1" si="10"/>
        <v>6.8974194407741621E-2</v>
      </c>
      <c r="K176" s="39">
        <f t="shared" ca="1" si="10"/>
        <v>6.625900188438176E-2</v>
      </c>
    </row>
    <row r="177" spans="6:11">
      <c r="F177" s="38">
        <f t="shared" ca="1" si="9"/>
        <v>48799</v>
      </c>
      <c r="G177">
        <f t="shared" ca="1" si="8"/>
        <v>-27.137314569212755</v>
      </c>
      <c r="H177">
        <f ca="1"/>
        <v>0.37772922279591697</v>
      </c>
      <c r="I177">
        <f ca="1"/>
        <v>0.39247863495329832</v>
      </c>
      <c r="J177" s="39">
        <f t="shared" ca="1" si="10"/>
        <v>6.8974350520517078E-2</v>
      </c>
      <c r="K177" s="39">
        <f t="shared" ca="1" si="10"/>
        <v>6.6260619063595802E-2</v>
      </c>
    </row>
    <row r="178" spans="6:11">
      <c r="F178" s="38">
        <f t="shared" ca="1" si="9"/>
        <v>48829</v>
      </c>
      <c r="G178">
        <f t="shared" ca="1" si="8"/>
        <v>-27.122703904826906</v>
      </c>
      <c r="H178">
        <f ca="1"/>
        <v>0.37559305473434207</v>
      </c>
      <c r="I178">
        <f ca="1"/>
        <v>0.39033801337139612</v>
      </c>
      <c r="J178" s="39">
        <f t="shared" ca="1" si="10"/>
        <v>6.8974506633286428E-2</v>
      </c>
      <c r="K178" s="39">
        <f t="shared" ca="1" si="10"/>
        <v>6.6262236242803738E-2</v>
      </c>
    </row>
    <row r="179" spans="6:11">
      <c r="F179" s="38">
        <f t="shared" ca="1" si="9"/>
        <v>48859</v>
      </c>
      <c r="G179">
        <f t="shared" ca="1" si="8"/>
        <v>-27.108093240441196</v>
      </c>
      <c r="H179">
        <f ca="1"/>
        <v>0.37346895773724886</v>
      </c>
      <c r="I179">
        <f ca="1"/>
        <v>0.38820896377416186</v>
      </c>
      <c r="J179" s="39">
        <f t="shared" ca="1" si="10"/>
        <v>6.8974662746049673E-2</v>
      </c>
      <c r="K179" s="39">
        <f t="shared" ca="1" si="10"/>
        <v>6.6263853422005553E-2</v>
      </c>
    </row>
    <row r="180" spans="6:11">
      <c r="F180" s="38">
        <f t="shared" ca="1" si="9"/>
        <v>48889</v>
      </c>
      <c r="G180">
        <f t="shared" ca="1" si="8"/>
        <v>-27.093482576055205</v>
      </c>
      <c r="H180">
        <f ca="1"/>
        <v>0.37135686364767251</v>
      </c>
      <c r="I180">
        <f ca="1"/>
        <v>0.38609142417253173</v>
      </c>
      <c r="J180" s="39">
        <f t="shared" ca="1" si="10"/>
        <v>6.8974818858807713E-2</v>
      </c>
      <c r="K180" s="39">
        <f t="shared" ca="1" si="10"/>
        <v>6.6265470601202192E-2</v>
      </c>
    </row>
    <row r="181" spans="6:11">
      <c r="F181" s="38">
        <f t="shared" ca="1" si="9"/>
        <v>48919</v>
      </c>
      <c r="G181">
        <f t="shared" ca="1" si="8"/>
        <v>-27.078871911669218</v>
      </c>
      <c r="H181">
        <f ca="1"/>
        <v>0.36925670469319077</v>
      </c>
      <c r="I181">
        <f ca="1"/>
        <v>0.38398533290642234</v>
      </c>
      <c r="J181" s="39">
        <f t="shared" ca="1" si="10"/>
        <v>6.8974974971558786E-2</v>
      </c>
      <c r="K181" s="39">
        <f t="shared" ca="1" si="10"/>
        <v>6.6267087780391865E-2</v>
      </c>
    </row>
    <row r="182" spans="6:11">
      <c r="F182" s="38">
        <f t="shared" ca="1" si="9"/>
        <v>48949</v>
      </c>
      <c r="G182">
        <f t="shared" ca="1" si="8"/>
        <v>-27.064261247283504</v>
      </c>
      <c r="H182">
        <f ca="1"/>
        <v>0.36716841348372814</v>
      </c>
      <c r="I182">
        <f ca="1"/>
        <v>0.38189062864297196</v>
      </c>
      <c r="J182" s="39">
        <f t="shared" ca="1" si="10"/>
        <v>6.8975131084303767E-2</v>
      </c>
      <c r="K182" s="39">
        <f t="shared" ca="1" si="10"/>
        <v>6.6268704959575417E-2</v>
      </c>
    </row>
    <row r="183" spans="6:11">
      <c r="F183" s="38">
        <f t="shared" ca="1" si="9"/>
        <v>48979</v>
      </c>
      <c r="G183">
        <f t="shared" ca="1" si="8"/>
        <v>-27.049650582897517</v>
      </c>
      <c r="H183">
        <f ca="1"/>
        <v>0.36509192300941901</v>
      </c>
      <c r="I183">
        <f ca="1"/>
        <v>0.37980725037484003</v>
      </c>
      <c r="J183" s="39">
        <f t="shared" ca="1" si="10"/>
        <v>6.8975287197042642E-2</v>
      </c>
      <c r="K183" s="39">
        <f t="shared" ca="1" si="10"/>
        <v>6.6270322138752891E-2</v>
      </c>
    </row>
    <row r="184" spans="6:11">
      <c r="F184" s="38">
        <f t="shared" ca="1" si="9"/>
        <v>49009</v>
      </c>
      <c r="G184">
        <f t="shared" ca="1" si="8"/>
        <v>-27.035039918511668</v>
      </c>
      <c r="H184">
        <f ca="1"/>
        <v>0.36302716663845508</v>
      </c>
      <c r="I184">
        <f ca="1"/>
        <v>0.37773513741848652</v>
      </c>
      <c r="J184" s="39">
        <f t="shared" ca="1" si="10"/>
        <v>6.8975443309776313E-2</v>
      </c>
      <c r="K184" s="39">
        <f t="shared" ca="1" si="10"/>
        <v>6.6271939317925146E-2</v>
      </c>
    </row>
    <row r="185" spans="6:11">
      <c r="F185" s="38">
        <f t="shared" ca="1" si="9"/>
        <v>49039</v>
      </c>
      <c r="G185">
        <f t="shared" ca="1" si="8"/>
        <v>-27.020429254125954</v>
      </c>
      <c r="H185">
        <f ca="1"/>
        <v>0.36097407811497279</v>
      </c>
      <c r="I185">
        <f ca="1"/>
        <v>0.37567422941248907</v>
      </c>
      <c r="J185" s="39">
        <f t="shared" ca="1" si="10"/>
        <v>6.8975599422503017E-2</v>
      </c>
      <c r="K185" s="39">
        <f t="shared" ca="1" si="10"/>
        <v>6.6273556497090422E-2</v>
      </c>
    </row>
    <row r="186" spans="6:11">
      <c r="F186" s="38">
        <f t="shared" ca="1" si="9"/>
        <v>49069</v>
      </c>
      <c r="G186">
        <f t="shared" ca="1" si="8"/>
        <v>-27.005818589739967</v>
      </c>
      <c r="H186">
        <f ca="1"/>
        <v>0.35893259155690571</v>
      </c>
      <c r="I186">
        <f ca="1"/>
        <v>0.37362446631582064</v>
      </c>
      <c r="J186" s="39">
        <f t="shared" ca="1" si="10"/>
        <v>6.8975755535223615E-2</v>
      </c>
      <c r="K186" s="39">
        <f t="shared" ca="1" si="10"/>
        <v>6.6275173676249619E-2</v>
      </c>
    </row>
    <row r="187" spans="6:11">
      <c r="F187" s="38">
        <f t="shared" ca="1" si="9"/>
        <v>49099</v>
      </c>
      <c r="G187">
        <f t="shared" ca="1" si="8"/>
        <v>-26.991207925354114</v>
      </c>
      <c r="H187">
        <f ca="1"/>
        <v>0.35690264145389644</v>
      </c>
      <c r="I187">
        <f ca="1"/>
        <v>0.3715857884061845</v>
      </c>
      <c r="J187" s="39">
        <f t="shared" ca="1" si="10"/>
        <v>6.8975911647938135E-2</v>
      </c>
      <c r="K187" s="39">
        <f t="shared" ca="1" si="10"/>
        <v>6.6276790855402723E-2</v>
      </c>
    </row>
    <row r="188" spans="6:11">
      <c r="F188" s="38">
        <f t="shared" ca="1" si="9"/>
        <v>49129</v>
      </c>
      <c r="G188">
        <f t="shared" ca="1" si="8"/>
        <v>-26.976790362962245</v>
      </c>
      <c r="H188">
        <f ca="1"/>
        <v>0.35488417664848909</v>
      </c>
      <c r="I188">
        <f ca="1"/>
        <v>0.36955825802031561</v>
      </c>
      <c r="J188" s="39">
        <f t="shared" ca="1" si="10"/>
        <v>6.8976065137173137E-2</v>
      </c>
      <c r="K188" s="39">
        <f t="shared" ca="1" si="10"/>
        <v>6.6278386100876913E-2</v>
      </c>
    </row>
    <row r="189" spans="6:11">
      <c r="F189" s="38">
        <f t="shared" ca="1" si="9"/>
        <v>49159</v>
      </c>
      <c r="G189">
        <f t="shared" ca="1" si="8"/>
        <v>-26.967972758396851</v>
      </c>
      <c r="H189">
        <f ca="1"/>
        <v>0.35287752380723486</v>
      </c>
      <c r="I189">
        <f ca="1"/>
        <v>0.36754522480825891</v>
      </c>
      <c r="J189" s="39">
        <f t="shared" ca="1" si="10"/>
        <v>6.897614254565361E-2</v>
      </c>
      <c r="K189" s="39">
        <f t="shared" ca="1" si="10"/>
        <v>6.6279345269813925E-2</v>
      </c>
    </row>
    <row r="190" spans="6:11">
      <c r="F190" s="38">
        <f t="shared" ca="1" si="9"/>
        <v>49189</v>
      </c>
      <c r="G190">
        <f t="shared" ca="1" si="8"/>
        <v>-26.959155153831599</v>
      </c>
      <c r="H190">
        <f ca="1"/>
        <v>0.35088221289493438</v>
      </c>
      <c r="I190">
        <f ca="1"/>
        <v>0.36554309922132722</v>
      </c>
      <c r="J190" s="39">
        <f t="shared" ca="1" si="10"/>
        <v>6.8976219954132612E-2</v>
      </c>
      <c r="K190" s="39">
        <f t="shared" ca="1" si="10"/>
        <v>6.6280304438749452E-2</v>
      </c>
    </row>
    <row r="191" spans="6:11">
      <c r="F191" s="38">
        <f t="shared" ca="1" si="9"/>
        <v>49219</v>
      </c>
      <c r="G191">
        <f t="shared" ca="1" si="8"/>
        <v>-26.950337549266344</v>
      </c>
      <c r="H191">
        <f ca="1"/>
        <v>0.34889817983040816</v>
      </c>
      <c r="I191">
        <f ca="1"/>
        <v>0.36355182247215106</v>
      </c>
      <c r="J191" s="39">
        <f t="shared" ca="1" si="10"/>
        <v>6.8976297362610961E-2</v>
      </c>
      <c r="K191" s="39">
        <f t="shared" ca="1" si="10"/>
        <v>6.6281263607684326E-2</v>
      </c>
    </row>
    <row r="192" spans="6:11">
      <c r="F192" s="38">
        <f t="shared" ca="1" si="9"/>
        <v>49249</v>
      </c>
      <c r="G192">
        <f t="shared" ca="1" si="8"/>
        <v>-26.941519944700815</v>
      </c>
      <c r="H192">
        <f ca="1"/>
        <v>0.34692536089440218</v>
      </c>
      <c r="I192">
        <f ca="1"/>
        <v>0.36157133608849384</v>
      </c>
      <c r="J192" s="39">
        <f t="shared" ca="1" si="10"/>
        <v>6.8976374771086937E-2</v>
      </c>
      <c r="K192" s="39">
        <f t="shared" ca="1" si="10"/>
        <v>6.6282222776616856E-2</v>
      </c>
    </row>
    <row r="193" spans="6:11">
      <c r="F193" s="38">
        <f t="shared" ca="1" si="9"/>
        <v>49279</v>
      </c>
      <c r="G193">
        <f t="shared" ca="1" si="8"/>
        <v>-26.932702340135702</v>
      </c>
      <c r="H193">
        <f ca="1"/>
        <v>0.34496369272751709</v>
      </c>
      <c r="I193">
        <f ca="1"/>
        <v>0.35960158191154362</v>
      </c>
      <c r="J193" s="39">
        <f t="shared" ca="1" si="10"/>
        <v>6.8976452179561443E-2</v>
      </c>
      <c r="K193" s="39">
        <f t="shared" ca="1" si="10"/>
        <v>6.6283181945547873E-2</v>
      </c>
    </row>
    <row r="194" spans="6:11">
      <c r="F194" s="38">
        <f t="shared" ca="1" si="9"/>
        <v>49309</v>
      </c>
      <c r="G194">
        <f t="shared" ca="1" si="8"/>
        <v>-26.923884735570308</v>
      </c>
      <c r="H194">
        <f ca="1"/>
        <v>0.34301311232819065</v>
      </c>
      <c r="I194">
        <f ca="1"/>
        <v>0.35764250209425652</v>
      </c>
      <c r="J194" s="39">
        <f t="shared" ca="1" si="10"/>
        <v>6.8976529588035296E-2</v>
      </c>
      <c r="K194" s="39">
        <f t="shared" ca="1" si="10"/>
        <v>6.6284141114478265E-2</v>
      </c>
    </row>
    <row r="195" spans="6:11">
      <c r="F195" s="38">
        <f t="shared" ca="1" si="9"/>
        <v>49339</v>
      </c>
      <c r="G195">
        <f t="shared" ref="G195:G258" ca="1" si="11">(K195-J195)*10000</f>
        <v>-26.915067131004776</v>
      </c>
      <c r="H195">
        <f ca="1"/>
        <v>0.34107355705069109</v>
      </c>
      <c r="I195">
        <f ca="1"/>
        <v>0.35569403909970904</v>
      </c>
      <c r="J195" s="39">
        <f t="shared" ca="1" si="10"/>
        <v>6.8976606996506776E-2</v>
      </c>
      <c r="K195" s="39">
        <f t="shared" ca="1" si="10"/>
        <v>6.6285100283406298E-2</v>
      </c>
    </row>
    <row r="196" spans="6:11">
      <c r="F196" s="38">
        <f t="shared" ca="1" si="9"/>
        <v>49369</v>
      </c>
      <c r="G196">
        <f t="shared" ca="1" si="11"/>
        <v>-26.906249526439524</v>
      </c>
      <c r="H196">
        <f ca="1"/>
        <v>0.3391449646030808</v>
      </c>
      <c r="I196">
        <f ca="1"/>
        <v>0.35375613569941594</v>
      </c>
      <c r="J196" s="39">
        <f t="shared" ca="1" si="10"/>
        <v>6.8976684404976785E-2</v>
      </c>
      <c r="K196" s="39">
        <f t="shared" ca="1" si="10"/>
        <v>6.6286059452332832E-2</v>
      </c>
    </row>
    <row r="197" spans="6:11">
      <c r="F197" s="38">
        <f t="shared" ca="1" si="9"/>
        <v>49399</v>
      </c>
      <c r="G197">
        <f t="shared" ca="1" si="11"/>
        <v>-26.897431921874272</v>
      </c>
      <c r="H197">
        <f ca="1"/>
        <v>0.33722727304523287</v>
      </c>
      <c r="I197">
        <f ca="1"/>
        <v>0.35182873497170042</v>
      </c>
      <c r="J197" s="39">
        <f t="shared" ca="1" si="10"/>
        <v>6.8976761813446155E-2</v>
      </c>
      <c r="K197" s="39">
        <f t="shared" ca="1" si="10"/>
        <v>6.6287018621258728E-2</v>
      </c>
    </row>
    <row r="198" spans="6:11">
      <c r="F198" s="38">
        <f t="shared" ca="1" si="9"/>
        <v>49429</v>
      </c>
      <c r="G198">
        <f t="shared" ca="1" si="11"/>
        <v>-26.888614317309017</v>
      </c>
      <c r="H198">
        <f ca="1"/>
        <v>0.33532042078685853</v>
      </c>
      <c r="I198">
        <f ca="1"/>
        <v>0.34991178030007258</v>
      </c>
      <c r="J198" s="39">
        <f t="shared" ca="1" si="10"/>
        <v>6.8976839221913153E-2</v>
      </c>
      <c r="K198" s="39">
        <f t="shared" ca="1" si="10"/>
        <v>6.6287977790182251E-2</v>
      </c>
    </row>
    <row r="199" spans="6:11">
      <c r="F199" s="38">
        <f t="shared" ref="F199:F262" ca="1" si="12">F198+30</f>
        <v>49459</v>
      </c>
      <c r="G199">
        <f t="shared" ca="1" si="11"/>
        <v>-26.879796712743488</v>
      </c>
      <c r="H199">
        <f ca="1"/>
        <v>0.33342434658550468</v>
      </c>
      <c r="I199">
        <f ca="1"/>
        <v>0.34800521537157336</v>
      </c>
      <c r="J199" s="39">
        <f t="shared" ca="1" si="10"/>
        <v>6.8976916630378637E-2</v>
      </c>
      <c r="K199" s="39">
        <f t="shared" ca="1" si="10"/>
        <v>6.6288936959104289E-2</v>
      </c>
    </row>
    <row r="200" spans="6:11">
      <c r="F200" s="38">
        <f t="shared" ca="1" si="12"/>
        <v>49489</v>
      </c>
      <c r="G200">
        <f t="shared" ca="1" si="11"/>
        <v>-26.870979108178094</v>
      </c>
      <c r="H200">
        <f ca="1"/>
        <v>0.33153898954460381</v>
      </c>
      <c r="I200">
        <f ca="1"/>
        <v>0.34610898417517078</v>
      </c>
      <c r="J200" s="39">
        <f t="shared" ca="1" si="10"/>
        <v>6.8976994038843512E-2</v>
      </c>
      <c r="K200" s="39">
        <f t="shared" ca="1" si="10"/>
        <v>6.6289896128025702E-2</v>
      </c>
    </row>
    <row r="201" spans="6:11">
      <c r="F201" s="38">
        <f t="shared" ca="1" si="12"/>
        <v>49519</v>
      </c>
      <c r="G201">
        <f t="shared" ca="1" si="11"/>
        <v>-26.862161503612981</v>
      </c>
      <c r="H201">
        <f ca="1"/>
        <v>0.32966428911153517</v>
      </c>
      <c r="I201">
        <f ca="1"/>
        <v>0.34422303100016444</v>
      </c>
      <c r="J201" s="39">
        <f t="shared" ca="1" si="10"/>
        <v>6.8977071447306026E-2</v>
      </c>
      <c r="K201" s="39">
        <f t="shared" ca="1" si="10"/>
        <v>6.6290855296944728E-2</v>
      </c>
    </row>
    <row r="202" spans="6:11">
      <c r="F202" s="38">
        <f t="shared" ca="1" si="12"/>
        <v>49549</v>
      </c>
      <c r="G202">
        <f t="shared" ca="1" si="11"/>
        <v>-26.853343899047726</v>
      </c>
      <c r="H202">
        <f ca="1"/>
        <v>0.32780018507565545</v>
      </c>
      <c r="I202">
        <f ca="1"/>
        <v>0.34234730043455508</v>
      </c>
      <c r="J202" s="39">
        <f t="shared" ca="1" si="10"/>
        <v>6.8977148855767043E-2</v>
      </c>
      <c r="K202" s="39">
        <f t="shared" ca="1" si="10"/>
        <v>6.629181446586227E-2</v>
      </c>
    </row>
    <row r="203" spans="6:11">
      <c r="F203" s="38">
        <f t="shared" ca="1" si="12"/>
        <v>49579</v>
      </c>
      <c r="G203">
        <f t="shared" ca="1" si="11"/>
        <v>-26.844526294482197</v>
      </c>
      <c r="H203">
        <f ca="1"/>
        <v>0.32594661756638194</v>
      </c>
      <c r="I203">
        <f ca="1"/>
        <v>0.34048173736346649</v>
      </c>
      <c r="J203" s="39">
        <f t="shared" ca="1" si="10"/>
        <v>6.8977226264227393E-2</v>
      </c>
      <c r="K203" s="39">
        <f t="shared" ca="1" si="10"/>
        <v>6.6292773634779173E-2</v>
      </c>
    </row>
    <row r="204" spans="6:11">
      <c r="F204" s="38">
        <f t="shared" ca="1" si="12"/>
        <v>49609</v>
      </c>
      <c r="G204">
        <f t="shared" ca="1" si="11"/>
        <v>-26.835708689916665</v>
      </c>
      <c r="H204">
        <f ca="1"/>
        <v>0.32410352705128598</v>
      </c>
      <c r="I204">
        <f ca="1"/>
        <v>0.33862628696757507</v>
      </c>
      <c r="J204" s="39">
        <f t="shared" ca="1" si="10"/>
        <v>6.8977303672685411E-2</v>
      </c>
      <c r="K204" s="39">
        <f t="shared" ca="1" si="10"/>
        <v>6.6293732803693745E-2</v>
      </c>
    </row>
    <row r="205" spans="6:11">
      <c r="F205" s="38">
        <f t="shared" ca="1" si="12"/>
        <v>49639</v>
      </c>
      <c r="G205">
        <f t="shared" ca="1" si="11"/>
        <v>-26.826891085351413</v>
      </c>
      <c r="H205">
        <f ca="1"/>
        <v>0.32227085433415709</v>
      </c>
      <c r="I205">
        <f ca="1"/>
        <v>0.33678089472150569</v>
      </c>
      <c r="J205" s="39">
        <f t="shared" ca="1" si="10"/>
        <v>6.8977381081141931E-2</v>
      </c>
      <c r="K205" s="39">
        <f t="shared" ca="1" si="10"/>
        <v>6.629469197260679E-2</v>
      </c>
    </row>
    <row r="206" spans="6:11">
      <c r="F206" s="38">
        <f t="shared" ca="1" si="12"/>
        <v>49669</v>
      </c>
      <c r="G206">
        <f t="shared" ca="1" si="11"/>
        <v>-26.818073480786019</v>
      </c>
      <c r="H206">
        <f ca="1"/>
        <v>0.32044854055311806</v>
      </c>
      <c r="I206">
        <f ca="1"/>
        <v>0.33494550639227783</v>
      </c>
      <c r="J206" s="39">
        <f t="shared" ca="1" si="10"/>
        <v>6.8977458489597798E-2</v>
      </c>
      <c r="K206" s="39">
        <f t="shared" ca="1" si="10"/>
        <v>6.6295651141519196E-2</v>
      </c>
    </row>
    <row r="207" spans="6:11">
      <c r="F207" s="38">
        <f t="shared" ca="1" si="12"/>
        <v>49699</v>
      </c>
      <c r="G207">
        <f t="shared" ca="1" si="11"/>
        <v>-26.809255876220906</v>
      </c>
      <c r="H207">
        <f ca="1"/>
        <v>0.31863652717875113</v>
      </c>
      <c r="I207">
        <f ca="1"/>
        <v>0.33312006803776073</v>
      </c>
      <c r="J207" s="39">
        <f t="shared" ca="1" si="10"/>
        <v>6.897753589805132E-2</v>
      </c>
      <c r="K207" s="39">
        <f t="shared" ca="1" si="10"/>
        <v>6.629661031042923E-2</v>
      </c>
    </row>
    <row r="208" spans="6:11">
      <c r="F208" s="38">
        <f t="shared" ca="1" si="12"/>
        <v>49729</v>
      </c>
      <c r="G208">
        <f t="shared" ca="1" si="11"/>
        <v>-26.800438271655651</v>
      </c>
      <c r="H208">
        <f ca="1"/>
        <v>0.31683475601219385</v>
      </c>
      <c r="I208">
        <f ca="1"/>
        <v>0.33130452600509375</v>
      </c>
      <c r="J208" s="39">
        <f t="shared" ca="1" si="10"/>
        <v>6.8977613306503358E-2</v>
      </c>
      <c r="K208" s="39">
        <f t="shared" ca="1" si="10"/>
        <v>6.6297569479337792E-2</v>
      </c>
    </row>
    <row r="209" spans="6:11">
      <c r="F209" s="38">
        <f t="shared" ca="1" si="12"/>
        <v>49759</v>
      </c>
      <c r="G209">
        <f t="shared" ca="1" si="11"/>
        <v>-26.79162066709026</v>
      </c>
      <c r="H209">
        <f ca="1"/>
        <v>0.31504316918328656</v>
      </c>
      <c r="I209">
        <f ca="1"/>
        <v>0.32949882692915794</v>
      </c>
      <c r="J209" s="39">
        <f t="shared" ca="1" si="10"/>
        <v>6.8977690714954742E-2</v>
      </c>
      <c r="K209" s="39">
        <f t="shared" ca="1" si="10"/>
        <v>6.6298528648245716E-2</v>
      </c>
    </row>
    <row r="210" spans="6:11">
      <c r="F210" s="38">
        <f t="shared" ca="1" si="12"/>
        <v>49789</v>
      </c>
      <c r="G210">
        <f t="shared" ca="1" si="11"/>
        <v>-26.782803062524867</v>
      </c>
      <c r="H210">
        <f ca="1"/>
        <v>0.31326170914873003</v>
      </c>
      <c r="I210">
        <f ca="1"/>
        <v>0.32770291773105537</v>
      </c>
      <c r="J210" s="39">
        <f t="shared" ca="1" si="10"/>
        <v>6.8977768123403768E-2</v>
      </c>
      <c r="K210" s="39">
        <f t="shared" ca="1" si="10"/>
        <v>6.6299487817151281E-2</v>
      </c>
    </row>
    <row r="211" spans="6:11">
      <c r="F211" s="38">
        <f t="shared" ca="1" si="12"/>
        <v>49819</v>
      </c>
      <c r="G211">
        <f t="shared" ca="1" si="11"/>
        <v>-26.773985457959476</v>
      </c>
      <c r="H211">
        <f ca="1"/>
        <v>0.31149031869021299</v>
      </c>
      <c r="I211">
        <f ca="1"/>
        <v>0.32591674561655448</v>
      </c>
      <c r="J211" s="39">
        <f t="shared" ca="1" si="10"/>
        <v>6.8977845531851281E-2</v>
      </c>
      <c r="K211" s="39">
        <f t="shared" ca="1" si="10"/>
        <v>6.6300446986055334E-2</v>
      </c>
    </row>
    <row r="212" spans="6:11">
      <c r="F212" s="38">
        <f t="shared" ca="1" si="12"/>
        <v>49849</v>
      </c>
      <c r="G212">
        <f t="shared" ca="1" si="11"/>
        <v>-26.765167853394082</v>
      </c>
      <c r="H212">
        <f ca="1"/>
        <v>0.30972894091259107</v>
      </c>
      <c r="I212">
        <f ca="1"/>
        <v>0.32414025807458546</v>
      </c>
      <c r="J212" s="39">
        <f t="shared" ref="J212:K275" ca="1" si="13">LN(H212)*-365/($F212-$F$2)</f>
        <v>6.8977922940298184E-2</v>
      </c>
      <c r="K212" s="39">
        <f t="shared" ca="1" si="13"/>
        <v>6.6301406154958775E-2</v>
      </c>
    </row>
    <row r="213" spans="6:11">
      <c r="F213" s="38">
        <f t="shared" ca="1" si="12"/>
        <v>49879</v>
      </c>
      <c r="G213">
        <f t="shared" ca="1" si="11"/>
        <v>-26.756350248828692</v>
      </c>
      <c r="H213">
        <f ca="1"/>
        <v>0.30797751924207561</v>
      </c>
      <c r="I213">
        <f ca="1"/>
        <v>0.32237340287574434</v>
      </c>
      <c r="J213" s="39">
        <f t="shared" ca="1" si="13"/>
        <v>6.8978000348742699E-2</v>
      </c>
      <c r="K213" s="39">
        <f t="shared" ca="1" si="13"/>
        <v>6.630236532385983E-2</v>
      </c>
    </row>
    <row r="214" spans="6:11">
      <c r="F214" s="38">
        <f t="shared" ca="1" si="12"/>
        <v>49909</v>
      </c>
      <c r="G214">
        <f t="shared" ca="1" si="11"/>
        <v>-26.747532644263437</v>
      </c>
      <c r="H214">
        <f ca="1"/>
        <v>0.30623599742439256</v>
      </c>
      <c r="I214">
        <f ca="1"/>
        <v>0.3206161280707624</v>
      </c>
      <c r="J214" s="39">
        <f t="shared" ca="1" si="13"/>
        <v>6.8978077757185743E-2</v>
      </c>
      <c r="K214" s="39">
        <f t="shared" ca="1" si="13"/>
        <v>6.63033244927594E-2</v>
      </c>
    </row>
    <row r="215" spans="6:11">
      <c r="F215" s="38">
        <f t="shared" ca="1" si="12"/>
        <v>49939</v>
      </c>
      <c r="G215">
        <f t="shared" ca="1" si="11"/>
        <v>-26.738715039698047</v>
      </c>
      <c r="H215">
        <f ca="1"/>
        <v>0.30450431952299178</v>
      </c>
      <c r="I215">
        <f ca="1"/>
        <v>0.31886838198902551</v>
      </c>
      <c r="J215" s="39">
        <f t="shared" ca="1" si="13"/>
        <v>6.8978155165628122E-2</v>
      </c>
      <c r="K215" s="39">
        <f t="shared" ca="1" si="13"/>
        <v>6.6304283661658317E-2</v>
      </c>
    </row>
    <row r="216" spans="6:11">
      <c r="F216" s="38">
        <f t="shared" ca="1" si="12"/>
        <v>49969</v>
      </c>
      <c r="G216">
        <f t="shared" ca="1" si="11"/>
        <v>-26.729897435132795</v>
      </c>
      <c r="H216">
        <f ca="1"/>
        <v>0.302782429917267</v>
      </c>
      <c r="I216">
        <f ca="1"/>
        <v>0.31713011323710216</v>
      </c>
      <c r="J216" s="39">
        <f t="shared" ca="1" si="13"/>
        <v>6.8978232574068182E-2</v>
      </c>
      <c r="K216" s="39">
        <f t="shared" ca="1" si="13"/>
        <v>6.6305242830554903E-2</v>
      </c>
    </row>
    <row r="217" spans="6:11">
      <c r="F217" s="38">
        <f t="shared" ca="1" si="12"/>
        <v>49999</v>
      </c>
      <c r="G217">
        <f t="shared" ca="1" si="11"/>
        <v>-26.721079830567401</v>
      </c>
      <c r="H217">
        <f ca="1"/>
        <v>0.30107027330074504</v>
      </c>
      <c r="I217">
        <f ca="1"/>
        <v>0.31540127069723661</v>
      </c>
      <c r="J217" s="39">
        <f t="shared" ca="1" si="13"/>
        <v>6.8978309982506716E-2</v>
      </c>
      <c r="K217" s="39">
        <f t="shared" ca="1" si="13"/>
        <v>6.6306201999449976E-2</v>
      </c>
    </row>
    <row r="218" spans="6:11">
      <c r="F218" s="38">
        <f t="shared" ca="1" si="12"/>
        <v>50029</v>
      </c>
      <c r="G218">
        <f t="shared" ca="1" si="11"/>
        <v>-26.712262226002149</v>
      </c>
      <c r="H218">
        <f ca="1"/>
        <v>0.29936779467932562</v>
      </c>
      <c r="I218">
        <f ca="1"/>
        <v>0.31368180352589209</v>
      </c>
      <c r="J218" s="39">
        <f t="shared" ca="1" si="13"/>
        <v>6.8978387390944612E-2</v>
      </c>
      <c r="K218" s="39">
        <f t="shared" ca="1" si="13"/>
        <v>6.6307161168344397E-2</v>
      </c>
    </row>
    <row r="219" spans="6:11">
      <c r="F219" s="38">
        <f t="shared" ca="1" si="12"/>
        <v>50059</v>
      </c>
      <c r="G219">
        <f t="shared" ca="1" si="11"/>
        <v>-26.703444621436756</v>
      </c>
      <c r="H219">
        <f ca="1"/>
        <v>0.29767493936953143</v>
      </c>
      <c r="I219">
        <f ca="1"/>
        <v>0.31197166115230213</v>
      </c>
      <c r="J219" s="39">
        <f t="shared" ca="1" si="13"/>
        <v>6.8978464799380163E-2</v>
      </c>
      <c r="K219" s="39">
        <f t="shared" ca="1" si="13"/>
        <v>6.6308120337236487E-2</v>
      </c>
    </row>
    <row r="220" spans="6:11">
      <c r="F220" s="38">
        <f t="shared" ca="1" si="12"/>
        <v>50089</v>
      </c>
      <c r="G220">
        <f t="shared" ca="1" si="11"/>
        <v>-26.694627016871504</v>
      </c>
      <c r="H220">
        <f ca="1"/>
        <v>0.29599165299672736</v>
      </c>
      <c r="I220">
        <f ca="1"/>
        <v>0.3102707932769872</v>
      </c>
      <c r="J220" s="39">
        <f t="shared" ca="1" si="13"/>
        <v>6.89785422078142E-2</v>
      </c>
      <c r="K220" s="39">
        <f t="shared" ca="1" si="13"/>
        <v>6.630907950612705E-2</v>
      </c>
    </row>
    <row r="221" spans="6:11">
      <c r="F221" s="38">
        <f t="shared" ca="1" si="12"/>
        <v>50119</v>
      </c>
      <c r="G221">
        <f t="shared" ca="1" si="11"/>
        <v>-26.685809412305971</v>
      </c>
      <c r="H221">
        <f ca="1"/>
        <v>0.29431788149339028</v>
      </c>
      <c r="I221">
        <f ca="1"/>
        <v>0.30857914987032098</v>
      </c>
      <c r="J221" s="39">
        <f t="shared" ca="1" si="13"/>
        <v>6.89786196162476E-2</v>
      </c>
      <c r="K221" s="39">
        <f t="shared" ca="1" si="13"/>
        <v>6.6310038675017002E-2</v>
      </c>
    </row>
    <row r="222" spans="6:11">
      <c r="F222" s="38">
        <f t="shared" ca="1" si="12"/>
        <v>50149</v>
      </c>
      <c r="G222">
        <f t="shared" ca="1" si="11"/>
        <v>-26.67699180774072</v>
      </c>
      <c r="H222">
        <f ca="1"/>
        <v>0.2926535710973886</v>
      </c>
      <c r="I222">
        <f ca="1"/>
        <v>0.3068966811711053</v>
      </c>
      <c r="J222" s="39">
        <f t="shared" ca="1" si="13"/>
        <v>6.8978697024678653E-2</v>
      </c>
      <c r="K222" s="39">
        <f t="shared" ca="1" si="13"/>
        <v>6.6310997843904582E-2</v>
      </c>
    </row>
    <row r="223" spans="6:11">
      <c r="F223" s="38">
        <f t="shared" ca="1" si="12"/>
        <v>50179</v>
      </c>
      <c r="G223">
        <f t="shared" ca="1" si="11"/>
        <v>-26.668174203175464</v>
      </c>
      <c r="H223">
        <f ca="1"/>
        <v>0.29099866835023136</v>
      </c>
      <c r="I223">
        <f ca="1"/>
        <v>0.30522333768510945</v>
      </c>
      <c r="J223" s="39">
        <f t="shared" ca="1" si="13"/>
        <v>6.8978774433108209E-2</v>
      </c>
      <c r="K223" s="39">
        <f t="shared" ca="1" si="13"/>
        <v>6.6311957012790662E-2</v>
      </c>
    </row>
    <row r="224" spans="6:11">
      <c r="F224" s="38">
        <f t="shared" ca="1" si="12"/>
        <v>50209</v>
      </c>
      <c r="G224">
        <f t="shared" ca="1" si="11"/>
        <v>-26.659356598609936</v>
      </c>
      <c r="H224">
        <f ca="1"/>
        <v>0.28935312009536701</v>
      </c>
      <c r="I224">
        <f ca="1"/>
        <v>0.30355907018365968</v>
      </c>
      <c r="J224" s="39">
        <f t="shared" ca="1" si="13"/>
        <v>6.8978851841537112E-2</v>
      </c>
      <c r="K224" s="39">
        <f t="shared" ca="1" si="13"/>
        <v>6.6312916181676118E-2</v>
      </c>
    </row>
    <row r="225" spans="6:11">
      <c r="F225" s="38">
        <f t="shared" ca="1" si="12"/>
        <v>50239</v>
      </c>
      <c r="G225">
        <f t="shared" ca="1" si="11"/>
        <v>-26.650538994044819</v>
      </c>
      <c r="H225">
        <f ca="1"/>
        <v>0.28771687347649239</v>
      </c>
      <c r="I225">
        <f ca="1"/>
        <v>0.30190382970223656</v>
      </c>
      <c r="J225" s="39">
        <f t="shared" ca="1" si="13"/>
        <v>6.8978929249963683E-2</v>
      </c>
      <c r="K225" s="39">
        <f t="shared" ca="1" si="13"/>
        <v>6.6313875350559201E-2</v>
      </c>
    </row>
    <row r="226" spans="6:11">
      <c r="F226" s="38">
        <f t="shared" ca="1" si="12"/>
        <v>50269</v>
      </c>
      <c r="G226">
        <f t="shared" ca="1" si="11"/>
        <v>-26.641721389479429</v>
      </c>
      <c r="H226">
        <f ca="1"/>
        <v>0.28608987593583068</v>
      </c>
      <c r="I226">
        <f ca="1"/>
        <v>0.30025756753903715</v>
      </c>
      <c r="J226" s="39">
        <f t="shared" ca="1" si="13"/>
        <v>6.8979006658388728E-2</v>
      </c>
      <c r="K226" s="39">
        <f t="shared" ca="1" si="13"/>
        <v>6.6314834519440785E-2</v>
      </c>
    </row>
    <row r="227" spans="6:11">
      <c r="F227" s="38">
        <f t="shared" ca="1" si="12"/>
        <v>50299</v>
      </c>
      <c r="G227">
        <f t="shared" ca="1" si="11"/>
        <v>-26.632903784913896</v>
      </c>
      <c r="H227">
        <f ca="1"/>
        <v>0.28447207521245921</v>
      </c>
      <c r="I227">
        <f ca="1"/>
        <v>0.29862023525358705</v>
      </c>
      <c r="J227" s="39">
        <f t="shared" ca="1" si="13"/>
        <v>6.8979084066813148E-2</v>
      </c>
      <c r="K227" s="39">
        <f t="shared" ca="1" si="13"/>
        <v>6.6315793688321759E-2</v>
      </c>
    </row>
    <row r="228" spans="6:11">
      <c r="F228" s="38">
        <f t="shared" ca="1" si="12"/>
        <v>50329</v>
      </c>
      <c r="G228">
        <f t="shared" ca="1" si="11"/>
        <v>-26.624086180348783</v>
      </c>
      <c r="H228">
        <f ca="1"/>
        <v>0.28286341934064702</v>
      </c>
      <c r="I228">
        <f ca="1"/>
        <v>0.2969917846653603</v>
      </c>
      <c r="J228" s="39">
        <f t="shared" ca="1" si="13"/>
        <v>6.8979161475235209E-2</v>
      </c>
      <c r="K228" s="39">
        <f t="shared" ca="1" si="13"/>
        <v>6.6316752857200331E-2</v>
      </c>
    </row>
    <row r="229" spans="6:11">
      <c r="F229" s="38">
        <f t="shared" ca="1" si="12"/>
        <v>50359</v>
      </c>
      <c r="G229">
        <f t="shared" ca="1" si="11"/>
        <v>-26.615268575783528</v>
      </c>
      <c r="H229">
        <f ca="1"/>
        <v>0.28126385664816134</v>
      </c>
      <c r="I229">
        <f ca="1"/>
        <v>0.29537216785236359</v>
      </c>
      <c r="J229" s="39">
        <f t="shared" ca="1" si="13"/>
        <v>6.8979238883655786E-2</v>
      </c>
      <c r="K229" s="39">
        <f t="shared" ca="1" si="13"/>
        <v>6.6317712026077433E-2</v>
      </c>
    </row>
    <row r="230" spans="6:11">
      <c r="F230" s="38">
        <f t="shared" ca="1" si="12"/>
        <v>50389</v>
      </c>
      <c r="G230">
        <f t="shared" ca="1" si="11"/>
        <v>-26.606450971218276</v>
      </c>
      <c r="H230">
        <f ca="1"/>
        <v>0.279673335754624</v>
      </c>
      <c r="I230">
        <f ca="1"/>
        <v>0.29376133714977093</v>
      </c>
      <c r="J230" s="39">
        <f t="shared" ca="1" si="13"/>
        <v>6.897931629207571E-2</v>
      </c>
      <c r="K230" s="39">
        <f t="shared" ca="1" si="13"/>
        <v>6.6318671194953882E-2</v>
      </c>
    </row>
    <row r="231" spans="6:11">
      <c r="F231" s="38">
        <f t="shared" ca="1" si="12"/>
        <v>50419</v>
      </c>
      <c r="G231">
        <f t="shared" ca="1" si="11"/>
        <v>-26.597633366652744</v>
      </c>
      <c r="H231">
        <f ca="1"/>
        <v>0.27809180556987689</v>
      </c>
      <c r="I231">
        <f ca="1"/>
        <v>0.29215924514856512</v>
      </c>
      <c r="J231" s="39">
        <f t="shared" ca="1" si="13"/>
        <v>6.8979393700493274E-2</v>
      </c>
      <c r="K231" s="39">
        <f t="shared" ca="1" si="13"/>
        <v>6.6319630363828E-2</v>
      </c>
    </row>
    <row r="232" spans="6:11">
      <c r="F232" s="38">
        <f t="shared" ca="1" si="12"/>
        <v>50449</v>
      </c>
      <c r="G232">
        <f t="shared" ca="1" si="11"/>
        <v>-26.588815762087354</v>
      </c>
      <c r="H232">
        <f ca="1"/>
        <v>0.27651921529231677</v>
      </c>
      <c r="I232">
        <f ca="1"/>
        <v>0.29056584469414454</v>
      </c>
      <c r="J232" s="39">
        <f t="shared" ca="1" si="13"/>
        <v>6.8979471108909327E-2</v>
      </c>
      <c r="K232" s="39">
        <f t="shared" ca="1" si="13"/>
        <v>6.6320589532700591E-2</v>
      </c>
    </row>
    <row r="233" spans="6:11">
      <c r="F233" s="38">
        <f t="shared" ca="1" si="12"/>
        <v>50479</v>
      </c>
      <c r="G233">
        <f t="shared" ca="1" si="11"/>
        <v>-26.57999815752224</v>
      </c>
      <c r="H233">
        <f ca="1"/>
        <v>0.27495551440727917</v>
      </c>
      <c r="I233">
        <f ca="1"/>
        <v>0.28898108888497898</v>
      </c>
      <c r="J233" s="39">
        <f t="shared" ca="1" si="13"/>
        <v>6.8979548517324768E-2</v>
      </c>
      <c r="K233" s="39">
        <f t="shared" ca="1" si="13"/>
        <v>6.6321548701572544E-2</v>
      </c>
    </row>
    <row r="234" spans="6:11">
      <c r="F234" s="38">
        <f t="shared" ca="1" si="12"/>
        <v>50509</v>
      </c>
      <c r="G234">
        <f t="shared" ca="1" si="11"/>
        <v>-26.571180552956708</v>
      </c>
      <c r="H234">
        <f ca="1"/>
        <v>0.27340065268543212</v>
      </c>
      <c r="I234">
        <f ca="1"/>
        <v>0.28740493107127335</v>
      </c>
      <c r="J234" s="39">
        <f t="shared" ca="1" si="13"/>
        <v>6.8979625925737836E-2</v>
      </c>
      <c r="K234" s="39">
        <f t="shared" ca="1" si="13"/>
        <v>6.6322507870442166E-2</v>
      </c>
    </row>
    <row r="235" spans="6:11">
      <c r="F235" s="38">
        <f t="shared" ca="1" si="12"/>
        <v>50539</v>
      </c>
      <c r="G235">
        <f t="shared" ca="1" si="11"/>
        <v>-26.562362948391318</v>
      </c>
      <c r="H235">
        <f ca="1"/>
        <v>0.27185458018113834</v>
      </c>
      <c r="I235">
        <f ca="1"/>
        <v>0.28583732485359609</v>
      </c>
      <c r="J235" s="39">
        <f t="shared" ca="1" si="13"/>
        <v>6.8979703334149392E-2</v>
      </c>
      <c r="K235" s="39">
        <f t="shared" ca="1" si="13"/>
        <v>6.632346703931026E-2</v>
      </c>
    </row>
    <row r="236" spans="6:11">
      <c r="F236" s="38">
        <f t="shared" ca="1" si="12"/>
        <v>50569</v>
      </c>
      <c r="G236">
        <f t="shared" ca="1" si="11"/>
        <v>-26.553545343826201</v>
      </c>
      <c r="H236">
        <f ca="1"/>
        <v>0.27031724723086631</v>
      </c>
      <c r="I236">
        <f ca="1"/>
        <v>0.28427822408155595</v>
      </c>
      <c r="J236" s="39">
        <f t="shared" ca="1" si="13"/>
        <v>6.8979780742560365E-2</v>
      </c>
      <c r="K236" s="39">
        <f t="shared" ca="1" si="13"/>
        <v>6.6324426208177745E-2</v>
      </c>
    </row>
    <row r="237" spans="6:11">
      <c r="F237" s="38">
        <f t="shared" ca="1" si="12"/>
        <v>50599</v>
      </c>
      <c r="G237">
        <f t="shared" ca="1" si="11"/>
        <v>-26.544727739260811</v>
      </c>
      <c r="H237">
        <f ca="1"/>
        <v>0.26878860445161173</v>
      </c>
      <c r="I237">
        <f ca="1"/>
        <v>0.282727582852488</v>
      </c>
      <c r="J237" s="39">
        <f t="shared" ca="1" si="13"/>
        <v>6.8979858150968937E-2</v>
      </c>
      <c r="K237" s="39">
        <f t="shared" ca="1" si="13"/>
        <v>6.6325385377042856E-2</v>
      </c>
    </row>
    <row r="238" spans="6:11">
      <c r="F238" s="38">
        <f t="shared" ca="1" si="12"/>
        <v>50629</v>
      </c>
      <c r="G238">
        <f t="shared" ca="1" si="11"/>
        <v>-26.535910134695555</v>
      </c>
      <c r="H238">
        <f ca="1"/>
        <v>0.26726860273928638</v>
      </c>
      <c r="I238">
        <f ca="1"/>
        <v>0.28118535551010237</v>
      </c>
      <c r="J238" s="39">
        <f t="shared" ca="1" si="13"/>
        <v>6.897993555937601E-2</v>
      </c>
      <c r="K238" s="39">
        <f t="shared" ca="1" si="13"/>
        <v>6.6326344545906454E-2</v>
      </c>
    </row>
    <row r="239" spans="6:11">
      <c r="F239" s="38">
        <f t="shared" ca="1" si="12"/>
        <v>50659</v>
      </c>
      <c r="G239">
        <f t="shared" ca="1" si="11"/>
        <v>-26.527092530130027</v>
      </c>
      <c r="H239">
        <f ca="1"/>
        <v>0.26575719326715658</v>
      </c>
      <c r="I239">
        <f ca="1"/>
        <v>0.27965149664318295</v>
      </c>
      <c r="J239" s="39">
        <f t="shared" ca="1" si="13"/>
        <v>6.8980012967782459E-2</v>
      </c>
      <c r="K239" s="39">
        <f t="shared" ca="1" si="13"/>
        <v>6.6327303714769456E-2</v>
      </c>
    </row>
    <row r="240" spans="6:11">
      <c r="F240" s="38">
        <f t="shared" ca="1" si="12"/>
        <v>50689</v>
      </c>
      <c r="G240">
        <f t="shared" ca="1" si="11"/>
        <v>-26.518274925564771</v>
      </c>
      <c r="H240">
        <f ca="1"/>
        <v>0.26425432748429101</v>
      </c>
      <c r="I240">
        <f ca="1"/>
        <v>0.27812596108429399</v>
      </c>
      <c r="J240" s="39">
        <f t="shared" ca="1" si="13"/>
        <v>6.8980090376186534E-2</v>
      </c>
      <c r="K240" s="39">
        <f t="shared" ca="1" si="13"/>
        <v>6.6328262883630057E-2</v>
      </c>
    </row>
    <row r="241" spans="6:11">
      <c r="F241" s="38">
        <f t="shared" ca="1" si="12"/>
        <v>50719</v>
      </c>
      <c r="G241">
        <f t="shared" ca="1" si="11"/>
        <v>-26.509457320999381</v>
      </c>
      <c r="H241">
        <f ca="1"/>
        <v>0.26275995711397671</v>
      </c>
      <c r="I241">
        <f ca="1"/>
        <v>0.27660870390844994</v>
      </c>
      <c r="J241" s="39">
        <f t="shared" ca="1" si="13"/>
        <v>6.8980167784589111E-2</v>
      </c>
      <c r="K241" s="39">
        <f t="shared" ca="1" si="13"/>
        <v>6.6329222052489173E-2</v>
      </c>
    </row>
    <row r="242" spans="6:11">
      <c r="F242" s="38">
        <f t="shared" ca="1" si="12"/>
        <v>50749</v>
      </c>
      <c r="G242">
        <f t="shared" ca="1" si="11"/>
        <v>-26.500639716433987</v>
      </c>
      <c r="H242">
        <f ca="1"/>
        <v>0.2612740341521837</v>
      </c>
      <c r="I242">
        <f ca="1"/>
        <v>0.27509968043183514</v>
      </c>
      <c r="J242" s="39">
        <f t="shared" ca="1" si="13"/>
        <v>6.8980245192991077E-2</v>
      </c>
      <c r="K242" s="39">
        <f t="shared" ca="1" si="13"/>
        <v>6.6330181221347678E-2</v>
      </c>
    </row>
    <row r="243" spans="6:11">
      <c r="F243" s="38">
        <f t="shared" ca="1" si="12"/>
        <v>50779</v>
      </c>
      <c r="G243">
        <f t="shared" ca="1" si="11"/>
        <v>-26.491822111868597</v>
      </c>
      <c r="H243">
        <f ca="1"/>
        <v>0.25979651086603944</v>
      </c>
      <c r="I243">
        <f ca="1"/>
        <v>0.27359884621053082</v>
      </c>
      <c r="J243" s="39">
        <f t="shared" ca="1" si="13"/>
        <v>6.8980322601390656E-2</v>
      </c>
      <c r="K243" s="39">
        <f t="shared" ca="1" si="13"/>
        <v>6.6331140390203797E-2</v>
      </c>
    </row>
    <row r="244" spans="6:11">
      <c r="F244" s="38">
        <f t="shared" ca="1" si="12"/>
        <v>50809</v>
      </c>
      <c r="G244">
        <f t="shared" ca="1" si="11"/>
        <v>-26.48300450730348</v>
      </c>
      <c r="H244">
        <f ca="1"/>
        <v>0.25832733979227063</v>
      </c>
      <c r="I244">
        <f ca="1"/>
        <v>0.27210615703920582</v>
      </c>
      <c r="J244" s="39">
        <f t="shared" ca="1" si="13"/>
        <v>6.8980400009788764E-2</v>
      </c>
      <c r="K244" s="39">
        <f t="shared" ca="1" si="13"/>
        <v>6.6332099559058416E-2</v>
      </c>
    </row>
    <row r="245" spans="6:11">
      <c r="F245" s="38">
        <f t="shared" ca="1" si="12"/>
        <v>50839</v>
      </c>
      <c r="G245">
        <f t="shared" ca="1" si="11"/>
        <v>-26.47418690273809</v>
      </c>
      <c r="H245">
        <f ca="1"/>
        <v>0.25686647373569454</v>
      </c>
      <c r="I245">
        <f ca="1"/>
        <v>0.27062156894985678</v>
      </c>
      <c r="J245" s="39">
        <f t="shared" ca="1" si="13"/>
        <v>6.898047741818622E-2</v>
      </c>
      <c r="K245" s="39">
        <f t="shared" ca="1" si="13"/>
        <v>6.6333058727912411E-2</v>
      </c>
    </row>
    <row r="246" spans="6:11">
      <c r="F246" s="38">
        <f t="shared" ca="1" si="12"/>
        <v>50869</v>
      </c>
      <c r="G246">
        <f t="shared" ca="1" si="11"/>
        <v>-26.465369298172835</v>
      </c>
      <c r="H246">
        <f ca="1"/>
        <v>0.25541386576771863</v>
      </c>
      <c r="I246">
        <f ca="1"/>
        <v>0.2691450382105553</v>
      </c>
      <c r="J246" s="39">
        <f t="shared" ca="1" si="13"/>
        <v>6.8980554826581317E-2</v>
      </c>
      <c r="K246" s="39">
        <f t="shared" ca="1" si="13"/>
        <v>6.6334017896764033E-2</v>
      </c>
    </row>
    <row r="247" spans="6:11">
      <c r="F247" s="38">
        <f t="shared" ca="1" si="12"/>
        <v>50899</v>
      </c>
      <c r="G247">
        <f t="shared" ca="1" si="11"/>
        <v>-26.456551693607445</v>
      </c>
      <c r="H247">
        <f ca="1"/>
        <v>0.25396946922480884</v>
      </c>
      <c r="I247">
        <f ca="1"/>
        <v>0.26767652132415914</v>
      </c>
      <c r="J247" s="39">
        <f t="shared" ca="1" si="13"/>
        <v>6.8980632234974901E-2</v>
      </c>
      <c r="K247" s="39">
        <f t="shared" ca="1" si="13"/>
        <v>6.6334977065614156E-2</v>
      </c>
    </row>
    <row r="248" spans="6:11">
      <c r="F248" s="38">
        <f t="shared" ca="1" si="12"/>
        <v>50929</v>
      </c>
      <c r="G248">
        <f t="shared" ca="1" si="11"/>
        <v>-26.447734089041912</v>
      </c>
      <c r="H248">
        <f ca="1"/>
        <v>0.25253323770700603</v>
      </c>
      <c r="I248">
        <f ca="1"/>
        <v>0.26621597502707267</v>
      </c>
      <c r="J248" s="39">
        <f t="shared" ca="1" si="13"/>
        <v>6.8980709643367874E-2</v>
      </c>
      <c r="K248" s="39">
        <f t="shared" ca="1" si="13"/>
        <v>6.6335936234463683E-2</v>
      </c>
    </row>
    <row r="249" spans="6:11">
      <c r="F249" s="38">
        <f t="shared" ca="1" si="12"/>
        <v>50959</v>
      </c>
      <c r="G249">
        <f t="shared" ca="1" si="11"/>
        <v>-26.439393540896582</v>
      </c>
      <c r="H249">
        <f ca="1"/>
        <v>0.25110512507645133</v>
      </c>
      <c r="I249">
        <f ca="1"/>
        <v>0.26476360931750847</v>
      </c>
      <c r="J249" s="39">
        <f t="shared" ca="1" si="13"/>
        <v>6.8980787051758474E-2</v>
      </c>
      <c r="K249" s="39">
        <f t="shared" ca="1" si="13"/>
        <v>6.6336847697668816E-2</v>
      </c>
    </row>
    <row r="250" spans="6:11">
      <c r="F250" s="38">
        <f t="shared" ca="1" si="12"/>
        <v>50989</v>
      </c>
      <c r="G250">
        <f t="shared" ca="1" si="11"/>
        <v>-26.43415385947992</v>
      </c>
      <c r="H250">
        <f ca="1"/>
        <v>0.2496850854558797</v>
      </c>
      <c r="I250">
        <f ca="1"/>
        <v>0.26332077010522909</v>
      </c>
      <c r="J250" s="39">
        <f t="shared" ca="1" si="13"/>
        <v>6.8980864460147562E-2</v>
      </c>
      <c r="K250" s="39">
        <f t="shared" ca="1" si="13"/>
        <v>6.633744907419957E-2</v>
      </c>
    </row>
    <row r="251" spans="6:11">
      <c r="F251" s="38">
        <f t="shared" ca="1" si="12"/>
        <v>51019</v>
      </c>
      <c r="G251">
        <f t="shared" ca="1" si="11"/>
        <v>-26.428914178063394</v>
      </c>
      <c r="H251">
        <f ca="1"/>
        <v>0.24827307322716163</v>
      </c>
      <c r="I251">
        <f ca="1"/>
        <v>0.26188576781022793</v>
      </c>
      <c r="J251" s="39">
        <f t="shared" ca="1" si="13"/>
        <v>6.8980941868536053E-2</v>
      </c>
      <c r="K251" s="39">
        <f t="shared" ca="1" si="13"/>
        <v>6.6338050450729713E-2</v>
      </c>
    </row>
    <row r="252" spans="6:11">
      <c r="F252" s="38">
        <f t="shared" ca="1" si="12"/>
        <v>51049</v>
      </c>
      <c r="G252">
        <f t="shared" ca="1" si="11"/>
        <v>-26.423674496647148</v>
      </c>
      <c r="H252">
        <f ca="1"/>
        <v>0.24686904302985349</v>
      </c>
      <c r="I252">
        <f ca="1"/>
        <v>0.26045856000711481</v>
      </c>
      <c r="J252" s="39">
        <f t="shared" ca="1" si="13"/>
        <v>6.8981019276922156E-2</v>
      </c>
      <c r="K252" s="39">
        <f t="shared" ca="1" si="13"/>
        <v>6.6338651827257442E-2</v>
      </c>
    </row>
    <row r="253" spans="6:11">
      <c r="F253" s="38">
        <f t="shared" ca="1" si="12"/>
        <v>51079</v>
      </c>
      <c r="G253">
        <f t="shared" ca="1" si="11"/>
        <v>-26.418434815230622</v>
      </c>
      <c r="H253">
        <f ca="1"/>
        <v>0.24547294975971601</v>
      </c>
      <c r="I253">
        <f ca="1"/>
        <v>0.259039104499385</v>
      </c>
      <c r="J253" s="39">
        <f t="shared" ca="1" si="13"/>
        <v>6.8981096685306748E-2</v>
      </c>
      <c r="K253" s="39">
        <f t="shared" ca="1" si="13"/>
        <v>6.6339253203783685E-2</v>
      </c>
    </row>
    <row r="254" spans="6:11">
      <c r="F254" s="38">
        <f t="shared" ca="1" si="12"/>
        <v>51109</v>
      </c>
      <c r="G254">
        <f t="shared" ca="1" si="11"/>
        <v>-26.413195133814099</v>
      </c>
      <c r="H254">
        <f ca="1"/>
        <v>0.24408474856728082</v>
      </c>
      <c r="I254">
        <f ca="1"/>
        <v>0.25762735931820291</v>
      </c>
      <c r="J254" s="39">
        <f t="shared" ca="1" si="13"/>
        <v>6.8981174093690742E-2</v>
      </c>
      <c r="K254" s="39">
        <f t="shared" ca="1" si="13"/>
        <v>6.6339854580309332E-2</v>
      </c>
    </row>
    <row r="255" spans="6:11">
      <c r="F255" s="38">
        <f t="shared" ca="1" si="12"/>
        <v>51139</v>
      </c>
      <c r="G255">
        <f t="shared" ca="1" si="11"/>
        <v>-26.407955452397715</v>
      </c>
      <c r="H255">
        <f ca="1"/>
        <v>0.24270439485642523</v>
      </c>
      <c r="I255">
        <f ca="1"/>
        <v>0.25622328272119155</v>
      </c>
      <c r="J255" s="39">
        <f t="shared" ca="1" si="13"/>
        <v>6.8981251502072363E-2</v>
      </c>
      <c r="K255" s="39">
        <f t="shared" ca="1" si="13"/>
        <v>6.6340455956832592E-2</v>
      </c>
    </row>
    <row r="256" spans="6:11">
      <c r="F256" s="38">
        <f t="shared" ca="1" si="12"/>
        <v>51169</v>
      </c>
      <c r="G256">
        <f t="shared" ca="1" si="11"/>
        <v>-26.40271577098105</v>
      </c>
      <c r="H256">
        <f ca="1"/>
        <v>0.24133184428291551</v>
      </c>
      <c r="I256">
        <f ca="1"/>
        <v>0.25482683319118726</v>
      </c>
      <c r="J256" s="39">
        <f t="shared" ca="1" si="13"/>
        <v>6.8981328910452458E-2</v>
      </c>
      <c r="K256" s="39">
        <f t="shared" ca="1" si="13"/>
        <v>6.6341057333354353E-2</v>
      </c>
    </row>
    <row r="257" spans="6:11">
      <c r="F257" s="38">
        <f t="shared" ca="1" si="12"/>
        <v>51199</v>
      </c>
      <c r="G257">
        <f t="shared" ca="1" si="11"/>
        <v>-26.397476089564663</v>
      </c>
      <c r="H257">
        <f ca="1"/>
        <v>0.23996705275299757</v>
      </c>
      <c r="I257">
        <f ca="1"/>
        <v>0.25343796943504221</v>
      </c>
      <c r="J257" s="39">
        <f t="shared" ca="1" si="13"/>
        <v>6.8981406318831942E-2</v>
      </c>
      <c r="K257" s="39">
        <f t="shared" ca="1" si="13"/>
        <v>6.6341658709875476E-2</v>
      </c>
    </row>
    <row r="258" spans="6:11">
      <c r="F258" s="38">
        <f t="shared" ca="1" si="12"/>
        <v>51229</v>
      </c>
      <c r="G258">
        <f t="shared" ca="1" si="11"/>
        <v>-26.39223640814814</v>
      </c>
      <c r="H258">
        <f ca="1"/>
        <v>0.23860997642199597</v>
      </c>
      <c r="I258">
        <f ca="1"/>
        <v>0.25205665038243369</v>
      </c>
      <c r="J258" s="39">
        <f t="shared" ca="1" si="13"/>
        <v>6.8981483727209067E-2</v>
      </c>
      <c r="K258" s="39">
        <f t="shared" ca="1" si="13"/>
        <v>6.6342260086394253E-2</v>
      </c>
    </row>
    <row r="259" spans="6:11">
      <c r="F259" s="38">
        <f t="shared" ca="1" si="12"/>
        <v>51259</v>
      </c>
      <c r="G259">
        <f t="shared" ref="G259:G275" ca="1" si="14">(K259-J259)*10000</f>
        <v>-26.386996726731756</v>
      </c>
      <c r="H259">
        <f ca="1"/>
        <v>0.23726057169288139</v>
      </c>
      <c r="I259">
        <f ca="1"/>
        <v>0.25068283518463863</v>
      </c>
      <c r="J259" s="39">
        <f t="shared" ca="1" si="13"/>
        <v>6.8981561135584679E-2</v>
      </c>
      <c r="K259" s="39">
        <f t="shared" ca="1" si="13"/>
        <v>6.6342861462911504E-2</v>
      </c>
    </row>
    <row r="260" spans="6:11">
      <c r="F260" s="38">
        <f t="shared" ca="1" si="12"/>
        <v>51289</v>
      </c>
      <c r="G260">
        <f t="shared" ca="1" si="14"/>
        <v>-26.381757045315229</v>
      </c>
      <c r="H260">
        <f ca="1"/>
        <v>0.23591879521488524</v>
      </c>
      <c r="I260">
        <f ca="1"/>
        <v>0.24931648321335501</v>
      </c>
      <c r="J260" s="39">
        <f t="shared" ca="1" si="13"/>
        <v>6.8981638543959681E-2</v>
      </c>
      <c r="K260" s="39">
        <f t="shared" ca="1" si="13"/>
        <v>6.6343462839428158E-2</v>
      </c>
    </row>
    <row r="261" spans="6:11">
      <c r="F261" s="38">
        <f t="shared" ca="1" si="12"/>
        <v>51319</v>
      </c>
      <c r="G261">
        <f t="shared" ca="1" si="14"/>
        <v>-26.376517363898706</v>
      </c>
      <c r="H261">
        <f ca="1"/>
        <v>0.23458460388212232</v>
      </c>
      <c r="I261">
        <f ca="1"/>
        <v>0.2479575540595309</v>
      </c>
      <c r="J261" s="39">
        <f t="shared" ca="1" si="13"/>
        <v>6.8981715952332295E-2</v>
      </c>
      <c r="K261" s="39">
        <f t="shared" ca="1" si="13"/>
        <v>6.6344064215942425E-2</v>
      </c>
    </row>
    <row r="262" spans="6:11">
      <c r="F262" s="38">
        <f t="shared" ca="1" si="12"/>
        <v>51349</v>
      </c>
      <c r="G262">
        <f t="shared" ca="1" si="14"/>
        <v>-26.37127768248218</v>
      </c>
      <c r="H262">
        <f ca="1"/>
        <v>0.2332579548321822</v>
      </c>
      <c r="I262">
        <f ca="1"/>
        <v>0.24660600753215758</v>
      </c>
      <c r="J262" s="39">
        <f t="shared" ca="1" si="13"/>
        <v>6.8981793360703411E-2</v>
      </c>
      <c r="K262" s="39">
        <f t="shared" ca="1" si="13"/>
        <v>6.6344665592455193E-2</v>
      </c>
    </row>
    <row r="263" spans="6:11">
      <c r="F263" s="38">
        <f t="shared" ref="F263:F275" ca="1" si="15">F262+30</f>
        <v>51379</v>
      </c>
      <c r="G263">
        <f t="shared" ca="1" si="14"/>
        <v>-26.366038001065657</v>
      </c>
      <c r="H263">
        <f ca="1"/>
        <v>0.23193880544476722</v>
      </c>
      <c r="I263">
        <f ca="1"/>
        <v>0.24526180365711059</v>
      </c>
      <c r="J263" s="39">
        <f t="shared" ca="1" si="13"/>
        <v>6.8981870769073916E-2</v>
      </c>
      <c r="K263" s="39">
        <f t="shared" ca="1" si="13"/>
        <v>6.6345266968967351E-2</v>
      </c>
    </row>
    <row r="264" spans="6:11">
      <c r="F264" s="38">
        <f t="shared" ca="1" si="15"/>
        <v>51409</v>
      </c>
      <c r="G264">
        <f t="shared" ca="1" si="14"/>
        <v>-26.360798319649408</v>
      </c>
      <c r="H264">
        <f ca="1"/>
        <v>0.23062711334033859</v>
      </c>
      <c r="I264">
        <f ca="1"/>
        <v>0.24392490267599715</v>
      </c>
      <c r="J264" s="39">
        <f t="shared" ca="1" si="13"/>
        <v>6.8981948177442048E-2</v>
      </c>
      <c r="K264" s="39">
        <f t="shared" ca="1" si="13"/>
        <v>6.6345868345477108E-2</v>
      </c>
    </row>
    <row r="265" spans="6:11">
      <c r="F265" s="38">
        <f t="shared" ca="1" si="15"/>
        <v>51439</v>
      </c>
      <c r="G265">
        <f t="shared" ca="1" si="14"/>
        <v>-26.355558638232747</v>
      </c>
      <c r="H265">
        <f ca="1"/>
        <v>0.22932283637873108</v>
      </c>
      <c r="I265">
        <f ca="1"/>
        <v>0.24259526504496856</v>
      </c>
      <c r="J265" s="39">
        <f t="shared" ca="1" si="13"/>
        <v>6.8982025585808668E-2</v>
      </c>
      <c r="K265" s="39">
        <f t="shared" ca="1" si="13"/>
        <v>6.6346469721985393E-2</v>
      </c>
    </row>
    <row r="266" spans="6:11">
      <c r="F266" s="38">
        <f t="shared" ca="1" si="15"/>
        <v>51469</v>
      </c>
      <c r="G266">
        <f t="shared" ca="1" si="14"/>
        <v>-26.350318956816498</v>
      </c>
      <c r="H266">
        <f ca="1"/>
        <v>0.22802593265781418</v>
      </c>
      <c r="I266">
        <f ca="1"/>
        <v>0.2412728514335799</v>
      </c>
      <c r="J266" s="39">
        <f t="shared" ca="1" si="13"/>
        <v>6.898210299417469E-2</v>
      </c>
      <c r="K266" s="39">
        <f t="shared" ca="1" si="13"/>
        <v>6.6347071098493041E-2</v>
      </c>
    </row>
    <row r="267" spans="6:11">
      <c r="F267" s="38">
        <f t="shared" ca="1" si="15"/>
        <v>51499</v>
      </c>
      <c r="G267">
        <f t="shared" ca="1" si="14"/>
        <v>-26.345079275399975</v>
      </c>
      <c r="H267">
        <f ca="1"/>
        <v>0.2267363605121612</v>
      </c>
      <c r="I267">
        <f ca="1"/>
        <v>0.23995762272365606</v>
      </c>
      <c r="J267" s="39">
        <f t="shared" ca="1" si="13"/>
        <v>6.8982180402538312E-2</v>
      </c>
      <c r="K267" s="39">
        <f t="shared" ca="1" si="13"/>
        <v>6.6347672474998315E-2</v>
      </c>
    </row>
    <row r="268" spans="6:11">
      <c r="F268" s="38">
        <f t="shared" ca="1" si="15"/>
        <v>51529</v>
      </c>
      <c r="G268">
        <f t="shared" ca="1" si="14"/>
        <v>-26.339839593983449</v>
      </c>
      <c r="H268">
        <f ca="1"/>
        <v>0.22545407851168664</v>
      </c>
      <c r="I268">
        <f ca="1"/>
        <v>0.23864954000812258</v>
      </c>
      <c r="J268" s="39">
        <f t="shared" ca="1" si="13"/>
        <v>6.8982257810900449E-2</v>
      </c>
      <c r="K268" s="39">
        <f t="shared" ca="1" si="13"/>
        <v>6.6348273851502104E-2</v>
      </c>
    </row>
    <row r="269" spans="6:11">
      <c r="F269" s="38">
        <f t="shared" ca="1" si="15"/>
        <v>51559</v>
      </c>
      <c r="G269">
        <f t="shared" ca="1" si="14"/>
        <v>-26.334599912566787</v>
      </c>
      <c r="H269">
        <f ca="1"/>
        <v>0.22417904546033066</v>
      </c>
      <c r="I269">
        <f ca="1"/>
        <v>0.2373485645898841</v>
      </c>
      <c r="J269" s="39">
        <f t="shared" ca="1" si="13"/>
        <v>6.8982335219261962E-2</v>
      </c>
      <c r="K269" s="39">
        <f t="shared" ca="1" si="13"/>
        <v>6.6348875228005283E-2</v>
      </c>
    </row>
    <row r="270" spans="6:11">
      <c r="F270" s="38">
        <f t="shared" ca="1" si="15"/>
        <v>51589</v>
      </c>
      <c r="G270">
        <f t="shared" ca="1" si="14"/>
        <v>-26.329360231150538</v>
      </c>
      <c r="H270">
        <f ca="1"/>
        <v>0.22291122039475011</v>
      </c>
      <c r="I270">
        <f ca="1"/>
        <v>0.23605465798070852</v>
      </c>
      <c r="J270" s="39">
        <f t="shared" ca="1" si="13"/>
        <v>6.8982412627621101E-2</v>
      </c>
      <c r="K270" s="39">
        <f t="shared" ca="1" si="13"/>
        <v>6.6349476604506047E-2</v>
      </c>
    </row>
    <row r="271" spans="6:11">
      <c r="F271" s="38">
        <f t="shared" ca="1" si="15"/>
        <v>51619</v>
      </c>
      <c r="G271">
        <f t="shared" ca="1" si="14"/>
        <v>-26.324120549734015</v>
      </c>
      <c r="H271">
        <f ca="1"/>
        <v>0.22165056258297899</v>
      </c>
      <c r="I271">
        <f ca="1"/>
        <v>0.23476778190007608</v>
      </c>
      <c r="J271" s="39">
        <f t="shared" ca="1" si="13"/>
        <v>6.8982490035978741E-2</v>
      </c>
      <c r="K271" s="39">
        <f t="shared" ca="1" si="13"/>
        <v>6.635007798100534E-2</v>
      </c>
    </row>
    <row r="272" spans="6:11">
      <c r="F272" s="38">
        <f t="shared" ca="1" si="15"/>
        <v>51649</v>
      </c>
      <c r="G272">
        <f t="shared" ca="1" si="14"/>
        <v>-26.318880868317628</v>
      </c>
      <c r="H272">
        <f ca="1"/>
        <v>0.22039703152313497</v>
      </c>
      <c r="I272">
        <f ca="1"/>
        <v>0.23348789827407623</v>
      </c>
      <c r="J272" s="39">
        <f t="shared" ca="1" si="13"/>
        <v>6.8982567444335771E-2</v>
      </c>
      <c r="K272" s="39">
        <f t="shared" ca="1" si="13"/>
        <v>6.6350679357504008E-2</v>
      </c>
    </row>
    <row r="273" spans="6:11">
      <c r="F273" s="38">
        <f t="shared" ca="1" si="15"/>
        <v>51679</v>
      </c>
      <c r="G273">
        <f t="shared" ca="1" si="14"/>
        <v>-26.313641186900966</v>
      </c>
      <c r="H273">
        <f ca="1"/>
        <v>0.21915058694213269</v>
      </c>
      <c r="I273">
        <f ca="1"/>
        <v>0.23221496923430945</v>
      </c>
      <c r="J273" s="39">
        <f t="shared" ca="1" si="13"/>
        <v>6.89826448526904E-2</v>
      </c>
      <c r="K273" s="39">
        <f t="shared" ca="1" si="13"/>
        <v>6.6351280734000304E-2</v>
      </c>
    </row>
    <row r="274" spans="6:11">
      <c r="F274" s="38">
        <f t="shared" ca="1" si="15"/>
        <v>51709</v>
      </c>
      <c r="G274">
        <f t="shared" ca="1" si="14"/>
        <v>-26.308401505484579</v>
      </c>
      <c r="H274">
        <f ca="1"/>
        <v>0.21791118879436644</v>
      </c>
      <c r="I274">
        <f ca="1"/>
        <v>0.23094895711675462</v>
      </c>
      <c r="J274" s="39">
        <f t="shared" ca="1" si="13"/>
        <v>6.8982722261043558E-2</v>
      </c>
      <c r="K274" s="39">
        <f t="shared" ca="1" si="13"/>
        <v>6.63518821104951E-2</v>
      </c>
    </row>
    <row r="275" spans="6:11">
      <c r="F275" s="38">
        <f t="shared" ca="1" si="15"/>
        <v>51739</v>
      </c>
      <c r="G275">
        <f t="shared" ca="1" si="14"/>
        <v>-26.303161824068056</v>
      </c>
      <c r="H275">
        <f ca="1"/>
        <v>0.21667879726043873</v>
      </c>
      <c r="I275">
        <f ca="1"/>
        <v>0.22968982446068381</v>
      </c>
      <c r="J275" s="39">
        <f t="shared" ca="1" si="13"/>
        <v>6.8982799669396092E-2</v>
      </c>
      <c r="K275" s="39">
        <f t="shared" ca="1" si="13"/>
        <v>6.6352483486989286E-2</v>
      </c>
    </row>
  </sheetData>
  <protectedRanges>
    <protectedRange sqref="B10" name="Range2_1_1_1"/>
  </protectedRanges>
  <dataValidations count="5">
    <dataValidation type="list" allowBlank="1" showInputMessage="1" showErrorMessage="1" sqref="B2" xr:uid="{00000000-0002-0000-0300-000000000000}">
      <formula1>"RateCurve, DiscountCurve, InflationCurve, RateSpreadCurve, RateBasisCurve"</formula1>
    </dataValidation>
    <dataValidation type="list" allowBlank="1" showInputMessage="1" showErrorMessage="1" sqref="B10" xr:uid="{00000000-0002-0000-0300-000001000000}">
      <formula1>Algorithms</formula1>
    </dataValidation>
    <dataValidation type="list" allowBlank="1" showInputMessage="1" showErrorMessage="1" sqref="B7" xr:uid="{00000000-0002-0000-0300-000002000000}">
      <formula1>RateIndex</formula1>
    </dataValidation>
    <dataValidation type="list" allowBlank="1" showInputMessage="1" showErrorMessage="1" sqref="B11" xr:uid="{00000000-0002-0000-0300-000003000000}">
      <formula1>Currency</formula1>
    </dataValidation>
    <dataValidation type="list" allowBlank="1" showInputMessage="1" showErrorMessage="1" sqref="B8" xr:uid="{00000000-0002-0000-0300-000004000000}">
      <formula1>"1D,1M,3M,6M"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I13"/>
  <sheetViews>
    <sheetView workbookViewId="0">
      <selection activeCell="M24" sqref="M24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9">
      <c r="C1" t="s">
        <v>1</v>
      </c>
      <c r="D1" t="s">
        <v>26</v>
      </c>
      <c r="E1" t="s">
        <v>29</v>
      </c>
    </row>
    <row r="2" spans="3:9">
      <c r="C2" t="s">
        <v>2</v>
      </c>
      <c r="D2" t="s">
        <v>21</v>
      </c>
      <c r="E2" s="32" t="s">
        <v>6</v>
      </c>
      <c r="G2" s="9" t="s">
        <v>8</v>
      </c>
      <c r="I2" s="24" t="s">
        <v>90</v>
      </c>
    </row>
    <row r="3" spans="3:9">
      <c r="C3" t="s">
        <v>2</v>
      </c>
      <c r="D3" t="s">
        <v>86</v>
      </c>
      <c r="E3" s="33" t="s">
        <v>28</v>
      </c>
      <c r="G3" s="9" t="s">
        <v>9</v>
      </c>
      <c r="I3" t="s">
        <v>64</v>
      </c>
    </row>
    <row r="4" spans="3:9">
      <c r="C4" t="s">
        <v>13</v>
      </c>
      <c r="D4" t="s">
        <v>24</v>
      </c>
      <c r="E4" s="33" t="s">
        <v>23</v>
      </c>
      <c r="G4" s="9" t="s">
        <v>10</v>
      </c>
    </row>
    <row r="5" spans="3:9">
      <c r="C5" t="s">
        <v>87</v>
      </c>
      <c r="D5" t="s">
        <v>88</v>
      </c>
      <c r="E5" s="34" t="s">
        <v>30</v>
      </c>
      <c r="G5" s="9" t="s">
        <v>11</v>
      </c>
    </row>
    <row r="6" spans="3:9">
      <c r="C6" t="s">
        <v>14</v>
      </c>
      <c r="D6" t="s">
        <v>25</v>
      </c>
      <c r="E6" s="34" t="s">
        <v>54</v>
      </c>
      <c r="G6" s="9" t="s">
        <v>27</v>
      </c>
    </row>
    <row r="7" spans="3:9">
      <c r="C7" t="s">
        <v>15</v>
      </c>
      <c r="D7" t="s">
        <v>89</v>
      </c>
      <c r="E7" s="35" t="s">
        <v>31</v>
      </c>
      <c r="G7" s="9" t="s">
        <v>33</v>
      </c>
    </row>
    <row r="8" spans="3:9">
      <c r="C8" t="s">
        <v>15</v>
      </c>
      <c r="D8" t="s">
        <v>32</v>
      </c>
      <c r="G8" s="9" t="s">
        <v>34</v>
      </c>
    </row>
    <row r="9" spans="3:9">
      <c r="G9" s="9" t="s">
        <v>35</v>
      </c>
    </row>
    <row r="10" spans="3:9">
      <c r="G10" s="9" t="s">
        <v>36</v>
      </c>
    </row>
    <row r="11" spans="3:9">
      <c r="G11" s="9" t="s">
        <v>39</v>
      </c>
    </row>
    <row r="12" spans="3:9" ht="13.5" thickBot="1">
      <c r="G12" s="12" t="s">
        <v>40</v>
      </c>
    </row>
    <row r="13" spans="3:9" ht="13.5" thickBot="1">
      <c r="G13" s="12" t="s">
        <v>41</v>
      </c>
    </row>
  </sheetData>
  <protectedRanges>
    <protectedRange sqref="E7 E2:E4" name="Range2_1"/>
  </protectedRanges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GetInfo &amp; GetInstrumentInfo</vt:lpstr>
      <vt:lpstr>AUDCurveGeneric</vt:lpstr>
      <vt:lpstr>AUDCurve6M</vt:lpstr>
      <vt:lpstr>AUDCurve1M</vt:lpstr>
      <vt:lpstr>Config</vt:lpstr>
      <vt:lpstr>Chart1</vt:lpstr>
      <vt:lpstr>AUDCurve1M!Algorithm</vt:lpstr>
      <vt:lpstr>AUDCurve6M!Algorithm</vt:lpstr>
      <vt:lpstr>AUDCurveGeneric!Algorithm</vt:lpstr>
      <vt:lpstr>Algorithms</vt:lpstr>
      <vt:lpstr>Currency</vt:lpstr>
      <vt:lpstr>CurveList</vt:lpstr>
      <vt:lpstr>AUDCurve1M!CurveName</vt:lpstr>
      <vt:lpstr>AUDCurve6M!CurveName</vt:lpstr>
      <vt:lpstr>AUDCurveGeneric!CurveName</vt:lpstr>
      <vt:lpstr>AUDCurve1M!CurveType</vt:lpstr>
      <vt:lpstr>AUDCurve6M!CurveType</vt:lpstr>
      <vt:lpstr>AUDCurveGeneric!CurveType</vt:lpstr>
      <vt:lpstr>FuturesRolls</vt:lpstr>
      <vt:lpstr>AUDCurveGeneric!HLInstruments</vt:lpstr>
      <vt:lpstr>Markets</vt:lpstr>
      <vt:lpstr>RateIndex</vt:lpstr>
      <vt:lpstr>AUDCurveGeneric!Rates</vt:lpstr>
      <vt:lpstr>AUDCurve1M!ReferenceDate</vt:lpstr>
      <vt:lpstr>AUDCurve6M!ReferenceDate</vt:lpstr>
      <vt:lpstr>AUDCurveGeneric!ReferenceDate</vt:lpstr>
      <vt:lpstr>AUDCurve1M!Spreads</vt:lpstr>
      <vt:lpstr>AUDCurve6M!Spreads</vt:lpstr>
      <vt:lpstr>AUDCurveGeneric!Spreads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2019-07-01T06:36:20Z</dcterms:modified>
</cp:coreProperties>
</file>