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"/>
    </mc:Choice>
  </mc:AlternateContent>
  <xr:revisionPtr revIDLastSave="1643" documentId="8_{3BFAB537-5B8E-4132-A87E-3E938D1325E3}" xr6:coauthVersionLast="47" xr6:coauthVersionMax="47" xr10:uidLastSave="{B6530FA8-CB25-443F-9B21-2FDDF052D408}"/>
  <bookViews>
    <workbookView xWindow="-110" yWindow="-110" windowWidth="19420" windowHeight="10300" xr2:uid="{78057A04-F345-4E81-AC60-AC9DBD754A11}"/>
  </bookViews>
  <sheets>
    <sheet name="KPI 1.1" sheetId="1" r:id="rId1"/>
    <sheet name="KPI 1.2" sheetId="2" r:id="rId2"/>
    <sheet name="KPI 1.3" sheetId="3" r:id="rId3"/>
    <sheet name="KPI 1.4" sheetId="6" r:id="rId4"/>
    <sheet name="KPI 2" sheetId="4" r:id="rId5"/>
    <sheet name="KPI 3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H26" i="4"/>
  <c r="C15" i="5"/>
  <c r="D15" i="5"/>
  <c r="G22" i="4"/>
  <c r="F22" i="4"/>
  <c r="E22" i="4"/>
  <c r="C25" i="4"/>
  <c r="J30" i="3"/>
  <c r="J29" i="3"/>
  <c r="K30" i="3"/>
  <c r="K29" i="3"/>
  <c r="L30" i="3"/>
  <c r="L29" i="3"/>
  <c r="L23" i="3"/>
  <c r="K23" i="3"/>
  <c r="J23" i="3"/>
  <c r="E23" i="1"/>
  <c r="D23" i="1"/>
  <c r="C23" i="1"/>
  <c r="P15" i="2"/>
  <c r="D17" i="2"/>
  <c r="M15" i="2"/>
  <c r="J15" i="2"/>
  <c r="B17" i="2" s="1"/>
  <c r="E25" i="4" l="1"/>
  <c r="E20" i="5"/>
  <c r="E15" i="5"/>
  <c r="C20" i="5"/>
  <c r="D20" i="5"/>
  <c r="D25" i="4" l="1"/>
  <c r="D16" i="4" l="1"/>
  <c r="C16" i="4"/>
  <c r="C22" i="4" s="1"/>
  <c r="D18" i="4" l="1"/>
  <c r="D22" i="4" s="1"/>
  <c r="C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tc={310518BD-6871-4CBD-B726-4BB8A3374BA8}</author>
    <author>tc={4C8A1203-DFD3-46D2-835B-0645F107771E}</author>
    <author>tc={B2036C13-3B3B-4C08-8BDF-7D6B39F409EB}</author>
  </authors>
  <commentList>
    <comment ref="J17" authorId="0" shapeId="0" xr:uid="{310518BD-6871-4CBD-B726-4BB8A3374BA8}">
      <text>
        <t>[Threaded comment]
Your version of Excel allows you to read this threaded comment; however, any edits to it will get removed if the file is opened in a newer version of Excel. Learn more: https://go.microsoft.com/fwlink/?linkid=870924
Comment:
    Firewood not renewable?</t>
      </text>
    </comment>
    <comment ref="M17" authorId="1" shapeId="0" xr:uid="{4C8A1203-DFD3-46D2-835B-0645F10777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Firewood not renewable?</t>
      </text>
    </comment>
    <comment ref="P17" authorId="2" shapeId="0" xr:uid="{B2036C13-3B3B-4C08-8BDF-7D6B39F409EB}">
      <text>
        <t>[Threaded comment]
Your version of Excel allows you to read this threaded comment; however, any edits to it will get removed if the file is opened in a newer version of Excel. Learn more: https://go.microsoft.com/fwlink/?linkid=870924
Comment:
    Firewood not renewable?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tc={1CA811AD-A526-41FB-9E7C-6B06FB72B435}</author>
    <author>tc={9B50F5F4-8E9E-43B6-8158-4D59BAD491D8}</author>
  </authors>
  <commentList>
    <comment ref="B16" authorId="0" shapeId="0" xr:uid="{1CA811AD-A526-41FB-9E7C-6B06FB72B43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https://www.mdpi.com/1996-1073/14/15/4582</t>
      </text>
    </comment>
    <comment ref="B18" authorId="1" shapeId="0" xr:uid="{9B50F5F4-8E9E-43B6-8158-4D59BAD491D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Scenario 2, LPG projections are the same as in BAU, and (Firewood + Charcoal) is replaced with Biogas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tc={0033D7FF-A893-42CE-8DC6-374297FBAC4E}</author>
  </authors>
  <commentList>
    <comment ref="E22" authorId="0" shapeId="0" xr:uid="{0033D7FF-A893-42CE-8DC6-374297FBAC4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true for 3rd sccenario?</t>
      </text>
    </comment>
  </commentList>
</comments>
</file>

<file path=xl/sharedStrings.xml><?xml version="1.0" encoding="utf-8"?>
<sst xmlns="http://schemas.openxmlformats.org/spreadsheetml/2006/main" count="161" uniqueCount="58">
  <si>
    <t>Energy Demand Minimization</t>
  </si>
  <si>
    <t>Nearly Zero Energy</t>
  </si>
  <si>
    <t>Definition</t>
  </si>
  <si>
    <t>Total Annual Energy Demand</t>
  </si>
  <si>
    <t>Unit</t>
  </si>
  <si>
    <t>kWh/year</t>
  </si>
  <si>
    <t>kWh/capita·year</t>
  </si>
  <si>
    <r>
      <t>kWh/m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·year </t>
    </r>
  </si>
  <si>
    <t>Formula</t>
  </si>
  <si>
    <t>BAU</t>
  </si>
  <si>
    <t>SCENARIO 2</t>
  </si>
  <si>
    <t>SCENARIO 3</t>
  </si>
  <si>
    <t>Share of Renewable Energy/Net Renewable Fraction</t>
  </si>
  <si>
    <t>Share of Local Renewable Energy Generation</t>
  </si>
  <si>
    <t>%</t>
  </si>
  <si>
    <t>Self-Suffiency</t>
  </si>
  <si>
    <t>Energy Self-Sufficiency Rate</t>
  </si>
  <si>
    <t>Self-Consumption</t>
  </si>
  <si>
    <t>Energy Self-Consumption Rate</t>
  </si>
  <si>
    <t>Clean Cooking</t>
  </si>
  <si>
    <t xml:space="preserve">Percentage of Households with Clean Cooking Access </t>
  </si>
  <si>
    <t>Households</t>
  </si>
  <si>
    <t>BAU &amp; S2</t>
  </si>
  <si>
    <t>LPG</t>
  </si>
  <si>
    <t>-</t>
  </si>
  <si>
    <t>Firewood and Charcoal</t>
  </si>
  <si>
    <t>S2</t>
  </si>
  <si>
    <t>Biogas Cooking</t>
  </si>
  <si>
    <t>S3</t>
  </si>
  <si>
    <t>Wood and Bionenergy</t>
  </si>
  <si>
    <t>Gas/NLG Fuel-based</t>
  </si>
  <si>
    <t>Electric cooking</t>
  </si>
  <si>
    <t>KPI (2030)</t>
  </si>
  <si>
    <t>KPI (2040)</t>
  </si>
  <si>
    <t>Public Transport</t>
  </si>
  <si>
    <t xml:space="preserve">n° low emissions buses </t>
  </si>
  <si>
    <t>total number of the fleet</t>
  </si>
  <si>
    <t>KPI</t>
  </si>
  <si>
    <t xml:space="preserve">Electricity </t>
  </si>
  <si>
    <t xml:space="preserve">Fuel Cooking </t>
  </si>
  <si>
    <t xml:space="preserve">Percentage of green buses  </t>
  </si>
  <si>
    <t>Fuel Buses</t>
  </si>
  <si>
    <t>Electricity:</t>
  </si>
  <si>
    <t>Total:</t>
  </si>
  <si>
    <t>Ren electricity kwh</t>
  </si>
  <si>
    <t>Ren cooking kwh</t>
  </si>
  <si>
    <t>Ren buses kwh</t>
  </si>
  <si>
    <t>Tot electricity kwh</t>
  </si>
  <si>
    <t>Total cooking kwh</t>
  </si>
  <si>
    <t>Total buses kwh</t>
  </si>
  <si>
    <t xml:space="preserve">TOTAL: </t>
  </si>
  <si>
    <t>Self-consumed electricity</t>
  </si>
  <si>
    <t>Self-consumed biogas</t>
  </si>
  <si>
    <t>Total energy</t>
  </si>
  <si>
    <t>Cooking</t>
  </si>
  <si>
    <t>Buses</t>
  </si>
  <si>
    <t>CE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</si>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</sst>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5" xfId="0" applyFont="1" applyFill="1" applyBorder="1"/>
    <xf numFmtId="0" fontId="2" fillId="5" borderId="2" xfId="0" applyFont="1" applyFill="1" applyBorder="1"/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164" fontId="2" fillId="4" borderId="6" xfId="1" applyNumberFormat="1" applyFont="1" applyFill="1" applyBorder="1" applyAlignment="1">
      <alignment horizontal="center" vertical="center"/>
    </xf>
    <xf numFmtId="9" fontId="2" fillId="4" borderId="6" xfId="1" applyFont="1" applyFill="1" applyBorder="1" applyAlignment="1">
      <alignment horizontal="center" vertical="center"/>
    </xf>
    <xf numFmtId="0" fontId="2" fillId="5" borderId="0" xfId="0" applyFont="1" applyFill="1"/>
    <xf numFmtId="3" fontId="0" fillId="5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Border="1"/>
    <xf numFmtId="10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9" fontId="2" fillId="5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/>
    <xf numFmtId="9" fontId="0" fillId="0" borderId="4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3A629"/>
      <color rgb="FFFFD961"/>
      <color rgb="FFFF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[kWh/yr]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1.1'!$B$16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1.1'!$C$16:$E$16</c:f>
              <c:numCache>
                <c:formatCode>#,##0.00</c:formatCode>
                <c:ptCount val="3"/>
                <c:pt idx="0">
                  <c:v>274144568.69999999</c:v>
                </c:pt>
                <c:pt idx="1">
                  <c:v>286976631</c:v>
                </c:pt>
                <c:pt idx="2">
                  <c:v>325688970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0-4867-BA0F-E0A83D15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07695"/>
        <c:axId val="43800975"/>
      </c:barChart>
      <c:catAx>
        <c:axId val="4380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975"/>
        <c:crosses val="autoZero"/>
        <c:auto val="1"/>
        <c:lblAlgn val="ctr"/>
        <c:lblOffset val="100"/>
        <c:noMultiLvlLbl val="0"/>
      </c:catAx>
      <c:valAx>
        <c:axId val="4380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'KPI 1.2'!$A$17</c:f>
              <c:strCache>
                <c:ptCount val="1"/>
                <c:pt idx="0">
                  <c:v>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1.2'!$B$15:$F$15</c15:sqref>
                  </c15:fullRef>
                </c:ext>
              </c:extLst>
              <c:f>('KPI 1.2'!$B$15,'KPI 1.2'!$D$15,'KPI 1.2'!$F$15)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1.2'!$B$17:$F$17</c15:sqref>
                  </c15:fullRef>
                </c:ext>
              </c:extLst>
              <c:f>('KPI 1.2'!$B$17,'KPI 1.2'!$D$17,'KPI 1.2'!$F$17)</c:f>
              <c:numCache>
                <c:formatCode>0.00%</c:formatCode>
                <c:ptCount val="3"/>
                <c:pt idx="0">
                  <c:v>0.28267687850091683</c:v>
                </c:pt>
                <c:pt idx="1">
                  <c:v>0.62091376887954941</c:v>
                </c:pt>
                <c:pt idx="2">
                  <c:v>0.5622647000298604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7B7-A430-A41C9B45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8324543"/>
        <c:axId val="1628325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1.2'!$A$16</c15:sqref>
                        </c15:formulaRef>
                      </c:ext>
                    </c:extLst>
                    <c:strCache>
                      <c:ptCount val="1"/>
                      <c:pt idx="0">
                        <c:v>Electricity: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'KPI 1.2'!$B$15:$F$15</c15:sqref>
                        </c15:fullRef>
                        <c15:formulaRef>
                          <c15:sqref>('KPI 1.2'!$B$15,'KPI 1.2'!$D$15,'KPI 1.2'!$F$15)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'KPI 1.2'!$B$16:$F$16</c15:sqref>
                        </c15:fullRef>
                        <c15:formulaRef>
                          <c15:sqref>('KPI 1.2'!$B$16,'KPI 1.2'!$D$16,'KPI 1.2'!$F$16)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0.81110000000000004</c:v>
                      </c:pt>
                      <c:pt idx="1">
                        <c:v>0.85089999999999999</c:v>
                      </c:pt>
                      <c:pt idx="2">
                        <c:v>0.88670000000000004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31-47B7-A430-A41C9B4505B7}"/>
                  </c:ext>
                </c:extLst>
              </c15:ser>
            </c15:filteredBarSeries>
          </c:ext>
        </c:extLst>
      </c:barChart>
      <c:catAx>
        <c:axId val="16283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5023"/>
        <c:crosses val="autoZero"/>
        <c:auto val="1"/>
        <c:lblAlgn val="ctr"/>
        <c:lblOffset val="100"/>
        <c:noMultiLvlLbl val="0"/>
      </c:catAx>
      <c:valAx>
        <c:axId val="16283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  <a:alpha val="83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[%]</a:t>
            </a:r>
            <a:r>
              <a:rPr lang="en-US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1.3'!$A$16</c:f>
              <c:strCache>
                <c:ptCount val="1"/>
                <c:pt idx="0">
                  <c:v>Electricity: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'KPI 1.3'!$B$15:$F$15</c:f>
              <c:strCache>
                <c:ptCount val="5"/>
                <c:pt idx="0">
                  <c:v>BAU</c:v>
                </c:pt>
                <c:pt idx="2">
                  <c:v>CE</c:v>
                </c:pt>
                <c:pt idx="4">
                  <c:v>REC</c:v>
                </c:pt>
              </c:strCache>
            </c:strRef>
          </c:cat>
          <c:val>
            <c:numRef>
              <c:f>'KPI 1.3'!$B$16:$F$16</c:f>
              <c:numCache>
                <c:formatCode>0.00%</c:formatCode>
                <c:ptCount val="5"/>
                <c:pt idx="0">
                  <c:v>3.7499999999999999E-2</c:v>
                </c:pt>
                <c:pt idx="2">
                  <c:v>0.13250000000000001</c:v>
                </c:pt>
                <c:pt idx="4">
                  <c:v>0.22409999999999999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A-421D-83C7-352488F2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772783"/>
        <c:axId val="2051773263"/>
      </c:barChart>
      <c:catAx>
        <c:axId val="20517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73263"/>
        <c:crosses val="autoZero"/>
        <c:auto val="1"/>
        <c:lblAlgn val="ctr"/>
        <c:lblOffset val="100"/>
        <c:noMultiLvlLbl val="0"/>
      </c:catAx>
      <c:valAx>
        <c:axId val="20517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[%]: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1.3'!$O$16:$Q$16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1.3'!$O$17:$Q$17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0.1177</c:v>
                </c:pt>
                <c:pt idx="2">
                  <c:v>0.1421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224-A686-CFD70E9F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555487"/>
        <c:axId val="263555967"/>
      </c:barChart>
      <c:catAx>
        <c:axId val="26355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5967"/>
        <c:crosses val="autoZero"/>
        <c:auto val="1"/>
        <c:lblAlgn val="ctr"/>
        <c:lblOffset val="100"/>
        <c:noMultiLvlLbl val="0"/>
      </c:catAx>
      <c:valAx>
        <c:axId val="2635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</a:t>
            </a:r>
            <a:r>
              <a:rPr lang="en-US" baseline="0"/>
              <a:t> Self Sufficiency: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1.3'!$A$16</c:f>
              <c:strCache>
                <c:ptCount val="1"/>
                <c:pt idx="0">
                  <c:v>Electricity: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1.3'!$B$15:$F$15</c15:sqref>
                  </c15:fullRef>
                </c:ext>
              </c:extLst>
              <c:f>('KPI 1.3'!$B$15,'KPI 1.3'!$D$15,'KPI 1.3'!$F$15)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1.3'!$B$16:$F$16</c15:sqref>
                  </c15:fullRef>
                </c:ext>
              </c:extLst>
              <c:f>('KPI 1.3'!$B$16,'KPI 1.3'!$D$16,'KPI 1.3'!$F$16)</c:f>
              <c:numCache>
                <c:formatCode>0.00%</c:formatCode>
                <c:ptCount val="3"/>
                <c:pt idx="0">
                  <c:v>3.7499999999999999E-2</c:v>
                </c:pt>
                <c:pt idx="1">
                  <c:v>0.13250000000000001</c:v>
                </c:pt>
                <c:pt idx="2">
                  <c:v>0.22409999999999999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4F25-8BB1-D08DB29B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772783"/>
        <c:axId val="2051773263"/>
      </c:barChart>
      <c:catAx>
        <c:axId val="20517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73263"/>
        <c:crosses val="autoZero"/>
        <c:auto val="1"/>
        <c:lblAlgn val="ctr"/>
        <c:lblOffset val="100"/>
        <c:noMultiLvlLbl val="0"/>
      </c:catAx>
      <c:valAx>
        <c:axId val="20517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Self Sufficiency: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1.3'!$O$16:$Q$16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1.3'!$O$17:$Q$17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0.1177</c:v>
                </c:pt>
                <c:pt idx="2">
                  <c:v>0.1421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224-A686-CFD70E9F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555487"/>
        <c:axId val="263555967"/>
      </c:barChart>
      <c:catAx>
        <c:axId val="2635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5967"/>
        <c:crosses val="autoZero"/>
        <c:auto val="1"/>
        <c:lblAlgn val="ctr"/>
        <c:lblOffset val="100"/>
        <c:noMultiLvlLbl val="0"/>
      </c:catAx>
      <c:valAx>
        <c:axId val="2635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</a:t>
            </a:r>
            <a:r>
              <a:rPr lang="en-GB" baseline="0"/>
              <a:t> of Clean Cooking in 2030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'KPI 2'!$I$13:$K$13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2'!$I$14:$K$14</c:f>
              <c:numCache>
                <c:formatCode>0%</c:formatCode>
                <c:ptCount val="3"/>
                <c:pt idx="0" formatCode="0.0%">
                  <c:v>0.86399999999999999</c:v>
                </c:pt>
                <c:pt idx="1">
                  <c:v>1</c:v>
                </c:pt>
                <c:pt idx="2" formatCode="0.0%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4-45E7-86EC-26C9B9CF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181824"/>
        <c:axId val="1134168864"/>
      </c:barChart>
      <c:catAx>
        <c:axId val="11341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8864"/>
        <c:crosses val="autoZero"/>
        <c:auto val="1"/>
        <c:lblAlgn val="ctr"/>
        <c:lblOffset val="100"/>
        <c:noMultiLvlLbl val="0"/>
      </c:catAx>
      <c:valAx>
        <c:axId val="113416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of Clean Cooking</a:t>
            </a:r>
            <a:r>
              <a:rPr lang="en-GB" baseline="0"/>
              <a:t> in 2040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'KPI 2'!$C$24:$E$24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2'!$C$25:$E$25</c:f>
              <c:numCache>
                <c:formatCode>0%</c:formatCode>
                <c:ptCount val="3"/>
                <c:pt idx="0" formatCode="0.0%">
                  <c:v>0.93199999999999994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7-4CA0-A275-93554F71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50912"/>
        <c:axId val="1320955232"/>
      </c:barChart>
      <c:catAx>
        <c:axId val="13209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55232"/>
        <c:crosses val="autoZero"/>
        <c:auto val="1"/>
        <c:lblAlgn val="ctr"/>
        <c:lblOffset val="100"/>
        <c:noMultiLvlLbl val="0"/>
      </c:catAx>
      <c:valAx>
        <c:axId val="132095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of Green Buses in 2030: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3A629"/>
            </a:solidFill>
            <a:ln>
              <a:noFill/>
            </a:ln>
            <a:effectLst/>
          </c:spPr>
          <c:invertIfNegative val="0"/>
          <c:cat>
            <c:strRef>
              <c:f>'KPI 3'!$H$12:$J$12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3'!$H$13:$J$13</c:f>
              <c:numCache>
                <c:formatCode>0%</c:formatCode>
                <c:ptCount val="3"/>
                <c:pt idx="0">
                  <c:v>0.19767441860465115</c:v>
                </c:pt>
                <c:pt idx="1">
                  <c:v>0.55232558139534882</c:v>
                </c:pt>
                <c:pt idx="2">
                  <c:v>0.19767441860465115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549-A806-CDFDFA13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765952"/>
        <c:axId val="1420368832"/>
      </c:barChart>
      <c:catAx>
        <c:axId val="11067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68832"/>
        <c:crosses val="autoZero"/>
        <c:auto val="1"/>
        <c:lblAlgn val="ctr"/>
        <c:lblOffset val="100"/>
        <c:noMultiLvlLbl val="0"/>
      </c:catAx>
      <c:valAx>
        <c:axId val="1420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of Green Buses in 2040: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3A629"/>
            </a:solidFill>
            <a:ln>
              <a:noFill/>
            </a:ln>
            <a:effectLst/>
          </c:spPr>
          <c:invertIfNegative val="0"/>
          <c:cat>
            <c:strRef>
              <c:f>'KPI 3'!$H$19:$J$19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3'!$H$20:$J$20</c:f>
              <c:numCache>
                <c:formatCode>0%</c:formatCode>
                <c:ptCount val="3"/>
                <c:pt idx="0">
                  <c:v>0.44534412955465585</c:v>
                </c:pt>
                <c:pt idx="1">
                  <c:v>0.55060728744939269</c:v>
                </c:pt>
                <c:pt idx="2">
                  <c:v>0.74898785425101211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AD5-8027-500481A1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67056"/>
        <c:axId val="1088467536"/>
      </c:barChart>
      <c:catAx>
        <c:axId val="10884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67536"/>
        <c:crosses val="autoZero"/>
        <c:auto val="1"/>
        <c:lblAlgn val="ctr"/>
        <c:lblOffset val="100"/>
        <c:noMultiLvlLbl val="0"/>
      </c:catAx>
      <c:valAx>
        <c:axId val="10884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'KPI 1.1'!$B$17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1.1'!$C$17:$E$17</c:f>
              <c:numCache>
                <c:formatCode>#,##0.00</c:formatCode>
                <c:ptCount val="3"/>
                <c:pt idx="0">
                  <c:v>484912211.29000002</c:v>
                </c:pt>
                <c:pt idx="1">
                  <c:v>238355050.86000001</c:v>
                </c:pt>
                <c:pt idx="2">
                  <c:v>170718411.44979101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0-4070-ABE1-383A6F4B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868031"/>
        <c:axId val="234964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1.1'!$B$16</c15:sqref>
                        </c15:formulaRef>
                      </c:ext>
                    </c:extLst>
                    <c:strCache>
                      <c:ptCount val="1"/>
                      <c:pt idx="0">
                        <c:v>Electricity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'KPI 1.1'!$C$15:$E$15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'KPI 1.1'!$C$16:$E$16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274144568.69999999</c:v>
                      </c:pt>
                      <c:pt idx="1">
                        <c:v>286976631</c:v>
                      </c:pt>
                      <c:pt idx="2">
                        <c:v>325688970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20-4070-ABE1-383A6F4BDA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1.1'!$B$18</c15:sqref>
                        </c15:formulaRef>
                      </c:ext>
                    </c:extLst>
                    <c:strCache>
                      <c:ptCount val="1"/>
                      <c:pt idx="0">
                        <c:v>Buses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1.1'!$C$15:$E$15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1.1'!$C$18:$E$18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27570705</c:v>
                      </c:pt>
                      <c:pt idx="1">
                        <c:v>50069578.969999999</c:v>
                      </c:pt>
                      <c:pt idx="2">
                        <c:v>17193009.940000001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20-4070-ABE1-383A6F4BDA6F}"/>
                  </c:ext>
                </c:extLst>
              </c15:ser>
            </c15:filteredBarSeries>
          </c:ext>
        </c:extLst>
      </c:barChart>
      <c:catAx>
        <c:axId val="2618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4575"/>
        <c:crosses val="autoZero"/>
        <c:auto val="1"/>
        <c:lblAlgn val="ctr"/>
        <c:lblOffset val="100"/>
        <c:noMultiLvlLbl val="0"/>
      </c:catAx>
      <c:valAx>
        <c:axId val="2349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'KPI 1.1'!$B$18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1.1'!$C$18:$E$18</c:f>
              <c:numCache>
                <c:formatCode>#,##0.00</c:formatCode>
                <c:ptCount val="3"/>
                <c:pt idx="0">
                  <c:v>27570705</c:v>
                </c:pt>
                <c:pt idx="1">
                  <c:v>50069578.969999999</c:v>
                </c:pt>
                <c:pt idx="2">
                  <c:v>17193009.940000001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3-4954-A7C4-C13DA0E8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2367"/>
        <c:axId val="263929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1.1'!$B$16</c15:sqref>
                        </c15:formulaRef>
                      </c:ext>
                    </c:extLst>
                    <c:strCache>
                      <c:ptCount val="1"/>
                      <c:pt idx="0">
                        <c:v>Electricity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'KPI 1.1'!$C$15:$E$15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'KPI 1.1'!$C$16:$E$16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274144568.69999999</c:v>
                      </c:pt>
                      <c:pt idx="1">
                        <c:v>286976631</c:v>
                      </c:pt>
                      <c:pt idx="2">
                        <c:v>325688970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13-4954-A7C4-C13DA0E8396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1.1'!$B$17</c15:sqref>
                        </c15:formulaRef>
                      </c:ext>
                    </c:extLst>
                    <c:strCache>
                      <c:ptCount val="1"/>
                      <c:pt idx="0">
                        <c:v>Cooking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1.1'!$C$15:$E$15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'KPI 1.1'!$C$17:$E$17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484912211.29000002</c:v>
                      </c:pt>
                      <c:pt idx="1">
                        <c:v>238355050.86000001</c:v>
                      </c:pt>
                      <c:pt idx="2">
                        <c:v>170718411.44979101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13-4954-A7C4-C13DA0E8396C}"/>
                  </c:ext>
                </c:extLst>
              </c15:ser>
            </c15:filteredBarSeries>
          </c:ext>
        </c:extLst>
      </c:barChart>
      <c:catAx>
        <c:axId val="2639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29487"/>
        <c:crosses val="autoZero"/>
        <c:auto val="1"/>
        <c:lblAlgn val="ctr"/>
        <c:lblOffset val="100"/>
        <c:noMultiLvlLbl val="0"/>
      </c:catAx>
      <c:valAx>
        <c:axId val="263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Energy Demand [kWh/yr]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1.1'!$B$16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0-4190-8882-60C5BE21FE5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40-4190-8882-60C5BE21FE5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0-4190-8882-60C5BE21FE59}"/>
              </c:ext>
            </c:extLst>
          </c:dPt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1.1'!$C$16:$E$16</c:f>
              <c:numCache>
                <c:formatCode>#,##0.00</c:formatCode>
                <c:ptCount val="3"/>
                <c:pt idx="0">
                  <c:v>274144568.69999999</c:v>
                </c:pt>
                <c:pt idx="1">
                  <c:v>286976631</c:v>
                </c:pt>
                <c:pt idx="2">
                  <c:v>325688970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0-4190-8882-60C5BE21FE59}"/>
            </c:ext>
          </c:extLst>
        </c:ser>
        <c:ser>
          <c:idx val="1"/>
          <c:order val="1"/>
          <c:tx>
            <c:strRef>
              <c:f>'KPI 1.1'!$B$17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1.1'!$C$17:$E$17</c:f>
              <c:numCache>
                <c:formatCode>#,##0.00</c:formatCode>
                <c:ptCount val="3"/>
                <c:pt idx="0">
                  <c:v>484912211.29000002</c:v>
                </c:pt>
                <c:pt idx="1">
                  <c:v>238355050.86000001</c:v>
                </c:pt>
                <c:pt idx="2">
                  <c:v>170718411.44979101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0-4190-8882-60C5BE21FE59}"/>
            </c:ext>
          </c:extLst>
        </c:ser>
        <c:ser>
          <c:idx val="2"/>
          <c:order val="2"/>
          <c:tx>
            <c:strRef>
              <c:f>'KPI 1.1'!$B$18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1.1'!$C$18:$E$18</c:f>
              <c:numCache>
                <c:formatCode>#,##0.00</c:formatCode>
                <c:ptCount val="3"/>
                <c:pt idx="0">
                  <c:v>27570705</c:v>
                </c:pt>
                <c:pt idx="1">
                  <c:v>50069578.969999999</c:v>
                </c:pt>
                <c:pt idx="2">
                  <c:v>17193009.940000001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0-4190-8882-60C5BE21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162847"/>
        <c:axId val="441161407"/>
      </c:barChart>
      <c:catAx>
        <c:axId val="44116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1407"/>
        <c:crosses val="autoZero"/>
        <c:auto val="1"/>
        <c:lblAlgn val="ctr"/>
        <c:lblOffset val="100"/>
        <c:noMultiLvlLbl val="0"/>
      </c:catAx>
      <c:valAx>
        <c:axId val="4411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[kWh/yr]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1.1'!$B$16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1.1'!$C$16:$E$16</c:f>
              <c:numCache>
                <c:formatCode>#,##0.00</c:formatCode>
                <c:ptCount val="3"/>
                <c:pt idx="0">
                  <c:v>274144568.69999999</c:v>
                </c:pt>
                <c:pt idx="1">
                  <c:v>286976631</c:v>
                </c:pt>
                <c:pt idx="2">
                  <c:v>325688970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4F5F-A450-8E82714C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07695"/>
        <c:axId val="43800975"/>
      </c:barChart>
      <c:catAx>
        <c:axId val="438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975"/>
        <c:crosses val="autoZero"/>
        <c:auto val="1"/>
        <c:lblAlgn val="ctr"/>
        <c:lblOffset val="100"/>
        <c:noMultiLvlLbl val="0"/>
      </c:catAx>
      <c:valAx>
        <c:axId val="438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Energy Demand [kWh/yr]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 1.1'!$B$16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5-4C9E-BA3C-531D91360E5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5-4C9E-BA3C-531D91360E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5-4C9E-BA3C-531D91360E5F}"/>
              </c:ext>
            </c:extLst>
          </c:dPt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1.1'!$C$16:$E$16</c:f>
              <c:numCache>
                <c:formatCode>#,##0.00</c:formatCode>
                <c:ptCount val="3"/>
                <c:pt idx="0">
                  <c:v>274144568.69999999</c:v>
                </c:pt>
                <c:pt idx="1">
                  <c:v>286976631</c:v>
                </c:pt>
                <c:pt idx="2">
                  <c:v>325688970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5-4C9E-BA3C-531D91360E5F}"/>
            </c:ext>
          </c:extLst>
        </c:ser>
        <c:ser>
          <c:idx val="1"/>
          <c:order val="1"/>
          <c:tx>
            <c:strRef>
              <c:f>'KPI 1.1'!$B$17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1.1'!$C$17:$E$17</c:f>
              <c:numCache>
                <c:formatCode>#,##0.00</c:formatCode>
                <c:ptCount val="3"/>
                <c:pt idx="0">
                  <c:v>484912211.29000002</c:v>
                </c:pt>
                <c:pt idx="1">
                  <c:v>238355050.86000001</c:v>
                </c:pt>
                <c:pt idx="2">
                  <c:v>170718411.44979101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15-4C9E-BA3C-531D91360E5F}"/>
            </c:ext>
          </c:extLst>
        </c:ser>
        <c:ser>
          <c:idx val="2"/>
          <c:order val="2"/>
          <c:tx>
            <c:strRef>
              <c:f>'KPI 1.1'!$B$18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1.1'!$C$15:$E$15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f>'KPI 1.1'!$C$18:$E$18</c:f>
              <c:numCache>
                <c:formatCode>#,##0.00</c:formatCode>
                <c:ptCount val="3"/>
                <c:pt idx="0">
                  <c:v>27570705</c:v>
                </c:pt>
                <c:pt idx="1">
                  <c:v>50069578.969999999</c:v>
                </c:pt>
                <c:pt idx="2">
                  <c:v>17193009.940000001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15-4C9E-BA3C-531D9136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162847"/>
        <c:axId val="441161407"/>
      </c:barChart>
      <c:catAx>
        <c:axId val="4411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1407"/>
        <c:crosses val="autoZero"/>
        <c:auto val="1"/>
        <c:lblAlgn val="ctr"/>
        <c:lblOffset val="100"/>
        <c:noMultiLvlLbl val="0"/>
      </c:catAx>
      <c:valAx>
        <c:axId val="4411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1.2'!$A$16</c:f>
              <c:strCache>
                <c:ptCount val="1"/>
                <c:pt idx="0">
                  <c:v>Electricity: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'KPI 1.2'!$B$15:$F$15</c:f>
              <c:strCache>
                <c:ptCount val="5"/>
                <c:pt idx="0">
                  <c:v>BAU</c:v>
                </c:pt>
                <c:pt idx="2">
                  <c:v>CE</c:v>
                </c:pt>
                <c:pt idx="4">
                  <c:v>REC</c:v>
                </c:pt>
              </c:strCache>
            </c:strRef>
          </c:cat>
          <c:val>
            <c:numRef>
              <c:f>'KPI 1.2'!$B$16:$F$16</c:f>
              <c:numCache>
                <c:formatCode>0.00%</c:formatCode>
                <c:ptCount val="5"/>
                <c:pt idx="0">
                  <c:v>0.81110000000000004</c:v>
                </c:pt>
                <c:pt idx="2">
                  <c:v>0.85089999999999999</c:v>
                </c:pt>
                <c:pt idx="4">
                  <c:v>0.88670000000000004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6-4256-B94A-B3DA639F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5030223"/>
        <c:axId val="230173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'KPI 1.2'!$A$17</c15:sqref>
                        </c15:formulaRef>
                      </c:ext>
                    </c:extLst>
                    <c:strCache>
                      <c:ptCount val="1"/>
                      <c:pt idx="0">
                        <c:v>Total: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'KPI 1.2'!$B$15:$F$15</c15:sqref>
                        </c15:formulaRef>
                      </c:ext>
                    </c:extLst>
                    <c:strCache>
                      <c:ptCount val="5"/>
                      <c:pt idx="0">
                        <c:v>BAU</c:v>
                      </c:pt>
                      <c:pt idx="2">
                        <c:v>CE</c:v>
                      </c:pt>
                      <c:pt idx="4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'KPI 1.2'!$B$17:$F$17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0.28267687850091683</c:v>
                      </c:pt>
                      <c:pt idx="2">
                        <c:v>0.62091376887954941</c:v>
                      </c:pt>
                      <c:pt idx="4">
                        <c:v>0.5622647000298604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E6-4256-B94A-B3DA639F8691}"/>
                  </c:ext>
                </c:extLst>
              </c15:ser>
            </c15:filteredBarSeries>
          </c:ext>
        </c:extLst>
      </c:barChart>
      <c:catAx>
        <c:axId val="206503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73471"/>
        <c:crosses val="autoZero"/>
        <c:auto val="1"/>
        <c:lblAlgn val="ctr"/>
        <c:lblOffset val="100"/>
        <c:noMultiLvlLbl val="0"/>
      </c:catAx>
      <c:valAx>
        <c:axId val="230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'KPI 1.2'!$A$17</c:f>
              <c:strCache>
                <c:ptCount val="1"/>
                <c:pt idx="0">
                  <c:v>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1.2'!$B$15:$F$15</c:f>
              <c:strCache>
                <c:ptCount val="5"/>
                <c:pt idx="0">
                  <c:v>BAU</c:v>
                </c:pt>
                <c:pt idx="2">
                  <c:v>CE</c:v>
                </c:pt>
                <c:pt idx="4">
                  <c:v>REC</c:v>
                </c:pt>
              </c:strCache>
            </c:strRef>
          </c:cat>
          <c:val>
            <c:numRef>
              <c:f>'KPI 1.2'!$B$17:$F$17</c:f>
              <c:numCache>
                <c:formatCode>0.00%</c:formatCode>
                <c:ptCount val="5"/>
                <c:pt idx="0">
                  <c:v>0.28267687850091683</c:v>
                </c:pt>
                <c:pt idx="2">
                  <c:v>0.62091376887954941</c:v>
                </c:pt>
                <c:pt idx="4">
                  <c:v>0.5622647000298604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0-4160-9A11-A657AC6E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8324543"/>
        <c:axId val="1628325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1.2'!$A$16</c15:sqref>
                        </c15:formulaRef>
                      </c:ext>
                    </c:extLst>
                    <c:strCache>
                      <c:ptCount val="1"/>
                      <c:pt idx="0">
                        <c:v>Electricity: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'KPI 1.2'!$B$15:$F$15</c15:sqref>
                        </c15:formulaRef>
                      </c:ext>
                    </c:extLst>
                    <c:strCache>
                      <c:ptCount val="5"/>
                      <c:pt idx="0">
                        <c:v>BAU</c:v>
                      </c:pt>
                      <c:pt idx="2">
                        <c:v>CE</c:v>
                      </c:pt>
                      <c:pt idx="4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'KPI 1.2'!$B$16:$F$16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0.81110000000000004</c:v>
                      </c:pt>
                      <c:pt idx="2">
                        <c:v>0.85089999999999999</c:v>
                      </c:pt>
                      <c:pt idx="4">
                        <c:v>0.88670000000000004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70-4160-9A11-A657AC6E05F3}"/>
                  </c:ext>
                </c:extLst>
              </c15:ser>
            </c15:filteredBarSeries>
          </c:ext>
        </c:extLst>
      </c:barChart>
      <c:catAx>
        <c:axId val="162832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5023"/>
        <c:crosses val="autoZero"/>
        <c:auto val="1"/>
        <c:lblAlgn val="ctr"/>
        <c:lblOffset val="100"/>
        <c:noMultiLvlLbl val="0"/>
      </c:catAx>
      <c:valAx>
        <c:axId val="16283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</a:t>
            </a:r>
            <a:r>
              <a:rPr lang="en-US" baseline="0"/>
              <a:t> electricity</a:t>
            </a:r>
            <a:r>
              <a:rPr lang="en-US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1.2'!$A$16</c:f>
              <c:strCache>
                <c:ptCount val="1"/>
                <c:pt idx="0">
                  <c:v>Electricity: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1.2'!$B$15:$F$15</c15:sqref>
                  </c15:fullRef>
                </c:ext>
              </c:extLst>
              <c:f>('KPI 1.2'!$B$15,'KPI 1.2'!$D$15,'KPI 1.2'!$F$15)</c:f>
              <c:strCache>
                <c:ptCount val="3"/>
                <c:pt idx="0">
                  <c:v>BAU</c:v>
                </c:pt>
                <c:pt idx="1">
                  <c:v>CE</c:v>
                </c:pt>
                <c:pt idx="2">
                  <c:v>REC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1.2'!$B$16:$F$16</c15:sqref>
                  </c15:fullRef>
                </c:ext>
              </c:extLst>
              <c:f>('KPI 1.2'!$B$16,'KPI 1.2'!$D$16,'KPI 1.2'!$F$16)</c:f>
              <c:numCache>
                <c:formatCode>0.00%</c:formatCode>
                <c:ptCount val="3"/>
                <c:pt idx="0">
                  <c:v>0.81110000000000004</c:v>
                </c:pt>
                <c:pt idx="1">
                  <c:v>0.85089999999999999</c:v>
                </c:pt>
                <c:pt idx="2">
                  <c:v>0.88670000000000004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150-AD26-2967EE96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5030223"/>
        <c:axId val="230173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'KPI 1.2'!$A$17</c15:sqref>
                        </c15:formulaRef>
                      </c:ext>
                    </c:extLst>
                    <c:strCache>
                      <c:ptCount val="1"/>
                      <c:pt idx="0">
                        <c:v>Total: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'KPI 1.2'!$B$15:$F$15</c15:sqref>
                        </c15:fullRef>
                        <c15:formulaRef>
                          <c15:sqref>('KPI 1.2'!$B$15,'KPI 1.2'!$D$15,'KPI 1.2'!$F$15)</c15:sqref>
                        </c15:formulaRef>
                      </c:ext>
                    </c:extLst>
                    <c:strCache>
                      <c:ptCount val="3"/>
                      <c:pt idx="0">
                        <c:v>BAU</c:v>
                      </c:pt>
                      <c:pt idx="1">
                        <c:v>CE</c:v>
                      </c:pt>
                      <c:pt idx="2">
                        <c:v>REC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'KPI 1.2'!$B$17:$F$17</c15:sqref>
                        </c15:fullRef>
                        <c15:formulaRef>
                          <c15:sqref>('KPI 1.2'!$B$17,'KPI 1.2'!$D$17,'KPI 1.2'!$F$17)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0.28267687850091683</c:v>
                      </c:pt>
                      <c:pt idx="1">
                        <c:v>0.62091376887954941</c:v>
                      </c:pt>
                      <c:pt idx="2">
                        <c:v>0.5622647000298604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12-4150-AD26-2967EE961F49}"/>
                  </c:ext>
                </c:extLst>
              </c15:ser>
            </c15:filteredBarSeries>
          </c:ext>
        </c:extLst>
      </c:barChart>
      <c:catAx>
        <c:axId val="20650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73471"/>
        <c:crosses val="autoZero"/>
        <c:auto val="1"/>
        <c:lblAlgn val="ctr"/>
        <c:lblOffset val="100"/>
        <c:noMultiLvlLbl val="0"/>
      </c:catAx>
      <c:valAx>
        <c:axId val="230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  <a:alpha val="96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9</xdr:row>
      <xdr:rowOff>45720</xdr:rowOff>
    </xdr:from>
    <xdr:ext cx="5273040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C5E577B-059E-4A1E-B001-5F26D394A25D}"/>
                </a:ext>
              </a:extLst>
            </xdr:cNvPr>
            <xdr:cNvSpPr txBox="1"/>
          </xdr:nvSpPr>
          <xdr:spPr>
            <a:xfrm>
              <a:off x="1668780" y="1760220"/>
              <a:ext cx="527304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𝐴𝑛𝑛𝑢𝑎𝑙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𝐸𝑛𝑒𝑟𝑔𝑦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𝐷𝑒𝑚𝑎𝑛𝑑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𝐾𝑖𝑐𝑢𝑘𝑖𝑟𝑜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s-ES"/>
                      <m:t>∑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𝐸𝑛𝑒𝑟𝑔𝑦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𝐷𝑒𝑚𝑎𝑛𝑑𝑠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𝐾𝑖𝑐𝑢𝑘𝑖𝑟𝑜</m:t>
                        </m:r>
                      </m:e>
                    </m:d>
                  </m:oMath>
                </m:oMathPara>
              </a14:m>
              <a:endParaRPr lang="es-ES" sz="1100" i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C5E577B-059E-4A1E-B001-5F26D394A25D}"/>
                </a:ext>
              </a:extLst>
            </xdr:cNvPr>
            <xdr:cNvSpPr txBox="1"/>
          </xdr:nvSpPr>
          <xdr:spPr>
            <a:xfrm>
              <a:off x="1668780" y="1760220"/>
              <a:ext cx="527304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𝐴𝑛𝑛𝑢𝑎𝑙 𝐸𝑛𝑒𝑟𝑔𝑦 𝐷𝑒𝑚𝑎𝑛𝑑 𝑜𝑓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𝐾𝑖𝑐𝑢𝑘𝑖𝑟𝑜</a:t>
              </a:r>
              <a:r>
                <a:rPr lang="es-ES" sz="1100" b="0" i="0">
                  <a:latin typeface="Cambria Math" panose="02040503050406030204" pitchFamily="18" charset="0"/>
                </a:rPr>
                <a:t>="</a:t>
              </a:r>
              <a:r>
                <a:rPr lang="es-ES" i="0">
                  <a:latin typeface="Cambria Math" panose="02040503050406030204" pitchFamily="18" charset="0"/>
                </a:rPr>
                <a:t>∑</a:t>
              </a:r>
              <a:r>
                <a:rPr lang="es-ES" sz="1100" b="0" i="0">
                  <a:latin typeface="Cambria Math" panose="02040503050406030204" pitchFamily="18" charset="0"/>
                </a:rPr>
                <a:t>" (𝐸𝑛𝑒𝑟𝑔𝑦 𝐷𝑒𝑚𝑎𝑛𝑑𝑠 𝑜𝑓 𝐾𝑖𝑐𝑢𝑘𝑖𝑟𝑜)</a:t>
              </a:r>
              <a:endParaRPr lang="es-ES" sz="1100" i="1"/>
            </a:p>
          </xdr:txBody>
        </xdr:sp>
      </mc:Fallback>
    </mc:AlternateContent>
    <xdr:clientData/>
  </xdr:oneCellAnchor>
  <xdr:twoCellAnchor>
    <xdr:from>
      <xdr:col>8</xdr:col>
      <xdr:colOff>457199</xdr:colOff>
      <xdr:row>8</xdr:row>
      <xdr:rowOff>146050</xdr:rowOff>
    </xdr:from>
    <xdr:to>
      <xdr:col>12</xdr:col>
      <xdr:colOff>472180</xdr:colOff>
      <xdr:row>20</xdr:row>
      <xdr:rowOff>130256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FF942292-461F-CB68-616C-AF36C868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743995</xdr:colOff>
      <xdr:row>8</xdr:row>
      <xdr:rowOff>147703</xdr:rowOff>
    </xdr:from>
    <xdr:to>
      <xdr:col>17</xdr:col>
      <xdr:colOff>325641</xdr:colOff>
      <xdr:row>20</xdr:row>
      <xdr:rowOff>65128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265DE-AE42-6301-643F-7E4A1AC7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383178</xdr:colOff>
      <xdr:row>22</xdr:row>
      <xdr:rowOff>149987</xdr:rowOff>
    </xdr:from>
    <xdr:to>
      <xdr:col>12</xdr:col>
      <xdr:colOff>439616</xdr:colOff>
      <xdr:row>33</xdr:row>
      <xdr:rowOff>113974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433C33-A2F2-02FB-BAFF-B9CE1090E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110055</xdr:colOff>
      <xdr:row>20</xdr:row>
      <xdr:rowOff>175249</xdr:rowOff>
    </xdr:from>
    <xdr:to>
      <xdr:col>18</xdr:col>
      <xdr:colOff>515937</xdr:colOff>
      <xdr:row>36</xdr:row>
      <xdr:rowOff>23813</xdr:rowOff>
    </xdr:to>
    <xdr:graphicFrame macro="">
      <xdr:nvGraphicFramePr>
        <xdr:cNvPr id="24" name="Chart 9">
          <a:extLst>
            <a:ext uri="{FF2B5EF4-FFF2-40B4-BE49-F238E27FC236}">
              <a16:creationId xmlns:a16="http://schemas.microsoft.com/office/drawing/2014/main" id="{4CBF99FE-EC2F-A06E-FEE0-B4AF144E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6</xdr:col>
      <xdr:colOff>501154</xdr:colOff>
      <xdr:row>42</xdr:row>
      <xdr:rowOff>172723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41E1E-5374-4E05-BF05-98A32FAA7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14</xdr:col>
      <xdr:colOff>14513</xdr:colOff>
      <xdr:row>56</xdr:row>
      <xdr:rowOff>172728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605F352-268B-4BE8-A2C8-B44D6588C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7</xdr:row>
      <xdr:rowOff>53340</xdr:rowOff>
    </xdr:from>
    <xdr:ext cx="5387671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C912FE5-2562-4223-B076-BA5232E279CE}"/>
                </a:ext>
              </a:extLst>
            </xdr:cNvPr>
            <xdr:cNvSpPr txBox="1"/>
          </xdr:nvSpPr>
          <xdr:spPr>
            <a:xfrm>
              <a:off x="1635981" y="1378557"/>
              <a:ext cx="5387671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𝑆h𝑎𝑟𝑒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𝐿𝑜𝑐𝑎𝑙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𝑅𝑒𝑛𝑒𝑤𝑎𝑏𝑙𝑒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𝐸𝑛𝑒𝑟𝑔𝑦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𝐺𝑒𝑛𝑒𝑟𝑎𝑡𝑖𝑜𝑛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𝑅𝑒𝑛𝑒𝑤𝑎𝑏𝑙𝑒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𝑇𝑜𝑡𝑎𝑙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𝑆𝑦𝑠𝑡𝑒𝑚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𝐿𝑜𝑎𝑑</m:t>
                            </m:r>
                          </m:den>
                        </m:f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·100</m:t>
                    </m:r>
                  </m:oMath>
                </m:oMathPara>
              </a14:m>
              <a:endParaRPr lang="es-ES" sz="1100" i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C912FE5-2562-4223-B076-BA5232E279CE}"/>
                </a:ext>
              </a:extLst>
            </xdr:cNvPr>
            <xdr:cNvSpPr txBox="1"/>
          </xdr:nvSpPr>
          <xdr:spPr>
            <a:xfrm>
              <a:off x="1635981" y="1378557"/>
              <a:ext cx="5387671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𝑆ℎ𝑎𝑟𝑒 𝑜𝑓 𝐿𝑜𝑐𝑎𝑙 𝑅𝑒𝑛𝑒𝑤𝑎𝑏𝑙𝑒 𝐸𝑛𝑒𝑟𝑔𝑦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𝐺𝑒𝑛𝑒𝑟𝑎𝑡𝑖𝑜𝑛 </a:t>
              </a:r>
              <a:r>
                <a:rPr lang="es-ES" sz="1100" b="0" i="0">
                  <a:latin typeface="Cambria Math" panose="02040503050406030204" pitchFamily="18" charset="0"/>
                </a:rPr>
                <a:t>(%)=((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𝑅𝑒𝑛𝑒𝑤𝑎𝑏𝑙𝑒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𝐺𝑒𝑛𝑒𝑟𝑎𝑡𝑖𝑜𝑛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𝑇𝑜𝑡𝑎𝑙 𝑆𝑦𝑠𝑡𝑒𝑚 𝐿𝑜𝑎𝑑))·100</a:t>
              </a:r>
              <a:endParaRPr lang="es-ES" sz="1100" i="1"/>
            </a:p>
          </xdr:txBody>
        </xdr:sp>
      </mc:Fallback>
    </mc:AlternateContent>
    <xdr:clientData/>
  </xdr:oneCellAnchor>
  <xdr:twoCellAnchor>
    <xdr:from>
      <xdr:col>7</xdr:col>
      <xdr:colOff>657310</xdr:colOff>
      <xdr:row>20</xdr:row>
      <xdr:rowOff>137296</xdr:rowOff>
    </xdr:from>
    <xdr:to>
      <xdr:col>10</xdr:col>
      <xdr:colOff>154459</xdr:colOff>
      <xdr:row>30</xdr:row>
      <xdr:rowOff>178828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CD4C1708-DA76-8B40-8CAC-6B83C7FC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768865</xdr:colOff>
      <xdr:row>20</xdr:row>
      <xdr:rowOff>130091</xdr:rowOff>
    </xdr:from>
    <xdr:to>
      <xdr:col>13</xdr:col>
      <xdr:colOff>231690</xdr:colOff>
      <xdr:row>30</xdr:row>
      <xdr:rowOff>85812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B1C57F2-65F1-EF29-D5E8-3D4B5F9B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55561</xdr:colOff>
      <xdr:row>33</xdr:row>
      <xdr:rowOff>71437</xdr:rowOff>
    </xdr:from>
    <xdr:to>
      <xdr:col>8</xdr:col>
      <xdr:colOff>505898</xdr:colOff>
      <xdr:row>45</xdr:row>
      <xdr:rowOff>94687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E42CE4C-63E5-41AC-8941-0D6167E5B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-1</xdr:colOff>
      <xdr:row>36</xdr:row>
      <xdr:rowOff>0</xdr:rowOff>
    </xdr:from>
    <xdr:to>
      <xdr:col>12</xdr:col>
      <xdr:colOff>1283774</xdr:colOff>
      <xdr:row>48</xdr:row>
      <xdr:rowOff>23250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3769116D-6138-4E2A-ACF4-4F587F503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76199</xdr:colOff>
      <xdr:row>7</xdr:row>
      <xdr:rowOff>45720</xdr:rowOff>
    </xdr:from>
    <xdr:ext cx="8382001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8DABD26-519E-A59E-A70E-9D7DB269492E}"/>
                </a:ext>
              </a:extLst>
            </xdr:cNvPr>
            <xdr:cNvSpPr txBox="1"/>
          </xdr:nvSpPr>
          <xdr:spPr>
            <a:xfrm>
              <a:off x="1661159" y="1371600"/>
              <a:ext cx="8382001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𝑆𝑢𝑓𝑓𝑖𝑐𝑖𝑒𝑛𝑐𝑦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𝑅𝑒𝑛𝑒𝑤𝑎𝑏𝑙𝑒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𝑆𝑜𝑙𝑑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𝐺𝑟𝑖𝑑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𝑆𝑦𝑠𝑡𝑒𝑚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𝐿𝑜𝑎𝑑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·100=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𝑆𝑒𝑙𝑓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𝐶𝑜𝑛𝑠𝑢𝑚𝑝𝑡𝑖𝑜𝑛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𝐸𝑛𝑒𝑟𝑔𝑦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𝑇𝑜𝑡𝑎𝑙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𝑆𝑦𝑠𝑡𝑒𝑚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𝐿𝑜𝑎𝑑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·100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8DABD26-519E-A59E-A70E-9D7DB269492E}"/>
                </a:ext>
              </a:extLst>
            </xdr:cNvPr>
            <xdr:cNvSpPr txBox="1"/>
          </xdr:nvSpPr>
          <xdr:spPr>
            <a:xfrm>
              <a:off x="1661159" y="1371600"/>
              <a:ext cx="8382001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𝐸𝑛𝑒𝑟𝑔𝑦 𝑆𝑒𝑙𝑓-𝑆𝑢𝑓𝑓𝑖𝑐𝑖𝑒𝑛𝑐𝑦 𝑅𝑎𝑡𝑒 (%)=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((𝑅𝑒𝑛𝑒𝑤𝑎𝑏𝑙𝑒 𝐺𝑒𝑛𝑒𝑟𝑎𝑡𝑖𝑜𝑛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−𝑆𝑜𝑙𝑑 𝐺𝑒𝑛𝑒𝑟𝑎𝑡𝑖𝑜𝑛 𝑡𝑜 𝐺𝑟𝑖𝑑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)/(𝑇𝑜𝑡𝑎𝑙 𝑆𝑦𝑠𝑡𝑒𝑚 𝐿𝑜𝑎𝑑))·100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((𝑆𝑒𝑙𝑓-𝐶𝑜𝑛𝑠𝑢𝑚𝑝𝑡𝑖𝑜𝑛 𝐸𝑛𝑒𝑟𝑔𝑦 )/(𝑇𝑜𝑡𝑎𝑙 𝑆𝑦𝑠𝑡𝑒𝑚 𝐿𝑜𝑎𝑑))·100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0</xdr:col>
      <xdr:colOff>720451</xdr:colOff>
      <xdr:row>16</xdr:row>
      <xdr:rowOff>129666</xdr:rowOff>
    </xdr:from>
    <xdr:to>
      <xdr:col>6</xdr:col>
      <xdr:colOff>494673</xdr:colOff>
      <xdr:row>31</xdr:row>
      <xdr:rowOff>168237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718ED3C-9144-2FC9-8B9D-0695A775C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647077</xdr:colOff>
      <xdr:row>17</xdr:row>
      <xdr:rowOff>116559</xdr:rowOff>
    </xdr:from>
    <xdr:to>
      <xdr:col>18</xdr:col>
      <xdr:colOff>400108</xdr:colOff>
      <xdr:row>32</xdr:row>
      <xdr:rowOff>155129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56CF54F2-FC97-DA31-CC45-E3BE7B6F8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357188</xdr:colOff>
      <xdr:row>36</xdr:row>
      <xdr:rowOff>158750</xdr:rowOff>
    </xdr:from>
    <xdr:to>
      <xdr:col>8</xdr:col>
      <xdr:colOff>718504</xdr:colOff>
      <xdr:row>48</xdr:row>
      <xdr:rowOff>171292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AF1A9-546D-44B2-BD6C-7702195A9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529167</xdr:colOff>
      <xdr:row>37</xdr:row>
      <xdr:rowOff>11758</xdr:rowOff>
    </xdr:from>
    <xdr:to>
      <xdr:col>14</xdr:col>
      <xdr:colOff>306693</xdr:colOff>
      <xdr:row>49</xdr:row>
      <xdr:rowOff>24300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8BE3C-01C4-4BF2-8654-2D72F2F3F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7</xdr:row>
      <xdr:rowOff>45720</xdr:rowOff>
    </xdr:from>
    <xdr:ext cx="8496300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D4BE9A-D7A3-40DE-80A0-31F6355A5B0D}"/>
                </a:ext>
              </a:extLst>
            </xdr:cNvPr>
            <xdr:cNvSpPr txBox="1"/>
          </xdr:nvSpPr>
          <xdr:spPr>
            <a:xfrm>
              <a:off x="1668780" y="1371600"/>
              <a:ext cx="849630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𝑆𝑢𝑓𝑓𝑖𝑐𝑖𝑒𝑛𝑐𝑦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𝑅𝑒𝑛𝑒𝑤𝑎𝑏𝑙𝑒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𝑆𝑜𝑙𝑑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𝐺𝑟𝑖𝑑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𝑅𝑒𝑛𝑒𝑤𝑎𝑏𝑙𝑒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·100=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𝑆𝑒𝑙𝑓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𝐶𝑜𝑛𝑠𝑢𝑚𝑝𝑡𝑖𝑜𝑛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𝐸𝑛𝑒𝑟𝑔𝑦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𝑅𝑒𝑛𝑒𝑤𝑎𝑏𝑙𝑒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𝐺𝑒𝑛𝑒𝑟𝑎𝑡𝑖𝑜𝑛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·100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D4BE9A-D7A3-40DE-80A0-31F6355A5B0D}"/>
                </a:ext>
              </a:extLst>
            </xdr:cNvPr>
            <xdr:cNvSpPr txBox="1"/>
          </xdr:nvSpPr>
          <xdr:spPr>
            <a:xfrm>
              <a:off x="1668780" y="1371600"/>
              <a:ext cx="849630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𝐸𝑛𝑒𝑟𝑔𝑦 𝑆𝑒𝑙𝑓-𝑆𝑢𝑓𝑓𝑖𝑐𝑖𝑒𝑛𝑐𝑦 𝑅𝑎𝑡𝑒 (%)=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𝑅𝑒𝑛𝑒𝑤𝑎𝑏𝑙𝑒 𝐺𝑒𝑛𝑒𝑟𝑎𝑡𝑖𝑜𝑛−𝑆𝑜𝑙𝑑 𝐺𝑒𝑛𝑒𝑟𝑎𝑡𝑖𝑜𝑛 𝑡𝑜 𝐺𝑟𝑖𝑑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)/(𝑅𝑒𝑛𝑒𝑤𝑎𝑏𝑙𝑒 𝐺𝑒𝑛𝑒𝑟𝑎𝑡𝑖𝑜𝑛))·100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((𝑆𝑒𝑙𝑓-𝐶𝑜𝑛𝑠𝑢𝑚𝑝𝑡𝑖𝑜𝑛 𝐸𝑛𝑒𝑟𝑔𝑦 )/(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𝑅𝑒𝑛𝑒𝑤𝑎𝑏𝑙𝑒 𝐺𝑒𝑛𝑒𝑟𝑎𝑡𝑖𝑜𝑛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es-ES" sz="1100" b="0" i="0">
                  <a:latin typeface="Cambria Math" panose="02040503050406030204" pitchFamily="18" charset="0"/>
                </a:rPr>
                <a:t>·100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758734</xdr:colOff>
      <xdr:row>7</xdr:row>
      <xdr:rowOff>39189</xdr:rowOff>
    </xdr:from>
    <xdr:ext cx="6179820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E66E16-B4A0-463C-82CA-0DA4D647A321}"/>
                </a:ext>
              </a:extLst>
            </xdr:cNvPr>
            <xdr:cNvSpPr txBox="1"/>
          </xdr:nvSpPr>
          <xdr:spPr>
            <a:xfrm>
              <a:off x="1553391" y="1378132"/>
              <a:ext cx="617982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𝐶𝑙𝑒𝑎𝑛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𝐶𝑜𝑜𝑘𝑖𝑛𝑔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𝐴𝑐𝑐𝑒𝑠𝑠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𝑁𝑢𝑚𝑏𝑒𝑟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𝑜𝑓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𝐻𝑜𝑢𝑠𝑒h𝑜𝑙𝑑𝑠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𝑤𝑖𝑡h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𝐶𝑙𝑒𝑎𝑛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𝐶𝑜𝑜𝑘𝑖𝑛𝑔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𝐴𝑐𝑐𝑒𝑠𝑠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𝑇𝑜𝑡𝑎𝑙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𝑁𝑢𝑚𝑏𝑒𝑟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𝑜𝑓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𝐻𝑜𝑢𝑠𝑒h𝑜𝑙𝑑𝑠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·100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E66E16-B4A0-463C-82CA-0DA4D647A321}"/>
                </a:ext>
              </a:extLst>
            </xdr:cNvPr>
            <xdr:cNvSpPr txBox="1"/>
          </xdr:nvSpPr>
          <xdr:spPr>
            <a:xfrm>
              <a:off x="1553391" y="1378132"/>
              <a:ext cx="617982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 𝐶𝑙𝑒𝑎𝑛 𝐶𝑜𝑜𝑘𝑖𝑛𝑔 𝐴𝑐𝑐𝑒𝑠𝑠 𝑅𝑎𝑡𝑒  (%)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((𝑁𝑢𝑚𝑏𝑒𝑟 𝑜𝑓 𝐻𝑜𝑢𝑠𝑒ℎ𝑜𝑙𝑑𝑠 𝑤𝑖𝑡ℎ 𝐶𝑙𝑒𝑎𝑛 𝐶𝑜𝑜𝑘𝑖𝑛𝑔 𝐴𝑐𝑐𝑒𝑠𝑠 )/(𝑇𝑜𝑡𝑎𝑙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𝑁𝑢𝑚𝑏𝑒𝑟 𝑜𝑓 𝐻𝑜𝑢𝑠𝑒ℎ𝑜𝑙𝑑𝑠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es-ES" sz="1100" b="0" i="0">
                  <a:latin typeface="Cambria Math" panose="02040503050406030204" pitchFamily="18" charset="0"/>
                </a:rPr>
                <a:t>·100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8</xdr:col>
      <xdr:colOff>845507</xdr:colOff>
      <xdr:row>15</xdr:row>
      <xdr:rowOff>11483</xdr:rowOff>
    </xdr:from>
    <xdr:to>
      <xdr:col>14</xdr:col>
      <xdr:colOff>415795</xdr:colOff>
      <xdr:row>30</xdr:row>
      <xdr:rowOff>14614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8A480-69EF-6CF4-A927-B402AE18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842827</xdr:colOff>
      <xdr:row>31</xdr:row>
      <xdr:rowOff>9318</xdr:rowOff>
    </xdr:from>
    <xdr:to>
      <xdr:col>14</xdr:col>
      <xdr:colOff>397913</xdr:colOff>
      <xdr:row>45</xdr:row>
      <xdr:rowOff>134492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AA25C-5D40-112D-6FE1-3B0C96DF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708660</xdr:colOff>
      <xdr:row>3</xdr:row>
      <xdr:rowOff>139065</xdr:rowOff>
    </xdr:from>
    <xdr:ext cx="6179820" cy="467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">
              <a:extLst>
                <a:ext uri="{FF2B5EF4-FFF2-40B4-BE49-F238E27FC236}">
                  <a16:creationId xmlns:a16="http://schemas.microsoft.com/office/drawing/2014/main" id="{2ECF5B73-98E2-40FB-B803-F6513326EF42}"/>
                </a:ext>
              </a:extLst>
            </xdr:cNvPr>
            <xdr:cNvSpPr txBox="1"/>
          </xdr:nvSpPr>
          <xdr:spPr>
            <a:xfrm>
              <a:off x="3404235" y="729615"/>
              <a:ext cx="617982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𝑆h𝑎𝑟𝑒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𝑙𝑜𝑤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𝑒𝑚𝑖𝑠𝑠𝑖𝑜𝑛𝑠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𝑏𝑢𝑠𝑒𝑠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𝑁𝑢𝑚𝑏𝑒𝑟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𝑜𝑓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𝐺𝑟𝑒𝑒𝑛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𝐵𝑢𝑠𝑒𝑠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𝑇𝑜𝑡𝑎𝑙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𝑁𝑢𝑚𝑏𝑒𝑟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𝑜𝑓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𝐵𝑢𝑠𝑒𝑠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𝑡h𝑒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𝐹𝑙𝑒𝑒𝑡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·100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59" name="CuadroTexto 1">
              <a:extLst>
                <a:ext uri="{FF2B5EF4-FFF2-40B4-BE49-F238E27FC236}">
                  <a16:creationId xmlns:a16="http://schemas.microsoft.com/office/drawing/2014/main" id="{2ECF5B73-98E2-40FB-B803-F6513326EF42}"/>
                </a:ext>
              </a:extLst>
            </xdr:cNvPr>
            <xdr:cNvSpPr txBox="1"/>
          </xdr:nvSpPr>
          <xdr:spPr>
            <a:xfrm>
              <a:off x="1417320" y="1379220"/>
              <a:ext cx="6179820" cy="46799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 </a:t>
              </a:r>
              <a:r>
                <a:rPr lang="it-IT" sz="1100" b="0" i="0">
                  <a:latin typeface="Cambria Math" panose="02040503050406030204" pitchFamily="18" charset="0"/>
                </a:rPr>
                <a:t>𝑆ℎ𝑎𝑟𝑒 𝑜𝑓 𝑙𝑜𝑤 𝑒𝑚𝑖𝑠𝑠𝑖𝑜𝑛𝑠 𝑏𝑢𝑠𝑒𝑠</a:t>
              </a:r>
              <a:r>
                <a:rPr lang="es-ES" sz="1100" b="0" i="0">
                  <a:latin typeface="Cambria Math" panose="02040503050406030204" pitchFamily="18" charset="0"/>
                </a:rPr>
                <a:t>  (%)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((𝑁𝑢𝑚𝑏𝑒𝑟 𝑜𝑓 </a:t>
              </a:r>
              <a:r>
                <a:rPr lang="it-IT" sz="1100" b="0" i="0">
                  <a:latin typeface="Cambria Math" panose="02040503050406030204" pitchFamily="18" charset="0"/>
                </a:rPr>
                <a:t>𝐺𝑟𝑒𝑒𝑛 𝐵𝑢𝑠𝑒𝑠</a:t>
              </a:r>
              <a:r>
                <a:rPr lang="es-ES" sz="1100" b="0" i="0">
                  <a:latin typeface="Cambria Math" panose="02040503050406030204" pitchFamily="18" charset="0"/>
                </a:rPr>
                <a:t> )/(𝑇𝑜𝑡𝑎𝑙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𝑁𝑢𝑚𝑏𝑒𝑟 𝑜𝑓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𝐵𝑢𝑠𝑒𝑠 𝑖𝑛 𝑡ℎ𝑒 𝐹𝑙𝑒𝑒𝑡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·100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11</xdr:col>
      <xdr:colOff>46404</xdr:colOff>
      <xdr:row>7</xdr:row>
      <xdr:rowOff>20515</xdr:rowOff>
    </xdr:from>
    <xdr:to>
      <xdr:col>16</xdr:col>
      <xdr:colOff>629302</xdr:colOff>
      <xdr:row>21</xdr:row>
      <xdr:rowOff>142304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EE5C9-34CC-26F8-3D55-BA470909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59971</xdr:colOff>
      <xdr:row>22</xdr:row>
      <xdr:rowOff>92428</xdr:rowOff>
    </xdr:from>
    <xdr:to>
      <xdr:col>16</xdr:col>
      <xdr:colOff>619124</xdr:colOff>
      <xdr:row>37</xdr:row>
      <xdr:rowOff>57503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CACAF-12ED-8C9D-EE7C-46F2DD506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o Fdez Tomé" id="{8C73EEF5-C5D1-4999-9C58-8990CD5E4714}" userId="Alejandro Fdez Tomé" providerId="None"/>
  <person displayName="Andrea Mario Gaetani" id="{2CEA8A57-A230-4836-A241-1831C4CB2BFF}" userId="S::gaetani@UG.KTH.SE::cb70a217-0455-49df-b4f1-b1ffba30419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7" dT="2025-05-17T15:22:51.61" personId="{2CEA8A57-A230-4836-A241-1831C4CB2BFF}" id="{310518BD-6871-4CBD-B726-4BB8A3374BA8}">
    <text>Firewood not renewable?</text>
  </threadedComment>
  <threadedComment ref="M17" dT="2025-05-17T15:22:51.61" personId="{2CEA8A57-A230-4836-A241-1831C4CB2BFF}" id="{4C8A1203-DFD3-46D2-835B-0645F107771E}">
    <text>Firewood not renewable?</text>
  </threadedComment>
  <threadedComment ref="P17" dT="2025-05-17T15:22:51.61" personId="{2CEA8A57-A230-4836-A241-1831C4CB2BFF}" id="{B2036C13-3B3B-4C08-8BDF-7D6B39F409EB}">
    <text>Firewood not renewable?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6" dT="2025-05-14T15:11:25.99" personId="{8C73EEF5-C5D1-4999-9C58-8990CD5E4714}" id="{1CA811AD-A526-41FB-9E7C-6B06FB72B435}">
    <text>https://www.mdpi.com/1996-1073/14/15/4582</text>
    <extLst>
      <x:ext xmlns:xltc2="http://schemas.microsoft.com/office/spreadsheetml/2020/threadedcomments2" uri="{F7C98A9C-CBB3-438F-8F68-D28B6AF4A901}">
        <xltc2:checksum>2055664649</xltc2:checksum>
        <xltc2:hyperlink startIndex="0" length="41" url="https://www.mdpi.com/1996-1073/14/15/4582"/>
      </x:ext>
    </extLst>
  </threadedComment>
  <threadedComment ref="B18" dT="2025-05-14T15:25:36.87" personId="{8C73EEF5-C5D1-4999-9C58-8990CD5E4714}" id="{9B50F5F4-8E9E-43B6-8158-4D59BAD491D8}">
    <text>In Scenario 2, LPG projections are the same as in BAU, and (Firewood + Charcoal) is replaced with Biogas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2" dT="2025-05-18T10:41:22.92" personId="{2CEA8A57-A230-4836-A241-1831C4CB2BFF}" id="{0033D7FF-A893-42CE-8DC6-374297FBAC4E}">
    <text>Only true for 3rd sccenario?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14AA-0303-4810-97AA-EA814ECF3B61}">
  <dimension ref="B2:E23"/>
  <sheetViews>
    <sheetView tabSelected="1" topLeftCell="C39" zoomScale="92" zoomScaleNormal="100" workbookViewId="0">
      <selection activeCell="N41" sqref="N41"/>
    </sheetView>
  </sheetViews>
  <sheetFormatPr defaultColWidth="11.453125" defaultRowHeight="14.5" x14ac:dyDescent="0.35"/>
  <cols>
    <col min="2" max="2" width="12.08984375" customWidth="1"/>
    <col min="3" max="3" width="16.453125" customWidth="1"/>
    <col min="4" max="5" width="13.81640625" bestFit="1" customWidth="1"/>
  </cols>
  <sheetData>
    <row r="2" spans="2:5" ht="18.5" x14ac:dyDescent="0.45">
      <c r="B2" s="2" t="s">
        <v>0</v>
      </c>
      <c r="E2" t="s">
        <v>1</v>
      </c>
    </row>
    <row r="4" spans="2:5" x14ac:dyDescent="0.35">
      <c r="B4" s="1" t="s">
        <v>2</v>
      </c>
      <c r="C4" t="s">
        <v>3</v>
      </c>
    </row>
    <row r="5" spans="2:5" x14ac:dyDescent="0.35">
      <c r="B5" s="1"/>
    </row>
    <row r="6" spans="2:5" x14ac:dyDescent="0.35">
      <c r="B6" s="1" t="s">
        <v>4</v>
      </c>
      <c r="C6" t="s">
        <v>5</v>
      </c>
    </row>
    <row r="7" spans="2:5" x14ac:dyDescent="0.35">
      <c r="C7" t="s">
        <v>6</v>
      </c>
    </row>
    <row r="8" spans="2:5" ht="16.5" x14ac:dyDescent="0.35">
      <c r="C8" t="s">
        <v>7</v>
      </c>
    </row>
    <row r="10" spans="2:5" x14ac:dyDescent="0.35">
      <c r="B10" s="1" t="s">
        <v>8</v>
      </c>
    </row>
    <row r="15" spans="2:5" x14ac:dyDescent="0.35">
      <c r="B15" s="3">
        <v>2040</v>
      </c>
      <c r="C15" s="48" t="s">
        <v>9</v>
      </c>
      <c r="D15" s="48" t="s">
        <v>56</v>
      </c>
      <c r="E15" s="48" t="s">
        <v>57</v>
      </c>
    </row>
    <row r="16" spans="2:5" x14ac:dyDescent="0.35">
      <c r="B16" s="3" t="s">
        <v>38</v>
      </c>
      <c r="C16" s="49">
        <v>274144568.69999999</v>
      </c>
      <c r="D16" s="49">
        <v>286976631</v>
      </c>
      <c r="E16" s="49">
        <v>325688970</v>
      </c>
    </row>
    <row r="17" spans="2:5" x14ac:dyDescent="0.35">
      <c r="B17" s="3" t="s">
        <v>54</v>
      </c>
      <c r="C17" s="49">
        <v>484912211.29000002</v>
      </c>
      <c r="D17" s="49">
        <v>238355050.86000001</v>
      </c>
      <c r="E17" s="49">
        <v>170718411.44979101</v>
      </c>
    </row>
    <row r="18" spans="2:5" x14ac:dyDescent="0.35">
      <c r="B18" s="3" t="s">
        <v>55</v>
      </c>
      <c r="C18" s="49">
        <v>27570705</v>
      </c>
      <c r="D18" s="49">
        <v>50069578.969999999</v>
      </c>
      <c r="E18" s="49">
        <v>17193009.940000001</v>
      </c>
    </row>
    <row r="22" spans="2:5" x14ac:dyDescent="0.35">
      <c r="B22" s="3">
        <v>2040</v>
      </c>
      <c r="C22" s="48" t="s">
        <v>9</v>
      </c>
      <c r="D22" s="48" t="s">
        <v>10</v>
      </c>
      <c r="E22" s="48" t="s">
        <v>11</v>
      </c>
    </row>
    <row r="23" spans="2:5" x14ac:dyDescent="0.35">
      <c r="B23" s="3" t="s">
        <v>50</v>
      </c>
      <c r="C23" s="58">
        <f>SUM(C16:C18)</f>
        <v>786627484.99000001</v>
      </c>
      <c r="D23" s="58">
        <f>SUM(D16:D18)</f>
        <v>575401260.83000004</v>
      </c>
      <c r="E23" s="58">
        <f>SUM(E16:E18)</f>
        <v>513600391.38979101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4CF9-905B-4E5F-BD86-030BF9B640B9}">
  <dimension ref="A2:P23"/>
  <sheetViews>
    <sheetView topLeftCell="A9" zoomScale="96" zoomScaleNormal="100" workbookViewId="0">
      <selection activeCell="F17" sqref="F17"/>
    </sheetView>
  </sheetViews>
  <sheetFormatPr defaultColWidth="11.453125" defaultRowHeight="14.5" x14ac:dyDescent="0.35"/>
  <cols>
    <col min="1" max="1" width="11.453125" customWidth="1"/>
    <col min="2" max="2" width="13.6328125" customWidth="1"/>
    <col min="4" max="4" width="15.36328125" customWidth="1"/>
    <col min="6" max="6" width="16.90625" customWidth="1"/>
    <col min="9" max="9" width="16.81640625" customWidth="1"/>
    <col min="10" max="10" width="14.08984375" customWidth="1"/>
    <col min="12" max="12" width="16.453125" customWidth="1"/>
    <col min="13" max="13" width="18.453125" customWidth="1"/>
    <col min="15" max="15" width="16.1796875" customWidth="1"/>
    <col min="16" max="16" width="19.54296875" customWidth="1"/>
  </cols>
  <sheetData>
    <row r="2" spans="1:16" ht="18.5" x14ac:dyDescent="0.45">
      <c r="B2" s="2" t="s">
        <v>12</v>
      </c>
      <c r="G2" t="s">
        <v>1</v>
      </c>
    </row>
    <row r="4" spans="1:16" x14ac:dyDescent="0.35">
      <c r="B4" s="1" t="s">
        <v>2</v>
      </c>
      <c r="C4" t="s">
        <v>13</v>
      </c>
    </row>
    <row r="6" spans="1:16" x14ac:dyDescent="0.35">
      <c r="B6" s="1" t="s">
        <v>4</v>
      </c>
      <c r="C6" s="3" t="s">
        <v>14</v>
      </c>
    </row>
    <row r="8" spans="1:16" x14ac:dyDescent="0.35">
      <c r="B8" s="1" t="s">
        <v>8</v>
      </c>
    </row>
    <row r="13" spans="1:16" ht="15" thickBot="1" x14ac:dyDescent="0.4"/>
    <row r="14" spans="1:16" x14ac:dyDescent="0.35">
      <c r="I14" s="52" t="s">
        <v>9</v>
      </c>
      <c r="J14" s="53"/>
      <c r="L14" s="52" t="s">
        <v>10</v>
      </c>
      <c r="M14" s="53"/>
      <c r="N14" s="57"/>
      <c r="O14" s="52" t="s">
        <v>11</v>
      </c>
      <c r="P14" s="53"/>
    </row>
    <row r="15" spans="1:16" x14ac:dyDescent="0.35">
      <c r="B15" s="1" t="s">
        <v>9</v>
      </c>
      <c r="D15" s="1" t="s">
        <v>56</v>
      </c>
      <c r="F15" s="1" t="s">
        <v>57</v>
      </c>
      <c r="I15" s="54" t="s">
        <v>44</v>
      </c>
      <c r="J15" s="55">
        <f>211080800+11280602</f>
        <v>222361402</v>
      </c>
      <c r="L15" s="54" t="s">
        <v>44</v>
      </c>
      <c r="M15" s="55">
        <f>199155760+45021910</f>
        <v>244177670</v>
      </c>
      <c r="N15" s="57"/>
      <c r="O15" s="54" t="s">
        <v>44</v>
      </c>
      <c r="P15" s="55">
        <f>202156880+86622490</f>
        <v>288779370</v>
      </c>
    </row>
    <row r="16" spans="1:16" x14ac:dyDescent="0.35">
      <c r="A16" t="s">
        <v>42</v>
      </c>
      <c r="B16" s="30">
        <v>0.81110000000000004</v>
      </c>
      <c r="C16" s="30"/>
      <c r="D16" s="30">
        <v>0.85089999999999999</v>
      </c>
      <c r="E16" s="30"/>
      <c r="F16" s="30">
        <v>0.88670000000000004</v>
      </c>
      <c r="I16" s="54" t="s">
        <v>47</v>
      </c>
      <c r="J16" s="55">
        <v>274144568.69999999</v>
      </c>
      <c r="L16" s="54" t="s">
        <v>47</v>
      </c>
      <c r="M16" s="55">
        <v>286976631</v>
      </c>
      <c r="N16" s="57"/>
      <c r="O16" s="54" t="s">
        <v>47</v>
      </c>
      <c r="P16" s="55">
        <v>325688970</v>
      </c>
    </row>
    <row r="17" spans="1:16" x14ac:dyDescent="0.35">
      <c r="A17" t="s">
        <v>43</v>
      </c>
      <c r="B17" s="30">
        <f>J15/(J16+J18+J20)</f>
        <v>0.28267687850091683</v>
      </c>
      <c r="C17" s="30"/>
      <c r="D17" s="30">
        <f>(M15+M17+M19)/(M16+M18+M20)</f>
        <v>0.62091376887954941</v>
      </c>
      <c r="E17" s="30"/>
      <c r="F17" s="30">
        <f>(P15)/(P16+P18+P20)</f>
        <v>0.5622647000298604</v>
      </c>
      <c r="I17" s="54" t="s">
        <v>45</v>
      </c>
      <c r="J17" s="55">
        <v>0</v>
      </c>
      <c r="L17" s="54" t="s">
        <v>45</v>
      </c>
      <c r="M17" s="55">
        <v>83417332.909999996</v>
      </c>
      <c r="N17" s="57"/>
      <c r="O17" s="54" t="s">
        <v>45</v>
      </c>
      <c r="P17" s="55">
        <v>0</v>
      </c>
    </row>
    <row r="18" spans="1:16" x14ac:dyDescent="0.35">
      <c r="I18" s="54" t="s">
        <v>48</v>
      </c>
      <c r="J18" s="50">
        <v>484912211.29000002</v>
      </c>
      <c r="L18" s="54" t="s">
        <v>48</v>
      </c>
      <c r="M18" s="50">
        <v>238355050.86000001</v>
      </c>
      <c r="N18" s="57"/>
      <c r="O18" s="54" t="s">
        <v>48</v>
      </c>
      <c r="P18" s="50">
        <v>170718411.4497914</v>
      </c>
    </row>
    <row r="19" spans="1:16" x14ac:dyDescent="0.35">
      <c r="I19" s="54" t="s">
        <v>46</v>
      </c>
      <c r="J19" s="55">
        <v>0</v>
      </c>
      <c r="L19" s="54" t="s">
        <v>46</v>
      </c>
      <c r="M19" s="55">
        <v>29679562.57</v>
      </c>
      <c r="N19" s="57"/>
      <c r="O19" s="54" t="s">
        <v>46</v>
      </c>
      <c r="P19" s="55">
        <v>0</v>
      </c>
    </row>
    <row r="20" spans="1:16" ht="15" thickBot="1" x14ac:dyDescent="0.4">
      <c r="I20" s="56" t="s">
        <v>49</v>
      </c>
      <c r="J20" s="51">
        <v>27570705</v>
      </c>
      <c r="L20" s="56" t="s">
        <v>49</v>
      </c>
      <c r="M20" s="51">
        <v>50069578.969999999</v>
      </c>
      <c r="N20" s="57"/>
      <c r="O20" s="56" t="s">
        <v>49</v>
      </c>
      <c r="P20" s="51">
        <v>17193009.940000001</v>
      </c>
    </row>
    <row r="23" spans="1:16" x14ac:dyDescent="0.35">
      <c r="L23" s="4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DBFA-B88E-4244-8788-89FBC8CF35E0}">
  <dimension ref="A2:Q30"/>
  <sheetViews>
    <sheetView topLeftCell="E8" zoomScale="62" zoomScaleNormal="100" workbookViewId="0">
      <selection activeCell="M58" sqref="M58"/>
    </sheetView>
  </sheetViews>
  <sheetFormatPr defaultColWidth="11.453125" defaultRowHeight="14.5" x14ac:dyDescent="0.35"/>
  <cols>
    <col min="9" max="9" width="22.81640625" customWidth="1"/>
    <col min="10" max="10" width="14.81640625" customWidth="1"/>
    <col min="11" max="11" width="15.90625" customWidth="1"/>
    <col min="12" max="12" width="15.1796875" customWidth="1"/>
  </cols>
  <sheetData>
    <row r="2" spans="1:17" ht="18.5" x14ac:dyDescent="0.45">
      <c r="B2" s="2" t="s">
        <v>15</v>
      </c>
      <c r="D2" t="s">
        <v>1</v>
      </c>
    </row>
    <row r="4" spans="1:17" x14ac:dyDescent="0.35">
      <c r="B4" s="1" t="s">
        <v>2</v>
      </c>
      <c r="C4" t="s">
        <v>16</v>
      </c>
    </row>
    <row r="6" spans="1:17" x14ac:dyDescent="0.35">
      <c r="B6" s="1" t="s">
        <v>4</v>
      </c>
      <c r="C6" s="3" t="s">
        <v>14</v>
      </c>
    </row>
    <row r="8" spans="1:17" x14ac:dyDescent="0.35">
      <c r="B8" s="1" t="s">
        <v>8</v>
      </c>
    </row>
    <row r="15" spans="1:17" x14ac:dyDescent="0.35">
      <c r="B15" s="1" t="s">
        <v>9</v>
      </c>
      <c r="D15" s="1" t="s">
        <v>56</v>
      </c>
      <c r="F15" s="1" t="s">
        <v>57</v>
      </c>
      <c r="I15" s="3">
        <v>2040</v>
      </c>
      <c r="J15" s="48" t="s">
        <v>9</v>
      </c>
      <c r="K15" s="48" t="s">
        <v>10</v>
      </c>
      <c r="L15" s="48" t="s">
        <v>11</v>
      </c>
    </row>
    <row r="16" spans="1:17" x14ac:dyDescent="0.35">
      <c r="A16" t="s">
        <v>42</v>
      </c>
      <c r="B16" s="30">
        <v>3.7499999999999999E-2</v>
      </c>
      <c r="C16" s="30"/>
      <c r="D16" s="30">
        <v>0.13250000000000001</v>
      </c>
      <c r="E16" s="30"/>
      <c r="F16" s="30">
        <v>0.22409999999999999</v>
      </c>
      <c r="I16" s="3" t="s">
        <v>38</v>
      </c>
      <c r="J16" s="49">
        <v>274144568.69999999</v>
      </c>
      <c r="K16" s="49">
        <v>286976631</v>
      </c>
      <c r="L16" s="49">
        <v>325688970</v>
      </c>
      <c r="O16" s="19" t="s">
        <v>9</v>
      </c>
      <c r="P16" s="19" t="s">
        <v>56</v>
      </c>
      <c r="Q16" s="19" t="s">
        <v>57</v>
      </c>
    </row>
    <row r="17" spans="9:17" x14ac:dyDescent="0.35">
      <c r="I17" s="3" t="s">
        <v>39</v>
      </c>
      <c r="J17" s="49">
        <v>484912211.29000002</v>
      </c>
      <c r="K17" s="49">
        <v>238355050.86000001</v>
      </c>
      <c r="L17" s="49">
        <v>170718411.4497914</v>
      </c>
      <c r="O17" s="59">
        <v>1.3100000000000001E-2</v>
      </c>
      <c r="P17" s="59">
        <v>0.1177</v>
      </c>
      <c r="Q17" s="59">
        <v>0.1421</v>
      </c>
    </row>
    <row r="18" spans="9:17" x14ac:dyDescent="0.35">
      <c r="I18" s="3" t="s">
        <v>41</v>
      </c>
      <c r="J18" s="49">
        <v>27570705</v>
      </c>
      <c r="K18" s="49">
        <v>50069578.969999999</v>
      </c>
      <c r="L18" s="49">
        <v>17193009.940000001</v>
      </c>
    </row>
    <row r="22" spans="9:17" x14ac:dyDescent="0.35">
      <c r="I22" s="3">
        <v>2040</v>
      </c>
      <c r="J22" s="48" t="s">
        <v>9</v>
      </c>
      <c r="K22" s="48" t="s">
        <v>56</v>
      </c>
      <c r="L22" s="48" t="s">
        <v>57</v>
      </c>
    </row>
    <row r="23" spans="9:17" x14ac:dyDescent="0.35">
      <c r="I23" s="3" t="s">
        <v>50</v>
      </c>
      <c r="J23" s="58">
        <f>SUM(J16:J18)</f>
        <v>786627484.99000001</v>
      </c>
      <c r="K23" s="58">
        <f>SUM(K16:K18)</f>
        <v>575401260.83000004</v>
      </c>
      <c r="L23" s="58">
        <f>SUM(L16:L18)</f>
        <v>513600391.38979143</v>
      </c>
    </row>
    <row r="26" spans="9:17" x14ac:dyDescent="0.35">
      <c r="I26" s="3">
        <v>2040</v>
      </c>
      <c r="J26" s="19" t="s">
        <v>9</v>
      </c>
      <c r="K26" s="19" t="s">
        <v>56</v>
      </c>
      <c r="L26" s="19" t="s">
        <v>57</v>
      </c>
    </row>
    <row r="27" spans="9:17" x14ac:dyDescent="0.35">
      <c r="I27" t="s">
        <v>51</v>
      </c>
      <c r="J27">
        <v>10293568.699999999</v>
      </c>
      <c r="K27">
        <v>38031931</v>
      </c>
      <c r="L27">
        <v>72992870</v>
      </c>
    </row>
    <row r="28" spans="9:17" x14ac:dyDescent="0.35">
      <c r="I28" t="s">
        <v>52</v>
      </c>
      <c r="J28">
        <v>0</v>
      </c>
      <c r="K28">
        <v>29679562.57</v>
      </c>
      <c r="L28">
        <v>0</v>
      </c>
    </row>
    <row r="29" spans="9:17" x14ac:dyDescent="0.35">
      <c r="I29" t="s">
        <v>53</v>
      </c>
      <c r="J29" s="58">
        <f>SUM(J16:J18)</f>
        <v>786627484.99000001</v>
      </c>
      <c r="K29" s="58">
        <f>SUM(K16:K18)</f>
        <v>575401260.83000004</v>
      </c>
      <c r="L29" s="58">
        <f>SUM(L16:L18)</f>
        <v>513600391.38979143</v>
      </c>
    </row>
    <row r="30" spans="9:17" x14ac:dyDescent="0.35">
      <c r="I30" t="s">
        <v>37</v>
      </c>
      <c r="J30" s="30">
        <f>IFERROR(J27/J29,0)</f>
        <v>1.308569671975148E-2</v>
      </c>
      <c r="K30" s="30">
        <f>IFERROR(SUM(K27:K28)/K29,0)</f>
        <v>0.11767699895604691</v>
      </c>
      <c r="L30" s="30">
        <f>IFERROR(L27/L29,0)</f>
        <v>0.1421199656847669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3FBD-2BA4-493F-9687-321A99FC5A3E}">
  <dimension ref="A2:F16"/>
  <sheetViews>
    <sheetView zoomScale="53" workbookViewId="0">
      <selection activeCell="E18" sqref="E18"/>
    </sheetView>
  </sheetViews>
  <sheetFormatPr defaultColWidth="11.453125" defaultRowHeight="14.5" x14ac:dyDescent="0.35"/>
  <sheetData>
    <row r="2" spans="1:6" ht="18.5" x14ac:dyDescent="0.45">
      <c r="B2" s="2" t="s">
        <v>17</v>
      </c>
      <c r="D2" t="s">
        <v>1</v>
      </c>
    </row>
    <row r="4" spans="1:6" x14ac:dyDescent="0.35">
      <c r="B4" s="1" t="s">
        <v>2</v>
      </c>
      <c r="C4" t="s">
        <v>18</v>
      </c>
    </row>
    <row r="6" spans="1:6" x14ac:dyDescent="0.35">
      <c r="B6" s="1" t="s">
        <v>4</v>
      </c>
      <c r="C6" s="3" t="s">
        <v>14</v>
      </c>
    </row>
    <row r="8" spans="1:6" x14ac:dyDescent="0.35">
      <c r="B8" s="1" t="s">
        <v>8</v>
      </c>
    </row>
    <row r="15" spans="1:6" x14ac:dyDescent="0.35">
      <c r="B15" s="1" t="s">
        <v>9</v>
      </c>
      <c r="D15" s="1" t="s">
        <v>10</v>
      </c>
      <c r="F15" s="1" t="s">
        <v>11</v>
      </c>
    </row>
    <row r="16" spans="1:6" x14ac:dyDescent="0.35">
      <c r="A16" t="s">
        <v>42</v>
      </c>
      <c r="B16" s="30">
        <v>0.91249999999999998</v>
      </c>
      <c r="C16" s="30"/>
      <c r="D16" s="30">
        <v>0.84470000000000001</v>
      </c>
      <c r="E16" s="30"/>
      <c r="F16" s="30">
        <v>0.8427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855A-D491-4CC7-8BA2-A34B977810DD}">
  <dimension ref="A2:K33"/>
  <sheetViews>
    <sheetView topLeftCell="B7" zoomScale="45" zoomScaleNormal="90" workbookViewId="0">
      <selection activeCell="O10" sqref="O10"/>
    </sheetView>
  </sheetViews>
  <sheetFormatPr defaultColWidth="11.453125" defaultRowHeight="14.5" x14ac:dyDescent="0.35"/>
  <cols>
    <col min="2" max="2" width="41.36328125" bestFit="1" customWidth="1"/>
    <col min="3" max="3" width="13.453125" customWidth="1"/>
    <col min="4" max="4" width="14.54296875" customWidth="1"/>
    <col min="8" max="8" width="13.08984375" bestFit="1" customWidth="1"/>
    <col min="9" max="9" width="14.36328125" bestFit="1" customWidth="1"/>
  </cols>
  <sheetData>
    <row r="2" spans="1:11" ht="18.5" x14ac:dyDescent="0.45">
      <c r="B2" s="2" t="s">
        <v>19</v>
      </c>
    </row>
    <row r="4" spans="1:11" x14ac:dyDescent="0.35">
      <c r="B4" s="1" t="s">
        <v>2</v>
      </c>
      <c r="C4" t="s">
        <v>20</v>
      </c>
    </row>
    <row r="6" spans="1:11" x14ac:dyDescent="0.35">
      <c r="B6" s="1" t="s">
        <v>4</v>
      </c>
      <c r="C6" s="3" t="s">
        <v>14</v>
      </c>
    </row>
    <row r="8" spans="1:11" x14ac:dyDescent="0.35">
      <c r="B8" s="1" t="s">
        <v>8</v>
      </c>
    </row>
    <row r="13" spans="1:11" x14ac:dyDescent="0.35">
      <c r="I13" s="10" t="s">
        <v>9</v>
      </c>
      <c r="J13" s="10" t="s">
        <v>56</v>
      </c>
      <c r="K13" s="11" t="s">
        <v>57</v>
      </c>
    </row>
    <row r="14" spans="1:11" x14ac:dyDescent="0.35">
      <c r="B14" s="10">
        <v>2030</v>
      </c>
      <c r="C14" s="10" t="s">
        <v>9</v>
      </c>
      <c r="D14" s="10" t="s">
        <v>10</v>
      </c>
      <c r="E14" s="11" t="s">
        <v>11</v>
      </c>
      <c r="I14" s="24">
        <v>0.86399999999999999</v>
      </c>
      <c r="J14" s="25">
        <v>1</v>
      </c>
      <c r="K14" s="24">
        <v>0.53200000000000003</v>
      </c>
    </row>
    <row r="15" spans="1:11" x14ac:dyDescent="0.35">
      <c r="B15" s="16" t="s">
        <v>21</v>
      </c>
      <c r="C15" s="27">
        <v>194461.93181818179</v>
      </c>
      <c r="D15" s="27">
        <v>194461.93181818179</v>
      </c>
      <c r="E15" s="27">
        <v>194461.93181818179</v>
      </c>
    </row>
    <row r="16" spans="1:11" x14ac:dyDescent="0.35">
      <c r="A16" s="15" t="s">
        <v>22</v>
      </c>
      <c r="B16" s="13" t="s">
        <v>23</v>
      </c>
      <c r="C16" s="28">
        <f>C15*0.864</f>
        <v>168015.10909090907</v>
      </c>
      <c r="D16" s="28">
        <f>D15*0.864</f>
        <v>168015.10909090907</v>
      </c>
      <c r="E16" s="15" t="s">
        <v>24</v>
      </c>
    </row>
    <row r="17" spans="1:8" x14ac:dyDescent="0.35">
      <c r="A17" s="18" t="s">
        <v>9</v>
      </c>
      <c r="B17" s="17" t="s">
        <v>25</v>
      </c>
      <c r="C17" s="27">
        <f>C15-C16</f>
        <v>26446.822727272724</v>
      </c>
      <c r="D17" s="14" t="s">
        <v>24</v>
      </c>
      <c r="E17" s="14" t="s">
        <v>24</v>
      </c>
    </row>
    <row r="18" spans="1:8" x14ac:dyDescent="0.35">
      <c r="A18" s="15" t="s">
        <v>26</v>
      </c>
      <c r="B18" s="13" t="s">
        <v>27</v>
      </c>
      <c r="C18" s="15" t="s">
        <v>24</v>
      </c>
      <c r="D18" s="28">
        <f>D15-D16</f>
        <v>26446.822727272724</v>
      </c>
      <c r="E18" s="15" t="s">
        <v>24</v>
      </c>
    </row>
    <row r="19" spans="1:8" x14ac:dyDescent="0.35">
      <c r="A19" s="14" t="s">
        <v>28</v>
      </c>
      <c r="B19" s="26" t="s">
        <v>29</v>
      </c>
      <c r="C19" s="14" t="s">
        <v>24</v>
      </c>
      <c r="D19" s="27" t="s">
        <v>24</v>
      </c>
      <c r="E19" s="27" t="s">
        <v>24</v>
      </c>
      <c r="F19" s="30">
        <v>0.52400000000000002</v>
      </c>
      <c r="G19" s="60">
        <v>8.0000000000000002E-3</v>
      </c>
    </row>
    <row r="20" spans="1:8" x14ac:dyDescent="0.35">
      <c r="A20" s="15" t="s">
        <v>28</v>
      </c>
      <c r="B20" s="13" t="s">
        <v>30</v>
      </c>
      <c r="C20" s="15" t="s">
        <v>24</v>
      </c>
      <c r="D20" s="28" t="s">
        <v>24</v>
      </c>
      <c r="E20" s="28" t="s">
        <v>24</v>
      </c>
    </row>
    <row r="21" spans="1:8" x14ac:dyDescent="0.35">
      <c r="A21" s="14" t="s">
        <v>28</v>
      </c>
      <c r="B21" s="12" t="s">
        <v>31</v>
      </c>
      <c r="C21" s="14" t="s">
        <v>24</v>
      </c>
      <c r="D21" s="27" t="s">
        <v>24</v>
      </c>
      <c r="E21" s="27" t="s">
        <v>24</v>
      </c>
    </row>
    <row r="22" spans="1:8" x14ac:dyDescent="0.35">
      <c r="B22" s="23" t="s">
        <v>32</v>
      </c>
      <c r="C22" s="24">
        <f>C16/C15</f>
        <v>0.86399999999999999</v>
      </c>
      <c r="D22" s="25">
        <f>(D16+D18)/D15</f>
        <v>1</v>
      </c>
      <c r="E22" s="24">
        <f>(0.524*E15+0.008*E15)/E15</f>
        <v>0.53200000000000003</v>
      </c>
      <c r="F22">
        <f>F19*E15</f>
        <v>101898.05227272726</v>
      </c>
      <c r="G22">
        <f>G19*E15</f>
        <v>1555.6954545454544</v>
      </c>
    </row>
    <row r="23" spans="1:8" x14ac:dyDescent="0.35">
      <c r="B23" s="19"/>
      <c r="C23" s="20"/>
      <c r="D23" s="21"/>
      <c r="E23" s="21"/>
    </row>
    <row r="24" spans="1:8" x14ac:dyDescent="0.35">
      <c r="B24" s="10">
        <v>2040</v>
      </c>
      <c r="C24" s="10" t="s">
        <v>9</v>
      </c>
      <c r="D24" s="10" t="s">
        <v>56</v>
      </c>
      <c r="E24" s="11" t="s">
        <v>57</v>
      </c>
    </row>
    <row r="25" spans="1:8" x14ac:dyDescent="0.35">
      <c r="B25" s="35" t="s">
        <v>33</v>
      </c>
      <c r="C25" s="36">
        <f>(C27-C22)/2+C22</f>
        <v>0.93199999999999994</v>
      </c>
      <c r="D25" s="37">
        <f>D22</f>
        <v>1</v>
      </c>
      <c r="E25" s="37">
        <f>(E15)/E15</f>
        <v>1</v>
      </c>
    </row>
    <row r="26" spans="1:8" x14ac:dyDescent="0.35">
      <c r="H26">
        <f>C16/C15</f>
        <v>0.86399999999999999</v>
      </c>
    </row>
    <row r="27" spans="1:8" x14ac:dyDescent="0.35">
      <c r="B27" s="46">
        <v>2050</v>
      </c>
      <c r="C27" s="47">
        <v>1</v>
      </c>
      <c r="E27" s="30"/>
    </row>
    <row r="30" spans="1:8" x14ac:dyDescent="0.35">
      <c r="D30" s="29"/>
      <c r="E30" s="31"/>
    </row>
    <row r="33" spans="4:5" x14ac:dyDescent="0.35">
      <c r="D33" s="29"/>
      <c r="E33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4840-A312-47B4-AB60-CCC26D424CAA}">
  <dimension ref="B2:J27"/>
  <sheetViews>
    <sheetView zoomScale="49" workbookViewId="0">
      <selection activeCell="R15" sqref="R15"/>
    </sheetView>
  </sheetViews>
  <sheetFormatPr defaultColWidth="11.453125" defaultRowHeight="14.5" x14ac:dyDescent="0.35"/>
  <cols>
    <col min="1" max="1" width="19.6328125" customWidth="1"/>
    <col min="2" max="2" width="20.6328125" customWidth="1"/>
    <col min="3" max="3" width="11.54296875" style="3"/>
    <col min="5" max="5" width="11.54296875" style="3"/>
  </cols>
  <sheetData>
    <row r="2" spans="2:10" ht="18.5" x14ac:dyDescent="0.45">
      <c r="B2" s="2" t="s">
        <v>34</v>
      </c>
    </row>
    <row r="4" spans="2:10" x14ac:dyDescent="0.35">
      <c r="B4" s="1" t="s">
        <v>2</v>
      </c>
      <c r="C4" s="41" t="s">
        <v>40</v>
      </c>
    </row>
    <row r="6" spans="2:10" x14ac:dyDescent="0.35">
      <c r="B6" s="1" t="s">
        <v>4</v>
      </c>
      <c r="C6" s="3" t="s">
        <v>14</v>
      </c>
    </row>
    <row r="12" spans="2:10" x14ac:dyDescent="0.35">
      <c r="B12" s="4">
        <v>2030</v>
      </c>
      <c r="C12" s="9" t="s">
        <v>9</v>
      </c>
      <c r="D12" s="5" t="s">
        <v>10</v>
      </c>
      <c r="E12" s="5" t="s">
        <v>11</v>
      </c>
      <c r="H12" s="9" t="s">
        <v>9</v>
      </c>
      <c r="I12" s="5" t="s">
        <v>56</v>
      </c>
      <c r="J12" s="5" t="s">
        <v>57</v>
      </c>
    </row>
    <row r="13" spans="2:10" x14ac:dyDescent="0.35">
      <c r="B13" s="8" t="s">
        <v>35</v>
      </c>
      <c r="C13" s="40">
        <v>34</v>
      </c>
      <c r="D13" s="33">
        <v>95</v>
      </c>
      <c r="E13" s="32">
        <v>34</v>
      </c>
      <c r="H13" s="22">
        <v>0.19767441860465115</v>
      </c>
      <c r="I13" s="34">
        <v>0.55232558139534882</v>
      </c>
      <c r="J13" s="34">
        <v>0.19767441860465115</v>
      </c>
    </row>
    <row r="14" spans="2:10" x14ac:dyDescent="0.35">
      <c r="B14" s="6" t="s">
        <v>36</v>
      </c>
      <c r="C14" s="38">
        <v>172</v>
      </c>
      <c r="D14" s="32">
        <v>172</v>
      </c>
      <c r="E14" s="32">
        <v>172</v>
      </c>
    </row>
    <row r="15" spans="2:10" x14ac:dyDescent="0.35">
      <c r="B15" s="7" t="s">
        <v>37</v>
      </c>
      <c r="C15" s="22">
        <f>C13/C14</f>
        <v>0.19767441860465115</v>
      </c>
      <c r="D15" s="34">
        <f>D13/D14</f>
        <v>0.55232558139534882</v>
      </c>
      <c r="E15" s="34">
        <f>E13/E14</f>
        <v>0.19767441860465115</v>
      </c>
    </row>
    <row r="17" spans="2:10" x14ac:dyDescent="0.35">
      <c r="B17" s="4">
        <v>2040</v>
      </c>
      <c r="C17" s="9" t="s">
        <v>9</v>
      </c>
      <c r="D17" s="5" t="s">
        <v>10</v>
      </c>
      <c r="E17" s="5" t="s">
        <v>11</v>
      </c>
    </row>
    <row r="18" spans="2:10" x14ac:dyDescent="0.35">
      <c r="B18" s="8" t="s">
        <v>35</v>
      </c>
      <c r="C18" s="32">
        <v>110</v>
      </c>
      <c r="D18" s="33">
        <v>136</v>
      </c>
      <c r="E18" s="32">
        <v>185</v>
      </c>
    </row>
    <row r="19" spans="2:10" x14ac:dyDescent="0.35">
      <c r="B19" s="6" t="s">
        <v>36</v>
      </c>
      <c r="C19" s="39">
        <v>247</v>
      </c>
      <c r="D19" s="32">
        <v>247</v>
      </c>
      <c r="E19" s="40">
        <v>247</v>
      </c>
      <c r="H19" s="9" t="s">
        <v>9</v>
      </c>
      <c r="I19" s="5" t="s">
        <v>56</v>
      </c>
      <c r="J19" s="5" t="s">
        <v>57</v>
      </c>
    </row>
    <row r="20" spans="2:10" x14ac:dyDescent="0.35">
      <c r="B20" s="7" t="s">
        <v>37</v>
      </c>
      <c r="C20" s="22">
        <f>C18/C19</f>
        <v>0.44534412955465585</v>
      </c>
      <c r="D20" s="34">
        <f>D18/D19</f>
        <v>0.55060728744939269</v>
      </c>
      <c r="E20" s="34">
        <f>E18/E19</f>
        <v>0.74898785425101211</v>
      </c>
      <c r="H20" s="22">
        <v>0.44534412955465585</v>
      </c>
      <c r="I20" s="34">
        <v>0.55060728744939269</v>
      </c>
      <c r="J20" s="34">
        <v>0.74898785425101211</v>
      </c>
    </row>
    <row r="22" spans="2:10" x14ac:dyDescent="0.35">
      <c r="B22" s="45">
        <v>2050</v>
      </c>
      <c r="C22" s="44"/>
      <c r="D22" s="42"/>
      <c r="E22" s="43">
        <v>1</v>
      </c>
    </row>
    <row r="26" spans="2:10" x14ac:dyDescent="0.35">
      <c r="B26">
        <v>2030</v>
      </c>
      <c r="C26" s="3">
        <v>95</v>
      </c>
    </row>
    <row r="27" spans="2:10" x14ac:dyDescent="0.35">
      <c r="B27">
        <v>2040</v>
      </c>
      <c r="C27" s="3">
        <v>136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846088-a2a1-42b7-836b-c9151572a6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C6488A0E93C4439401CA99E1719FFE" ma:contentTypeVersion="10" ma:contentTypeDescription="Skapa ett nytt dokument." ma:contentTypeScope="" ma:versionID="34caecfb8ff2b6a203ecb15a3231a473">
  <xsd:schema xmlns:xsd="http://www.w3.org/2001/XMLSchema" xmlns:xs="http://www.w3.org/2001/XMLSchema" xmlns:p="http://schemas.microsoft.com/office/2006/metadata/properties" xmlns:ns3="5f846088-a2a1-42b7-836b-c9151572a6d9" targetNamespace="http://schemas.microsoft.com/office/2006/metadata/properties" ma:root="true" ma:fieldsID="a153236499ae09e6bd5572cf0b83ca0d" ns3:_="">
    <xsd:import namespace="5f846088-a2a1-42b7-836b-c9151572a6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46088-a2a1-42b7-836b-c9151572a6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06D55-BFF9-4FC0-8EAE-90DB02B04C19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5f846088-a2a1-42b7-836b-c9151572a6d9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6F4E51-748C-461C-A6F6-056651EFA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3FA9E-4B0D-4953-932B-20977E502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46088-a2a1-42b7-836b-c9151572a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 1.1</vt:lpstr>
      <vt:lpstr>KPI 1.2</vt:lpstr>
      <vt:lpstr>KPI 1.3</vt:lpstr>
      <vt:lpstr>KPI 1.4</vt:lpstr>
      <vt:lpstr>KPI 2</vt:lpstr>
      <vt:lpstr>KPI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Fdez Tomé</dc:creator>
  <cp:keywords/>
  <dc:description/>
  <cp:lastModifiedBy>Andrea Mario Gaetani</cp:lastModifiedBy>
  <cp:revision/>
  <dcterms:created xsi:type="dcterms:W3CDTF">2025-05-14T13:46:29Z</dcterms:created>
  <dcterms:modified xsi:type="dcterms:W3CDTF">2025-05-29T16:45:50Z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0x010100ADC6488A0E93C4439401CA99E1719FFE</vt:lpwstr>
  </property>
</Properties>
</file>